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Перехвал\Белтелеком_Междуг_связь\Beltelekom\"/>
    </mc:Choice>
  </mc:AlternateContent>
  <xr:revisionPtr revIDLastSave="0" documentId="13_ncr:1_{A2090364-C71C-47E8-AD2B-0C2EF6759E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мена ламп" sheetId="2" r:id="rId1"/>
    <sheet name="Стоимость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BBB">'[1]1-энерго'!#REF!</definedName>
    <definedName name="\BVF">#REF!</definedName>
    <definedName name="\D">'[2]1-энерго'!#REF!</definedName>
    <definedName name="\DDD">#REF!</definedName>
    <definedName name="\EEE">#REF!</definedName>
    <definedName name="\MMM">'[2]1-энерго'!#REF!</definedName>
    <definedName name="\NN">'[2]1-энерго'!#REF!</definedName>
    <definedName name="\QQQ">'[3]1-энерго'!#REF!</definedName>
    <definedName name="\uuu">'[1]1-энерго'!#REF!</definedName>
    <definedName name="\YYY">'[4]1-энерго'!#REF!</definedName>
    <definedName name="\Z">'[2]1-энерго'!#REF!</definedName>
    <definedName name="KKK">'[5]1-энерго'!#REF!</definedName>
    <definedName name="rr">'[2]1-энерго'!#REF!</definedName>
    <definedName name="sew">'[6]1-энерго'!#REF!</definedName>
    <definedName name="YCHET">'[2]1-энерго'!#REF!</definedName>
    <definedName name="zrt">'[7]1-энерго'!#REF!</definedName>
    <definedName name="а1845">#REF!</definedName>
    <definedName name="ааа">#REF!</definedName>
    <definedName name="б">'[8]1-энерго'!#REF!</definedName>
    <definedName name="Банк">#REF!</definedName>
    <definedName name="Банк1">#REF!</definedName>
    <definedName name="Банк2">#REF!</definedName>
    <definedName name="БИК">#REF!</definedName>
    <definedName name="БИК1">#REF!</definedName>
    <definedName name="БИК2">#REF!</definedName>
    <definedName name="ввыа">#REF!</definedName>
    <definedName name="веко">#REF!</definedName>
    <definedName name="Вид_опл">#REF!</definedName>
    <definedName name="Вид_платежа">#REF!</definedName>
    <definedName name="вке">'[7]1-энерго'!#REF!</definedName>
    <definedName name="вкр">'[9]1-энерго'!#REF!</definedName>
    <definedName name="вода">'[7]1-энерго'!#REF!</definedName>
    <definedName name="водо">'[10]1-энерго'!#REF!</definedName>
    <definedName name="вр">#REF!</definedName>
    <definedName name="г.в.">'[7]1-энерго'!#REF!</definedName>
    <definedName name="График">'[11]1-энерго'!#REF!</definedName>
    <definedName name="д23">#REF!</definedName>
    <definedName name="Дата">#REF!</definedName>
    <definedName name="Динамика">'[11]1-энерго'!#REF!</definedName>
    <definedName name="ЕОГ">#REF!</definedName>
    <definedName name="ждг">'[9]1-энерго'!#REF!</definedName>
    <definedName name="ждш">'[12]1-энерго'!#REF!</definedName>
    <definedName name="_xlnm.Print_Titles" localSheetId="0">'Замена ламп'!$3:$3</definedName>
    <definedName name="Заголовок_списка">#REF!</definedName>
    <definedName name="и">'[13]1-энерго'!#REF!</definedName>
    <definedName name="ии">'[8]1-энерго'!#REF!</definedName>
    <definedName name="ИНН">#REF!</definedName>
    <definedName name="ИНН1">#REF!</definedName>
    <definedName name="ИНН2">#REF!</definedName>
    <definedName name="кал">#REF!</definedName>
    <definedName name="КалорийностьПлан">8043</definedName>
    <definedName name="КалорФактАвг">8087</definedName>
    <definedName name="КалорФактАпр">8055</definedName>
    <definedName name="КалорФактДек">8054</definedName>
    <definedName name="КалорФактИюл">8077</definedName>
    <definedName name="КалорФактИюн">8093</definedName>
    <definedName name="КалорФактМай">8061</definedName>
    <definedName name="КалорФактМар">8048</definedName>
    <definedName name="КалорФактНоя">8056</definedName>
    <definedName name="КалорФактОкт">8059</definedName>
    <definedName name="КалорФактСен">8075</definedName>
    <definedName name="КалорФактФев">8028</definedName>
    <definedName name="КалорФактЯнв">8039</definedName>
    <definedName name="Код">#REF!</definedName>
    <definedName name="Кол_копий">#REF!</definedName>
    <definedName name="Корсчёт">#REF!</definedName>
    <definedName name="Корсчёт1">#REF!</definedName>
    <definedName name="Корсчёт2">#REF!</definedName>
    <definedName name="л">#REF!</definedName>
    <definedName name="Литер">'[11]1-энерго'!#REF!</definedName>
    <definedName name="м">'[1]1-энерго'!#REF!</definedName>
    <definedName name="м1">'[4]1-энерго'!#REF!</definedName>
    <definedName name="маг">#REF!</definedName>
    <definedName name="Мерпр">'[9]1-энерго'!#REF!</definedName>
    <definedName name="ммм">'[1]1-энерго'!#REF!</definedName>
    <definedName name="н">'[5]1-энерго'!#REF!</definedName>
    <definedName name="Наз_пл">#REF!</definedName>
    <definedName name="Назначение">#REF!</definedName>
    <definedName name="Наименование">#REF!</definedName>
    <definedName name="Номер">#REF!</definedName>
    <definedName name="_xlnm.Print_Area" localSheetId="0">'Замена ламп'!$B$2:$O$3</definedName>
    <definedName name="оо">'[3]1-энерго'!#REF!</definedName>
    <definedName name="Отоп">#REF!</definedName>
    <definedName name="отопит">'[7]1-энерго'!#REF!</definedName>
    <definedName name="Отопл">#REF!</definedName>
    <definedName name="Очер.плат.">#REF!</definedName>
    <definedName name="Очер_плат">#REF!</definedName>
    <definedName name="очистка">'[14]1-энерго'!#REF!</definedName>
    <definedName name="пар">#REF!</definedName>
    <definedName name="План">#REF!</definedName>
    <definedName name="Показывать_0_коп">#REF!</definedName>
    <definedName name="пор">#REF!</definedName>
    <definedName name="потер">'[11]1-энерго'!#REF!</definedName>
    <definedName name="пппп">#REF!</definedName>
    <definedName name="Предприятие1">#REF!</definedName>
    <definedName name="Предприятие2">#REF!</definedName>
    <definedName name="пример">#REF!</definedName>
    <definedName name="ргол">#REF!</definedName>
    <definedName name="Рез_поле">#REF!</definedName>
    <definedName name="Содр">'[9]1-энерго'!#REF!</definedName>
    <definedName name="Список_банк1">#REF!</definedName>
    <definedName name="Список_банк2">#REF!</definedName>
    <definedName name="Список_бик1">#REF!</definedName>
    <definedName name="Список_бик2">#REF!</definedName>
    <definedName name="Список_вид_опл">#REF!</definedName>
    <definedName name="Список_вид_платежа">#REF!</definedName>
    <definedName name="Список_дата">#REF!</definedName>
    <definedName name="Список_инн1">#REF!</definedName>
    <definedName name="Список_инн2">#REF!</definedName>
    <definedName name="Список_код">#REF!</definedName>
    <definedName name="Список_корсчёт1">#REF!</definedName>
    <definedName name="Список_корсчёт2">#REF!</definedName>
    <definedName name="Список_назн_пл">#REF!</definedName>
    <definedName name="Список_назначение">#REF!</definedName>
    <definedName name="Список_наименование1">#REF!</definedName>
    <definedName name="Список_наименование2">#REF!</definedName>
    <definedName name="Список_номер">#REF!</definedName>
    <definedName name="Список_очер">#REF!</definedName>
    <definedName name="Список_рез_поле">#REF!</definedName>
    <definedName name="Список_срок">#REF!</definedName>
    <definedName name="Список_сумма">#REF!</definedName>
    <definedName name="Список_счёт1">#REF!</definedName>
    <definedName name="Список_счёт2">#REF!</definedName>
    <definedName name="Срок">#REF!</definedName>
    <definedName name="сссссс">'[9]1-энерго'!#REF!</definedName>
    <definedName name="Сумма">#REF!</definedName>
    <definedName name="Счёт">#REF!</definedName>
    <definedName name="Счёт1">#REF!</definedName>
    <definedName name="Счёт2">#REF!</definedName>
    <definedName name="т">'[7]1-энерго'!#REF!</definedName>
    <definedName name="т1">#REF!</definedName>
    <definedName name="Т21">#REF!</definedName>
    <definedName name="т3">'[1]1-энерго'!#REF!</definedName>
    <definedName name="Таб21">#REF!</definedName>
    <definedName name="тттт">'[15]1-энерго'!#REF!</definedName>
    <definedName name="ТТТТ1">'[15]1-энерго'!#REF!</definedName>
    <definedName name="Удел">'[11]1-энерго'!#REF!</definedName>
    <definedName name="УК">'[7]1-энерго'!#REF!</definedName>
    <definedName name="фува">#REF!</definedName>
    <definedName name="цена_Гкал">[16]прогр.!$R$6</definedName>
    <definedName name="цена_тут">[16]прогр.!$R$4</definedName>
    <definedName name="цена_тыс.кВт_ч">[16]прогр.!$R$5</definedName>
    <definedName name="ЦенаНТавгП">2.01883</definedName>
    <definedName name="ЦенаНТавгФ">2.05044</definedName>
    <definedName name="ЦенаНТапрП">2.01883</definedName>
    <definedName name="ЦенаНТапрФ">2.045929</definedName>
    <definedName name="ЦенаНТдекП">2.01883</definedName>
    <definedName name="ЦенаНТдекФ">1</definedName>
    <definedName name="ЦенаНТиюлП">2.01883</definedName>
    <definedName name="ЦенаНТиюлФ">2.04706</definedName>
    <definedName name="ЦенаНТиюнП">2.01883</definedName>
    <definedName name="ЦенаНТиюнФ">2.047509</definedName>
    <definedName name="ЦенаНТмайП">2.01883</definedName>
    <definedName name="ЦенаНТмайФ">2.0457</definedName>
    <definedName name="ЦенаНТмарП">2.01883</definedName>
    <definedName name="ЦенаНТмарФ">2.04503</definedName>
    <definedName name="ЦенаНТнояП">2.01883</definedName>
    <definedName name="ЦенаНТнояФ">1</definedName>
    <definedName name="ЦенаНТоктП">2.01883</definedName>
    <definedName name="ЦенаНТоктФ">1</definedName>
    <definedName name="ЦенаНТсенП">2.01883</definedName>
    <definedName name="ЦенаНТсенФ">1</definedName>
    <definedName name="ЦенаНТфевП">2.01883</definedName>
    <definedName name="ЦенаНТфевФ">2.040509</definedName>
    <definedName name="ЦенаНТянвП">2.01883</definedName>
    <definedName name="ЦенаНТянвФ">2.040509</definedName>
    <definedName name="цук">'[7]1-энерго'!#REF!</definedName>
    <definedName name="щш">'[17]1-энерго'!#REF!</definedName>
    <definedName name="щщ">'[7]1-энерго'!#REF!</definedName>
    <definedName name="ывпа">#REF!</definedName>
    <definedName name="ьь">'[6]1-энерго'!#REF!</definedName>
    <definedName name="эжщш">#REF!</definedName>
    <definedName name="электр">'[11]1-энерго'!#REF!</definedName>
    <definedName name="электро">'[18]1-энерго'!#REF!</definedName>
    <definedName name="элетро">'[19]1-энерго'!#REF!</definedName>
    <definedName name="я">'[7]1-энерго'!#REF!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4" i="2" l="1"/>
  <c r="B399" i="3"/>
  <c r="J75" i="2"/>
  <c r="B401" i="3" l="1"/>
  <c r="D74" i="2" l="1"/>
  <c r="J74" i="2" s="1"/>
  <c r="K74" i="2" s="1"/>
  <c r="L74" i="2" s="1"/>
  <c r="M74" i="2" s="1"/>
  <c r="N132" i="2" l="1"/>
  <c r="B771" i="3"/>
  <c r="B773" i="3" s="1"/>
  <c r="B765" i="3"/>
  <c r="B767" i="3" s="1"/>
  <c r="B766" i="3" s="1"/>
  <c r="J133" i="2"/>
  <c r="J132" i="2"/>
  <c r="N130" i="2"/>
  <c r="B759" i="3"/>
  <c r="B761" i="3" s="1"/>
  <c r="B753" i="3"/>
  <c r="B755" i="3" s="1"/>
  <c r="J131" i="2"/>
  <c r="J130" i="2"/>
  <c r="N128" i="2"/>
  <c r="B747" i="3"/>
  <c r="B749" i="3" s="1"/>
  <c r="B741" i="3"/>
  <c r="B743" i="3" s="1"/>
  <c r="B742" i="3" s="1"/>
  <c r="J129" i="2"/>
  <c r="J128" i="2"/>
  <c r="N126" i="2"/>
  <c r="B729" i="3"/>
  <c r="B731" i="3" s="1"/>
  <c r="B735" i="3"/>
  <c r="B737" i="3" s="1"/>
  <c r="J127" i="2"/>
  <c r="J126" i="2"/>
  <c r="N124" i="2"/>
  <c r="B717" i="3"/>
  <c r="B720" i="3" s="1"/>
  <c r="B723" i="3"/>
  <c r="B725" i="3" s="1"/>
  <c r="J125" i="2"/>
  <c r="J124" i="2"/>
  <c r="N122" i="2"/>
  <c r="B711" i="3"/>
  <c r="B713" i="3" s="1"/>
  <c r="B705" i="3"/>
  <c r="B707" i="3" s="1"/>
  <c r="J123" i="2"/>
  <c r="J122" i="2"/>
  <c r="N120" i="2"/>
  <c r="B699" i="3"/>
  <c r="B701" i="3" s="1"/>
  <c r="B693" i="3"/>
  <c r="B695" i="3" s="1"/>
  <c r="B694" i="3" s="1"/>
  <c r="J121" i="2"/>
  <c r="J120" i="2"/>
  <c r="K120" i="2" l="1"/>
  <c r="L120" i="2" s="1"/>
  <c r="M120" i="2" s="1"/>
  <c r="O120" i="2" s="1"/>
  <c r="B708" i="3"/>
  <c r="B719" i="3"/>
  <c r="K130" i="2"/>
  <c r="L130" i="2" s="1"/>
  <c r="M130" i="2" s="1"/>
  <c r="O130" i="2" s="1"/>
  <c r="K132" i="2"/>
  <c r="L132" i="2" s="1"/>
  <c r="M132" i="2" s="1"/>
  <c r="O132" i="2" s="1"/>
  <c r="B756" i="3"/>
  <c r="B744" i="3"/>
  <c r="K124" i="2"/>
  <c r="L124" i="2" s="1"/>
  <c r="M124" i="2" s="1"/>
  <c r="O124" i="2" s="1"/>
  <c r="K122" i="2"/>
  <c r="L122" i="2" s="1"/>
  <c r="M122" i="2" s="1"/>
  <c r="O122" i="2" s="1"/>
  <c r="B732" i="3"/>
  <c r="K126" i="2"/>
  <c r="L126" i="2" s="1"/>
  <c r="M126" i="2" s="1"/>
  <c r="O126" i="2" s="1"/>
  <c r="K128" i="2"/>
  <c r="L128" i="2" s="1"/>
  <c r="M128" i="2" s="1"/>
  <c r="O128" i="2" s="1"/>
  <c r="B768" i="3"/>
  <c r="B772" i="3"/>
  <c r="B754" i="3"/>
  <c r="B760" i="3"/>
  <c r="B748" i="3"/>
  <c r="B730" i="3"/>
  <c r="B736" i="3"/>
  <c r="B718" i="3"/>
  <c r="B724" i="3"/>
  <c r="B706" i="3"/>
  <c r="B712" i="3"/>
  <c r="B700" i="3"/>
  <c r="B696" i="3"/>
  <c r="N118" i="2"/>
  <c r="B687" i="3"/>
  <c r="B689" i="3" s="1"/>
  <c r="B684" i="3"/>
  <c r="B681" i="3"/>
  <c r="B683" i="3" s="1"/>
  <c r="B682" i="3" s="1"/>
  <c r="J119" i="2"/>
  <c r="J118" i="2"/>
  <c r="N116" i="2"/>
  <c r="B675" i="3"/>
  <c r="B677" i="3" s="1"/>
  <c r="B669" i="3"/>
  <c r="B671" i="3" s="1"/>
  <c r="B670" i="3" s="1"/>
  <c r="J117" i="2"/>
  <c r="J116" i="2"/>
  <c r="N114" i="2"/>
  <c r="B657" i="3"/>
  <c r="B660" i="3" s="1"/>
  <c r="B663" i="3"/>
  <c r="B665" i="3" s="1"/>
  <c r="B659" i="3"/>
  <c r="J115" i="2"/>
  <c r="J114" i="2"/>
  <c r="N112" i="2"/>
  <c r="B645" i="3"/>
  <c r="B648" i="3" s="1"/>
  <c r="B651" i="3"/>
  <c r="B653" i="3" s="1"/>
  <c r="J113" i="2"/>
  <c r="J112" i="2"/>
  <c r="N110" i="2"/>
  <c r="B639" i="3"/>
  <c r="B641" i="3" s="1"/>
  <c r="B633" i="3"/>
  <c r="B635" i="3" s="1"/>
  <c r="J111" i="2"/>
  <c r="J110" i="2"/>
  <c r="N108" i="2"/>
  <c r="B627" i="3"/>
  <c r="B629" i="3" s="1"/>
  <c r="B624" i="3"/>
  <c r="B621" i="3"/>
  <c r="B623" i="3" s="1"/>
  <c r="B622" i="3" s="1"/>
  <c r="J109" i="2"/>
  <c r="J108" i="2"/>
  <c r="N106" i="2"/>
  <c r="B615" i="3"/>
  <c r="B617" i="3" s="1"/>
  <c r="B609" i="3"/>
  <c r="B611" i="3" s="1"/>
  <c r="B610" i="3" s="1"/>
  <c r="N104" i="2"/>
  <c r="J107" i="2"/>
  <c r="J106" i="2"/>
  <c r="B603" i="3"/>
  <c r="B605" i="3" s="1"/>
  <c r="B597" i="3"/>
  <c r="B599" i="3" s="1"/>
  <c r="B598" i="3" s="1"/>
  <c r="J105" i="2"/>
  <c r="J104" i="2"/>
  <c r="N102" i="2"/>
  <c r="B585" i="3"/>
  <c r="B588" i="3" s="1"/>
  <c r="B591" i="3"/>
  <c r="B593" i="3" s="1"/>
  <c r="B587" i="3"/>
  <c r="J103" i="2"/>
  <c r="J102" i="2"/>
  <c r="N100" i="2"/>
  <c r="B579" i="3"/>
  <c r="B581" i="3" s="1"/>
  <c r="B573" i="3"/>
  <c r="B575" i="3" s="1"/>
  <c r="J101" i="2"/>
  <c r="J100" i="2"/>
  <c r="N98" i="2"/>
  <c r="B567" i="3"/>
  <c r="B569" i="3" s="1"/>
  <c r="B561" i="3"/>
  <c r="B564" i="3" s="1"/>
  <c r="B563" i="3"/>
  <c r="J99" i="2"/>
  <c r="J98" i="2"/>
  <c r="N96" i="2"/>
  <c r="N94" i="2"/>
  <c r="B555" i="3"/>
  <c r="B557" i="3" s="1"/>
  <c r="B549" i="3"/>
  <c r="B551" i="3" s="1"/>
  <c r="B550" i="3" s="1"/>
  <c r="J97" i="2"/>
  <c r="J96" i="2"/>
  <c r="J95" i="2"/>
  <c r="J94" i="2"/>
  <c r="N92" i="2"/>
  <c r="B543" i="3"/>
  <c r="B545" i="3" s="1"/>
  <c r="B537" i="3"/>
  <c r="B539" i="3" s="1"/>
  <c r="B538" i="3" s="1"/>
  <c r="J93" i="2"/>
  <c r="J92" i="2"/>
  <c r="N90" i="2"/>
  <c r="B525" i="3"/>
  <c r="B528" i="3" s="1"/>
  <c r="B531" i="3"/>
  <c r="B533" i="3" s="1"/>
  <c r="J91" i="2"/>
  <c r="J90" i="2"/>
  <c r="N88" i="2"/>
  <c r="B519" i="3"/>
  <c r="B521" i="3" s="1"/>
  <c r="B513" i="3"/>
  <c r="B516" i="3" s="1"/>
  <c r="B515" i="3"/>
  <c r="B514" i="3" s="1"/>
  <c r="J89" i="2"/>
  <c r="J88" i="2"/>
  <c r="B507" i="3"/>
  <c r="B510" i="3" s="1"/>
  <c r="B501" i="3"/>
  <c r="B504" i="3" s="1"/>
  <c r="B495" i="3"/>
  <c r="B498" i="3" s="1"/>
  <c r="N86" i="2"/>
  <c r="B489" i="3"/>
  <c r="B491" i="3" s="1"/>
  <c r="B483" i="3"/>
  <c r="B485" i="3" s="1"/>
  <c r="J87" i="2"/>
  <c r="J86" i="2"/>
  <c r="N84" i="2"/>
  <c r="B477" i="3"/>
  <c r="J85" i="2"/>
  <c r="J84" i="2"/>
  <c r="B471" i="3"/>
  <c r="B474" i="3" s="1"/>
  <c r="B465" i="3"/>
  <c r="B468" i="3" s="1"/>
  <c r="B459" i="3"/>
  <c r="B462" i="3" s="1"/>
  <c r="B453" i="3"/>
  <c r="B456" i="3" s="1"/>
  <c r="B447" i="3"/>
  <c r="B450" i="3" s="1"/>
  <c r="N82" i="2"/>
  <c r="B441" i="3"/>
  <c r="B444" i="3" s="1"/>
  <c r="B435" i="3"/>
  <c r="B438" i="3" s="1"/>
  <c r="J83" i="2"/>
  <c r="J82" i="2"/>
  <c r="N80" i="2"/>
  <c r="B429" i="3"/>
  <c r="B432" i="3" s="1"/>
  <c r="B423" i="3"/>
  <c r="B426" i="3" s="1"/>
  <c r="J81" i="2"/>
  <c r="J80" i="2"/>
  <c r="B417" i="3"/>
  <c r="B420" i="3" s="1"/>
  <c r="N78" i="2"/>
  <c r="B411" i="3"/>
  <c r="B414" i="3" s="1"/>
  <c r="J79" i="2"/>
  <c r="J78" i="2"/>
  <c r="N76" i="2"/>
  <c r="B405" i="3"/>
  <c r="J77" i="2"/>
  <c r="J76" i="2"/>
  <c r="K96" i="2" l="1"/>
  <c r="L96" i="2" s="1"/>
  <c r="M96" i="2" s="1"/>
  <c r="O96" i="2" s="1"/>
  <c r="K100" i="2"/>
  <c r="L100" i="2" s="1"/>
  <c r="M100" i="2" s="1"/>
  <c r="O100" i="2" s="1"/>
  <c r="K112" i="2"/>
  <c r="L112" i="2" s="1"/>
  <c r="M112" i="2" s="1"/>
  <c r="O112" i="2" s="1"/>
  <c r="K118" i="2"/>
  <c r="L118" i="2" s="1"/>
  <c r="M118" i="2" s="1"/>
  <c r="O118" i="2" s="1"/>
  <c r="K88" i="2"/>
  <c r="L88" i="2" s="1"/>
  <c r="M88" i="2" s="1"/>
  <c r="O88" i="2" s="1"/>
  <c r="B540" i="3"/>
  <c r="B552" i="3"/>
  <c r="B486" i="3"/>
  <c r="B576" i="3"/>
  <c r="K108" i="2"/>
  <c r="L108" i="2" s="1"/>
  <c r="M108" i="2" s="1"/>
  <c r="O108" i="2" s="1"/>
  <c r="B612" i="3"/>
  <c r="K114" i="2"/>
  <c r="L114" i="2" s="1"/>
  <c r="M114" i="2" s="1"/>
  <c r="O114" i="2" s="1"/>
  <c r="B408" i="3"/>
  <c r="O74" i="2"/>
  <c r="B412" i="3"/>
  <c r="K76" i="2"/>
  <c r="L76" i="2" s="1"/>
  <c r="M76" i="2" s="1"/>
  <c r="O76" i="2" s="1"/>
  <c r="K78" i="2"/>
  <c r="L78" i="2" s="1"/>
  <c r="M78" i="2" s="1"/>
  <c r="O78" i="2" s="1"/>
  <c r="B527" i="3"/>
  <c r="B636" i="3"/>
  <c r="B672" i="3"/>
  <c r="K80" i="2"/>
  <c r="L80" i="2" s="1"/>
  <c r="M80" i="2" s="1"/>
  <c r="O80" i="2" s="1"/>
  <c r="K82" i="2"/>
  <c r="L82" i="2" s="1"/>
  <c r="M82" i="2" s="1"/>
  <c r="O82" i="2" s="1"/>
  <c r="K84" i="2"/>
  <c r="L84" i="2" s="1"/>
  <c r="M84" i="2" s="1"/>
  <c r="O84" i="2" s="1"/>
  <c r="K98" i="2"/>
  <c r="L98" i="2" s="1"/>
  <c r="M98" i="2" s="1"/>
  <c r="O98" i="2" s="1"/>
  <c r="K102" i="2"/>
  <c r="L102" i="2" s="1"/>
  <c r="M102" i="2" s="1"/>
  <c r="O102" i="2" s="1"/>
  <c r="B600" i="3"/>
  <c r="K106" i="2"/>
  <c r="L106" i="2" s="1"/>
  <c r="M106" i="2" s="1"/>
  <c r="O106" i="2" s="1"/>
  <c r="B647" i="3"/>
  <c r="K90" i="2"/>
  <c r="L90" i="2" s="1"/>
  <c r="M90" i="2" s="1"/>
  <c r="O90" i="2" s="1"/>
  <c r="K94" i="2"/>
  <c r="L94" i="2" s="1"/>
  <c r="M94" i="2" s="1"/>
  <c r="O94" i="2" s="1"/>
  <c r="K104" i="2"/>
  <c r="L104" i="2" s="1"/>
  <c r="M104" i="2" s="1"/>
  <c r="O104" i="2" s="1"/>
  <c r="K110" i="2"/>
  <c r="L110" i="2" s="1"/>
  <c r="M110" i="2" s="1"/>
  <c r="O110" i="2" s="1"/>
  <c r="K116" i="2"/>
  <c r="L116" i="2" s="1"/>
  <c r="M116" i="2" s="1"/>
  <c r="O116" i="2" s="1"/>
  <c r="K86" i="2"/>
  <c r="L86" i="2" s="1"/>
  <c r="M86" i="2" s="1"/>
  <c r="O86" i="2" s="1"/>
  <c r="K92" i="2"/>
  <c r="L92" i="2" s="1"/>
  <c r="M92" i="2" s="1"/>
  <c r="O92" i="2" s="1"/>
  <c r="B688" i="3"/>
  <c r="B676" i="3"/>
  <c r="B658" i="3"/>
  <c r="B664" i="3"/>
  <c r="B646" i="3"/>
  <c r="B652" i="3"/>
  <c r="B634" i="3"/>
  <c r="B640" i="3"/>
  <c r="B628" i="3"/>
  <c r="B616" i="3"/>
  <c r="B604" i="3"/>
  <c r="B586" i="3"/>
  <c r="B592" i="3"/>
  <c r="B574" i="3"/>
  <c r="B580" i="3"/>
  <c r="B562" i="3"/>
  <c r="B568" i="3"/>
  <c r="B556" i="3"/>
  <c r="B544" i="3"/>
  <c r="B526" i="3"/>
  <c r="B532" i="3"/>
  <c r="B520" i="3"/>
  <c r="B509" i="3"/>
  <c r="B508" i="3" s="1"/>
  <c r="B503" i="3"/>
  <c r="B502" i="3" s="1"/>
  <c r="B497" i="3"/>
  <c r="B496" i="3" s="1"/>
  <c r="B484" i="3"/>
  <c r="B490" i="3"/>
  <c r="B478" i="3"/>
  <c r="B479" i="3"/>
  <c r="B473" i="3"/>
  <c r="B472" i="3" s="1"/>
  <c r="B467" i="3"/>
  <c r="B466" i="3" s="1"/>
  <c r="B461" i="3"/>
  <c r="B460" i="3" s="1"/>
  <c r="B455" i="3"/>
  <c r="B454" i="3" s="1"/>
  <c r="B449" i="3"/>
  <c r="B448" i="3" s="1"/>
  <c r="B436" i="3"/>
  <c r="B437" i="3"/>
  <c r="B443" i="3"/>
  <c r="B442" i="3" s="1"/>
  <c r="B424" i="3"/>
  <c r="B425" i="3"/>
  <c r="B431" i="3"/>
  <c r="B430" i="3" s="1"/>
  <c r="B419" i="3"/>
  <c r="B418" i="3" s="1"/>
  <c r="B413" i="3"/>
  <c r="B407" i="3"/>
  <c r="N4" i="2"/>
  <c r="B9" i="3"/>
  <c r="B12" i="3" s="1"/>
  <c r="B3" i="3"/>
  <c r="B6" i="3" s="1"/>
  <c r="J5" i="2"/>
  <c r="J4" i="2"/>
  <c r="B11" i="3" l="1"/>
  <c r="B10" i="3" s="1"/>
  <c r="B5" i="3"/>
  <c r="B4" i="3" s="1"/>
  <c r="K4" i="2"/>
  <c r="N58" i="2"/>
  <c r="B315" i="3"/>
  <c r="J59" i="2"/>
  <c r="D58" i="2"/>
  <c r="J58" i="2" s="1"/>
  <c r="N54" i="2"/>
  <c r="B297" i="3"/>
  <c r="B300" i="3" s="1"/>
  <c r="J55" i="2"/>
  <c r="D54" i="2"/>
  <c r="J54" i="2" s="1"/>
  <c r="N72" i="2"/>
  <c r="B393" i="3"/>
  <c r="B396" i="3" s="1"/>
  <c r="D72" i="2"/>
  <c r="J72" i="2" s="1"/>
  <c r="J73" i="2"/>
  <c r="L4" i="2" l="1"/>
  <c r="K54" i="2"/>
  <c r="L54" i="2" s="1"/>
  <c r="M54" i="2" s="1"/>
  <c r="O54" i="2" s="1"/>
  <c r="K58" i="2"/>
  <c r="L58" i="2" s="1"/>
  <c r="M58" i="2" s="1"/>
  <c r="O58" i="2" s="1"/>
  <c r="B317" i="3"/>
  <c r="B299" i="3"/>
  <c r="B298" i="3" s="1"/>
  <c r="B395" i="3"/>
  <c r="B394" i="3" s="1"/>
  <c r="K72" i="2"/>
  <c r="L72" i="2" s="1"/>
  <c r="M72" i="2" s="1"/>
  <c r="O72" i="2" s="1"/>
  <c r="B375" i="3"/>
  <c r="B378" i="3" s="1"/>
  <c r="B369" i="3"/>
  <c r="B372" i="3" s="1"/>
  <c r="B363" i="3"/>
  <c r="B366" i="3" s="1"/>
  <c r="B303" i="3"/>
  <c r="B306" i="3" s="1"/>
  <c r="B327" i="3"/>
  <c r="B330" i="3" s="1"/>
  <c r="B321" i="3"/>
  <c r="B324" i="3" s="1"/>
  <c r="B273" i="3"/>
  <c r="B275" i="3" s="1"/>
  <c r="B261" i="3"/>
  <c r="B263" i="3" s="1"/>
  <c r="B249" i="3"/>
  <c r="B251" i="3" s="1"/>
  <c r="B237" i="3"/>
  <c r="B239" i="3" s="1"/>
  <c r="B201" i="3"/>
  <c r="B204" i="3" s="1"/>
  <c r="B177" i="3"/>
  <c r="B180" i="3" s="1"/>
  <c r="B159" i="3"/>
  <c r="B162" i="3" s="1"/>
  <c r="B153" i="3"/>
  <c r="B156" i="3" s="1"/>
  <c r="B147" i="3"/>
  <c r="B150" i="3" s="1"/>
  <c r="B135" i="3"/>
  <c r="B138" i="3" s="1"/>
  <c r="N70" i="2"/>
  <c r="B387" i="3"/>
  <c r="B390" i="3" s="1"/>
  <c r="J71" i="2"/>
  <c r="J70" i="2"/>
  <c r="B381" i="3"/>
  <c r="B384" i="3" s="1"/>
  <c r="N68" i="2"/>
  <c r="N66" i="2"/>
  <c r="N64" i="2"/>
  <c r="J69" i="2"/>
  <c r="J68" i="2"/>
  <c r="J67" i="2"/>
  <c r="J66" i="2"/>
  <c r="J65" i="2"/>
  <c r="J64" i="2"/>
  <c r="B357" i="3"/>
  <c r="B360" i="3" s="1"/>
  <c r="B351" i="3"/>
  <c r="B354" i="3" s="1"/>
  <c r="B345" i="3"/>
  <c r="B348" i="3" s="1"/>
  <c r="B339" i="3"/>
  <c r="B342" i="3" s="1"/>
  <c r="B333" i="3"/>
  <c r="B336" i="3" s="1"/>
  <c r="N62" i="2"/>
  <c r="J63" i="2"/>
  <c r="J62" i="2"/>
  <c r="N60" i="2"/>
  <c r="J61" i="2"/>
  <c r="J60" i="2"/>
  <c r="B309" i="3"/>
  <c r="B312" i="3" s="1"/>
  <c r="N56" i="2"/>
  <c r="J57" i="2"/>
  <c r="J56" i="2"/>
  <c r="B291" i="3"/>
  <c r="B285" i="3"/>
  <c r="B288" i="3" s="1"/>
  <c r="B279" i="3"/>
  <c r="B282" i="3" s="1"/>
  <c r="N52" i="2"/>
  <c r="J53" i="2"/>
  <c r="J52" i="2"/>
  <c r="N50" i="2"/>
  <c r="B267" i="3"/>
  <c r="B270" i="3" s="1"/>
  <c r="J51" i="2"/>
  <c r="J50" i="2"/>
  <c r="N48" i="2"/>
  <c r="B255" i="3"/>
  <c r="B258" i="3" s="1"/>
  <c r="J49" i="2"/>
  <c r="J48" i="2"/>
  <c r="N46" i="2"/>
  <c r="B243" i="3"/>
  <c r="B246" i="3" s="1"/>
  <c r="J47" i="2"/>
  <c r="J46" i="2"/>
  <c r="B231" i="3"/>
  <c r="B234" i="3" s="1"/>
  <c r="N44" i="2"/>
  <c r="B225" i="3"/>
  <c r="J45" i="2"/>
  <c r="J44" i="2"/>
  <c r="N42" i="2"/>
  <c r="B219" i="3"/>
  <c r="B222" i="3" s="1"/>
  <c r="B213" i="3"/>
  <c r="J43" i="2"/>
  <c r="J42" i="2"/>
  <c r="N40" i="2"/>
  <c r="B207" i="3"/>
  <c r="B210" i="3" s="1"/>
  <c r="J41" i="2"/>
  <c r="J40" i="2"/>
  <c r="B195" i="3"/>
  <c r="B198" i="3" s="1"/>
  <c r="N38" i="2"/>
  <c r="B189" i="3"/>
  <c r="J39" i="2"/>
  <c r="J38" i="2"/>
  <c r="B183" i="3"/>
  <c r="B186" i="3" s="1"/>
  <c r="N36" i="2"/>
  <c r="J37" i="2"/>
  <c r="J36" i="2"/>
  <c r="B171" i="3"/>
  <c r="N34" i="2"/>
  <c r="B165" i="3"/>
  <c r="B168" i="3" s="1"/>
  <c r="J35" i="2"/>
  <c r="J34" i="2"/>
  <c r="N32" i="2"/>
  <c r="J33" i="2"/>
  <c r="J32" i="2"/>
  <c r="N30" i="2"/>
  <c r="J31" i="2"/>
  <c r="J30" i="2"/>
  <c r="N28" i="2"/>
  <c r="B141" i="3"/>
  <c r="B144" i="3" s="1"/>
  <c r="J29" i="2"/>
  <c r="J28" i="2"/>
  <c r="N26" i="2"/>
  <c r="B129" i="3"/>
  <c r="B132" i="3" s="1"/>
  <c r="J27" i="2"/>
  <c r="J26" i="2"/>
  <c r="N24" i="2"/>
  <c r="B123" i="3"/>
  <c r="B126" i="3" s="1"/>
  <c r="J25" i="2"/>
  <c r="J24" i="2"/>
  <c r="B117" i="3"/>
  <c r="B120" i="3" s="1"/>
  <c r="N22" i="2"/>
  <c r="B111" i="3"/>
  <c r="B114" i="3" s="1"/>
  <c r="B105" i="3"/>
  <c r="B108" i="3" s="1"/>
  <c r="J23" i="2"/>
  <c r="J22" i="2"/>
  <c r="N20" i="2"/>
  <c r="B99" i="3"/>
  <c r="B102" i="3" s="1"/>
  <c r="J21" i="2"/>
  <c r="J20" i="2"/>
  <c r="K28" i="2" l="1"/>
  <c r="L28" i="2" s="1"/>
  <c r="M28" i="2" s="1"/>
  <c r="K32" i="2"/>
  <c r="L32" i="2" s="1"/>
  <c r="M32" i="2" s="1"/>
  <c r="M4" i="2"/>
  <c r="K52" i="2"/>
  <c r="L52" i="2" s="1"/>
  <c r="M52" i="2" s="1"/>
  <c r="O52" i="2" s="1"/>
  <c r="K20" i="2"/>
  <c r="L20" i="2" s="1"/>
  <c r="M20" i="2" s="1"/>
  <c r="O20" i="2" s="1"/>
  <c r="K24" i="2"/>
  <c r="L24" i="2" s="1"/>
  <c r="M24" i="2" s="1"/>
  <c r="O24" i="2" s="1"/>
  <c r="K50" i="2"/>
  <c r="L50" i="2" s="1"/>
  <c r="M50" i="2" s="1"/>
  <c r="O50" i="2" s="1"/>
  <c r="K62" i="2"/>
  <c r="L62" i="2" s="1"/>
  <c r="M62" i="2" s="1"/>
  <c r="O62" i="2" s="1"/>
  <c r="K64" i="2"/>
  <c r="L64" i="2" s="1"/>
  <c r="M64" i="2" s="1"/>
  <c r="O64" i="2" s="1"/>
  <c r="K68" i="2"/>
  <c r="L68" i="2" s="1"/>
  <c r="M68" i="2" s="1"/>
  <c r="O68" i="2" s="1"/>
  <c r="K48" i="2"/>
  <c r="L48" i="2" s="1"/>
  <c r="M48" i="2" s="1"/>
  <c r="O48" i="2" s="1"/>
  <c r="K26" i="2"/>
  <c r="L26" i="2" s="1"/>
  <c r="M26" i="2" s="1"/>
  <c r="K30" i="2"/>
  <c r="L30" i="2" s="1"/>
  <c r="M30" i="2" s="1"/>
  <c r="O30" i="2" s="1"/>
  <c r="K44" i="2"/>
  <c r="L44" i="2" s="1"/>
  <c r="M44" i="2" s="1"/>
  <c r="O44" i="2" s="1"/>
  <c r="K46" i="2"/>
  <c r="L46" i="2" s="1"/>
  <c r="M46" i="2" s="1"/>
  <c r="O46" i="2" s="1"/>
  <c r="K66" i="2"/>
  <c r="L66" i="2" s="1"/>
  <c r="M66" i="2" s="1"/>
  <c r="O66" i="2" s="1"/>
  <c r="K56" i="2"/>
  <c r="L56" i="2" s="1"/>
  <c r="M56" i="2" s="1"/>
  <c r="O56" i="2" s="1"/>
  <c r="B257" i="3"/>
  <c r="B256" i="3" s="1"/>
  <c r="K34" i="2"/>
  <c r="L34" i="2" s="1"/>
  <c r="M34" i="2" s="1"/>
  <c r="O34" i="2" s="1"/>
  <c r="K36" i="2"/>
  <c r="L36" i="2" s="1"/>
  <c r="M36" i="2" s="1"/>
  <c r="O36" i="2" s="1"/>
  <c r="K40" i="2"/>
  <c r="L40" i="2" s="1"/>
  <c r="M40" i="2" s="1"/>
  <c r="O40" i="2" s="1"/>
  <c r="K60" i="2"/>
  <c r="L60" i="2" s="1"/>
  <c r="M60" i="2" s="1"/>
  <c r="O60" i="2" s="1"/>
  <c r="K70" i="2"/>
  <c r="L70" i="2" s="1"/>
  <c r="M70" i="2" s="1"/>
  <c r="O70" i="2" s="1"/>
  <c r="B377" i="3"/>
  <c r="B371" i="3"/>
  <c r="B365" i="3"/>
  <c r="B305" i="3"/>
  <c r="B329" i="3"/>
  <c r="B323" i="3"/>
  <c r="B203" i="3"/>
  <c r="B179" i="3"/>
  <c r="B161" i="3"/>
  <c r="B155" i="3"/>
  <c r="B149" i="3"/>
  <c r="B137" i="3"/>
  <c r="B389" i="3"/>
  <c r="B388" i="3" s="1"/>
  <c r="B383" i="3"/>
  <c r="B382" i="3" s="1"/>
  <c r="B359" i="3"/>
  <c r="B358" i="3" s="1"/>
  <c r="B353" i="3"/>
  <c r="B352" i="3" s="1"/>
  <c r="B347" i="3"/>
  <c r="B346" i="3" s="1"/>
  <c r="B341" i="3"/>
  <c r="B340" i="3" s="1"/>
  <c r="B335" i="3"/>
  <c r="B334" i="3" s="1"/>
  <c r="B311" i="3"/>
  <c r="B310" i="3" s="1"/>
  <c r="B293" i="3"/>
  <c r="B287" i="3"/>
  <c r="B286" i="3" s="1"/>
  <c r="B281" i="3"/>
  <c r="B280" i="3" s="1"/>
  <c r="B269" i="3"/>
  <c r="B268" i="3" s="1"/>
  <c r="B245" i="3"/>
  <c r="B244" i="3" s="1"/>
  <c r="B233" i="3"/>
  <c r="B232" i="3" s="1"/>
  <c r="B227" i="3"/>
  <c r="B215" i="3"/>
  <c r="B221" i="3"/>
  <c r="B220" i="3" s="1"/>
  <c r="K42" i="2"/>
  <c r="L42" i="2" s="1"/>
  <c r="M42" i="2" s="1"/>
  <c r="O42" i="2" s="1"/>
  <c r="B209" i="3"/>
  <c r="B208" i="3" s="1"/>
  <c r="B197" i="3"/>
  <c r="B196" i="3" s="1"/>
  <c r="B191" i="3"/>
  <c r="K38" i="2"/>
  <c r="L38" i="2" s="1"/>
  <c r="M38" i="2" s="1"/>
  <c r="O38" i="2" s="1"/>
  <c r="K22" i="2"/>
  <c r="L22" i="2" s="1"/>
  <c r="M22" i="2" s="1"/>
  <c r="O22" i="2" s="1"/>
  <c r="B185" i="3"/>
  <c r="B184" i="3" s="1"/>
  <c r="B173" i="3"/>
  <c r="B167" i="3"/>
  <c r="B166" i="3" s="1"/>
  <c r="O32" i="2"/>
  <c r="B143" i="3"/>
  <c r="B131" i="3"/>
  <c r="B125" i="3"/>
  <c r="B119" i="3"/>
  <c r="B118" i="3" s="1"/>
  <c r="B113" i="3"/>
  <c r="B112" i="3" s="1"/>
  <c r="B107" i="3"/>
  <c r="B106" i="3" s="1"/>
  <c r="B101" i="3"/>
  <c r="B100" i="3" s="1"/>
  <c r="O28" i="2" l="1"/>
  <c r="B142" i="3"/>
  <c r="O26" i="2"/>
  <c r="B130" i="3"/>
  <c r="B93" i="3"/>
  <c r="B96" i="3" s="1"/>
  <c r="N18" i="2"/>
  <c r="B87" i="3"/>
  <c r="B90" i="3" s="1"/>
  <c r="J19" i="2"/>
  <c r="J18" i="2"/>
  <c r="N16" i="2"/>
  <c r="B81" i="3"/>
  <c r="B84" i="3" s="1"/>
  <c r="J17" i="2"/>
  <c r="J16" i="2"/>
  <c r="B75" i="3"/>
  <c r="B78" i="3" s="1"/>
  <c r="B69" i="3"/>
  <c r="B72" i="3" s="1"/>
  <c r="B63" i="3"/>
  <c r="B66" i="3" s="1"/>
  <c r="N14" i="2"/>
  <c r="B57" i="3"/>
  <c r="B60" i="3" s="1"/>
  <c r="J15" i="2"/>
  <c r="J14" i="2"/>
  <c r="N12" i="2"/>
  <c r="B51" i="3"/>
  <c r="B54" i="3" s="1"/>
  <c r="J13" i="2"/>
  <c r="J12" i="2"/>
  <c r="B45" i="3"/>
  <c r="B48" i="3" s="1"/>
  <c r="B39" i="3"/>
  <c r="B42" i="3" s="1"/>
  <c r="N10" i="2"/>
  <c r="B33" i="3"/>
  <c r="B36" i="3" s="1"/>
  <c r="B27" i="3"/>
  <c r="B30" i="3" s="1"/>
  <c r="J11" i="2"/>
  <c r="J10" i="2"/>
  <c r="K14" i="2" l="1"/>
  <c r="L14" i="2" s="1"/>
  <c r="M14" i="2" s="1"/>
  <c r="O14" i="2" s="1"/>
  <c r="K16" i="2"/>
  <c r="L16" i="2" s="1"/>
  <c r="M16" i="2" s="1"/>
  <c r="O16" i="2" s="1"/>
  <c r="K18" i="2"/>
  <c r="L18" i="2" s="1"/>
  <c r="M18" i="2" s="1"/>
  <c r="O18" i="2" s="1"/>
  <c r="K10" i="2"/>
  <c r="L10" i="2" s="1"/>
  <c r="M10" i="2" s="1"/>
  <c r="O10" i="2" s="1"/>
  <c r="K12" i="2"/>
  <c r="L12" i="2" s="1"/>
  <c r="M12" i="2" s="1"/>
  <c r="O12" i="2" s="1"/>
  <c r="B95" i="3"/>
  <c r="B94" i="3" s="1"/>
  <c r="B89" i="3"/>
  <c r="B83" i="3"/>
  <c r="B82" i="3" s="1"/>
  <c r="B77" i="3"/>
  <c r="B76" i="3" s="1"/>
  <c r="B71" i="3"/>
  <c r="B70" i="3" s="1"/>
  <c r="B65" i="3"/>
  <c r="B64" i="3" s="1"/>
  <c r="B59" i="3"/>
  <c r="B58" i="3" s="1"/>
  <c r="B53" i="3"/>
  <c r="B52" i="3" s="1"/>
  <c r="B47" i="3"/>
  <c r="B46" i="3" s="1"/>
  <c r="B41" i="3"/>
  <c r="B40" i="3" s="1"/>
  <c r="B35" i="3"/>
  <c r="B34" i="3" s="1"/>
  <c r="B29" i="3"/>
  <c r="N8" i="2"/>
  <c r="B21" i="3"/>
  <c r="B24" i="3" s="1"/>
  <c r="J9" i="2"/>
  <c r="J8" i="2"/>
  <c r="K8" i="2" l="1"/>
  <c r="L8" i="2" s="1"/>
  <c r="M8" i="2" s="1"/>
  <c r="O8" i="2" s="1"/>
  <c r="B28" i="3"/>
  <c r="B23" i="3"/>
  <c r="B15" i="3"/>
  <c r="B22" i="3" l="1"/>
  <c r="O4" i="2"/>
  <c r="B18" i="3"/>
  <c r="B17" i="3"/>
  <c r="B16" i="3" s="1"/>
  <c r="N6" i="2" s="1"/>
  <c r="J7" i="2" l="1"/>
  <c r="J6" i="2" l="1"/>
  <c r="K6" i="2" l="1"/>
  <c r="K134" i="2" s="1"/>
  <c r="L6" i="2" l="1"/>
  <c r="L134" i="2" s="1"/>
  <c r="M6" i="2" l="1"/>
  <c r="M134" i="2" s="1"/>
  <c r="O6" i="2" l="1"/>
</calcChain>
</file>

<file path=xl/sharedStrings.xml><?xml version="1.0" encoding="utf-8"?>
<sst xmlns="http://schemas.openxmlformats.org/spreadsheetml/2006/main" count="990" uniqueCount="147">
  <si>
    <t>Установленная мощность, кВт</t>
  </si>
  <si>
    <t>LED</t>
  </si>
  <si>
    <t>Место установки</t>
  </si>
  <si>
    <t>Количество</t>
  </si>
  <si>
    <t>Тип</t>
  </si>
  <si>
    <t>Потребление электрической энергии, тыс. кВт*ч</t>
  </si>
  <si>
    <t>Капиталозатраты, тыс. руб.</t>
  </si>
  <si>
    <t>Срок окупаемости, год</t>
  </si>
  <si>
    <t>тыс. кВт*ч</t>
  </si>
  <si>
    <t>т у.т.</t>
  </si>
  <si>
    <t>тыс. руб.</t>
  </si>
  <si>
    <t>Время использования максимума осветительной нагрузки, ч</t>
  </si>
  <si>
    <t>Коэффициент потери мощности в ПРА</t>
  </si>
  <si>
    <t xml:space="preserve">Коэффициент дополнительного освещения в пасмурное время </t>
  </si>
  <si>
    <t>Коэффициент автоматизации управления освещением</t>
  </si>
  <si>
    <t>Коэффициент спроса осветительной нагрузки</t>
  </si>
  <si>
    <t>Экономия электрической энергии, в пределах до:</t>
  </si>
  <si>
    <t>ЛЛ</t>
  </si>
  <si>
    <t>Проектные работы</t>
  </si>
  <si>
    <t>Строительно-монтажные работы</t>
  </si>
  <si>
    <t>Пуско-наладочные работы</t>
  </si>
  <si>
    <t>Итого</t>
  </si>
  <si>
    <t>Статья затрат</t>
  </si>
  <si>
    <t>Стоимость, тыс. руб.</t>
  </si>
  <si>
    <t>ОРТПС Могилёв</t>
  </si>
  <si>
    <t>Светодиодные светильники (200 шт.)</t>
  </si>
  <si>
    <t>ОРТПС Ракитница</t>
  </si>
  <si>
    <t>Светодиодные светильники (190 шт.)</t>
  </si>
  <si>
    <t>АРТПС Борисов</t>
  </si>
  <si>
    <t>АРТПС Березино</t>
  </si>
  <si>
    <t>Светодиодные светильники (22 шт.)</t>
  </si>
  <si>
    <t>Светодиодные светильники (40 шт.)</t>
  </si>
  <si>
    <t>Светодиодные светильники (48 шт.)</t>
  </si>
  <si>
    <t>АРТПС Крупки</t>
  </si>
  <si>
    <t>Светодиодные светильники (20 шт.)</t>
  </si>
  <si>
    <t>Светодиодные светильники (8 шт.)</t>
  </si>
  <si>
    <t>АРТПС Плещеницы</t>
  </si>
  <si>
    <t>Светодиодные светильники (32 шт.)</t>
  </si>
  <si>
    <t>Светодиодные светильники (24 шт.)</t>
  </si>
  <si>
    <t>АРТПС Гребёнка</t>
  </si>
  <si>
    <t>АРТПС Любань</t>
  </si>
  <si>
    <t>АРТПС Долгиново</t>
  </si>
  <si>
    <t>Светодиодные светильники (6 шт.)</t>
  </si>
  <si>
    <t>ПРС Ижа</t>
  </si>
  <si>
    <t>Светодиодные светильники (10 шт.)</t>
  </si>
  <si>
    <t>ДНаТ</t>
  </si>
  <si>
    <t>Головная площадка (уличное освещение)</t>
  </si>
  <si>
    <t>ОУП Борисов</t>
  </si>
  <si>
    <t>Светодиодные светильники (220 шт.)</t>
  </si>
  <si>
    <t>Светодиодные светильники (420 шт.)</t>
  </si>
  <si>
    <t>АРТПС Дричин</t>
  </si>
  <si>
    <t>АРТПС Ярошовка</t>
  </si>
  <si>
    <t>Светодиодные светильники (28 шт.)</t>
  </si>
  <si>
    <t>АРТПС Новоселье</t>
  </si>
  <si>
    <t>АРТПС Пруды</t>
  </si>
  <si>
    <t>АРТПС Молодечно</t>
  </si>
  <si>
    <t>АРТПС Воложин</t>
  </si>
  <si>
    <t>Светодиодные светильники (14 шт.)</t>
  </si>
  <si>
    <t>Светодиодные светильники (2 шт.)</t>
  </si>
  <si>
    <t>АРТПС Минск</t>
  </si>
  <si>
    <t>Светодиодные светильники (26 шт.)</t>
  </si>
  <si>
    <t>АРТПС Защебье</t>
  </si>
  <si>
    <t>Светодиодные светильники (4 шт.)</t>
  </si>
  <si>
    <t>Светодиодные светильники (11 шт.)</t>
  </si>
  <si>
    <t>АРТПС Мозырь</t>
  </si>
  <si>
    <t>Светодиодные светильники (13 шт.)</t>
  </si>
  <si>
    <t>АРТПС Вороновка</t>
  </si>
  <si>
    <t>АРТПС Солтаново</t>
  </si>
  <si>
    <t>Светодиодные светильники (5 шт.)</t>
  </si>
  <si>
    <t>АРТПС Вербовичи</t>
  </si>
  <si>
    <t>АРТПС Слобода</t>
  </si>
  <si>
    <t>АРТПС Славгород</t>
  </si>
  <si>
    <t>АРТПС Запрудье</t>
  </si>
  <si>
    <t>АРТПС Бегомль</t>
  </si>
  <si>
    <t>Светодиодные светильники (44 шт.)</t>
  </si>
  <si>
    <t>АРТПС Крулевщина</t>
  </si>
  <si>
    <t>АРТПС Шарковщина</t>
  </si>
  <si>
    <t>Светодиодные светильники (64 шт.)</t>
  </si>
  <si>
    <t>АРТПС Струбки</t>
  </si>
  <si>
    <t>АРТПС Горы</t>
  </si>
  <si>
    <t>АРТПС Озерцы</t>
  </si>
  <si>
    <t>Светодиодные светильники (16 шт.)</t>
  </si>
  <si>
    <t>АРТПС Сенно</t>
  </si>
  <si>
    <t>АРТПС Бычиха</t>
  </si>
  <si>
    <t>Светодиодные светильники (36 шт.)</t>
  </si>
  <si>
    <t>АРТПС Лиозно</t>
  </si>
  <si>
    <t>АРТПС Богданово</t>
  </si>
  <si>
    <t>АРТПС Лялевщина</t>
  </si>
  <si>
    <t>АРТПС Мишневичи</t>
  </si>
  <si>
    <t>Светодиодные светильники (18 шт.)</t>
  </si>
  <si>
    <t>Светодиодные светильники (30 шт.)</t>
  </si>
  <si>
    <t>ОУП Обухово</t>
  </si>
  <si>
    <t>ЛН</t>
  </si>
  <si>
    <t>Светодиодные светильники (60 шт.)</t>
  </si>
  <si>
    <t>г. Минск, ул. Севастопольская, 121</t>
  </si>
  <si>
    <t>Светодиодные светильники (269 шт.)</t>
  </si>
  <si>
    <t>ОРТПС Брест</t>
  </si>
  <si>
    <t>ОРТПС Гродно</t>
  </si>
  <si>
    <t>Светодиодные светильники (226 шт.)</t>
  </si>
  <si>
    <t>АРТПС Геранёны</t>
  </si>
  <si>
    <t>Светодиодные светильники (128 шт.)</t>
  </si>
  <si>
    <t>База МУЭС-6</t>
  </si>
  <si>
    <t>Светодиодные светильники (34 шт.)</t>
  </si>
  <si>
    <t>Светодиодные светильники (167 шт.)</t>
  </si>
  <si>
    <t>АРТПС Кошелево</t>
  </si>
  <si>
    <t>АРТПС Любча</t>
  </si>
  <si>
    <t>АРТПС Луки</t>
  </si>
  <si>
    <t>Светодиодные светильники (15 шт.)</t>
  </si>
  <si>
    <t>АРТПС Столбцы</t>
  </si>
  <si>
    <t>АРТПС Копыль</t>
  </si>
  <si>
    <t>Светодиодные светильники (3 шт.)</t>
  </si>
  <si>
    <t>АРТПС Барановичи</t>
  </si>
  <si>
    <t>АРТПС Солигорск</t>
  </si>
  <si>
    <t>Светодиодные светильники (68 шт.)</t>
  </si>
  <si>
    <t>АРТПС Старые Дороги</t>
  </si>
  <si>
    <t>Светодиодные светильники (66 шт.)</t>
  </si>
  <si>
    <t>АРТПС Сосны</t>
  </si>
  <si>
    <t>АРТПС Мосты</t>
  </si>
  <si>
    <t>АРТПС Скерси</t>
  </si>
  <si>
    <t>АРТПС Новая Стража</t>
  </si>
  <si>
    <t>АРТПС Свислочь</t>
  </si>
  <si>
    <t>АРТПС Лида</t>
  </si>
  <si>
    <t>АРТПС Острино</t>
  </si>
  <si>
    <t>АРТПС Мыто</t>
  </si>
  <si>
    <t>Светодиодные светильники (25 шт.)</t>
  </si>
  <si>
    <t>АРТПС Крево</t>
  </si>
  <si>
    <t>АРТПС Стрельчики</t>
  </si>
  <si>
    <t>АРТПС Трокеники</t>
  </si>
  <si>
    <t>АРТПС Сморгонь</t>
  </si>
  <si>
    <t>АРТПС Посеничи</t>
  </si>
  <si>
    <t>Светодиодные светильники (63 шт.)</t>
  </si>
  <si>
    <t>АРТПС Столин</t>
  </si>
  <si>
    <t>АРТПС Сенкевичи</t>
  </si>
  <si>
    <t>АРТПС Житковичи</t>
  </si>
  <si>
    <t>АРТПС Б. Чучевичи</t>
  </si>
  <si>
    <t>АРТПС Ганцевичи</t>
  </si>
  <si>
    <t>АРТПС Дрогичин</t>
  </si>
  <si>
    <t>Светодиодные светильники (51 шт.)</t>
  </si>
  <si>
    <t>АРТПС Берёза</t>
  </si>
  <si>
    <t>Светодиодные светильники (52 шт.)</t>
  </si>
  <si>
    <t>АРТПС Пружаны</t>
  </si>
  <si>
    <t>Кобрин (база)</t>
  </si>
  <si>
    <t>АРТПС Гута</t>
  </si>
  <si>
    <t>-</t>
  </si>
  <si>
    <t>ИТОГО</t>
  </si>
  <si>
    <t>ОРТПС Витебск (освещение мачты)</t>
  </si>
  <si>
    <t>Светодиодные лампы (32 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</si>
</sst>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sz val="12"/>
      <name val="Times New Roman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7" fillId="0" borderId="0"/>
    <xf numFmtId="0" fontId="4" fillId="0" borderId="0"/>
    <xf numFmtId="0" fontId="1" fillId="0" borderId="0"/>
    <xf numFmtId="0" fontId="2" fillId="0" borderId="0"/>
  </cellStyleXfs>
  <cellXfs count="66">
    <xf numFmtId="0" fontId="0" fillId="0" borderId="0" xfId="0"/>
    <xf numFmtId="0" fontId="7" fillId="0" borderId="0" xfId="2" applyAlignment="1">
      <alignment horizontal="center" vertical="center" wrapText="1"/>
    </xf>
    <xf numFmtId="164" fontId="7" fillId="0" borderId="0" xfId="2" applyNumberFormat="1" applyAlignment="1">
      <alignment horizontal="center" vertical="center" wrapText="1"/>
    </xf>
    <xf numFmtId="1" fontId="7" fillId="0" borderId="0" xfId="2" applyNumberFormat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164" fontId="7" fillId="0" borderId="1" xfId="2" applyNumberFormat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2" fontId="7" fillId="0" borderId="0" xfId="2" applyNumberFormat="1" applyAlignment="1">
      <alignment horizontal="center" vertical="center" wrapText="1"/>
    </xf>
    <xf numFmtId="165" fontId="7" fillId="0" borderId="0" xfId="2" applyNumberFormat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4" fontId="9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5" fontId="7" fillId="2" borderId="1" xfId="2" applyNumberForma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vertical="center" wrapText="1"/>
    </xf>
    <xf numFmtId="164" fontId="7" fillId="0" borderId="1" xfId="2" applyNumberFormat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2" fontId="7" fillId="2" borderId="1" xfId="2" applyNumberForma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166" fontId="12" fillId="2" borderId="1" xfId="0" applyNumberFormat="1" applyFont="1" applyFill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164" fontId="7" fillId="0" borderId="1" xfId="2" applyNumberForma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4" fontId="7" fillId="2" borderId="1" xfId="2" applyNumberForma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164" fontId="7" fillId="0" borderId="1" xfId="2" applyNumberForma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center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left" vertical="center" wrapText="1"/>
    </xf>
    <xf numFmtId="1" fontId="7" fillId="2" borderId="1" xfId="2" applyNumberFormat="1" applyFill="1" applyBorder="1" applyAlignment="1">
      <alignment horizontal="center" vertical="center" wrapText="1"/>
    </xf>
    <xf numFmtId="0" fontId="7" fillId="2" borderId="1" xfId="2" applyFill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2" fontId="9" fillId="0" borderId="1" xfId="2" applyNumberFormat="1" applyFont="1" applyBorder="1" applyAlignment="1">
      <alignment horizontal="center" vertical="center" wrapText="1"/>
    </xf>
    <xf numFmtId="2" fontId="7" fillId="2" borderId="1" xfId="2" applyNumberFormat="1" applyFill="1" applyBorder="1" applyAlignment="1">
      <alignment horizontal="center" vertical="center" wrapText="1"/>
    </xf>
    <xf numFmtId="164" fontId="7" fillId="0" borderId="1" xfId="2" applyNumberForma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textRotation="90" wrapText="1"/>
    </xf>
    <xf numFmtId="1" fontId="8" fillId="0" borderId="1" xfId="2" applyNumberFormat="1" applyFont="1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center" textRotation="90" wrapText="1"/>
    </xf>
    <xf numFmtId="0" fontId="8" fillId="0" borderId="1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textRotation="90" wrapText="1"/>
    </xf>
    <xf numFmtId="0" fontId="8" fillId="0" borderId="3" xfId="2" applyFont="1" applyBorder="1" applyAlignment="1">
      <alignment horizontal="center" vertical="center" textRotation="90" wrapText="1"/>
    </xf>
    <xf numFmtId="2" fontId="9" fillId="2" borderId="1" xfId="2" applyNumberFormat="1" applyFont="1" applyFill="1" applyBorder="1" applyAlignment="1">
      <alignment horizontal="center" vertical="center" wrapText="1"/>
    </xf>
    <xf numFmtId="164" fontId="7" fillId="2" borderId="1" xfId="2" applyNumberForma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2" xr:uid="{00000000-0005-0000-0000-000001000000}"/>
    <cellStyle name="Обычный 2 2" xfId="3" xr:uid="{00000000-0005-0000-0000-000002000000}"/>
    <cellStyle name="Обычный 2 2 2" xfId="4" xr:uid="{00000000-0005-0000-0000-000003000000}"/>
    <cellStyle name="Обычный 3" xfId="5" xr:uid="{00000000-0005-0000-0000-000004000000}"/>
    <cellStyle name="Обычный 5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\&#1043;&#1086;&#1090;&#1086;&#1074;&#1086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50;&#1077;&#1088;&#1072;&#1084;&#1080;&#1085;\1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14.0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%20&#1058;&#1069;&#1056;\&#1054;&#1089;&#1074;&#1086;&#1077;&#1085;&#1080;&#1077;%20&#1090;&#1077;&#1093;&#1085;&#1086;&#1083;&#1086;&#1075;&#1080;&#1095;&#1077;&#1089;&#1082;&#1086;&#1075;&#1086;%20&#1087;&#1088;&#1086;&#1094;&#1077;&#1089;&#1089;&#1072;\&#1053;&#1086;&#1088;&#1084;&#1099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1088;&#1072;&#1073;&#1086;&#1090;&#1072;%20(d)\Documents%20and%20Settings\&#1056;&#1040;&#1041;&#1054;&#1058;&#1040;\Desktop\&#1086;&#1088;&#1096;&#1072;%20&#1089;&#1090;&#1072;&#1088;&#1099;&#108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.abteco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88;&#1091;&#1073;&#1077;&#1088;&#1086;&#1080;&#1076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82;&#1091;&#1083;&#1080;&#1085;&#1080;&#1095;\&#1073;&#1077;&#1088;&#1077;&#1079;&#1072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74;&#1080;&#1090;&#1077;&#1073;&#1089;&#1082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ЭО"/>
      <sheetName val="Тит"/>
      <sheetName val="Исп"/>
      <sheetName val="реф"/>
      <sheetName val="С"/>
      <sheetName val="вв"/>
      <sheetName val="Р1"/>
      <sheetName val="Р 2"/>
      <sheetName val="рис11"/>
      <sheetName val="табл.21"/>
      <sheetName val="табл.22-23"/>
      <sheetName val="Т2.5"/>
      <sheetName val="табл.2.6"/>
      <sheetName val="т2.3.1"/>
      <sheetName val="т.2.3.2"/>
      <sheetName val="рис.2.3.1"/>
      <sheetName val="оргтех р3.1."/>
      <sheetName val="р31"/>
      <sheetName val="р3.1-4"/>
      <sheetName val="Т 3.2.1"/>
      <sheetName val="Т3.2.2"/>
      <sheetName val="т3.3.1"/>
      <sheetName val="Т.3.32."/>
      <sheetName val="т3.3.3"/>
      <sheetName val="Т334"/>
      <sheetName val="Т335"/>
      <sheetName val="т3.4.1."/>
      <sheetName val="т.3.4.2"/>
      <sheetName val="Т3.43"/>
      <sheetName val="т.3.4.4"/>
      <sheetName val="рис.3.4.1"/>
      <sheetName val="прогр."/>
      <sheetName val="выводы"/>
      <sheetName val="пр"/>
      <sheetName val="Л"/>
      <sheetName val="Т 7"/>
      <sheetName val="Т 8"/>
      <sheetName val="Т 9"/>
      <sheetName val="Т 11"/>
      <sheetName val="Т 14"/>
      <sheetName val="Т 15"/>
      <sheetName val="Т 18"/>
      <sheetName val="Т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4">
          <cell r="R4">
            <v>1.1499999999999999</v>
          </cell>
        </row>
        <row r="5">
          <cell r="R5">
            <v>0.08</v>
          </cell>
        </row>
        <row r="6">
          <cell r="R6">
            <v>2.0449999999999999E-2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34"/>
  <sheetViews>
    <sheetView tabSelected="1" topLeftCell="A103" zoomScaleNormal="100" zoomScaleSheetLayoutView="100" workbookViewId="0">
      <selection activeCell="D128" sqref="D128"/>
    </sheetView>
  </sheetViews>
  <sheetFormatPr defaultRowHeight="15.75" customHeight="1" x14ac:dyDescent="0.2"/>
  <cols>
    <col min="1" max="1" width="34" style="1" customWidth="1"/>
    <col min="2" max="2" width="5.7109375" style="3" customWidth="1"/>
    <col min="3" max="3" width="6.7109375" style="1" customWidth="1"/>
    <col min="4" max="6" width="8.85546875" style="1" customWidth="1"/>
    <col min="7" max="8" width="13.5703125" style="1" customWidth="1"/>
    <col min="9" max="9" width="13.140625" style="1" customWidth="1"/>
    <col min="10" max="10" width="12.85546875" style="1" customWidth="1"/>
    <col min="11" max="11" width="10.42578125" style="1" customWidth="1"/>
    <col min="12" max="12" width="9.140625" style="1" customWidth="1"/>
    <col min="13" max="13" width="8" style="1" customWidth="1"/>
    <col min="14" max="14" width="7.7109375" style="1" customWidth="1"/>
    <col min="15" max="15" width="8.5703125" style="1" customWidth="1"/>
    <col min="16" max="17" width="13.140625" style="1" customWidth="1"/>
    <col min="18" max="18" width="11.85546875" style="1" customWidth="1"/>
    <col min="19" max="23" width="9.140625" style="1"/>
    <col min="24" max="24" width="13.140625" style="1" bestFit="1" customWidth="1"/>
    <col min="25" max="16384" width="9.140625" style="1"/>
  </cols>
  <sheetData>
    <row r="2" spans="1:25" ht="116.25" customHeight="1" x14ac:dyDescent="0.2">
      <c r="A2" s="55" t="s">
        <v>2</v>
      </c>
      <c r="B2" s="56" t="s">
        <v>3</v>
      </c>
      <c r="C2" s="54" t="s">
        <v>4</v>
      </c>
      <c r="D2" s="54" t="s">
        <v>0</v>
      </c>
      <c r="E2" s="58" t="s">
        <v>12</v>
      </c>
      <c r="F2" s="58" t="s">
        <v>15</v>
      </c>
      <c r="G2" s="58" t="s">
        <v>13</v>
      </c>
      <c r="H2" s="58" t="s">
        <v>14</v>
      </c>
      <c r="I2" s="54" t="s">
        <v>11</v>
      </c>
      <c r="J2" s="54" t="s">
        <v>5</v>
      </c>
      <c r="K2" s="57" t="s">
        <v>16</v>
      </c>
      <c r="L2" s="57"/>
      <c r="M2" s="57"/>
      <c r="N2" s="54" t="s">
        <v>6</v>
      </c>
      <c r="O2" s="54" t="s">
        <v>7</v>
      </c>
    </row>
    <row r="3" spans="1:25" ht="268.5" customHeight="1" x14ac:dyDescent="0.2">
      <c r="A3" s="55"/>
      <c r="B3" s="56"/>
      <c r="C3" s="54"/>
      <c r="D3" s="54"/>
      <c r="E3" s="59"/>
      <c r="F3" s="59"/>
      <c r="G3" s="59"/>
      <c r="H3" s="59"/>
      <c r="I3" s="54"/>
      <c r="J3" s="54"/>
      <c r="K3" s="4" t="s">
        <v>8</v>
      </c>
      <c r="L3" s="5" t="s">
        <v>9</v>
      </c>
      <c r="M3" s="4" t="s">
        <v>10</v>
      </c>
      <c r="N3" s="54"/>
      <c r="O3" s="54"/>
    </row>
    <row r="4" spans="1:25" ht="15.75" customHeight="1" x14ac:dyDescent="0.2">
      <c r="A4" s="39" t="s">
        <v>94</v>
      </c>
      <c r="B4" s="41">
        <v>269</v>
      </c>
      <c r="C4" s="11" t="s">
        <v>17</v>
      </c>
      <c r="D4" s="15">
        <v>3.5999999999999997E-2</v>
      </c>
      <c r="E4" s="32">
        <v>1.1000000000000001</v>
      </c>
      <c r="F4" s="26">
        <v>0.85</v>
      </c>
      <c r="G4" s="26">
        <v>1.08</v>
      </c>
      <c r="H4" s="32">
        <v>0.8</v>
      </c>
      <c r="I4" s="42">
        <v>4800</v>
      </c>
      <c r="J4" s="26">
        <f>B4*D4*E4*F4*G4*H4*I4/1000</f>
        <v>37.550988287999999</v>
      </c>
      <c r="K4" s="45">
        <f t="shared" ref="K4" si="0">J4-J5</f>
        <v>18.775494144</v>
      </c>
      <c r="L4" s="60">
        <f>K4*0.2986*1.079</f>
        <v>6.049265192958873</v>
      </c>
      <c r="M4" s="45">
        <f>L4*200*2.59/1000</f>
        <v>3.1335193699526958</v>
      </c>
      <c r="N4" s="45">
        <f>Стоимость!B7</f>
        <v>10.53</v>
      </c>
      <c r="O4" s="61">
        <f>N4/M4</f>
        <v>3.3604387772330773</v>
      </c>
      <c r="Q4" s="3"/>
      <c r="R4" s="8"/>
      <c r="S4" s="8"/>
      <c r="T4" s="8"/>
      <c r="U4" s="8"/>
      <c r="V4" s="9"/>
      <c r="W4" s="2"/>
      <c r="X4" s="8"/>
      <c r="Y4" s="9"/>
    </row>
    <row r="5" spans="1:25" ht="15.75" customHeight="1" x14ac:dyDescent="0.2">
      <c r="A5" s="40"/>
      <c r="B5" s="41"/>
      <c r="C5" s="12" t="s">
        <v>1</v>
      </c>
      <c r="D5" s="15">
        <v>1.7999999999999999E-2</v>
      </c>
      <c r="E5" s="33">
        <v>1.1000000000000001</v>
      </c>
      <c r="F5" s="26">
        <v>0.85</v>
      </c>
      <c r="G5" s="26">
        <v>1.08</v>
      </c>
      <c r="H5" s="32">
        <v>0.8</v>
      </c>
      <c r="I5" s="42"/>
      <c r="J5" s="26">
        <f>B4*D5*E5*F5*G5*H5*I4/1000</f>
        <v>18.775494144</v>
      </c>
      <c r="K5" s="45"/>
      <c r="L5" s="60"/>
      <c r="M5" s="45"/>
      <c r="N5" s="45"/>
      <c r="O5" s="61"/>
      <c r="R5" s="8"/>
      <c r="S5" s="8"/>
      <c r="T5" s="8"/>
      <c r="U5" s="8"/>
      <c r="V5" s="9"/>
      <c r="W5" s="2"/>
      <c r="X5" s="8"/>
      <c r="Y5" s="9"/>
    </row>
    <row r="6" spans="1:25" ht="15.75" customHeight="1" x14ac:dyDescent="0.2">
      <c r="A6" s="39" t="s">
        <v>24</v>
      </c>
      <c r="B6" s="41">
        <v>200</v>
      </c>
      <c r="C6" s="11" t="s">
        <v>17</v>
      </c>
      <c r="D6" s="15">
        <v>3.5999999999999997E-2</v>
      </c>
      <c r="E6" s="6">
        <v>1.1000000000000001</v>
      </c>
      <c r="F6" s="7">
        <v>0.85</v>
      </c>
      <c r="G6" s="7">
        <v>1.08</v>
      </c>
      <c r="H6" s="6">
        <v>0.8</v>
      </c>
      <c r="I6" s="42">
        <v>4800</v>
      </c>
      <c r="J6" s="7">
        <f>B6*D6*E6*F6*G6*H6*I6/1000</f>
        <v>27.918950400000003</v>
      </c>
      <c r="K6" s="43">
        <f t="shared" ref="K6" si="1">J6-J7</f>
        <v>13.959475200000002</v>
      </c>
      <c r="L6" s="44">
        <f>K6*0.2986*1.079</f>
        <v>4.4975949390028802</v>
      </c>
      <c r="M6" s="45">
        <f>L6*200*2.59/1000</f>
        <v>2.3297541784034919</v>
      </c>
      <c r="N6" s="43">
        <f>Стоимость!B19</f>
        <v>7.83</v>
      </c>
      <c r="O6" s="46">
        <f>N6/M6</f>
        <v>3.360869602717337</v>
      </c>
    </row>
    <row r="7" spans="1:25" ht="15.75" customHeight="1" x14ac:dyDescent="0.2">
      <c r="A7" s="40"/>
      <c r="B7" s="41"/>
      <c r="C7" s="12" t="s">
        <v>1</v>
      </c>
      <c r="D7" s="15">
        <v>1.7999999999999999E-2</v>
      </c>
      <c r="E7" s="10">
        <v>1.1000000000000001</v>
      </c>
      <c r="F7" s="7">
        <v>0.85</v>
      </c>
      <c r="G7" s="7">
        <v>1.08</v>
      </c>
      <c r="H7" s="6">
        <v>0.8</v>
      </c>
      <c r="I7" s="42"/>
      <c r="J7" s="7">
        <f>B6*D7*E7*F7*G7*H7*I6/1000</f>
        <v>13.959475200000002</v>
      </c>
      <c r="K7" s="43"/>
      <c r="L7" s="44"/>
      <c r="M7" s="45"/>
      <c r="N7" s="43"/>
      <c r="O7" s="46"/>
    </row>
    <row r="8" spans="1:25" ht="15.75" customHeight="1" x14ac:dyDescent="0.2">
      <c r="A8" s="39" t="s">
        <v>26</v>
      </c>
      <c r="B8" s="41">
        <v>190</v>
      </c>
      <c r="C8" s="11" t="s">
        <v>17</v>
      </c>
      <c r="D8" s="15">
        <v>3.5999999999999997E-2</v>
      </c>
      <c r="E8" s="6">
        <v>1.1000000000000001</v>
      </c>
      <c r="F8" s="7">
        <v>0.85</v>
      </c>
      <c r="G8" s="7">
        <v>1.08</v>
      </c>
      <c r="H8" s="6">
        <v>0.8</v>
      </c>
      <c r="I8" s="42">
        <v>4800</v>
      </c>
      <c r="J8" s="7">
        <f>B8*D8*E8*F8*G8*H8*I8/1000</f>
        <v>26.523002880000004</v>
      </c>
      <c r="K8" s="43">
        <f t="shared" ref="K8" si="2">J8-J9</f>
        <v>13.261501440000002</v>
      </c>
      <c r="L8" s="44">
        <f>K8*0.2986*1.079</f>
        <v>4.2727151920527362</v>
      </c>
      <c r="M8" s="45">
        <f>L8*200*2.59/1000</f>
        <v>2.2132664694833175</v>
      </c>
      <c r="N8" s="43">
        <f>Стоимость!B25</f>
        <v>7.44</v>
      </c>
      <c r="O8" s="46">
        <f>N8/M8</f>
        <v>3.3615473340346829</v>
      </c>
    </row>
    <row r="9" spans="1:25" ht="15.75" customHeight="1" x14ac:dyDescent="0.2">
      <c r="A9" s="40"/>
      <c r="B9" s="41"/>
      <c r="C9" s="12" t="s">
        <v>1</v>
      </c>
      <c r="D9" s="15">
        <v>1.7999999999999999E-2</v>
      </c>
      <c r="E9" s="10">
        <v>1.1000000000000001</v>
      </c>
      <c r="F9" s="7">
        <v>0.85</v>
      </c>
      <c r="G9" s="7">
        <v>1.08</v>
      </c>
      <c r="H9" s="6">
        <v>0.8</v>
      </c>
      <c r="I9" s="42"/>
      <c r="J9" s="7">
        <f>B8*D9*E9*F9*G9*H9*I8/1000</f>
        <v>13.261501440000002</v>
      </c>
      <c r="K9" s="43"/>
      <c r="L9" s="44"/>
      <c r="M9" s="45"/>
      <c r="N9" s="43"/>
      <c r="O9" s="46"/>
    </row>
    <row r="10" spans="1:25" ht="15.75" customHeight="1" x14ac:dyDescent="0.2">
      <c r="A10" s="39" t="s">
        <v>28</v>
      </c>
      <c r="B10" s="41">
        <v>22</v>
      </c>
      <c r="C10" s="11" t="s">
        <v>17</v>
      </c>
      <c r="D10" s="15">
        <v>3.5999999999999997E-2</v>
      </c>
      <c r="E10" s="6">
        <v>1.1000000000000001</v>
      </c>
      <c r="F10" s="7">
        <v>0.85</v>
      </c>
      <c r="G10" s="7">
        <v>1.08</v>
      </c>
      <c r="H10" s="6">
        <v>0.8</v>
      </c>
      <c r="I10" s="42">
        <v>4800</v>
      </c>
      <c r="J10" s="7">
        <f>B10*D10*E10*F10*G10*H10*I10/1000</f>
        <v>3.0710845440000001</v>
      </c>
      <c r="K10" s="43">
        <f t="shared" ref="K10" si="3">J10-J11</f>
        <v>1.535542272</v>
      </c>
      <c r="L10" s="44">
        <f>K10*0.2986*1.079</f>
        <v>0.49473544329031677</v>
      </c>
      <c r="M10" s="45">
        <f>L10*200*2.59/1000</f>
        <v>0.25627295962438407</v>
      </c>
      <c r="N10" s="43">
        <f>Стоимость!B31</f>
        <v>0.87</v>
      </c>
      <c r="O10" s="46">
        <f>N10/M10</f>
        <v>3.3948177805225632</v>
      </c>
    </row>
    <row r="11" spans="1:25" ht="15.75" customHeight="1" x14ac:dyDescent="0.2">
      <c r="A11" s="40"/>
      <c r="B11" s="41"/>
      <c r="C11" s="12" t="s">
        <v>1</v>
      </c>
      <c r="D11" s="15">
        <v>1.7999999999999999E-2</v>
      </c>
      <c r="E11" s="10">
        <v>1.1000000000000001</v>
      </c>
      <c r="F11" s="7">
        <v>0.85</v>
      </c>
      <c r="G11" s="7">
        <v>1.08</v>
      </c>
      <c r="H11" s="6">
        <v>0.8</v>
      </c>
      <c r="I11" s="42"/>
      <c r="J11" s="7">
        <f>B10*D11*E11*F11*G11*H11*I10/1000</f>
        <v>1.535542272</v>
      </c>
      <c r="K11" s="43"/>
      <c r="L11" s="44"/>
      <c r="M11" s="45"/>
      <c r="N11" s="43"/>
      <c r="O11" s="46"/>
    </row>
    <row r="12" spans="1:25" ht="15.75" customHeight="1" x14ac:dyDescent="0.2">
      <c r="A12" s="39" t="s">
        <v>33</v>
      </c>
      <c r="B12" s="41">
        <v>8</v>
      </c>
      <c r="C12" s="11" t="s">
        <v>17</v>
      </c>
      <c r="D12" s="15">
        <v>3.5999999999999997E-2</v>
      </c>
      <c r="E12" s="6">
        <v>1.1000000000000001</v>
      </c>
      <c r="F12" s="7">
        <v>0.85</v>
      </c>
      <c r="G12" s="7">
        <v>1.08</v>
      </c>
      <c r="H12" s="6">
        <v>0.8</v>
      </c>
      <c r="I12" s="42">
        <v>4800</v>
      </c>
      <c r="J12" s="7">
        <f>B12*D12*E12*F12*G12*H12*I12/1000</f>
        <v>1.1167580160000001</v>
      </c>
      <c r="K12" s="43">
        <f t="shared" ref="K12" si="4">J12-J13</f>
        <v>0.55837900800000007</v>
      </c>
      <c r="L12" s="44">
        <f>K12*0.2986*1.079</f>
        <v>0.17990379756011521</v>
      </c>
      <c r="M12" s="45">
        <f>L12*200*2.59/1000</f>
        <v>9.3190167136139673E-2</v>
      </c>
      <c r="N12" s="43">
        <f>Стоимость!B55</f>
        <v>0.32</v>
      </c>
      <c r="O12" s="46">
        <f>N12/M12</f>
        <v>3.4338386745515579</v>
      </c>
    </row>
    <row r="13" spans="1:25" ht="15.75" customHeight="1" x14ac:dyDescent="0.2">
      <c r="A13" s="40"/>
      <c r="B13" s="41"/>
      <c r="C13" s="12" t="s">
        <v>1</v>
      </c>
      <c r="D13" s="15">
        <v>1.7999999999999999E-2</v>
      </c>
      <c r="E13" s="10">
        <v>1.1000000000000001</v>
      </c>
      <c r="F13" s="7">
        <v>0.85</v>
      </c>
      <c r="G13" s="7">
        <v>1.08</v>
      </c>
      <c r="H13" s="6">
        <v>0.8</v>
      </c>
      <c r="I13" s="42"/>
      <c r="J13" s="7">
        <f>B12*D13*E13*F13*G13*H13*I12/1000</f>
        <v>0.55837900800000007</v>
      </c>
      <c r="K13" s="43"/>
      <c r="L13" s="44"/>
      <c r="M13" s="45"/>
      <c r="N13" s="43"/>
      <c r="O13" s="46"/>
    </row>
    <row r="14" spans="1:25" ht="15.75" customHeight="1" x14ac:dyDescent="0.2">
      <c r="A14" s="39" t="s">
        <v>36</v>
      </c>
      <c r="B14" s="41">
        <v>32</v>
      </c>
      <c r="C14" s="11" t="s">
        <v>17</v>
      </c>
      <c r="D14" s="15">
        <v>3.5999999999999997E-2</v>
      </c>
      <c r="E14" s="6">
        <v>1.1000000000000001</v>
      </c>
      <c r="F14" s="7">
        <v>0.85</v>
      </c>
      <c r="G14" s="7">
        <v>1.08</v>
      </c>
      <c r="H14" s="6">
        <v>0.8</v>
      </c>
      <c r="I14" s="42">
        <v>4800</v>
      </c>
      <c r="J14" s="7">
        <f>B14*D14*E14*F14*G14*H14*I14/1000</f>
        <v>4.4670320640000005</v>
      </c>
      <c r="K14" s="43">
        <f t="shared" ref="K14" si="5">J14-J15</f>
        <v>2.2335160320000003</v>
      </c>
      <c r="L14" s="44">
        <f>K14*0.2986*1.079</f>
        <v>0.71961519024046083</v>
      </c>
      <c r="M14" s="45">
        <f>L14*200*2.59/1000</f>
        <v>0.37276066854455869</v>
      </c>
      <c r="N14" s="43">
        <f>Стоимость!B61</f>
        <v>1.25</v>
      </c>
      <c r="O14" s="46">
        <f>N14/M14</f>
        <v>3.3533580806167556</v>
      </c>
    </row>
    <row r="15" spans="1:25" ht="15.75" customHeight="1" x14ac:dyDescent="0.2">
      <c r="A15" s="40"/>
      <c r="B15" s="41"/>
      <c r="C15" s="12" t="s">
        <v>1</v>
      </c>
      <c r="D15" s="15">
        <v>1.7999999999999999E-2</v>
      </c>
      <c r="E15" s="10">
        <v>1.1000000000000001</v>
      </c>
      <c r="F15" s="7">
        <v>0.85</v>
      </c>
      <c r="G15" s="7">
        <v>1.08</v>
      </c>
      <c r="H15" s="6">
        <v>0.8</v>
      </c>
      <c r="I15" s="42"/>
      <c r="J15" s="7">
        <f>B14*D15*E15*F15*G15*H15*I14/1000</f>
        <v>2.2335160320000003</v>
      </c>
      <c r="K15" s="43"/>
      <c r="L15" s="44"/>
      <c r="M15" s="45"/>
      <c r="N15" s="43"/>
      <c r="O15" s="46"/>
    </row>
    <row r="16" spans="1:25" ht="15.75" customHeight="1" x14ac:dyDescent="0.2">
      <c r="A16" s="39" t="s">
        <v>40</v>
      </c>
      <c r="B16" s="41">
        <v>8</v>
      </c>
      <c r="C16" s="11" t="s">
        <v>17</v>
      </c>
      <c r="D16" s="15">
        <v>3.5999999999999997E-2</v>
      </c>
      <c r="E16" s="6">
        <v>1.1000000000000001</v>
      </c>
      <c r="F16" s="7">
        <v>0.85</v>
      </c>
      <c r="G16" s="7">
        <v>1.08</v>
      </c>
      <c r="H16" s="6">
        <v>0.8</v>
      </c>
      <c r="I16" s="42">
        <v>4800</v>
      </c>
      <c r="J16" s="7">
        <f>B16*D16*E16*F16*G16*H16*I16/1000</f>
        <v>1.1167580160000001</v>
      </c>
      <c r="K16" s="43">
        <f t="shared" ref="K16" si="6">J16-J17</f>
        <v>0.55837900800000007</v>
      </c>
      <c r="L16" s="44">
        <f>K16*0.2986*1.079</f>
        <v>0.17990379756011521</v>
      </c>
      <c r="M16" s="45">
        <f>L16*200*2.59/1000</f>
        <v>9.3190167136139673E-2</v>
      </c>
      <c r="N16" s="43">
        <f>Стоимость!B85</f>
        <v>0.32</v>
      </c>
      <c r="O16" s="46">
        <f>N16/M16</f>
        <v>3.4338386745515579</v>
      </c>
    </row>
    <row r="17" spans="1:15" ht="15.75" customHeight="1" x14ac:dyDescent="0.2">
      <c r="A17" s="40"/>
      <c r="B17" s="41"/>
      <c r="C17" s="12" t="s">
        <v>1</v>
      </c>
      <c r="D17" s="15">
        <v>1.7999999999999999E-2</v>
      </c>
      <c r="E17" s="10">
        <v>1.1000000000000001</v>
      </c>
      <c r="F17" s="7">
        <v>0.85</v>
      </c>
      <c r="G17" s="7">
        <v>1.08</v>
      </c>
      <c r="H17" s="6">
        <v>0.8</v>
      </c>
      <c r="I17" s="42"/>
      <c r="J17" s="7">
        <f>B16*D17*E17*F17*G17*H17*I16/1000</f>
        <v>0.55837900800000007</v>
      </c>
      <c r="K17" s="43"/>
      <c r="L17" s="44"/>
      <c r="M17" s="45"/>
      <c r="N17" s="43"/>
      <c r="O17" s="46"/>
    </row>
    <row r="18" spans="1:15" ht="15.75" customHeight="1" x14ac:dyDescent="0.2">
      <c r="A18" s="39" t="s">
        <v>41</v>
      </c>
      <c r="B18" s="41">
        <v>6</v>
      </c>
      <c r="C18" s="11" t="s">
        <v>17</v>
      </c>
      <c r="D18" s="15">
        <v>3.5999999999999997E-2</v>
      </c>
      <c r="E18" s="6">
        <v>1.1000000000000001</v>
      </c>
      <c r="F18" s="7">
        <v>0.85</v>
      </c>
      <c r="G18" s="7">
        <v>1.08</v>
      </c>
      <c r="H18" s="6">
        <v>0.8</v>
      </c>
      <c r="I18" s="42">
        <v>4800</v>
      </c>
      <c r="J18" s="7">
        <f>B18*D18*E18*F18*G18*H18*I18/1000</f>
        <v>0.83756851200000004</v>
      </c>
      <c r="K18" s="43">
        <f t="shared" ref="K18" si="7">J18-J19</f>
        <v>0.41878425600000002</v>
      </c>
      <c r="L18" s="44">
        <f>K18*0.2986*1.079</f>
        <v>0.13492784817008638</v>
      </c>
      <c r="M18" s="45">
        <f>L18*200*2.59/1000</f>
        <v>6.9892625352104734E-2</v>
      </c>
      <c r="N18" s="43">
        <f>Стоимость!B91</f>
        <v>0.25</v>
      </c>
      <c r="O18" s="46">
        <f>N18/M18</f>
        <v>3.5769152859912072</v>
      </c>
    </row>
    <row r="19" spans="1:15" ht="15.75" customHeight="1" x14ac:dyDescent="0.2">
      <c r="A19" s="40"/>
      <c r="B19" s="41"/>
      <c r="C19" s="12" t="s">
        <v>1</v>
      </c>
      <c r="D19" s="15">
        <v>1.7999999999999999E-2</v>
      </c>
      <c r="E19" s="10">
        <v>1.1000000000000001</v>
      </c>
      <c r="F19" s="7">
        <v>0.85</v>
      </c>
      <c r="G19" s="7">
        <v>1.08</v>
      </c>
      <c r="H19" s="6">
        <v>0.8</v>
      </c>
      <c r="I19" s="42"/>
      <c r="J19" s="7">
        <f>B18*D19*E19*F19*G19*H19*I18/1000</f>
        <v>0.41878425600000002</v>
      </c>
      <c r="K19" s="43"/>
      <c r="L19" s="44"/>
      <c r="M19" s="45"/>
      <c r="N19" s="43"/>
      <c r="O19" s="46"/>
    </row>
    <row r="20" spans="1:15" ht="15.75" customHeight="1" x14ac:dyDescent="0.2">
      <c r="A20" s="39" t="s">
        <v>46</v>
      </c>
      <c r="B20" s="52">
        <v>22</v>
      </c>
      <c r="C20" s="11" t="s">
        <v>45</v>
      </c>
      <c r="D20" s="20">
        <v>0.15</v>
      </c>
      <c r="E20" s="10">
        <v>1.1000000000000001</v>
      </c>
      <c r="F20" s="10">
        <v>1</v>
      </c>
      <c r="G20" s="10">
        <v>1</v>
      </c>
      <c r="H20" s="10">
        <v>0.8</v>
      </c>
      <c r="I20" s="53">
        <v>3880</v>
      </c>
      <c r="J20" s="22">
        <f>B20*D20*E20*F20*G20*H20*I20/1000</f>
        <v>11.267520000000001</v>
      </c>
      <c r="K20" s="50">
        <f t="shared" ref="K20" si="8">J20-J21</f>
        <v>9.0140160000000016</v>
      </c>
      <c r="L20" s="44">
        <f>K20*0.2986*1.079</f>
        <v>2.9042204066304005</v>
      </c>
      <c r="M20" s="50">
        <f>L20*200*2.59/1000</f>
        <v>1.5043861706345474</v>
      </c>
      <c r="N20" s="43">
        <f>Стоимость!B103</f>
        <v>1.44</v>
      </c>
      <c r="O20" s="51">
        <f>N20/M20</f>
        <v>0.95720103528511602</v>
      </c>
    </row>
    <row r="21" spans="1:15" ht="15.75" customHeight="1" x14ac:dyDescent="0.2">
      <c r="A21" s="40"/>
      <c r="B21" s="52"/>
      <c r="C21" s="21" t="s">
        <v>1</v>
      </c>
      <c r="D21" s="20">
        <v>0.03</v>
      </c>
      <c r="E21" s="10">
        <v>1.1000000000000001</v>
      </c>
      <c r="F21" s="10">
        <v>1</v>
      </c>
      <c r="G21" s="10">
        <v>1</v>
      </c>
      <c r="H21" s="10">
        <v>0.8</v>
      </c>
      <c r="I21" s="53"/>
      <c r="J21" s="22">
        <f>B20*D21*E21*F21*G21*H21*I20/1000</f>
        <v>2.253504</v>
      </c>
      <c r="K21" s="50"/>
      <c r="L21" s="44"/>
      <c r="M21" s="50"/>
      <c r="N21" s="43"/>
      <c r="O21" s="51"/>
    </row>
    <row r="22" spans="1:15" ht="15.75" customHeight="1" x14ac:dyDescent="0.2">
      <c r="A22" s="39" t="s">
        <v>47</v>
      </c>
      <c r="B22" s="41">
        <v>420</v>
      </c>
      <c r="C22" s="11" t="s">
        <v>17</v>
      </c>
      <c r="D22" s="15">
        <v>3.5999999999999997E-2</v>
      </c>
      <c r="E22" s="6">
        <v>1.1000000000000001</v>
      </c>
      <c r="F22" s="7">
        <v>0.85</v>
      </c>
      <c r="G22" s="7">
        <v>1.08</v>
      </c>
      <c r="H22" s="6">
        <v>0.8</v>
      </c>
      <c r="I22" s="42">
        <v>4800</v>
      </c>
      <c r="J22" s="7">
        <f>B22*D22*E22*F22*G22*H22*I22/1000</f>
        <v>58.629795840000007</v>
      </c>
      <c r="K22" s="43">
        <f t="shared" ref="K22" si="9">J22-J23</f>
        <v>29.314897920000003</v>
      </c>
      <c r="L22" s="44">
        <f>K22*0.2986*1.079</f>
        <v>9.4449493719060484</v>
      </c>
      <c r="M22" s="45">
        <f>L22*200*2.59/1000</f>
        <v>4.8924837746473324</v>
      </c>
      <c r="N22" s="43">
        <f>Стоимость!B115</f>
        <v>16.45</v>
      </c>
      <c r="O22" s="46">
        <f>N22/M22</f>
        <v>3.3623003688317339</v>
      </c>
    </row>
    <row r="23" spans="1:15" ht="15.75" customHeight="1" x14ac:dyDescent="0.2">
      <c r="A23" s="40"/>
      <c r="B23" s="41"/>
      <c r="C23" s="12" t="s">
        <v>1</v>
      </c>
      <c r="D23" s="15">
        <v>1.7999999999999999E-2</v>
      </c>
      <c r="E23" s="10">
        <v>1.1000000000000001</v>
      </c>
      <c r="F23" s="7">
        <v>0.85</v>
      </c>
      <c r="G23" s="7">
        <v>1.08</v>
      </c>
      <c r="H23" s="6">
        <v>0.8</v>
      </c>
      <c r="I23" s="42"/>
      <c r="J23" s="7">
        <f>B22*D23*E23*F23*G23*H23*I22/1000</f>
        <v>29.314897920000003</v>
      </c>
      <c r="K23" s="43"/>
      <c r="L23" s="44"/>
      <c r="M23" s="45"/>
      <c r="N23" s="43"/>
      <c r="O23" s="46"/>
    </row>
    <row r="24" spans="1:15" ht="15.75" customHeight="1" x14ac:dyDescent="0.2">
      <c r="A24" s="39" t="s">
        <v>50</v>
      </c>
      <c r="B24" s="41">
        <v>6</v>
      </c>
      <c r="C24" s="11" t="s">
        <v>17</v>
      </c>
      <c r="D24" s="15">
        <v>3.5999999999999997E-2</v>
      </c>
      <c r="E24" s="6">
        <v>1.1000000000000001</v>
      </c>
      <c r="F24" s="7">
        <v>0.85</v>
      </c>
      <c r="G24" s="7">
        <v>1.08</v>
      </c>
      <c r="H24" s="6">
        <v>0.8</v>
      </c>
      <c r="I24" s="42">
        <v>4800</v>
      </c>
      <c r="J24" s="7">
        <f>B24*D24*E24*F24*G24*H24*I24/1000</f>
        <v>0.83756851200000004</v>
      </c>
      <c r="K24" s="43">
        <f t="shared" ref="K24" si="10">J24-J25</f>
        <v>0.41878425600000002</v>
      </c>
      <c r="L24" s="44">
        <f>K24*0.2986*1.079</f>
        <v>0.13492784817008638</v>
      </c>
      <c r="M24" s="45">
        <f>L24*200*2.59/1000</f>
        <v>6.9892625352104734E-2</v>
      </c>
      <c r="N24" s="43">
        <f>Стоимость!B127</f>
        <v>0.25</v>
      </c>
      <c r="O24" s="46">
        <f>N24/M24</f>
        <v>3.5769152859912072</v>
      </c>
    </row>
    <row r="25" spans="1:15" ht="15.75" customHeight="1" x14ac:dyDescent="0.2">
      <c r="A25" s="40"/>
      <c r="B25" s="41"/>
      <c r="C25" s="12" t="s">
        <v>1</v>
      </c>
      <c r="D25" s="15">
        <v>1.7999999999999999E-2</v>
      </c>
      <c r="E25" s="10">
        <v>1.1000000000000001</v>
      </c>
      <c r="F25" s="7">
        <v>0.85</v>
      </c>
      <c r="G25" s="7">
        <v>1.08</v>
      </c>
      <c r="H25" s="6">
        <v>0.8</v>
      </c>
      <c r="I25" s="42"/>
      <c r="J25" s="7">
        <f>B24*D25*E25*F25*G25*H25*I24/1000</f>
        <v>0.41878425600000002</v>
      </c>
      <c r="K25" s="43"/>
      <c r="L25" s="44"/>
      <c r="M25" s="45"/>
      <c r="N25" s="43"/>
      <c r="O25" s="46"/>
    </row>
    <row r="26" spans="1:15" ht="15.75" customHeight="1" x14ac:dyDescent="0.2">
      <c r="A26" s="39" t="s">
        <v>51</v>
      </c>
      <c r="B26" s="41">
        <v>6</v>
      </c>
      <c r="C26" s="11" t="s">
        <v>17</v>
      </c>
      <c r="D26" s="15">
        <v>3.5999999999999997E-2</v>
      </c>
      <c r="E26" s="6">
        <v>1.1000000000000001</v>
      </c>
      <c r="F26" s="7">
        <v>0.85</v>
      </c>
      <c r="G26" s="7">
        <v>1.08</v>
      </c>
      <c r="H26" s="6">
        <v>0.8</v>
      </c>
      <c r="I26" s="42">
        <v>4800</v>
      </c>
      <c r="J26" s="7">
        <f>B26*D26*E26*F26*G26*H26*I26/1000</f>
        <v>0.83756851200000004</v>
      </c>
      <c r="K26" s="43">
        <f t="shared" ref="K26" si="11">J26-J27</f>
        <v>0.41878425600000002</v>
      </c>
      <c r="L26" s="44">
        <f>K26*0.2986*1.079</f>
        <v>0.13492784817008638</v>
      </c>
      <c r="M26" s="45">
        <f>L26*200*2.59/1000</f>
        <v>6.9892625352104734E-2</v>
      </c>
      <c r="N26" s="43">
        <f>Стоимость!B139</f>
        <v>0.25</v>
      </c>
      <c r="O26" s="46">
        <f>N26/M26</f>
        <v>3.5769152859912072</v>
      </c>
    </row>
    <row r="27" spans="1:15" ht="15.75" customHeight="1" x14ac:dyDescent="0.2">
      <c r="A27" s="40"/>
      <c r="B27" s="41"/>
      <c r="C27" s="12" t="s">
        <v>1</v>
      </c>
      <c r="D27" s="15">
        <v>1.7999999999999999E-2</v>
      </c>
      <c r="E27" s="10">
        <v>1.1000000000000001</v>
      </c>
      <c r="F27" s="7">
        <v>0.85</v>
      </c>
      <c r="G27" s="7">
        <v>1.08</v>
      </c>
      <c r="H27" s="6">
        <v>0.8</v>
      </c>
      <c r="I27" s="42"/>
      <c r="J27" s="7">
        <f>B26*D27*E27*F27*G27*H27*I26/1000</f>
        <v>0.41878425600000002</v>
      </c>
      <c r="K27" s="43"/>
      <c r="L27" s="44"/>
      <c r="M27" s="45"/>
      <c r="N27" s="43"/>
      <c r="O27" s="46"/>
    </row>
    <row r="28" spans="1:15" ht="15.75" customHeight="1" x14ac:dyDescent="0.2">
      <c r="A28" s="39" t="s">
        <v>53</v>
      </c>
      <c r="B28" s="41">
        <v>6</v>
      </c>
      <c r="C28" s="11" t="s">
        <v>17</v>
      </c>
      <c r="D28" s="15">
        <v>3.5999999999999997E-2</v>
      </c>
      <c r="E28" s="6">
        <v>1.1000000000000001</v>
      </c>
      <c r="F28" s="7">
        <v>0.85</v>
      </c>
      <c r="G28" s="7">
        <v>1.08</v>
      </c>
      <c r="H28" s="6">
        <v>0.8</v>
      </c>
      <c r="I28" s="42">
        <v>4800</v>
      </c>
      <c r="J28" s="7">
        <f>B28*D28*E28*F28*G28*H28*I28/1000</f>
        <v>0.83756851200000004</v>
      </c>
      <c r="K28" s="43">
        <f t="shared" ref="K28" si="12">J28-J29</f>
        <v>0.41878425600000002</v>
      </c>
      <c r="L28" s="44">
        <f>K28*0.2986*1.079</f>
        <v>0.13492784817008638</v>
      </c>
      <c r="M28" s="45">
        <f>L28*200*2.59/1000</f>
        <v>6.9892625352104734E-2</v>
      </c>
      <c r="N28" s="43">
        <f>Стоимость!B151</f>
        <v>0.25</v>
      </c>
      <c r="O28" s="46">
        <f>N28/M28</f>
        <v>3.5769152859912072</v>
      </c>
    </row>
    <row r="29" spans="1:15" ht="15.75" customHeight="1" x14ac:dyDescent="0.2">
      <c r="A29" s="40"/>
      <c r="B29" s="41"/>
      <c r="C29" s="12" t="s">
        <v>1</v>
      </c>
      <c r="D29" s="15">
        <v>1.7999999999999999E-2</v>
      </c>
      <c r="E29" s="10">
        <v>1.1000000000000001</v>
      </c>
      <c r="F29" s="7">
        <v>0.85</v>
      </c>
      <c r="G29" s="7">
        <v>1.08</v>
      </c>
      <c r="H29" s="6">
        <v>0.8</v>
      </c>
      <c r="I29" s="42"/>
      <c r="J29" s="7">
        <f>B28*D29*E29*F29*G29*H29*I28/1000</f>
        <v>0.41878425600000002</v>
      </c>
      <c r="K29" s="43"/>
      <c r="L29" s="44"/>
      <c r="M29" s="45"/>
      <c r="N29" s="43"/>
      <c r="O29" s="46"/>
    </row>
    <row r="30" spans="1:15" ht="15.75" customHeight="1" x14ac:dyDescent="0.2">
      <c r="A30" s="39" t="s">
        <v>54</v>
      </c>
      <c r="B30" s="41">
        <v>6</v>
      </c>
      <c r="C30" s="11" t="s">
        <v>17</v>
      </c>
      <c r="D30" s="15">
        <v>3.5999999999999997E-2</v>
      </c>
      <c r="E30" s="6">
        <v>1.1000000000000001</v>
      </c>
      <c r="F30" s="7">
        <v>0.85</v>
      </c>
      <c r="G30" s="7">
        <v>1.08</v>
      </c>
      <c r="H30" s="6">
        <v>0.8</v>
      </c>
      <c r="I30" s="42">
        <v>4800</v>
      </c>
      <c r="J30" s="7">
        <f>B30*D30*E30*F30*G30*H30*I30/1000</f>
        <v>0.83756851200000004</v>
      </c>
      <c r="K30" s="43">
        <f t="shared" ref="K30" si="13">J30-J31</f>
        <v>0.41878425600000002</v>
      </c>
      <c r="L30" s="44">
        <f>K30*0.2986*1.079</f>
        <v>0.13492784817008638</v>
      </c>
      <c r="M30" s="45">
        <f>L30*200*2.59/1000</f>
        <v>6.9892625352104734E-2</v>
      </c>
      <c r="N30" s="43">
        <f>Стоимость!B157</f>
        <v>0.25</v>
      </c>
      <c r="O30" s="46">
        <f>N30/M30</f>
        <v>3.5769152859912072</v>
      </c>
    </row>
    <row r="31" spans="1:15" ht="15.75" customHeight="1" x14ac:dyDescent="0.2">
      <c r="A31" s="40"/>
      <c r="B31" s="41"/>
      <c r="C31" s="12" t="s">
        <v>1</v>
      </c>
      <c r="D31" s="15">
        <v>1.7999999999999999E-2</v>
      </c>
      <c r="E31" s="10">
        <v>1.1000000000000001</v>
      </c>
      <c r="F31" s="7">
        <v>0.85</v>
      </c>
      <c r="G31" s="7">
        <v>1.08</v>
      </c>
      <c r="H31" s="6">
        <v>0.8</v>
      </c>
      <c r="I31" s="42"/>
      <c r="J31" s="7">
        <f>B30*D31*E31*F31*G31*H31*I30/1000</f>
        <v>0.41878425600000002</v>
      </c>
      <c r="K31" s="43"/>
      <c r="L31" s="44"/>
      <c r="M31" s="45"/>
      <c r="N31" s="43"/>
      <c r="O31" s="46"/>
    </row>
    <row r="32" spans="1:15" ht="15.75" customHeight="1" x14ac:dyDescent="0.2">
      <c r="A32" s="39" t="s">
        <v>55</v>
      </c>
      <c r="B32" s="41">
        <v>6</v>
      </c>
      <c r="C32" s="11" t="s">
        <v>17</v>
      </c>
      <c r="D32" s="15">
        <v>3.5999999999999997E-2</v>
      </c>
      <c r="E32" s="6">
        <v>1.1000000000000001</v>
      </c>
      <c r="F32" s="7">
        <v>0.85</v>
      </c>
      <c r="G32" s="7">
        <v>1.08</v>
      </c>
      <c r="H32" s="6">
        <v>0.8</v>
      </c>
      <c r="I32" s="42">
        <v>4800</v>
      </c>
      <c r="J32" s="7">
        <f>B32*D32*E32*F32*G32*H32*I32/1000</f>
        <v>0.83756851200000004</v>
      </c>
      <c r="K32" s="43">
        <f t="shared" ref="K32" si="14">J32-J33</f>
        <v>0.41878425600000002</v>
      </c>
      <c r="L32" s="44">
        <f>K32*0.2986*1.079</f>
        <v>0.13492784817008638</v>
      </c>
      <c r="M32" s="45">
        <f>L32*200*2.59/1000</f>
        <v>6.9892625352104734E-2</v>
      </c>
      <c r="N32" s="43">
        <f>Стоимость!B163</f>
        <v>0.25</v>
      </c>
      <c r="O32" s="46">
        <f>N32/M32</f>
        <v>3.5769152859912072</v>
      </c>
    </row>
    <row r="33" spans="1:15" ht="15.75" customHeight="1" x14ac:dyDescent="0.2">
      <c r="A33" s="40"/>
      <c r="B33" s="41"/>
      <c r="C33" s="12" t="s">
        <v>1</v>
      </c>
      <c r="D33" s="15">
        <v>1.7999999999999999E-2</v>
      </c>
      <c r="E33" s="10">
        <v>1.1000000000000001</v>
      </c>
      <c r="F33" s="7">
        <v>0.85</v>
      </c>
      <c r="G33" s="7">
        <v>1.08</v>
      </c>
      <c r="H33" s="6">
        <v>0.8</v>
      </c>
      <c r="I33" s="42"/>
      <c r="J33" s="7">
        <f>B32*D33*E33*F33*G33*H33*I32/1000</f>
        <v>0.41878425600000002</v>
      </c>
      <c r="K33" s="43"/>
      <c r="L33" s="44"/>
      <c r="M33" s="45"/>
      <c r="N33" s="43"/>
      <c r="O33" s="46"/>
    </row>
    <row r="34" spans="1:15" ht="15.75" customHeight="1" x14ac:dyDescent="0.2">
      <c r="A34" s="39" t="s">
        <v>56</v>
      </c>
      <c r="B34" s="41">
        <v>14</v>
      </c>
      <c r="C34" s="11" t="s">
        <v>17</v>
      </c>
      <c r="D34" s="15">
        <v>3.5999999999999997E-2</v>
      </c>
      <c r="E34" s="6">
        <v>1.1000000000000001</v>
      </c>
      <c r="F34" s="7">
        <v>0.85</v>
      </c>
      <c r="G34" s="7">
        <v>1.08</v>
      </c>
      <c r="H34" s="6">
        <v>0.8</v>
      </c>
      <c r="I34" s="42">
        <v>4800</v>
      </c>
      <c r="J34" s="7">
        <f>B34*D34*E34*F34*G34*H34*I34/1000</f>
        <v>1.9543265280000002</v>
      </c>
      <c r="K34" s="43">
        <f t="shared" ref="K34" si="15">J34-J35</f>
        <v>0.97716326400000009</v>
      </c>
      <c r="L34" s="44">
        <f>K34*0.2986*1.079</f>
        <v>0.31483164573020156</v>
      </c>
      <c r="M34" s="45">
        <f>L34*200*2.59/1000</f>
        <v>0.16308279248824439</v>
      </c>
      <c r="N34" s="43">
        <f>Стоимость!B169</f>
        <v>0.55000000000000004</v>
      </c>
      <c r="O34" s="46">
        <f>N34/M34</f>
        <v>3.3725201267917098</v>
      </c>
    </row>
    <row r="35" spans="1:15" ht="15.75" customHeight="1" x14ac:dyDescent="0.2">
      <c r="A35" s="40"/>
      <c r="B35" s="41"/>
      <c r="C35" s="12" t="s">
        <v>1</v>
      </c>
      <c r="D35" s="15">
        <v>1.7999999999999999E-2</v>
      </c>
      <c r="E35" s="10">
        <v>1.1000000000000001</v>
      </c>
      <c r="F35" s="7">
        <v>0.85</v>
      </c>
      <c r="G35" s="7">
        <v>1.08</v>
      </c>
      <c r="H35" s="6">
        <v>0.8</v>
      </c>
      <c r="I35" s="42"/>
      <c r="J35" s="7">
        <f>B34*D35*E35*F35*G35*H35*I34/1000</f>
        <v>0.97716326400000009</v>
      </c>
      <c r="K35" s="43"/>
      <c r="L35" s="44"/>
      <c r="M35" s="45"/>
      <c r="N35" s="43"/>
      <c r="O35" s="46"/>
    </row>
    <row r="36" spans="1:15" ht="15.75" customHeight="1" x14ac:dyDescent="0.2">
      <c r="A36" s="39" t="s">
        <v>59</v>
      </c>
      <c r="B36" s="41">
        <v>6</v>
      </c>
      <c r="C36" s="11" t="s">
        <v>17</v>
      </c>
      <c r="D36" s="15">
        <v>3.5999999999999997E-2</v>
      </c>
      <c r="E36" s="6">
        <v>1.1000000000000001</v>
      </c>
      <c r="F36" s="7">
        <v>0.85</v>
      </c>
      <c r="G36" s="7">
        <v>1.08</v>
      </c>
      <c r="H36" s="6">
        <v>0.8</v>
      </c>
      <c r="I36" s="42">
        <v>4800</v>
      </c>
      <c r="J36" s="7">
        <f>B36*D36*E36*F36*G36*H36*I36/1000</f>
        <v>0.83756851200000004</v>
      </c>
      <c r="K36" s="43">
        <f t="shared" ref="K36" si="16">J36-J37</f>
        <v>0.41878425600000002</v>
      </c>
      <c r="L36" s="44">
        <f>K36*0.2986*1.079</f>
        <v>0.13492784817008638</v>
      </c>
      <c r="M36" s="45">
        <f>L36*200*2.59/1000</f>
        <v>6.9892625352104734E-2</v>
      </c>
      <c r="N36" s="43">
        <f>Стоимость!B181</f>
        <v>0.25</v>
      </c>
      <c r="O36" s="46">
        <f>N36/M36</f>
        <v>3.5769152859912072</v>
      </c>
    </row>
    <row r="37" spans="1:15" ht="15.75" customHeight="1" x14ac:dyDescent="0.2">
      <c r="A37" s="40"/>
      <c r="B37" s="41"/>
      <c r="C37" s="12" t="s">
        <v>1</v>
      </c>
      <c r="D37" s="15">
        <v>1.7999999999999999E-2</v>
      </c>
      <c r="E37" s="10">
        <v>1.1000000000000001</v>
      </c>
      <c r="F37" s="7">
        <v>0.85</v>
      </c>
      <c r="G37" s="7">
        <v>1.08</v>
      </c>
      <c r="H37" s="6">
        <v>0.8</v>
      </c>
      <c r="I37" s="42"/>
      <c r="J37" s="7">
        <f>B36*D37*E37*F37*G37*H37*I36/1000</f>
        <v>0.41878425600000002</v>
      </c>
      <c r="K37" s="43"/>
      <c r="L37" s="44"/>
      <c r="M37" s="45"/>
      <c r="N37" s="43"/>
      <c r="O37" s="46"/>
    </row>
    <row r="38" spans="1:15" ht="15.75" customHeight="1" x14ac:dyDescent="0.2">
      <c r="A38" s="39" t="s">
        <v>61</v>
      </c>
      <c r="B38" s="41">
        <v>4</v>
      </c>
      <c r="C38" s="11" t="s">
        <v>17</v>
      </c>
      <c r="D38" s="15">
        <v>3.5999999999999997E-2</v>
      </c>
      <c r="E38" s="6">
        <v>1.1000000000000001</v>
      </c>
      <c r="F38" s="7">
        <v>0.85</v>
      </c>
      <c r="G38" s="7">
        <v>1.08</v>
      </c>
      <c r="H38" s="6">
        <v>0.8</v>
      </c>
      <c r="I38" s="42">
        <v>4800</v>
      </c>
      <c r="J38" s="7">
        <f>B38*D38*E38*F38*G38*H38*I38/1000</f>
        <v>0.55837900800000007</v>
      </c>
      <c r="K38" s="43">
        <f t="shared" ref="K38" si="17">J38-J39</f>
        <v>0.27918950400000003</v>
      </c>
      <c r="L38" s="44">
        <f>K38*0.2986*1.079</f>
        <v>8.9951898780057604E-2</v>
      </c>
      <c r="M38" s="45">
        <f>L38*200*2.59/1000</f>
        <v>4.6595083568069837E-2</v>
      </c>
      <c r="N38" s="43">
        <f>Стоимость!B193</f>
        <v>0.17</v>
      </c>
      <c r="O38" s="46">
        <f>N38/M38</f>
        <v>3.6484535917110303</v>
      </c>
    </row>
    <row r="39" spans="1:15" ht="15.75" customHeight="1" x14ac:dyDescent="0.2">
      <c r="A39" s="40"/>
      <c r="B39" s="41"/>
      <c r="C39" s="12" t="s">
        <v>1</v>
      </c>
      <c r="D39" s="15">
        <v>1.7999999999999999E-2</v>
      </c>
      <c r="E39" s="10">
        <v>1.1000000000000001</v>
      </c>
      <c r="F39" s="7">
        <v>0.85</v>
      </c>
      <c r="G39" s="7">
        <v>1.08</v>
      </c>
      <c r="H39" s="6">
        <v>0.8</v>
      </c>
      <c r="I39" s="42"/>
      <c r="J39" s="7">
        <f>B38*D39*E39*F39*G39*H39*I38/1000</f>
        <v>0.27918950400000003</v>
      </c>
      <c r="K39" s="43"/>
      <c r="L39" s="44"/>
      <c r="M39" s="45"/>
      <c r="N39" s="43"/>
      <c r="O39" s="46"/>
    </row>
    <row r="40" spans="1:15" ht="15.75" customHeight="1" x14ac:dyDescent="0.2">
      <c r="A40" s="39" t="s">
        <v>64</v>
      </c>
      <c r="B40" s="41">
        <v>6</v>
      </c>
      <c r="C40" s="11" t="s">
        <v>17</v>
      </c>
      <c r="D40" s="15">
        <v>3.5999999999999997E-2</v>
      </c>
      <c r="E40" s="6">
        <v>1.1000000000000001</v>
      </c>
      <c r="F40" s="7">
        <v>0.85</v>
      </c>
      <c r="G40" s="7">
        <v>1.08</v>
      </c>
      <c r="H40" s="6">
        <v>0.8</v>
      </c>
      <c r="I40" s="42">
        <v>4800</v>
      </c>
      <c r="J40" s="7">
        <f>B40*D40*E40*F40*G40*H40*I40/1000</f>
        <v>0.83756851200000004</v>
      </c>
      <c r="K40" s="43">
        <f t="shared" ref="K40" si="18">J40-J41</f>
        <v>0.41878425600000002</v>
      </c>
      <c r="L40" s="44">
        <f>K40*0.2986*1.079</f>
        <v>0.13492784817008638</v>
      </c>
      <c r="M40" s="45">
        <f>L40*200*2.59/1000</f>
        <v>6.9892625352104734E-2</v>
      </c>
      <c r="N40" s="43">
        <f>Стоимость!B205</f>
        <v>0.25</v>
      </c>
      <c r="O40" s="46">
        <f>N40/M40</f>
        <v>3.5769152859912072</v>
      </c>
    </row>
    <row r="41" spans="1:15" ht="15.75" customHeight="1" x14ac:dyDescent="0.2">
      <c r="A41" s="40"/>
      <c r="B41" s="41"/>
      <c r="C41" s="12" t="s">
        <v>1</v>
      </c>
      <c r="D41" s="15">
        <v>1.7999999999999999E-2</v>
      </c>
      <c r="E41" s="10">
        <v>1.1000000000000001</v>
      </c>
      <c r="F41" s="7">
        <v>0.85</v>
      </c>
      <c r="G41" s="7">
        <v>1.08</v>
      </c>
      <c r="H41" s="6">
        <v>0.8</v>
      </c>
      <c r="I41" s="42"/>
      <c r="J41" s="7">
        <f>B40*D41*E41*F41*G41*H41*I40/1000</f>
        <v>0.41878425600000002</v>
      </c>
      <c r="K41" s="43"/>
      <c r="L41" s="44"/>
      <c r="M41" s="45"/>
      <c r="N41" s="43"/>
      <c r="O41" s="46"/>
    </row>
    <row r="42" spans="1:15" ht="15.75" customHeight="1" x14ac:dyDescent="0.2">
      <c r="A42" s="39" t="s">
        <v>66</v>
      </c>
      <c r="B42" s="41">
        <v>4</v>
      </c>
      <c r="C42" s="11" t="s">
        <v>17</v>
      </c>
      <c r="D42" s="15">
        <v>3.5999999999999997E-2</v>
      </c>
      <c r="E42" s="6">
        <v>1.1000000000000001</v>
      </c>
      <c r="F42" s="7">
        <v>0.85</v>
      </c>
      <c r="G42" s="7">
        <v>1.08</v>
      </c>
      <c r="H42" s="6">
        <v>0.8</v>
      </c>
      <c r="I42" s="42">
        <v>4800</v>
      </c>
      <c r="J42" s="7">
        <f>B42*D42*E42*F42*G42*H42*I42/1000</f>
        <v>0.55837900800000007</v>
      </c>
      <c r="K42" s="43">
        <f t="shared" ref="K42" si="19">J42-J43</f>
        <v>0.27918950400000003</v>
      </c>
      <c r="L42" s="44">
        <f>K42*0.2986*1.079</f>
        <v>8.9951898780057604E-2</v>
      </c>
      <c r="M42" s="45">
        <f>L42*200*2.59/1000</f>
        <v>4.6595083568069837E-2</v>
      </c>
      <c r="N42" s="43">
        <f>Стоимость!B217</f>
        <v>0.17</v>
      </c>
      <c r="O42" s="46">
        <f>N42/M42</f>
        <v>3.6484535917110303</v>
      </c>
    </row>
    <row r="43" spans="1:15" ht="15.75" customHeight="1" x14ac:dyDescent="0.2">
      <c r="A43" s="40"/>
      <c r="B43" s="41"/>
      <c r="C43" s="12" t="s">
        <v>1</v>
      </c>
      <c r="D43" s="15">
        <v>1.7999999999999999E-2</v>
      </c>
      <c r="E43" s="10">
        <v>1.1000000000000001</v>
      </c>
      <c r="F43" s="7">
        <v>0.85</v>
      </c>
      <c r="G43" s="7">
        <v>1.08</v>
      </c>
      <c r="H43" s="6">
        <v>0.8</v>
      </c>
      <c r="I43" s="42"/>
      <c r="J43" s="7">
        <f>B42*D43*E43*F43*G43*H43*I42/1000</f>
        <v>0.27918950400000003</v>
      </c>
      <c r="K43" s="43"/>
      <c r="L43" s="44"/>
      <c r="M43" s="45"/>
      <c r="N43" s="43"/>
      <c r="O43" s="46"/>
    </row>
    <row r="44" spans="1:15" ht="15.75" customHeight="1" x14ac:dyDescent="0.2">
      <c r="A44" s="39" t="s">
        <v>67</v>
      </c>
      <c r="B44" s="41">
        <v>5</v>
      </c>
      <c r="C44" s="11" t="s">
        <v>17</v>
      </c>
      <c r="D44" s="15">
        <v>3.5999999999999997E-2</v>
      </c>
      <c r="E44" s="6">
        <v>1.1000000000000001</v>
      </c>
      <c r="F44" s="7">
        <v>0.85</v>
      </c>
      <c r="G44" s="7">
        <v>1.08</v>
      </c>
      <c r="H44" s="6">
        <v>0.8</v>
      </c>
      <c r="I44" s="42">
        <v>4800</v>
      </c>
      <c r="J44" s="7">
        <f>B44*D44*E44*F44*G44*H44*I44/1000</f>
        <v>0.69797376000000011</v>
      </c>
      <c r="K44" s="43">
        <f t="shared" ref="K44" si="20">J44-J45</f>
        <v>0.34898688000000005</v>
      </c>
      <c r="L44" s="44">
        <f>K44*0.2986*1.079</f>
        <v>0.11243987347507201</v>
      </c>
      <c r="M44" s="45">
        <f>L44*200*2.59/1000</f>
        <v>5.8243854460087299E-2</v>
      </c>
      <c r="N44" s="43">
        <f>Стоимость!B229</f>
        <v>0.21</v>
      </c>
      <c r="O44" s="46">
        <f>N44/M44</f>
        <v>3.6055306082791354</v>
      </c>
    </row>
    <row r="45" spans="1:15" ht="15.75" customHeight="1" x14ac:dyDescent="0.2">
      <c r="A45" s="40"/>
      <c r="B45" s="41"/>
      <c r="C45" s="12" t="s">
        <v>1</v>
      </c>
      <c r="D45" s="15">
        <v>1.7999999999999999E-2</v>
      </c>
      <c r="E45" s="10">
        <v>1.1000000000000001</v>
      </c>
      <c r="F45" s="7">
        <v>0.85</v>
      </c>
      <c r="G45" s="7">
        <v>1.08</v>
      </c>
      <c r="H45" s="6">
        <v>0.8</v>
      </c>
      <c r="I45" s="42"/>
      <c r="J45" s="7">
        <f>B44*D45*E45*F45*G45*H45*I44/1000</f>
        <v>0.34898688000000005</v>
      </c>
      <c r="K45" s="43"/>
      <c r="L45" s="44"/>
      <c r="M45" s="45"/>
      <c r="N45" s="43"/>
      <c r="O45" s="46"/>
    </row>
    <row r="46" spans="1:15" ht="15.75" customHeight="1" x14ac:dyDescent="0.2">
      <c r="A46" s="39" t="s">
        <v>69</v>
      </c>
      <c r="B46" s="41">
        <v>5</v>
      </c>
      <c r="C46" s="11" t="s">
        <v>17</v>
      </c>
      <c r="D46" s="15">
        <v>3.5999999999999997E-2</v>
      </c>
      <c r="E46" s="6">
        <v>1.1000000000000001</v>
      </c>
      <c r="F46" s="7">
        <v>0.85</v>
      </c>
      <c r="G46" s="7">
        <v>1.08</v>
      </c>
      <c r="H46" s="6">
        <v>0.8</v>
      </c>
      <c r="I46" s="42">
        <v>4800</v>
      </c>
      <c r="J46" s="7">
        <f>B46*D46*E46*F46*G46*H46*I46/1000</f>
        <v>0.69797376000000011</v>
      </c>
      <c r="K46" s="43">
        <f t="shared" ref="K46" si="21">J46-J47</f>
        <v>0.34898688000000005</v>
      </c>
      <c r="L46" s="44">
        <f>K46*0.2986*1.079</f>
        <v>0.11243987347507201</v>
      </c>
      <c r="M46" s="45">
        <f>L46*200*2.59/1000</f>
        <v>5.8243854460087299E-2</v>
      </c>
      <c r="N46" s="43">
        <f>Стоимость!B241</f>
        <v>0.21</v>
      </c>
      <c r="O46" s="46">
        <f>N46/M46</f>
        <v>3.6055306082791354</v>
      </c>
    </row>
    <row r="47" spans="1:15" ht="15.75" customHeight="1" x14ac:dyDescent="0.2">
      <c r="A47" s="40"/>
      <c r="B47" s="41"/>
      <c r="C47" s="12" t="s">
        <v>1</v>
      </c>
      <c r="D47" s="15">
        <v>1.7999999999999999E-2</v>
      </c>
      <c r="E47" s="10">
        <v>1.1000000000000001</v>
      </c>
      <c r="F47" s="7">
        <v>0.85</v>
      </c>
      <c r="G47" s="7">
        <v>1.08</v>
      </c>
      <c r="H47" s="6">
        <v>0.8</v>
      </c>
      <c r="I47" s="42"/>
      <c r="J47" s="7">
        <f>B46*D47*E47*F47*G47*H47*I46/1000</f>
        <v>0.34898688000000005</v>
      </c>
      <c r="K47" s="43"/>
      <c r="L47" s="44"/>
      <c r="M47" s="45"/>
      <c r="N47" s="43"/>
      <c r="O47" s="46"/>
    </row>
    <row r="48" spans="1:15" ht="15.75" customHeight="1" x14ac:dyDescent="0.2">
      <c r="A48" s="39" t="s">
        <v>70</v>
      </c>
      <c r="B48" s="41">
        <v>5</v>
      </c>
      <c r="C48" s="11" t="s">
        <v>17</v>
      </c>
      <c r="D48" s="15">
        <v>3.5999999999999997E-2</v>
      </c>
      <c r="E48" s="6">
        <v>1.1000000000000001</v>
      </c>
      <c r="F48" s="7">
        <v>0.85</v>
      </c>
      <c r="G48" s="7">
        <v>1.08</v>
      </c>
      <c r="H48" s="6">
        <v>0.8</v>
      </c>
      <c r="I48" s="42">
        <v>4800</v>
      </c>
      <c r="J48" s="7">
        <f>B48*D48*E48*F48*G48*H48*I48/1000</f>
        <v>0.69797376000000011</v>
      </c>
      <c r="K48" s="43">
        <f t="shared" ref="K48" si="22">J48-J49</f>
        <v>0.34898688000000005</v>
      </c>
      <c r="L48" s="44">
        <f>K48*0.2986*1.079</f>
        <v>0.11243987347507201</v>
      </c>
      <c r="M48" s="45">
        <f>L48*200*2.59/1000</f>
        <v>5.8243854460087299E-2</v>
      </c>
      <c r="N48" s="43">
        <f>Стоимость!B253</f>
        <v>0.21</v>
      </c>
      <c r="O48" s="46">
        <f>N48/M48</f>
        <v>3.6055306082791354</v>
      </c>
    </row>
    <row r="49" spans="1:15" ht="15.75" customHeight="1" x14ac:dyDescent="0.2">
      <c r="A49" s="40"/>
      <c r="B49" s="41"/>
      <c r="C49" s="12" t="s">
        <v>1</v>
      </c>
      <c r="D49" s="15">
        <v>1.7999999999999999E-2</v>
      </c>
      <c r="E49" s="10">
        <v>1.1000000000000001</v>
      </c>
      <c r="F49" s="7">
        <v>0.85</v>
      </c>
      <c r="G49" s="7">
        <v>1.08</v>
      </c>
      <c r="H49" s="6">
        <v>0.8</v>
      </c>
      <c r="I49" s="42"/>
      <c r="J49" s="7">
        <f>B48*D49*E49*F49*G49*H49*I48/1000</f>
        <v>0.34898688000000005</v>
      </c>
      <c r="K49" s="43"/>
      <c r="L49" s="44"/>
      <c r="M49" s="45"/>
      <c r="N49" s="43"/>
      <c r="O49" s="46"/>
    </row>
    <row r="50" spans="1:15" ht="15.75" customHeight="1" x14ac:dyDescent="0.2">
      <c r="A50" s="39" t="s">
        <v>71</v>
      </c>
      <c r="B50" s="41">
        <v>5</v>
      </c>
      <c r="C50" s="11" t="s">
        <v>17</v>
      </c>
      <c r="D50" s="15">
        <v>3.5999999999999997E-2</v>
      </c>
      <c r="E50" s="6">
        <v>1.1000000000000001</v>
      </c>
      <c r="F50" s="7">
        <v>0.85</v>
      </c>
      <c r="G50" s="7">
        <v>1.08</v>
      </c>
      <c r="H50" s="6">
        <v>0.8</v>
      </c>
      <c r="I50" s="42">
        <v>4800</v>
      </c>
      <c r="J50" s="7">
        <f>B50*D50*E50*F50*G50*H50*I50/1000</f>
        <v>0.69797376000000011</v>
      </c>
      <c r="K50" s="43">
        <f t="shared" ref="K50" si="23">J50-J51</f>
        <v>0.34898688000000005</v>
      </c>
      <c r="L50" s="44">
        <f>K50*0.2986*1.079</f>
        <v>0.11243987347507201</v>
      </c>
      <c r="M50" s="45">
        <f>L50*200*2.59/1000</f>
        <v>5.8243854460087299E-2</v>
      </c>
      <c r="N50" s="43">
        <f>Стоимость!B265</f>
        <v>0.21</v>
      </c>
      <c r="O50" s="46">
        <f>N50/M50</f>
        <v>3.6055306082791354</v>
      </c>
    </row>
    <row r="51" spans="1:15" ht="15.75" customHeight="1" x14ac:dyDescent="0.2">
      <c r="A51" s="40"/>
      <c r="B51" s="41"/>
      <c r="C51" s="12" t="s">
        <v>1</v>
      </c>
      <c r="D51" s="15">
        <v>1.7999999999999999E-2</v>
      </c>
      <c r="E51" s="10">
        <v>1.1000000000000001</v>
      </c>
      <c r="F51" s="7">
        <v>0.85</v>
      </c>
      <c r="G51" s="7">
        <v>1.08</v>
      </c>
      <c r="H51" s="6">
        <v>0.8</v>
      </c>
      <c r="I51" s="42"/>
      <c r="J51" s="7">
        <f>B50*D51*E51*F51*G51*H51*I50/1000</f>
        <v>0.34898688000000005</v>
      </c>
      <c r="K51" s="43"/>
      <c r="L51" s="44"/>
      <c r="M51" s="45"/>
      <c r="N51" s="43"/>
      <c r="O51" s="46"/>
    </row>
    <row r="52" spans="1:15" ht="15.75" customHeight="1" x14ac:dyDescent="0.2">
      <c r="A52" s="39" t="s">
        <v>72</v>
      </c>
      <c r="B52" s="41">
        <v>5</v>
      </c>
      <c r="C52" s="11" t="s">
        <v>17</v>
      </c>
      <c r="D52" s="15">
        <v>3.5999999999999997E-2</v>
      </c>
      <c r="E52" s="6">
        <v>1.1000000000000001</v>
      </c>
      <c r="F52" s="7">
        <v>0.85</v>
      </c>
      <c r="G52" s="7">
        <v>1.08</v>
      </c>
      <c r="H52" s="6">
        <v>0.8</v>
      </c>
      <c r="I52" s="42">
        <v>4800</v>
      </c>
      <c r="J52" s="7">
        <f>B52*D52*E52*F52*G52*H52*I52/1000</f>
        <v>0.69797376000000011</v>
      </c>
      <c r="K52" s="43">
        <f t="shared" ref="K52" si="24">J52-J53</f>
        <v>0.34898688000000005</v>
      </c>
      <c r="L52" s="44">
        <f>K52*0.2986*1.079</f>
        <v>0.11243987347507201</v>
      </c>
      <c r="M52" s="45">
        <f>L52*200*2.59/1000</f>
        <v>5.8243854460087299E-2</v>
      </c>
      <c r="N52" s="43">
        <f>Стоимость!B277</f>
        <v>0.21</v>
      </c>
      <c r="O52" s="46">
        <f>N52/M52</f>
        <v>3.6055306082791354</v>
      </c>
    </row>
    <row r="53" spans="1:15" ht="15.75" customHeight="1" x14ac:dyDescent="0.2">
      <c r="A53" s="40"/>
      <c r="B53" s="41"/>
      <c r="C53" s="12" t="s">
        <v>1</v>
      </c>
      <c r="D53" s="15">
        <v>1.7999999999999999E-2</v>
      </c>
      <c r="E53" s="10">
        <v>1.1000000000000001</v>
      </c>
      <c r="F53" s="7">
        <v>0.85</v>
      </c>
      <c r="G53" s="7">
        <v>1.08</v>
      </c>
      <c r="H53" s="6">
        <v>0.8</v>
      </c>
      <c r="I53" s="42"/>
      <c r="J53" s="7">
        <f>B52*D53*E53*F53*G53*H53*I52/1000</f>
        <v>0.34898688000000005</v>
      </c>
      <c r="K53" s="43"/>
      <c r="L53" s="44"/>
      <c r="M53" s="45"/>
      <c r="N53" s="43"/>
      <c r="O53" s="46"/>
    </row>
    <row r="54" spans="1:15" ht="15.75" customHeight="1" x14ac:dyDescent="0.2">
      <c r="A54" s="39" t="s">
        <v>73</v>
      </c>
      <c r="B54" s="41">
        <v>4</v>
      </c>
      <c r="C54" s="11" t="s">
        <v>92</v>
      </c>
      <c r="D54" s="15">
        <f>60/1000</f>
        <v>0.06</v>
      </c>
      <c r="E54" s="23">
        <v>1</v>
      </c>
      <c r="F54" s="24">
        <v>0.85</v>
      </c>
      <c r="G54" s="24">
        <v>1.08</v>
      </c>
      <c r="H54" s="23">
        <v>0.8</v>
      </c>
      <c r="I54" s="42">
        <v>4800</v>
      </c>
      <c r="J54" s="24">
        <f>B54*D54*E54*F54*G54*H54*I54/1000</f>
        <v>0.84602879999999991</v>
      </c>
      <c r="K54" s="43">
        <f t="shared" ref="K54" si="25">J54-J55</f>
        <v>0.73322495999999993</v>
      </c>
      <c r="L54" s="44">
        <f>K54*0.2986*1.079</f>
        <v>0.23623730992742395</v>
      </c>
      <c r="M54" s="45">
        <f>L54*200*2.59/1000</f>
        <v>0.1223709265424056</v>
      </c>
      <c r="N54" s="43">
        <f>Стоимость!B301</f>
        <v>0.02</v>
      </c>
      <c r="O54" s="46">
        <f>N54/M54</f>
        <v>0.163437513836829</v>
      </c>
    </row>
    <row r="55" spans="1:15" ht="15.75" customHeight="1" x14ac:dyDescent="0.2">
      <c r="A55" s="40"/>
      <c r="B55" s="41"/>
      <c r="C55" s="12" t="s">
        <v>1</v>
      </c>
      <c r="D55" s="15">
        <v>8.0000000000000002E-3</v>
      </c>
      <c r="E55" s="25">
        <v>1</v>
      </c>
      <c r="F55" s="24">
        <v>0.85</v>
      </c>
      <c r="G55" s="24">
        <v>1.08</v>
      </c>
      <c r="H55" s="23">
        <v>0.8</v>
      </c>
      <c r="I55" s="42"/>
      <c r="J55" s="24">
        <f>B54*D55*E55*F55*G55*H55*I54/1000</f>
        <v>0.11280384</v>
      </c>
      <c r="K55" s="43"/>
      <c r="L55" s="44"/>
      <c r="M55" s="45"/>
      <c r="N55" s="43"/>
      <c r="O55" s="46"/>
    </row>
    <row r="56" spans="1:15" ht="15.75" customHeight="1" x14ac:dyDescent="0.2">
      <c r="A56" s="39" t="s">
        <v>75</v>
      </c>
      <c r="B56" s="41">
        <v>6</v>
      </c>
      <c r="C56" s="11" t="s">
        <v>17</v>
      </c>
      <c r="D56" s="15">
        <v>3.5999999999999997E-2</v>
      </c>
      <c r="E56" s="6">
        <v>1.1000000000000001</v>
      </c>
      <c r="F56" s="7">
        <v>0.85</v>
      </c>
      <c r="G56" s="7">
        <v>1.08</v>
      </c>
      <c r="H56" s="6">
        <v>0.8</v>
      </c>
      <c r="I56" s="42">
        <v>4800</v>
      </c>
      <c r="J56" s="7">
        <f>B56*D56*E56*F56*G56*H56*I56/1000</f>
        <v>0.83756851200000004</v>
      </c>
      <c r="K56" s="43">
        <f t="shared" ref="K56" si="26">J56-J57</f>
        <v>0.41878425600000002</v>
      </c>
      <c r="L56" s="44">
        <f>K56*0.2986*1.079</f>
        <v>0.13492784817008638</v>
      </c>
      <c r="M56" s="45">
        <f>L56*200*2.59/1000</f>
        <v>6.9892625352104734E-2</v>
      </c>
      <c r="N56" s="43">
        <f>Стоимость!B307</f>
        <v>0.25</v>
      </c>
      <c r="O56" s="46">
        <f>N56/M56</f>
        <v>3.5769152859912072</v>
      </c>
    </row>
    <row r="57" spans="1:15" ht="15.75" customHeight="1" x14ac:dyDescent="0.2">
      <c r="A57" s="40"/>
      <c r="B57" s="41"/>
      <c r="C57" s="12" t="s">
        <v>1</v>
      </c>
      <c r="D57" s="15">
        <v>1.7999999999999999E-2</v>
      </c>
      <c r="E57" s="10">
        <v>1.1000000000000001</v>
      </c>
      <c r="F57" s="7">
        <v>0.85</v>
      </c>
      <c r="G57" s="7">
        <v>1.08</v>
      </c>
      <c r="H57" s="6">
        <v>0.8</v>
      </c>
      <c r="I57" s="42"/>
      <c r="J57" s="7">
        <f>B56*D57*E57*F57*G57*H57*I56/1000</f>
        <v>0.41878425600000002</v>
      </c>
      <c r="K57" s="43"/>
      <c r="L57" s="44"/>
      <c r="M57" s="45"/>
      <c r="N57" s="43"/>
      <c r="O57" s="46"/>
    </row>
    <row r="58" spans="1:15" ht="15.75" customHeight="1" x14ac:dyDescent="0.2">
      <c r="A58" s="39" t="s">
        <v>76</v>
      </c>
      <c r="B58" s="41">
        <v>32</v>
      </c>
      <c r="C58" s="11" t="s">
        <v>92</v>
      </c>
      <c r="D58" s="15">
        <f>60/1000</f>
        <v>0.06</v>
      </c>
      <c r="E58" s="23">
        <v>1</v>
      </c>
      <c r="F58" s="24">
        <v>0.85</v>
      </c>
      <c r="G58" s="24">
        <v>1.08</v>
      </c>
      <c r="H58" s="23">
        <v>0.8</v>
      </c>
      <c r="I58" s="42">
        <v>4800</v>
      </c>
      <c r="J58" s="24">
        <f>B58*D58*E58*F58*G58*H58*I58/1000</f>
        <v>6.7682303999999993</v>
      </c>
      <c r="K58" s="43">
        <f t="shared" ref="K58" si="27">J58-J59</f>
        <v>5.8657996799999994</v>
      </c>
      <c r="L58" s="44">
        <f>K58*0.2986*1.079</f>
        <v>1.8898984794193916</v>
      </c>
      <c r="M58" s="45">
        <f>L58*200*2.59/1000</f>
        <v>0.97896741233924478</v>
      </c>
      <c r="N58" s="43">
        <f>Стоимость!B319</f>
        <v>0.18</v>
      </c>
      <c r="O58" s="46">
        <f>N58/M58</f>
        <v>0.18386720306643262</v>
      </c>
    </row>
    <row r="59" spans="1:15" ht="15.75" customHeight="1" x14ac:dyDescent="0.2">
      <c r="A59" s="40"/>
      <c r="B59" s="41"/>
      <c r="C59" s="12" t="s">
        <v>1</v>
      </c>
      <c r="D59" s="15">
        <v>8.0000000000000002E-3</v>
      </c>
      <c r="E59" s="25">
        <v>1</v>
      </c>
      <c r="F59" s="24">
        <v>0.85</v>
      </c>
      <c r="G59" s="24">
        <v>1.08</v>
      </c>
      <c r="H59" s="23">
        <v>0.8</v>
      </c>
      <c r="I59" s="42"/>
      <c r="J59" s="24">
        <f>B58*D59*E59*F59*G59*H59*I58/1000</f>
        <v>0.90243072000000002</v>
      </c>
      <c r="K59" s="43"/>
      <c r="L59" s="44"/>
      <c r="M59" s="45"/>
      <c r="N59" s="43"/>
      <c r="O59" s="46"/>
    </row>
    <row r="60" spans="1:15" ht="15.75" customHeight="1" x14ac:dyDescent="0.2">
      <c r="A60" s="39" t="s">
        <v>41</v>
      </c>
      <c r="B60" s="41">
        <v>6</v>
      </c>
      <c r="C60" s="11" t="s">
        <v>17</v>
      </c>
      <c r="D60" s="15">
        <v>3.5999999999999997E-2</v>
      </c>
      <c r="E60" s="6">
        <v>1.1000000000000001</v>
      </c>
      <c r="F60" s="7">
        <v>0.85</v>
      </c>
      <c r="G60" s="7">
        <v>1.08</v>
      </c>
      <c r="H60" s="6">
        <v>0.8</v>
      </c>
      <c r="I60" s="42">
        <v>4800</v>
      </c>
      <c r="J60" s="7">
        <f>B60*D60*E60*F60*G60*H60*I60/1000</f>
        <v>0.83756851200000004</v>
      </c>
      <c r="K60" s="43">
        <f t="shared" ref="K60" si="28">J60-J61</f>
        <v>0.41878425600000002</v>
      </c>
      <c r="L60" s="44">
        <f>K60*0.2986*1.079</f>
        <v>0.13492784817008638</v>
      </c>
      <c r="M60" s="45">
        <f>L60*200*2.59/1000</f>
        <v>6.9892625352104734E-2</v>
      </c>
      <c r="N60" s="43">
        <f>Стоимость!B325</f>
        <v>0.25</v>
      </c>
      <c r="O60" s="46">
        <f>N60/M60</f>
        <v>3.5769152859912072</v>
      </c>
    </row>
    <row r="61" spans="1:15" ht="15.75" customHeight="1" x14ac:dyDescent="0.2">
      <c r="A61" s="40"/>
      <c r="B61" s="41"/>
      <c r="C61" s="12" t="s">
        <v>1</v>
      </c>
      <c r="D61" s="15">
        <v>1.7999999999999999E-2</v>
      </c>
      <c r="E61" s="10">
        <v>1.1000000000000001</v>
      </c>
      <c r="F61" s="7">
        <v>0.85</v>
      </c>
      <c r="G61" s="7">
        <v>1.08</v>
      </c>
      <c r="H61" s="6">
        <v>0.8</v>
      </c>
      <c r="I61" s="42"/>
      <c r="J61" s="7">
        <f>B60*D61*E61*F61*G61*H61*I60/1000</f>
        <v>0.41878425600000002</v>
      </c>
      <c r="K61" s="43"/>
      <c r="L61" s="44"/>
      <c r="M61" s="45"/>
      <c r="N61" s="43"/>
      <c r="O61" s="46"/>
    </row>
    <row r="62" spans="1:15" ht="15.75" customHeight="1" x14ac:dyDescent="0.2">
      <c r="A62" s="39" t="s">
        <v>78</v>
      </c>
      <c r="B62" s="41">
        <v>6</v>
      </c>
      <c r="C62" s="11" t="s">
        <v>17</v>
      </c>
      <c r="D62" s="15">
        <v>3.5999999999999997E-2</v>
      </c>
      <c r="E62" s="6">
        <v>1.1000000000000001</v>
      </c>
      <c r="F62" s="7">
        <v>0.85</v>
      </c>
      <c r="G62" s="7">
        <v>1.08</v>
      </c>
      <c r="H62" s="6">
        <v>0.8</v>
      </c>
      <c r="I62" s="42">
        <v>4800</v>
      </c>
      <c r="J62" s="7">
        <f>B62*D62*E62*F62*G62*H62*I62/1000</f>
        <v>0.83756851200000004</v>
      </c>
      <c r="K62" s="43">
        <f t="shared" ref="K62" si="29">J62-J63</f>
        <v>0.41878425600000002</v>
      </c>
      <c r="L62" s="44">
        <f>K62*0.2986*1.079</f>
        <v>0.13492784817008638</v>
      </c>
      <c r="M62" s="45">
        <f>L62*200*2.59/1000</f>
        <v>6.9892625352104734E-2</v>
      </c>
      <c r="N62" s="43">
        <f>Стоимость!B331</f>
        <v>0.25</v>
      </c>
      <c r="O62" s="46">
        <f>N62/M62</f>
        <v>3.5769152859912072</v>
      </c>
    </row>
    <row r="63" spans="1:15" ht="15.75" customHeight="1" x14ac:dyDescent="0.2">
      <c r="A63" s="40"/>
      <c r="B63" s="41"/>
      <c r="C63" s="12" t="s">
        <v>1</v>
      </c>
      <c r="D63" s="15">
        <v>1.7999999999999999E-2</v>
      </c>
      <c r="E63" s="10">
        <v>1.1000000000000001</v>
      </c>
      <c r="F63" s="7">
        <v>0.85</v>
      </c>
      <c r="G63" s="7">
        <v>1.08</v>
      </c>
      <c r="H63" s="6">
        <v>0.8</v>
      </c>
      <c r="I63" s="42"/>
      <c r="J63" s="7">
        <f>B62*D63*E63*F63*G63*H63*I62/1000</f>
        <v>0.41878425600000002</v>
      </c>
      <c r="K63" s="43"/>
      <c r="L63" s="44"/>
      <c r="M63" s="45"/>
      <c r="N63" s="43"/>
      <c r="O63" s="46"/>
    </row>
    <row r="64" spans="1:15" ht="15.75" customHeight="1" x14ac:dyDescent="0.2">
      <c r="A64" s="39" t="s">
        <v>86</v>
      </c>
      <c r="B64" s="41">
        <v>6</v>
      </c>
      <c r="C64" s="11" t="s">
        <v>17</v>
      </c>
      <c r="D64" s="15">
        <v>3.5999999999999997E-2</v>
      </c>
      <c r="E64" s="6">
        <v>1.1000000000000001</v>
      </c>
      <c r="F64" s="7">
        <v>0.85</v>
      </c>
      <c r="G64" s="7">
        <v>1.08</v>
      </c>
      <c r="H64" s="6">
        <v>0.8</v>
      </c>
      <c r="I64" s="42">
        <v>4800</v>
      </c>
      <c r="J64" s="7">
        <f>B64*D64*E64*F64*G64*H64*I64/1000</f>
        <v>0.83756851200000004</v>
      </c>
      <c r="K64" s="43">
        <f t="shared" ref="K64" si="30">J64-J65</f>
        <v>0.41878425600000002</v>
      </c>
      <c r="L64" s="44">
        <f>K64*0.2986*1.079</f>
        <v>0.13492784817008638</v>
      </c>
      <c r="M64" s="45">
        <f>L64*200*2.59/1000</f>
        <v>6.9892625352104734E-2</v>
      </c>
      <c r="N64" s="43">
        <f>Стоимость!B367</f>
        <v>0.25</v>
      </c>
      <c r="O64" s="46">
        <f>N64/M64</f>
        <v>3.5769152859912072</v>
      </c>
    </row>
    <row r="65" spans="1:15" ht="15.75" customHeight="1" x14ac:dyDescent="0.2">
      <c r="A65" s="40"/>
      <c r="B65" s="41"/>
      <c r="C65" s="12" t="s">
        <v>1</v>
      </c>
      <c r="D65" s="15">
        <v>1.7999999999999999E-2</v>
      </c>
      <c r="E65" s="10">
        <v>1.1000000000000001</v>
      </c>
      <c r="F65" s="7">
        <v>0.85</v>
      </c>
      <c r="G65" s="7">
        <v>1.08</v>
      </c>
      <c r="H65" s="6">
        <v>0.8</v>
      </c>
      <c r="I65" s="42"/>
      <c r="J65" s="7">
        <f>B64*D65*E65*F65*G65*H65*I64/1000</f>
        <v>0.41878425600000002</v>
      </c>
      <c r="K65" s="43"/>
      <c r="L65" s="44"/>
      <c r="M65" s="45"/>
      <c r="N65" s="43"/>
      <c r="O65" s="46"/>
    </row>
    <row r="66" spans="1:15" ht="15.75" customHeight="1" x14ac:dyDescent="0.2">
      <c r="A66" s="39" t="s">
        <v>87</v>
      </c>
      <c r="B66" s="41">
        <v>6</v>
      </c>
      <c r="C66" s="11" t="s">
        <v>17</v>
      </c>
      <c r="D66" s="15">
        <v>3.5999999999999997E-2</v>
      </c>
      <c r="E66" s="6">
        <v>1.1000000000000001</v>
      </c>
      <c r="F66" s="7">
        <v>0.85</v>
      </c>
      <c r="G66" s="7">
        <v>1.08</v>
      </c>
      <c r="H66" s="6">
        <v>0.8</v>
      </c>
      <c r="I66" s="42">
        <v>4800</v>
      </c>
      <c r="J66" s="7">
        <f>B66*D66*E66*F66*G66*H66*I66/1000</f>
        <v>0.83756851200000004</v>
      </c>
      <c r="K66" s="43">
        <f t="shared" ref="K66" si="31">J66-J67</f>
        <v>0.41878425600000002</v>
      </c>
      <c r="L66" s="44">
        <f>K66*0.2986*1.079</f>
        <v>0.13492784817008638</v>
      </c>
      <c r="M66" s="45">
        <f>L66*200*2.59/1000</f>
        <v>6.9892625352104734E-2</v>
      </c>
      <c r="N66" s="43">
        <f>Стоимость!B373</f>
        <v>0.25</v>
      </c>
      <c r="O66" s="46">
        <f>N66/M66</f>
        <v>3.5769152859912072</v>
      </c>
    </row>
    <row r="67" spans="1:15" ht="15.75" customHeight="1" x14ac:dyDescent="0.2">
      <c r="A67" s="40"/>
      <c r="B67" s="41"/>
      <c r="C67" s="12" t="s">
        <v>1</v>
      </c>
      <c r="D67" s="15">
        <v>1.7999999999999999E-2</v>
      </c>
      <c r="E67" s="10">
        <v>1.1000000000000001</v>
      </c>
      <c r="F67" s="7">
        <v>0.85</v>
      </c>
      <c r="G67" s="7">
        <v>1.08</v>
      </c>
      <c r="H67" s="6">
        <v>0.8</v>
      </c>
      <c r="I67" s="42"/>
      <c r="J67" s="7">
        <f>B66*D67*E67*F67*G67*H67*I66/1000</f>
        <v>0.41878425600000002</v>
      </c>
      <c r="K67" s="43"/>
      <c r="L67" s="44"/>
      <c r="M67" s="45"/>
      <c r="N67" s="43"/>
      <c r="O67" s="46"/>
    </row>
    <row r="68" spans="1:15" ht="15.75" customHeight="1" x14ac:dyDescent="0.2">
      <c r="A68" s="39" t="s">
        <v>88</v>
      </c>
      <c r="B68" s="41">
        <v>6</v>
      </c>
      <c r="C68" s="11" t="s">
        <v>17</v>
      </c>
      <c r="D68" s="15">
        <v>3.5999999999999997E-2</v>
      </c>
      <c r="E68" s="6">
        <v>1.1000000000000001</v>
      </c>
      <c r="F68" s="7">
        <v>0.85</v>
      </c>
      <c r="G68" s="7">
        <v>1.08</v>
      </c>
      <c r="H68" s="6">
        <v>0.8</v>
      </c>
      <c r="I68" s="42">
        <v>4800</v>
      </c>
      <c r="J68" s="7">
        <f>B68*D68*E68*F68*G68*H68*I68/1000</f>
        <v>0.83756851200000004</v>
      </c>
      <c r="K68" s="43">
        <f t="shared" ref="K68" si="32">J68-J69</f>
        <v>0.41878425600000002</v>
      </c>
      <c r="L68" s="44">
        <f>K68*0.2986*1.079</f>
        <v>0.13492784817008638</v>
      </c>
      <c r="M68" s="45">
        <f>L68*200*2.59/1000</f>
        <v>6.9892625352104734E-2</v>
      </c>
      <c r="N68" s="43">
        <f>Стоимость!B379</f>
        <v>0.25</v>
      </c>
      <c r="O68" s="46">
        <f>N68/M68</f>
        <v>3.5769152859912072</v>
      </c>
    </row>
    <row r="69" spans="1:15" ht="15.75" customHeight="1" x14ac:dyDescent="0.2">
      <c r="A69" s="40"/>
      <c r="B69" s="41"/>
      <c r="C69" s="12" t="s">
        <v>1</v>
      </c>
      <c r="D69" s="15">
        <v>1.7999999999999999E-2</v>
      </c>
      <c r="E69" s="10">
        <v>1.1000000000000001</v>
      </c>
      <c r="F69" s="7">
        <v>0.85</v>
      </c>
      <c r="G69" s="7">
        <v>1.08</v>
      </c>
      <c r="H69" s="6">
        <v>0.8</v>
      </c>
      <c r="I69" s="42"/>
      <c r="J69" s="7">
        <f>B68*D69*E69*F69*G69*H69*I68/1000</f>
        <v>0.41878425600000002</v>
      </c>
      <c r="K69" s="43"/>
      <c r="L69" s="44"/>
      <c r="M69" s="45"/>
      <c r="N69" s="43"/>
      <c r="O69" s="46"/>
    </row>
    <row r="70" spans="1:15" ht="15.75" customHeight="1" x14ac:dyDescent="0.2">
      <c r="A70" s="39" t="s">
        <v>91</v>
      </c>
      <c r="B70" s="41">
        <v>30</v>
      </c>
      <c r="C70" s="11" t="s">
        <v>17</v>
      </c>
      <c r="D70" s="15">
        <v>3.5999999999999997E-2</v>
      </c>
      <c r="E70" s="6">
        <v>1.1000000000000001</v>
      </c>
      <c r="F70" s="7">
        <v>0.85</v>
      </c>
      <c r="G70" s="7">
        <v>1.08</v>
      </c>
      <c r="H70" s="6">
        <v>0.8</v>
      </c>
      <c r="I70" s="42">
        <v>4800</v>
      </c>
      <c r="J70" s="7">
        <f>B70*D70*E70*F70*G70*H70*I70/1000</f>
        <v>4.18784256</v>
      </c>
      <c r="K70" s="43">
        <f t="shared" ref="K70" si="33">J70-J71</f>
        <v>2.09392128</v>
      </c>
      <c r="L70" s="44">
        <f>K70*0.2986*1.079</f>
        <v>0.67463924085043203</v>
      </c>
      <c r="M70" s="45">
        <f>L70*200*2.59/1000</f>
        <v>0.34946312676052377</v>
      </c>
      <c r="N70" s="43">
        <f>Стоимость!B391</f>
        <v>1.18</v>
      </c>
      <c r="O70" s="46">
        <f>N70/M70</f>
        <v>3.3766080299756984</v>
      </c>
    </row>
    <row r="71" spans="1:15" ht="15.75" customHeight="1" x14ac:dyDescent="0.2">
      <c r="A71" s="40"/>
      <c r="B71" s="41"/>
      <c r="C71" s="12" t="s">
        <v>1</v>
      </c>
      <c r="D71" s="15">
        <v>1.7999999999999999E-2</v>
      </c>
      <c r="E71" s="10">
        <v>1.1000000000000001</v>
      </c>
      <c r="F71" s="7">
        <v>0.85</v>
      </c>
      <c r="G71" s="7">
        <v>1.08</v>
      </c>
      <c r="H71" s="6">
        <v>0.8</v>
      </c>
      <c r="I71" s="42"/>
      <c r="J71" s="7">
        <f>B70*D71*E71*F71*G71*H71*I70/1000</f>
        <v>2.09392128</v>
      </c>
      <c r="K71" s="43"/>
      <c r="L71" s="44"/>
      <c r="M71" s="45"/>
      <c r="N71" s="43"/>
      <c r="O71" s="46"/>
    </row>
    <row r="72" spans="1:15" ht="15.75" customHeight="1" x14ac:dyDescent="0.2">
      <c r="A72" s="39" t="s">
        <v>91</v>
      </c>
      <c r="B72" s="41">
        <v>60</v>
      </c>
      <c r="C72" s="11" t="s">
        <v>92</v>
      </c>
      <c r="D72" s="15">
        <f>60/1000</f>
        <v>0.06</v>
      </c>
      <c r="E72" s="23">
        <v>1</v>
      </c>
      <c r="F72" s="24">
        <v>0.85</v>
      </c>
      <c r="G72" s="24">
        <v>1.08</v>
      </c>
      <c r="H72" s="23">
        <v>0.8</v>
      </c>
      <c r="I72" s="42">
        <v>4800</v>
      </c>
      <c r="J72" s="24">
        <f>B72*D72*E72*F72*G72*H72*I72/1000</f>
        <v>12.690432000000001</v>
      </c>
      <c r="K72" s="43">
        <f t="shared" ref="K72" si="34">J72-J73</f>
        <v>10.998374400000001</v>
      </c>
      <c r="L72" s="44">
        <f>K72*0.2986*1.079</f>
        <v>3.5435596489113599</v>
      </c>
      <c r="M72" s="45">
        <f>L72*200*2.59/1000</f>
        <v>1.8355638981360844</v>
      </c>
      <c r="N72" s="43">
        <f>Стоимость!B397</f>
        <v>0.32</v>
      </c>
      <c r="O72" s="46">
        <f>N72/M72</f>
        <v>0.17433334809261755</v>
      </c>
    </row>
    <row r="73" spans="1:15" ht="15.75" customHeight="1" x14ac:dyDescent="0.2">
      <c r="A73" s="40"/>
      <c r="B73" s="41"/>
      <c r="C73" s="12" t="s">
        <v>1</v>
      </c>
      <c r="D73" s="15">
        <v>8.0000000000000002E-3</v>
      </c>
      <c r="E73" s="25">
        <v>1</v>
      </c>
      <c r="F73" s="24">
        <v>0.85</v>
      </c>
      <c r="G73" s="24">
        <v>1.08</v>
      </c>
      <c r="H73" s="23">
        <v>0.8</v>
      </c>
      <c r="I73" s="42"/>
      <c r="J73" s="24">
        <f>B72*D73*E73*F73*G73*H73*I72/1000</f>
        <v>1.6920575999999998</v>
      </c>
      <c r="K73" s="43"/>
      <c r="L73" s="44"/>
      <c r="M73" s="45"/>
      <c r="N73" s="43"/>
      <c r="O73" s="46"/>
    </row>
    <row r="74" spans="1:15" ht="15.75" customHeight="1" x14ac:dyDescent="0.2">
      <c r="A74" s="39" t="s">
        <v>145</v>
      </c>
      <c r="B74" s="41">
        <v>32</v>
      </c>
      <c r="C74" s="11" t="s">
        <v>92</v>
      </c>
      <c r="D74" s="15">
        <f>11/1000</f>
        <v>1.0999999999999999E-2</v>
      </c>
      <c r="E74" s="36">
        <v>1.1000000000000001</v>
      </c>
      <c r="F74" s="36">
        <v>1</v>
      </c>
      <c r="G74" s="36">
        <v>1</v>
      </c>
      <c r="H74" s="36">
        <v>0.8</v>
      </c>
      <c r="I74" s="42">
        <v>3866</v>
      </c>
      <c r="J74" s="35">
        <f>B74*D74*E74*F74*G74*H74*I74/1000</f>
        <v>1.1975321600000002</v>
      </c>
      <c r="K74" s="43">
        <f t="shared" ref="K74" si="35">J74-J75</f>
        <v>0.54433280000000006</v>
      </c>
      <c r="L74" s="44">
        <f>K74*0.2986*1.079</f>
        <v>0.17537825823232001</v>
      </c>
      <c r="M74" s="45">
        <f>L74*200*2.59/1000</f>
        <v>9.0845937764341772E-2</v>
      </c>
      <c r="N74" s="43">
        <f>Стоимость!B403</f>
        <v>0.18</v>
      </c>
      <c r="O74" s="46">
        <f>N74/M74</f>
        <v>1.9813764316785154</v>
      </c>
    </row>
    <row r="75" spans="1:15" ht="15.75" customHeight="1" x14ac:dyDescent="0.2">
      <c r="A75" s="40"/>
      <c r="B75" s="41"/>
      <c r="C75" s="12" t="s">
        <v>1</v>
      </c>
      <c r="D75" s="15">
        <v>6.0000000000000001E-3</v>
      </c>
      <c r="E75" s="37">
        <v>1.1000000000000001</v>
      </c>
      <c r="F75" s="36">
        <v>1</v>
      </c>
      <c r="G75" s="36">
        <v>1</v>
      </c>
      <c r="H75" s="36">
        <v>0.8</v>
      </c>
      <c r="I75" s="42"/>
      <c r="J75" s="35">
        <f>B74*D75*E75*F75*G75*H75*I74/1000</f>
        <v>0.65319936000000012</v>
      </c>
      <c r="K75" s="43"/>
      <c r="L75" s="44"/>
      <c r="M75" s="45"/>
      <c r="N75" s="43"/>
      <c r="O75" s="46"/>
    </row>
    <row r="76" spans="1:15" ht="15.75" customHeight="1" x14ac:dyDescent="0.2">
      <c r="A76" s="39" t="s">
        <v>96</v>
      </c>
      <c r="B76" s="41">
        <v>6</v>
      </c>
      <c r="C76" s="11" t="s">
        <v>17</v>
      </c>
      <c r="D76" s="15">
        <v>3.5999999999999997E-2</v>
      </c>
      <c r="E76" s="30">
        <v>1.1000000000000001</v>
      </c>
      <c r="F76" s="29">
        <v>0.85</v>
      </c>
      <c r="G76" s="29">
        <v>1.08</v>
      </c>
      <c r="H76" s="30">
        <v>0.8</v>
      </c>
      <c r="I76" s="42">
        <v>4800</v>
      </c>
      <c r="J76" s="29">
        <f>B76*D76*E76*F76*G76*H76*I76/1000</f>
        <v>0.83756851200000004</v>
      </c>
      <c r="K76" s="43">
        <f t="shared" ref="K76" si="36">J76-J77</f>
        <v>0.41878425600000002</v>
      </c>
      <c r="L76" s="44">
        <f>K76*0.2986*1.079</f>
        <v>0.13492784817008638</v>
      </c>
      <c r="M76" s="45">
        <f>L76*200*2.59/1000</f>
        <v>6.9892625352104734E-2</v>
      </c>
      <c r="N76" s="43">
        <f>Стоимость!B409</f>
        <v>0.25</v>
      </c>
      <c r="O76" s="46">
        <f>N76/M76</f>
        <v>3.5769152859912072</v>
      </c>
    </row>
    <row r="77" spans="1:15" ht="15.75" customHeight="1" x14ac:dyDescent="0.2">
      <c r="A77" s="40"/>
      <c r="B77" s="41"/>
      <c r="C77" s="12" t="s">
        <v>1</v>
      </c>
      <c r="D77" s="15">
        <v>1.7999999999999999E-2</v>
      </c>
      <c r="E77" s="31">
        <v>1.1000000000000001</v>
      </c>
      <c r="F77" s="29">
        <v>0.85</v>
      </c>
      <c r="G77" s="29">
        <v>1.08</v>
      </c>
      <c r="H77" s="30">
        <v>0.8</v>
      </c>
      <c r="I77" s="42"/>
      <c r="J77" s="29">
        <f>B76*D77*E77*F77*G77*H77*I76/1000</f>
        <v>0.41878425600000002</v>
      </c>
      <c r="K77" s="43"/>
      <c r="L77" s="44"/>
      <c r="M77" s="45"/>
      <c r="N77" s="43"/>
      <c r="O77" s="46"/>
    </row>
    <row r="78" spans="1:15" ht="15.75" customHeight="1" x14ac:dyDescent="0.2">
      <c r="A78" s="39" t="s">
        <v>97</v>
      </c>
      <c r="B78" s="41">
        <v>10</v>
      </c>
      <c r="C78" s="11" t="s">
        <v>17</v>
      </c>
      <c r="D78" s="15">
        <v>3.5999999999999997E-2</v>
      </c>
      <c r="E78" s="30">
        <v>1.1000000000000001</v>
      </c>
      <c r="F78" s="29">
        <v>0.85</v>
      </c>
      <c r="G78" s="29">
        <v>1.08</v>
      </c>
      <c r="H78" s="30">
        <v>0.8</v>
      </c>
      <c r="I78" s="42">
        <v>4800</v>
      </c>
      <c r="J78" s="29">
        <f>B78*D78*E78*F78*G78*H78*I78/1000</f>
        <v>1.3959475200000002</v>
      </c>
      <c r="K78" s="43">
        <f t="shared" ref="K78" si="37">J78-J79</f>
        <v>0.69797376000000011</v>
      </c>
      <c r="L78" s="44">
        <f>K78*0.2986*1.079</f>
        <v>0.22487974695014401</v>
      </c>
      <c r="M78" s="45">
        <f>L78*200*2.59/1000</f>
        <v>0.1164877089201746</v>
      </c>
      <c r="N78" s="43">
        <f>Стоимость!B415</f>
        <v>0.42</v>
      </c>
      <c r="O78" s="46">
        <f>N78/M78</f>
        <v>3.6055306082791354</v>
      </c>
    </row>
    <row r="79" spans="1:15" ht="15.75" customHeight="1" x14ac:dyDescent="0.2">
      <c r="A79" s="40"/>
      <c r="B79" s="41"/>
      <c r="C79" s="12" t="s">
        <v>1</v>
      </c>
      <c r="D79" s="15">
        <v>1.7999999999999999E-2</v>
      </c>
      <c r="E79" s="31">
        <v>1.1000000000000001</v>
      </c>
      <c r="F79" s="29">
        <v>0.85</v>
      </c>
      <c r="G79" s="29">
        <v>1.08</v>
      </c>
      <c r="H79" s="30">
        <v>0.8</v>
      </c>
      <c r="I79" s="42"/>
      <c r="J79" s="29">
        <f>B78*D79*E79*F79*G79*H79*I78/1000</f>
        <v>0.69797376000000011</v>
      </c>
      <c r="K79" s="43"/>
      <c r="L79" s="44"/>
      <c r="M79" s="45"/>
      <c r="N79" s="43"/>
      <c r="O79" s="46"/>
    </row>
    <row r="80" spans="1:15" ht="15.75" customHeight="1" x14ac:dyDescent="0.2">
      <c r="A80" s="39" t="s">
        <v>99</v>
      </c>
      <c r="B80" s="41">
        <v>6</v>
      </c>
      <c r="C80" s="11" t="s">
        <v>17</v>
      </c>
      <c r="D80" s="15">
        <v>3.5999999999999997E-2</v>
      </c>
      <c r="E80" s="30">
        <v>1.1000000000000001</v>
      </c>
      <c r="F80" s="29">
        <v>0.85</v>
      </c>
      <c r="G80" s="29">
        <v>1.08</v>
      </c>
      <c r="H80" s="30">
        <v>0.8</v>
      </c>
      <c r="I80" s="42">
        <v>4800</v>
      </c>
      <c r="J80" s="29">
        <f>B80*D80*E80*F80*G80*H80*I80/1000</f>
        <v>0.83756851200000004</v>
      </c>
      <c r="K80" s="43">
        <f t="shared" ref="K80" si="38">J80-J81</f>
        <v>0.41878425600000002</v>
      </c>
      <c r="L80" s="44">
        <f>K80*0.2986*1.079</f>
        <v>0.13492784817008638</v>
      </c>
      <c r="M80" s="45">
        <f>L80*200*2.59/1000</f>
        <v>6.9892625352104734E-2</v>
      </c>
      <c r="N80" s="43">
        <f>Стоимость!B427</f>
        <v>0.26</v>
      </c>
      <c r="O80" s="46">
        <f>N80/M80</f>
        <v>3.7199918974308557</v>
      </c>
    </row>
    <row r="81" spans="1:15" ht="15.75" customHeight="1" x14ac:dyDescent="0.2">
      <c r="A81" s="40"/>
      <c r="B81" s="41"/>
      <c r="C81" s="12" t="s">
        <v>1</v>
      </c>
      <c r="D81" s="15">
        <v>1.7999999999999999E-2</v>
      </c>
      <c r="E81" s="31">
        <v>1.1000000000000001</v>
      </c>
      <c r="F81" s="29">
        <v>0.85</v>
      </c>
      <c r="G81" s="29">
        <v>1.08</v>
      </c>
      <c r="H81" s="30">
        <v>0.8</v>
      </c>
      <c r="I81" s="42"/>
      <c r="J81" s="29">
        <f>B80*D81*E81*F81*G81*H81*I80/1000</f>
        <v>0.41878425600000002</v>
      </c>
      <c r="K81" s="43"/>
      <c r="L81" s="44"/>
      <c r="M81" s="45"/>
      <c r="N81" s="43"/>
      <c r="O81" s="46"/>
    </row>
    <row r="82" spans="1:15" ht="15.75" customHeight="1" x14ac:dyDescent="0.2">
      <c r="A82" s="39" t="s">
        <v>101</v>
      </c>
      <c r="B82" s="41">
        <v>34</v>
      </c>
      <c r="C82" s="11" t="s">
        <v>17</v>
      </c>
      <c r="D82" s="15">
        <v>3.5999999999999997E-2</v>
      </c>
      <c r="E82" s="30">
        <v>1.1000000000000001</v>
      </c>
      <c r="F82" s="29">
        <v>0.85</v>
      </c>
      <c r="G82" s="29">
        <v>1.08</v>
      </c>
      <c r="H82" s="30">
        <v>0.8</v>
      </c>
      <c r="I82" s="42">
        <v>4800</v>
      </c>
      <c r="J82" s="29">
        <f>B82*D82*E82*F82*G82*H82*I82/1000</f>
        <v>4.7462215680000011</v>
      </c>
      <c r="K82" s="43">
        <f t="shared" ref="K82" si="39">J82-J83</f>
        <v>2.3731107840000005</v>
      </c>
      <c r="L82" s="44">
        <f>K82*0.2986*1.079</f>
        <v>0.76459113963048975</v>
      </c>
      <c r="M82" s="45">
        <f>L82*200*2.59/1000</f>
        <v>0.39605821032859373</v>
      </c>
      <c r="N82" s="43">
        <f>Стоимость!B439</f>
        <v>1.41</v>
      </c>
      <c r="O82" s="46">
        <f>N82/M82</f>
        <v>3.5600827434688931</v>
      </c>
    </row>
    <row r="83" spans="1:15" ht="15.75" customHeight="1" x14ac:dyDescent="0.2">
      <c r="A83" s="40"/>
      <c r="B83" s="41"/>
      <c r="C83" s="12" t="s">
        <v>1</v>
      </c>
      <c r="D83" s="15">
        <v>1.7999999999999999E-2</v>
      </c>
      <c r="E83" s="31">
        <v>1.1000000000000001</v>
      </c>
      <c r="F83" s="29">
        <v>0.85</v>
      </c>
      <c r="G83" s="29">
        <v>1.08</v>
      </c>
      <c r="H83" s="30">
        <v>0.8</v>
      </c>
      <c r="I83" s="42"/>
      <c r="J83" s="29">
        <f>B82*D83*E83*F83*G83*H83*I82/1000</f>
        <v>2.3731107840000005</v>
      </c>
      <c r="K83" s="43"/>
      <c r="L83" s="44"/>
      <c r="M83" s="45"/>
      <c r="N83" s="43"/>
      <c r="O83" s="46"/>
    </row>
    <row r="84" spans="1:15" ht="15.75" customHeight="1" x14ac:dyDescent="0.2">
      <c r="A84" s="39" t="s">
        <v>109</v>
      </c>
      <c r="B84" s="41">
        <v>3</v>
      </c>
      <c r="C84" s="11" t="s">
        <v>17</v>
      </c>
      <c r="D84" s="15">
        <v>3.5999999999999997E-2</v>
      </c>
      <c r="E84" s="30">
        <v>1.1000000000000001</v>
      </c>
      <c r="F84" s="29">
        <v>0.85</v>
      </c>
      <c r="G84" s="29">
        <v>1.08</v>
      </c>
      <c r="H84" s="30">
        <v>0.8</v>
      </c>
      <c r="I84" s="42">
        <v>4800</v>
      </c>
      <c r="J84" s="29">
        <f>B84*D84*E84*F84*G84*H84*I84/1000</f>
        <v>0.41878425600000002</v>
      </c>
      <c r="K84" s="43">
        <f t="shared" ref="K84" si="40">J84-J85</f>
        <v>0.20939212800000001</v>
      </c>
      <c r="L84" s="44">
        <f>K84*0.2986*1.079</f>
        <v>6.7463924085043189E-2</v>
      </c>
      <c r="M84" s="45">
        <f>L84*200*2.59/1000</f>
        <v>3.4946312676052367E-2</v>
      </c>
      <c r="N84" s="43">
        <f>Стоимость!B481</f>
        <v>0.13</v>
      </c>
      <c r="O84" s="46">
        <f>N84/M84</f>
        <v>3.7199918974308557</v>
      </c>
    </row>
    <row r="85" spans="1:15" ht="15.75" customHeight="1" x14ac:dyDescent="0.2">
      <c r="A85" s="40"/>
      <c r="B85" s="41"/>
      <c r="C85" s="12" t="s">
        <v>1</v>
      </c>
      <c r="D85" s="15">
        <v>1.7999999999999999E-2</v>
      </c>
      <c r="E85" s="31">
        <v>1.1000000000000001</v>
      </c>
      <c r="F85" s="29">
        <v>0.85</v>
      </c>
      <c r="G85" s="29">
        <v>1.08</v>
      </c>
      <c r="H85" s="30">
        <v>0.8</v>
      </c>
      <c r="I85" s="42"/>
      <c r="J85" s="29">
        <f>B84*D85*E85*F85*G85*H85*I84/1000</f>
        <v>0.20939212800000001</v>
      </c>
      <c r="K85" s="43"/>
      <c r="L85" s="44"/>
      <c r="M85" s="45"/>
      <c r="N85" s="43"/>
      <c r="O85" s="46"/>
    </row>
    <row r="86" spans="1:15" ht="15.75" customHeight="1" x14ac:dyDescent="0.2">
      <c r="A86" s="39" t="s">
        <v>111</v>
      </c>
      <c r="B86" s="41">
        <v>3</v>
      </c>
      <c r="C86" s="11" t="s">
        <v>17</v>
      </c>
      <c r="D86" s="15">
        <v>3.5999999999999997E-2</v>
      </c>
      <c r="E86" s="30">
        <v>1.1000000000000001</v>
      </c>
      <c r="F86" s="29">
        <v>0.85</v>
      </c>
      <c r="G86" s="29">
        <v>1.08</v>
      </c>
      <c r="H86" s="30">
        <v>0.8</v>
      </c>
      <c r="I86" s="42">
        <v>4800</v>
      </c>
      <c r="J86" s="29">
        <f>B86*D86*E86*F86*G86*H86*I86/1000</f>
        <v>0.41878425600000002</v>
      </c>
      <c r="K86" s="43">
        <f t="shared" ref="K86" si="41">J86-J87</f>
        <v>0.20939212800000001</v>
      </c>
      <c r="L86" s="44">
        <f>K86*0.2986*1.079</f>
        <v>6.7463924085043189E-2</v>
      </c>
      <c r="M86" s="45">
        <f>L86*200*2.59/1000</f>
        <v>3.4946312676052367E-2</v>
      </c>
      <c r="N86" s="43">
        <f>Стоимость!B493</f>
        <v>0.13</v>
      </c>
      <c r="O86" s="46">
        <f>N86/M86</f>
        <v>3.7199918974308557</v>
      </c>
    </row>
    <row r="87" spans="1:15" ht="15.75" customHeight="1" x14ac:dyDescent="0.2">
      <c r="A87" s="40"/>
      <c r="B87" s="41"/>
      <c r="C87" s="12" t="s">
        <v>1</v>
      </c>
      <c r="D87" s="15">
        <v>1.7999999999999999E-2</v>
      </c>
      <c r="E87" s="31">
        <v>1.1000000000000001</v>
      </c>
      <c r="F87" s="29">
        <v>0.85</v>
      </c>
      <c r="G87" s="29">
        <v>1.08</v>
      </c>
      <c r="H87" s="30">
        <v>0.8</v>
      </c>
      <c r="I87" s="42"/>
      <c r="J87" s="29">
        <f>B86*D87*E87*F87*G87*H87*I86/1000</f>
        <v>0.20939212800000001</v>
      </c>
      <c r="K87" s="43"/>
      <c r="L87" s="44"/>
      <c r="M87" s="45"/>
      <c r="N87" s="43"/>
      <c r="O87" s="46"/>
    </row>
    <row r="88" spans="1:15" ht="15.75" customHeight="1" x14ac:dyDescent="0.2">
      <c r="A88" s="39" t="s">
        <v>117</v>
      </c>
      <c r="B88" s="41">
        <v>4</v>
      </c>
      <c r="C88" s="11" t="s">
        <v>17</v>
      </c>
      <c r="D88" s="15">
        <v>3.5999999999999997E-2</v>
      </c>
      <c r="E88" s="30">
        <v>1.1000000000000001</v>
      </c>
      <c r="F88" s="29">
        <v>0.85</v>
      </c>
      <c r="G88" s="29">
        <v>1.08</v>
      </c>
      <c r="H88" s="30">
        <v>0.8</v>
      </c>
      <c r="I88" s="42">
        <v>4800</v>
      </c>
      <c r="J88" s="29">
        <f>B88*D88*E88*F88*G88*H88*I88/1000</f>
        <v>0.55837900800000007</v>
      </c>
      <c r="K88" s="43">
        <f t="shared" ref="K88" si="42">J88-J89</f>
        <v>0.27918950400000003</v>
      </c>
      <c r="L88" s="44">
        <f>K88*0.2986*1.079</f>
        <v>8.9951898780057604E-2</v>
      </c>
      <c r="M88" s="45">
        <f>L88*200*2.59/1000</f>
        <v>4.6595083568069837E-2</v>
      </c>
      <c r="N88" s="43">
        <f>Стоимость!B523</f>
        <v>0.17</v>
      </c>
      <c r="O88" s="46">
        <f>N88/M88</f>
        <v>3.6484535917110303</v>
      </c>
    </row>
    <row r="89" spans="1:15" ht="15.75" customHeight="1" x14ac:dyDescent="0.2">
      <c r="A89" s="40"/>
      <c r="B89" s="41"/>
      <c r="C89" s="12" t="s">
        <v>1</v>
      </c>
      <c r="D89" s="15">
        <v>1.7999999999999999E-2</v>
      </c>
      <c r="E89" s="31">
        <v>1.1000000000000001</v>
      </c>
      <c r="F89" s="29">
        <v>0.85</v>
      </c>
      <c r="G89" s="29">
        <v>1.08</v>
      </c>
      <c r="H89" s="30">
        <v>0.8</v>
      </c>
      <c r="I89" s="42"/>
      <c r="J89" s="29">
        <f>B88*D89*E89*F89*G89*H89*I88/1000</f>
        <v>0.27918950400000003</v>
      </c>
      <c r="K89" s="43"/>
      <c r="L89" s="44"/>
      <c r="M89" s="45"/>
      <c r="N89" s="43"/>
      <c r="O89" s="46"/>
    </row>
    <row r="90" spans="1:15" ht="15.75" customHeight="1" x14ac:dyDescent="0.2">
      <c r="A90" s="39" t="s">
        <v>118</v>
      </c>
      <c r="B90" s="41">
        <v>4</v>
      </c>
      <c r="C90" s="11" t="s">
        <v>17</v>
      </c>
      <c r="D90" s="15">
        <v>3.5999999999999997E-2</v>
      </c>
      <c r="E90" s="30">
        <v>1.1000000000000001</v>
      </c>
      <c r="F90" s="29">
        <v>0.85</v>
      </c>
      <c r="G90" s="29">
        <v>1.08</v>
      </c>
      <c r="H90" s="30">
        <v>0.8</v>
      </c>
      <c r="I90" s="42">
        <v>4800</v>
      </c>
      <c r="J90" s="29">
        <f>B90*D90*E90*F90*G90*H90*I90/1000</f>
        <v>0.55837900800000007</v>
      </c>
      <c r="K90" s="43">
        <f t="shared" ref="K90" si="43">J90-J91</f>
        <v>0.27918950400000003</v>
      </c>
      <c r="L90" s="44">
        <f>K90*0.2986*1.079</f>
        <v>8.9951898780057604E-2</v>
      </c>
      <c r="M90" s="45">
        <f>L90*200*2.59/1000</f>
        <v>4.6595083568069837E-2</v>
      </c>
      <c r="N90" s="43">
        <f>Стоимость!B535</f>
        <v>0.17</v>
      </c>
      <c r="O90" s="46">
        <f>N90/M90</f>
        <v>3.6484535917110303</v>
      </c>
    </row>
    <row r="91" spans="1:15" ht="15.75" customHeight="1" x14ac:dyDescent="0.2">
      <c r="A91" s="40"/>
      <c r="B91" s="41"/>
      <c r="C91" s="12" t="s">
        <v>1</v>
      </c>
      <c r="D91" s="15">
        <v>1.7999999999999999E-2</v>
      </c>
      <c r="E91" s="31">
        <v>1.1000000000000001</v>
      </c>
      <c r="F91" s="29">
        <v>0.85</v>
      </c>
      <c r="G91" s="29">
        <v>1.08</v>
      </c>
      <c r="H91" s="30">
        <v>0.8</v>
      </c>
      <c r="I91" s="42"/>
      <c r="J91" s="29">
        <f>B90*D91*E91*F91*G91*H91*I90/1000</f>
        <v>0.27918950400000003</v>
      </c>
      <c r="K91" s="43"/>
      <c r="L91" s="44"/>
      <c r="M91" s="45"/>
      <c r="N91" s="43"/>
      <c r="O91" s="46"/>
    </row>
    <row r="92" spans="1:15" ht="15.75" customHeight="1" x14ac:dyDescent="0.2">
      <c r="A92" s="39" t="s">
        <v>119</v>
      </c>
      <c r="B92" s="41">
        <v>4</v>
      </c>
      <c r="C92" s="11" t="s">
        <v>17</v>
      </c>
      <c r="D92" s="15">
        <v>3.5999999999999997E-2</v>
      </c>
      <c r="E92" s="30">
        <v>1.1000000000000001</v>
      </c>
      <c r="F92" s="29">
        <v>0.85</v>
      </c>
      <c r="G92" s="29">
        <v>1.08</v>
      </c>
      <c r="H92" s="30">
        <v>0.8</v>
      </c>
      <c r="I92" s="42">
        <v>4800</v>
      </c>
      <c r="J92" s="29">
        <f>B92*D92*E92*F92*G92*H92*I92/1000</f>
        <v>0.55837900800000007</v>
      </c>
      <c r="K92" s="43">
        <f t="shared" ref="K92" si="44">J92-J93</f>
        <v>0.27918950400000003</v>
      </c>
      <c r="L92" s="44">
        <f>K92*0.2986*1.079</f>
        <v>8.9951898780057604E-2</v>
      </c>
      <c r="M92" s="45">
        <f>L92*200*2.59/1000</f>
        <v>4.6595083568069837E-2</v>
      </c>
      <c r="N92" s="43">
        <f>Стоимость!B547</f>
        <v>0.17</v>
      </c>
      <c r="O92" s="46">
        <f>N92/M92</f>
        <v>3.6484535917110303</v>
      </c>
    </row>
    <row r="93" spans="1:15" ht="15.75" customHeight="1" x14ac:dyDescent="0.2">
      <c r="A93" s="40"/>
      <c r="B93" s="41"/>
      <c r="C93" s="12" t="s">
        <v>1</v>
      </c>
      <c r="D93" s="15">
        <v>1.7999999999999999E-2</v>
      </c>
      <c r="E93" s="31">
        <v>1.1000000000000001</v>
      </c>
      <c r="F93" s="29">
        <v>0.85</v>
      </c>
      <c r="G93" s="29">
        <v>1.08</v>
      </c>
      <c r="H93" s="30">
        <v>0.8</v>
      </c>
      <c r="I93" s="42"/>
      <c r="J93" s="29">
        <f>B92*D93*E93*F93*G93*H93*I92/1000</f>
        <v>0.27918950400000003</v>
      </c>
      <c r="K93" s="43"/>
      <c r="L93" s="44"/>
      <c r="M93" s="45"/>
      <c r="N93" s="43"/>
      <c r="O93" s="46"/>
    </row>
    <row r="94" spans="1:15" ht="15.75" customHeight="1" x14ac:dyDescent="0.2">
      <c r="A94" s="39" t="s">
        <v>120</v>
      </c>
      <c r="B94" s="41">
        <v>13</v>
      </c>
      <c r="C94" s="11" t="s">
        <v>17</v>
      </c>
      <c r="D94" s="15">
        <v>1.7999999999999999E-2</v>
      </c>
      <c r="E94" s="30">
        <v>1.1000000000000001</v>
      </c>
      <c r="F94" s="29">
        <v>0.85</v>
      </c>
      <c r="G94" s="29">
        <v>1.08</v>
      </c>
      <c r="H94" s="30">
        <v>0.8</v>
      </c>
      <c r="I94" s="42">
        <v>4800</v>
      </c>
      <c r="J94" s="29">
        <f>B94*D94*E94*F94*G94*H94*I94/1000</f>
        <v>0.90736588800000029</v>
      </c>
      <c r="K94" s="43">
        <f t="shared" ref="K94" si="45">J94-J95</f>
        <v>0.45368294400000014</v>
      </c>
      <c r="L94" s="44">
        <f>K94*0.2986*1.079</f>
        <v>0.14617183551759361</v>
      </c>
      <c r="M94" s="45">
        <f>L94*200*2.59/1000</f>
        <v>7.5717010798113479E-2</v>
      </c>
      <c r="N94" s="43">
        <f>Стоимость!B553</f>
        <v>0.35</v>
      </c>
      <c r="O94" s="46">
        <f>N94/M94</f>
        <v>4.6224751388194045</v>
      </c>
    </row>
    <row r="95" spans="1:15" ht="15.75" customHeight="1" x14ac:dyDescent="0.2">
      <c r="A95" s="40"/>
      <c r="B95" s="41"/>
      <c r="C95" s="12" t="s">
        <v>1</v>
      </c>
      <c r="D95" s="15">
        <v>8.9999999999999993E-3</v>
      </c>
      <c r="E95" s="31">
        <v>1.1000000000000001</v>
      </c>
      <c r="F95" s="29">
        <v>0.85</v>
      </c>
      <c r="G95" s="29">
        <v>1.08</v>
      </c>
      <c r="H95" s="30">
        <v>0.8</v>
      </c>
      <c r="I95" s="42"/>
      <c r="J95" s="29">
        <f>B94*D95*E95*F95*G95*H95*I94/1000</f>
        <v>0.45368294400000014</v>
      </c>
      <c r="K95" s="43"/>
      <c r="L95" s="44"/>
      <c r="M95" s="45"/>
      <c r="N95" s="43"/>
      <c r="O95" s="46"/>
    </row>
    <row r="96" spans="1:15" ht="15.75" customHeight="1" x14ac:dyDescent="0.2">
      <c r="A96" s="39" t="s">
        <v>120</v>
      </c>
      <c r="B96" s="41">
        <v>4</v>
      </c>
      <c r="C96" s="11" t="s">
        <v>17</v>
      </c>
      <c r="D96" s="15">
        <v>3.5999999999999997E-2</v>
      </c>
      <c r="E96" s="30">
        <v>1.1000000000000001</v>
      </c>
      <c r="F96" s="29">
        <v>0.85</v>
      </c>
      <c r="G96" s="29">
        <v>1.08</v>
      </c>
      <c r="H96" s="30">
        <v>0.8</v>
      </c>
      <c r="I96" s="42">
        <v>4800</v>
      </c>
      <c r="J96" s="29">
        <f>B96*D96*E96*F96*G96*H96*I96/1000</f>
        <v>0.55837900800000007</v>
      </c>
      <c r="K96" s="43">
        <f t="shared" ref="K96" si="46">J96-J97</f>
        <v>0.27918950400000003</v>
      </c>
      <c r="L96" s="44">
        <f>K96*0.2986*1.079</f>
        <v>8.9951898780057604E-2</v>
      </c>
      <c r="M96" s="45">
        <f>L96*200*2.59/1000</f>
        <v>4.6595083568069837E-2</v>
      </c>
      <c r="N96" s="43">
        <f>Стоимость!B559</f>
        <v>0.17</v>
      </c>
      <c r="O96" s="46">
        <f>N96/M96</f>
        <v>3.6484535917110303</v>
      </c>
    </row>
    <row r="97" spans="1:15" ht="15.75" customHeight="1" x14ac:dyDescent="0.2">
      <c r="A97" s="40"/>
      <c r="B97" s="41"/>
      <c r="C97" s="12" t="s">
        <v>1</v>
      </c>
      <c r="D97" s="15">
        <v>1.7999999999999999E-2</v>
      </c>
      <c r="E97" s="31">
        <v>1.1000000000000001</v>
      </c>
      <c r="F97" s="29">
        <v>0.85</v>
      </c>
      <c r="G97" s="29">
        <v>1.08</v>
      </c>
      <c r="H97" s="30">
        <v>0.8</v>
      </c>
      <c r="I97" s="42"/>
      <c r="J97" s="29">
        <f>B96*D97*E97*F97*G97*H97*I96/1000</f>
        <v>0.27918950400000003</v>
      </c>
      <c r="K97" s="43"/>
      <c r="L97" s="44"/>
      <c r="M97" s="45"/>
      <c r="N97" s="43"/>
      <c r="O97" s="46"/>
    </row>
    <row r="98" spans="1:15" ht="15.75" customHeight="1" x14ac:dyDescent="0.2">
      <c r="A98" s="39" t="s">
        <v>121</v>
      </c>
      <c r="B98" s="41">
        <v>10</v>
      </c>
      <c r="C98" s="11" t="s">
        <v>17</v>
      </c>
      <c r="D98" s="15">
        <v>3.5999999999999997E-2</v>
      </c>
      <c r="E98" s="30">
        <v>1.1000000000000001</v>
      </c>
      <c r="F98" s="29">
        <v>0.85</v>
      </c>
      <c r="G98" s="29">
        <v>1.08</v>
      </c>
      <c r="H98" s="30">
        <v>0.8</v>
      </c>
      <c r="I98" s="42">
        <v>4800</v>
      </c>
      <c r="J98" s="29">
        <f>B98*D98*E98*F98*G98*H98*I98/1000</f>
        <v>1.3959475200000002</v>
      </c>
      <c r="K98" s="43">
        <f t="shared" ref="K98" si="47">J98-J99</f>
        <v>0.69797376000000011</v>
      </c>
      <c r="L98" s="44">
        <f>K98*0.2986*1.079</f>
        <v>0.22487974695014401</v>
      </c>
      <c r="M98" s="45">
        <f>L98*200*2.59/1000</f>
        <v>0.1164877089201746</v>
      </c>
      <c r="N98" s="43">
        <f>Стоимость!B571</f>
        <v>0.42</v>
      </c>
      <c r="O98" s="46">
        <f>N98/M98</f>
        <v>3.6055306082791354</v>
      </c>
    </row>
    <row r="99" spans="1:15" ht="15.75" customHeight="1" x14ac:dyDescent="0.2">
      <c r="A99" s="40"/>
      <c r="B99" s="41"/>
      <c r="C99" s="12" t="s">
        <v>1</v>
      </c>
      <c r="D99" s="15">
        <v>1.7999999999999999E-2</v>
      </c>
      <c r="E99" s="31">
        <v>1.1000000000000001</v>
      </c>
      <c r="F99" s="29">
        <v>0.85</v>
      </c>
      <c r="G99" s="29">
        <v>1.08</v>
      </c>
      <c r="H99" s="30">
        <v>0.8</v>
      </c>
      <c r="I99" s="42"/>
      <c r="J99" s="29">
        <f>B98*D99*E99*F99*G99*H99*I98/1000</f>
        <v>0.69797376000000011</v>
      </c>
      <c r="K99" s="43"/>
      <c r="L99" s="44"/>
      <c r="M99" s="45"/>
      <c r="N99" s="43"/>
      <c r="O99" s="46"/>
    </row>
    <row r="100" spans="1:15" ht="15.75" customHeight="1" x14ac:dyDescent="0.2">
      <c r="A100" s="39" t="s">
        <v>122</v>
      </c>
      <c r="B100" s="41">
        <v>10</v>
      </c>
      <c r="C100" s="11" t="s">
        <v>17</v>
      </c>
      <c r="D100" s="15">
        <v>3.5999999999999997E-2</v>
      </c>
      <c r="E100" s="30">
        <v>1.1000000000000001</v>
      </c>
      <c r="F100" s="29">
        <v>0.85</v>
      </c>
      <c r="G100" s="29">
        <v>1.08</v>
      </c>
      <c r="H100" s="30">
        <v>0.8</v>
      </c>
      <c r="I100" s="42">
        <v>4800</v>
      </c>
      <c r="J100" s="29">
        <f>B100*D100*E100*F100*G100*H100*I100/1000</f>
        <v>1.3959475200000002</v>
      </c>
      <c r="K100" s="43">
        <f t="shared" ref="K100" si="48">J100-J101</f>
        <v>0.69797376000000011</v>
      </c>
      <c r="L100" s="44">
        <f>K100*0.2986*1.079</f>
        <v>0.22487974695014401</v>
      </c>
      <c r="M100" s="45">
        <f>L100*200*2.59/1000</f>
        <v>0.1164877089201746</v>
      </c>
      <c r="N100" s="43">
        <f>Стоимость!B583</f>
        <v>0.42</v>
      </c>
      <c r="O100" s="46">
        <f>N100/M100</f>
        <v>3.6055306082791354</v>
      </c>
    </row>
    <row r="101" spans="1:15" ht="15.75" customHeight="1" x14ac:dyDescent="0.2">
      <c r="A101" s="40"/>
      <c r="B101" s="41"/>
      <c r="C101" s="12" t="s">
        <v>1</v>
      </c>
      <c r="D101" s="15">
        <v>1.7999999999999999E-2</v>
      </c>
      <c r="E101" s="31">
        <v>1.1000000000000001</v>
      </c>
      <c r="F101" s="29">
        <v>0.85</v>
      </c>
      <c r="G101" s="29">
        <v>1.08</v>
      </c>
      <c r="H101" s="30">
        <v>0.8</v>
      </c>
      <c r="I101" s="42"/>
      <c r="J101" s="29">
        <f>B100*D101*E101*F101*G101*H101*I100/1000</f>
        <v>0.69797376000000011</v>
      </c>
      <c r="K101" s="43"/>
      <c r="L101" s="44"/>
      <c r="M101" s="45"/>
      <c r="N101" s="43"/>
      <c r="O101" s="46"/>
    </row>
    <row r="102" spans="1:15" ht="15.75" customHeight="1" x14ac:dyDescent="0.2">
      <c r="A102" s="39" t="s">
        <v>123</v>
      </c>
      <c r="B102" s="41">
        <v>10</v>
      </c>
      <c r="C102" s="11" t="s">
        <v>17</v>
      </c>
      <c r="D102" s="15">
        <v>3.5999999999999997E-2</v>
      </c>
      <c r="E102" s="30">
        <v>1.1000000000000001</v>
      </c>
      <c r="F102" s="29">
        <v>0.85</v>
      </c>
      <c r="G102" s="29">
        <v>1.08</v>
      </c>
      <c r="H102" s="30">
        <v>0.8</v>
      </c>
      <c r="I102" s="42">
        <v>4800</v>
      </c>
      <c r="J102" s="29">
        <f>B102*D102*E102*F102*G102*H102*I102/1000</f>
        <v>1.3959475200000002</v>
      </c>
      <c r="K102" s="43">
        <f t="shared" ref="K102" si="49">J102-J103</f>
        <v>0.69797376000000011</v>
      </c>
      <c r="L102" s="44">
        <f>K102*0.2986*1.079</f>
        <v>0.22487974695014401</v>
      </c>
      <c r="M102" s="45">
        <f>L102*200*2.59/1000</f>
        <v>0.1164877089201746</v>
      </c>
      <c r="N102" s="43">
        <f>Стоимость!B595</f>
        <v>0.42</v>
      </c>
      <c r="O102" s="46">
        <f>N102/M102</f>
        <v>3.6055306082791354</v>
      </c>
    </row>
    <row r="103" spans="1:15" ht="15.75" customHeight="1" x14ac:dyDescent="0.2">
      <c r="A103" s="40"/>
      <c r="B103" s="41"/>
      <c r="C103" s="12" t="s">
        <v>1</v>
      </c>
      <c r="D103" s="15">
        <v>1.7999999999999999E-2</v>
      </c>
      <c r="E103" s="31">
        <v>1.1000000000000001</v>
      </c>
      <c r="F103" s="29">
        <v>0.85</v>
      </c>
      <c r="G103" s="29">
        <v>1.08</v>
      </c>
      <c r="H103" s="30">
        <v>0.8</v>
      </c>
      <c r="I103" s="42"/>
      <c r="J103" s="29">
        <f>B102*D103*E103*F103*G103*H103*I102/1000</f>
        <v>0.69797376000000011</v>
      </c>
      <c r="K103" s="43"/>
      <c r="L103" s="44"/>
      <c r="M103" s="45"/>
      <c r="N103" s="43"/>
      <c r="O103" s="46"/>
    </row>
    <row r="104" spans="1:15" ht="15.75" customHeight="1" x14ac:dyDescent="0.2">
      <c r="A104" s="39" t="s">
        <v>125</v>
      </c>
      <c r="B104" s="41">
        <v>10</v>
      </c>
      <c r="C104" s="11" t="s">
        <v>17</v>
      </c>
      <c r="D104" s="15">
        <v>3.5999999999999997E-2</v>
      </c>
      <c r="E104" s="30">
        <v>1.1000000000000001</v>
      </c>
      <c r="F104" s="29">
        <v>0.85</v>
      </c>
      <c r="G104" s="29">
        <v>1.08</v>
      </c>
      <c r="H104" s="30">
        <v>0.8</v>
      </c>
      <c r="I104" s="42">
        <v>4800</v>
      </c>
      <c r="J104" s="29">
        <f>B104*D104*E104*F104*G104*H104*I104/1000</f>
        <v>1.3959475200000002</v>
      </c>
      <c r="K104" s="43">
        <f t="shared" ref="K104" si="50">J104-J105</f>
        <v>0.69797376000000011</v>
      </c>
      <c r="L104" s="44">
        <f>K104*0.2986*1.079</f>
        <v>0.22487974695014401</v>
      </c>
      <c r="M104" s="45">
        <f>L104*200*2.59/1000</f>
        <v>0.1164877089201746</v>
      </c>
      <c r="N104" s="43">
        <f>Стоимость!B607</f>
        <v>0.42</v>
      </c>
      <c r="O104" s="46">
        <f>N104/M104</f>
        <v>3.6055306082791354</v>
      </c>
    </row>
    <row r="105" spans="1:15" ht="15.75" customHeight="1" x14ac:dyDescent="0.2">
      <c r="A105" s="40"/>
      <c r="B105" s="41"/>
      <c r="C105" s="12" t="s">
        <v>1</v>
      </c>
      <c r="D105" s="15">
        <v>1.7999999999999999E-2</v>
      </c>
      <c r="E105" s="31">
        <v>1.1000000000000001</v>
      </c>
      <c r="F105" s="29">
        <v>0.85</v>
      </c>
      <c r="G105" s="29">
        <v>1.08</v>
      </c>
      <c r="H105" s="30">
        <v>0.8</v>
      </c>
      <c r="I105" s="42"/>
      <c r="J105" s="29">
        <f>B104*D105*E105*F105*G105*H105*I104/1000</f>
        <v>0.69797376000000011</v>
      </c>
      <c r="K105" s="43"/>
      <c r="L105" s="44"/>
      <c r="M105" s="45"/>
      <c r="N105" s="43"/>
      <c r="O105" s="46"/>
    </row>
    <row r="106" spans="1:15" ht="15.75" customHeight="1" x14ac:dyDescent="0.2">
      <c r="A106" s="39" t="s">
        <v>126</v>
      </c>
      <c r="B106" s="41">
        <v>10</v>
      </c>
      <c r="C106" s="11" t="s">
        <v>17</v>
      </c>
      <c r="D106" s="15">
        <v>3.5999999999999997E-2</v>
      </c>
      <c r="E106" s="30">
        <v>1.1000000000000001</v>
      </c>
      <c r="F106" s="29">
        <v>0.85</v>
      </c>
      <c r="G106" s="29">
        <v>1.08</v>
      </c>
      <c r="H106" s="30">
        <v>0.8</v>
      </c>
      <c r="I106" s="42">
        <v>4800</v>
      </c>
      <c r="J106" s="29">
        <f>B106*D106*E106*F106*G106*H106*I106/1000</f>
        <v>1.3959475200000002</v>
      </c>
      <c r="K106" s="43">
        <f t="shared" ref="K106" si="51">J106-J107</f>
        <v>0.69797376000000011</v>
      </c>
      <c r="L106" s="44">
        <f>K106*0.2986*1.079</f>
        <v>0.22487974695014401</v>
      </c>
      <c r="M106" s="45">
        <f>L106*200*2.59/1000</f>
        <v>0.1164877089201746</v>
      </c>
      <c r="N106" s="43">
        <f>Стоимость!B619</f>
        <v>0.42</v>
      </c>
      <c r="O106" s="46">
        <f>N106/M106</f>
        <v>3.6055306082791354</v>
      </c>
    </row>
    <row r="107" spans="1:15" ht="15.75" customHeight="1" x14ac:dyDescent="0.2">
      <c r="A107" s="40"/>
      <c r="B107" s="41"/>
      <c r="C107" s="12" t="s">
        <v>1</v>
      </c>
      <c r="D107" s="15">
        <v>1.7999999999999999E-2</v>
      </c>
      <c r="E107" s="31">
        <v>1.1000000000000001</v>
      </c>
      <c r="F107" s="29">
        <v>0.85</v>
      </c>
      <c r="G107" s="29">
        <v>1.08</v>
      </c>
      <c r="H107" s="30">
        <v>0.8</v>
      </c>
      <c r="I107" s="42"/>
      <c r="J107" s="29">
        <f>B106*D107*E107*F107*G107*H107*I106/1000</f>
        <v>0.69797376000000011</v>
      </c>
      <c r="K107" s="43"/>
      <c r="L107" s="44"/>
      <c r="M107" s="45"/>
      <c r="N107" s="43"/>
      <c r="O107" s="46"/>
    </row>
    <row r="108" spans="1:15" ht="15.75" customHeight="1" x14ac:dyDescent="0.2">
      <c r="A108" s="39" t="s">
        <v>127</v>
      </c>
      <c r="B108" s="41">
        <v>10</v>
      </c>
      <c r="C108" s="11" t="s">
        <v>17</v>
      </c>
      <c r="D108" s="15">
        <v>3.5999999999999997E-2</v>
      </c>
      <c r="E108" s="30">
        <v>1.1000000000000001</v>
      </c>
      <c r="F108" s="29">
        <v>0.85</v>
      </c>
      <c r="G108" s="29">
        <v>1.08</v>
      </c>
      <c r="H108" s="30">
        <v>0.8</v>
      </c>
      <c r="I108" s="42">
        <v>4800</v>
      </c>
      <c r="J108" s="29">
        <f>B108*D108*E108*F108*G108*H108*I108/1000</f>
        <v>1.3959475200000002</v>
      </c>
      <c r="K108" s="43">
        <f t="shared" ref="K108" si="52">J108-J109</f>
        <v>0.69797376000000011</v>
      </c>
      <c r="L108" s="44">
        <f>K108*0.2986*1.079</f>
        <v>0.22487974695014401</v>
      </c>
      <c r="M108" s="45">
        <f>L108*200*2.59/1000</f>
        <v>0.1164877089201746</v>
      </c>
      <c r="N108" s="43">
        <f>Стоимость!B631</f>
        <v>0.42</v>
      </c>
      <c r="O108" s="46">
        <f>N108/M108</f>
        <v>3.6055306082791354</v>
      </c>
    </row>
    <row r="109" spans="1:15" ht="15.75" customHeight="1" x14ac:dyDescent="0.2">
      <c r="A109" s="40"/>
      <c r="B109" s="41"/>
      <c r="C109" s="12" t="s">
        <v>1</v>
      </c>
      <c r="D109" s="15">
        <v>1.7999999999999999E-2</v>
      </c>
      <c r="E109" s="31">
        <v>1.1000000000000001</v>
      </c>
      <c r="F109" s="29">
        <v>0.85</v>
      </c>
      <c r="G109" s="29">
        <v>1.08</v>
      </c>
      <c r="H109" s="30">
        <v>0.8</v>
      </c>
      <c r="I109" s="42"/>
      <c r="J109" s="29">
        <f>B108*D109*E109*F109*G109*H109*I108/1000</f>
        <v>0.69797376000000011</v>
      </c>
      <c r="K109" s="43"/>
      <c r="L109" s="44"/>
      <c r="M109" s="45"/>
      <c r="N109" s="43"/>
      <c r="O109" s="46"/>
    </row>
    <row r="110" spans="1:15" ht="15.75" customHeight="1" x14ac:dyDescent="0.2">
      <c r="A110" s="39" t="s">
        <v>128</v>
      </c>
      <c r="B110" s="41">
        <v>10</v>
      </c>
      <c r="C110" s="11" t="s">
        <v>17</v>
      </c>
      <c r="D110" s="15">
        <v>3.5999999999999997E-2</v>
      </c>
      <c r="E110" s="30">
        <v>1.1000000000000001</v>
      </c>
      <c r="F110" s="29">
        <v>0.85</v>
      </c>
      <c r="G110" s="29">
        <v>1.08</v>
      </c>
      <c r="H110" s="30">
        <v>0.8</v>
      </c>
      <c r="I110" s="42">
        <v>4800</v>
      </c>
      <c r="J110" s="29">
        <f>B110*D110*E110*F110*G110*H110*I110/1000</f>
        <v>1.3959475200000002</v>
      </c>
      <c r="K110" s="43">
        <f t="shared" ref="K110" si="53">J110-J111</f>
        <v>0.69797376000000011</v>
      </c>
      <c r="L110" s="44">
        <f>K110*0.2986*1.079</f>
        <v>0.22487974695014401</v>
      </c>
      <c r="M110" s="45">
        <f>L110*200*2.59/1000</f>
        <v>0.1164877089201746</v>
      </c>
      <c r="N110" s="43">
        <f>Стоимость!B643</f>
        <v>0.42</v>
      </c>
      <c r="O110" s="46">
        <f>N110/M110</f>
        <v>3.6055306082791354</v>
      </c>
    </row>
    <row r="111" spans="1:15" ht="15.75" customHeight="1" x14ac:dyDescent="0.2">
      <c r="A111" s="40"/>
      <c r="B111" s="41"/>
      <c r="C111" s="12" t="s">
        <v>1</v>
      </c>
      <c r="D111" s="15">
        <v>1.7999999999999999E-2</v>
      </c>
      <c r="E111" s="31">
        <v>1.1000000000000001</v>
      </c>
      <c r="F111" s="29">
        <v>0.85</v>
      </c>
      <c r="G111" s="29">
        <v>1.08</v>
      </c>
      <c r="H111" s="30">
        <v>0.8</v>
      </c>
      <c r="I111" s="42"/>
      <c r="J111" s="29">
        <f>B110*D111*E111*F111*G111*H111*I110/1000</f>
        <v>0.69797376000000011</v>
      </c>
      <c r="K111" s="43"/>
      <c r="L111" s="44"/>
      <c r="M111" s="45"/>
      <c r="N111" s="43"/>
      <c r="O111" s="46"/>
    </row>
    <row r="112" spans="1:15" ht="15.75" customHeight="1" x14ac:dyDescent="0.2">
      <c r="A112" s="39" t="s">
        <v>129</v>
      </c>
      <c r="B112" s="41">
        <v>10</v>
      </c>
      <c r="C112" s="11" t="s">
        <v>17</v>
      </c>
      <c r="D112" s="15">
        <v>3.5999999999999997E-2</v>
      </c>
      <c r="E112" s="30">
        <v>1.1000000000000001</v>
      </c>
      <c r="F112" s="29">
        <v>0.85</v>
      </c>
      <c r="G112" s="29">
        <v>1.08</v>
      </c>
      <c r="H112" s="30">
        <v>0.8</v>
      </c>
      <c r="I112" s="42">
        <v>4800</v>
      </c>
      <c r="J112" s="29">
        <f>B112*D112*E112*F112*G112*H112*I112/1000</f>
        <v>1.3959475200000002</v>
      </c>
      <c r="K112" s="43">
        <f t="shared" ref="K112" si="54">J112-J113</f>
        <v>0.69797376000000011</v>
      </c>
      <c r="L112" s="44">
        <f>K112*0.2986*1.079</f>
        <v>0.22487974695014401</v>
      </c>
      <c r="M112" s="45">
        <f>L112*200*2.59/1000</f>
        <v>0.1164877089201746</v>
      </c>
      <c r="N112" s="43">
        <f>Стоимость!B655</f>
        <v>0.42</v>
      </c>
      <c r="O112" s="46">
        <f>N112/M112</f>
        <v>3.6055306082791354</v>
      </c>
    </row>
    <row r="113" spans="1:15" ht="15.75" customHeight="1" x14ac:dyDescent="0.2">
      <c r="A113" s="40"/>
      <c r="B113" s="41"/>
      <c r="C113" s="12" t="s">
        <v>1</v>
      </c>
      <c r="D113" s="15">
        <v>1.7999999999999999E-2</v>
      </c>
      <c r="E113" s="31">
        <v>1.1000000000000001</v>
      </c>
      <c r="F113" s="29">
        <v>0.85</v>
      </c>
      <c r="G113" s="29">
        <v>1.08</v>
      </c>
      <c r="H113" s="30">
        <v>0.8</v>
      </c>
      <c r="I113" s="42"/>
      <c r="J113" s="29">
        <f>B112*D113*E113*F113*G113*H113*I112/1000</f>
        <v>0.69797376000000011</v>
      </c>
      <c r="K113" s="43"/>
      <c r="L113" s="44"/>
      <c r="M113" s="45"/>
      <c r="N113" s="43"/>
      <c r="O113" s="46"/>
    </row>
    <row r="114" spans="1:15" ht="15.75" customHeight="1" x14ac:dyDescent="0.2">
      <c r="A114" s="39" t="s">
        <v>131</v>
      </c>
      <c r="B114" s="41">
        <v>10</v>
      </c>
      <c r="C114" s="11" t="s">
        <v>17</v>
      </c>
      <c r="D114" s="15">
        <v>3.5999999999999997E-2</v>
      </c>
      <c r="E114" s="30">
        <v>1.1000000000000001</v>
      </c>
      <c r="F114" s="29">
        <v>0.85</v>
      </c>
      <c r="G114" s="29">
        <v>1.08</v>
      </c>
      <c r="H114" s="30">
        <v>0.8</v>
      </c>
      <c r="I114" s="42">
        <v>4800</v>
      </c>
      <c r="J114" s="29">
        <f>B114*D114*E114*F114*G114*H114*I114/1000</f>
        <v>1.3959475200000002</v>
      </c>
      <c r="K114" s="43">
        <f t="shared" ref="K114" si="55">J114-J115</f>
        <v>0.69797376000000011</v>
      </c>
      <c r="L114" s="44">
        <f>K114*0.2986*1.079</f>
        <v>0.22487974695014401</v>
      </c>
      <c r="M114" s="45">
        <f>L114*200*2.59/1000</f>
        <v>0.1164877089201746</v>
      </c>
      <c r="N114" s="43">
        <f>Стоимость!B667</f>
        <v>0.42</v>
      </c>
      <c r="O114" s="46">
        <f>N114/M114</f>
        <v>3.6055306082791354</v>
      </c>
    </row>
    <row r="115" spans="1:15" ht="15.75" customHeight="1" x14ac:dyDescent="0.2">
      <c r="A115" s="40"/>
      <c r="B115" s="41"/>
      <c r="C115" s="12" t="s">
        <v>1</v>
      </c>
      <c r="D115" s="15">
        <v>1.7999999999999999E-2</v>
      </c>
      <c r="E115" s="31">
        <v>1.1000000000000001</v>
      </c>
      <c r="F115" s="29">
        <v>0.85</v>
      </c>
      <c r="G115" s="29">
        <v>1.08</v>
      </c>
      <c r="H115" s="30">
        <v>0.8</v>
      </c>
      <c r="I115" s="42"/>
      <c r="J115" s="29">
        <f>B114*D115*E115*F115*G115*H115*I114/1000</f>
        <v>0.69797376000000011</v>
      </c>
      <c r="K115" s="43"/>
      <c r="L115" s="44"/>
      <c r="M115" s="45"/>
      <c r="N115" s="43"/>
      <c r="O115" s="46"/>
    </row>
    <row r="116" spans="1:15" ht="15.75" customHeight="1" x14ac:dyDescent="0.2">
      <c r="A116" s="39" t="s">
        <v>132</v>
      </c>
      <c r="B116" s="41">
        <v>10</v>
      </c>
      <c r="C116" s="11" t="s">
        <v>17</v>
      </c>
      <c r="D116" s="15">
        <v>3.5999999999999997E-2</v>
      </c>
      <c r="E116" s="30">
        <v>1.1000000000000001</v>
      </c>
      <c r="F116" s="29">
        <v>0.85</v>
      </c>
      <c r="G116" s="29">
        <v>1.08</v>
      </c>
      <c r="H116" s="30">
        <v>0.8</v>
      </c>
      <c r="I116" s="42">
        <v>4800</v>
      </c>
      <c r="J116" s="29">
        <f>B116*D116*E116*F116*G116*H116*I116/1000</f>
        <v>1.3959475200000002</v>
      </c>
      <c r="K116" s="43">
        <f t="shared" ref="K116" si="56">J116-J117</f>
        <v>0.69797376000000011</v>
      </c>
      <c r="L116" s="44">
        <f>K116*0.2986*1.079</f>
        <v>0.22487974695014401</v>
      </c>
      <c r="M116" s="45">
        <f>L116*200*2.59/1000</f>
        <v>0.1164877089201746</v>
      </c>
      <c r="N116" s="43">
        <f>Стоимость!B679</f>
        <v>0.42</v>
      </c>
      <c r="O116" s="46">
        <f>N116/M116</f>
        <v>3.6055306082791354</v>
      </c>
    </row>
    <row r="117" spans="1:15" ht="15.75" customHeight="1" x14ac:dyDescent="0.2">
      <c r="A117" s="40"/>
      <c r="B117" s="41"/>
      <c r="C117" s="12" t="s">
        <v>1</v>
      </c>
      <c r="D117" s="15">
        <v>1.7999999999999999E-2</v>
      </c>
      <c r="E117" s="31">
        <v>1.1000000000000001</v>
      </c>
      <c r="F117" s="29">
        <v>0.85</v>
      </c>
      <c r="G117" s="29">
        <v>1.08</v>
      </c>
      <c r="H117" s="30">
        <v>0.8</v>
      </c>
      <c r="I117" s="42"/>
      <c r="J117" s="29">
        <f>B116*D117*E117*F117*G117*H117*I116/1000</f>
        <v>0.69797376000000011</v>
      </c>
      <c r="K117" s="43"/>
      <c r="L117" s="44"/>
      <c r="M117" s="45"/>
      <c r="N117" s="43"/>
      <c r="O117" s="46"/>
    </row>
    <row r="118" spans="1:15" ht="15.75" customHeight="1" x14ac:dyDescent="0.2">
      <c r="A118" s="39" t="s">
        <v>133</v>
      </c>
      <c r="B118" s="41">
        <v>10</v>
      </c>
      <c r="C118" s="11" t="s">
        <v>17</v>
      </c>
      <c r="D118" s="15">
        <v>3.5999999999999997E-2</v>
      </c>
      <c r="E118" s="30">
        <v>1.1000000000000001</v>
      </c>
      <c r="F118" s="29">
        <v>0.85</v>
      </c>
      <c r="G118" s="29">
        <v>1.08</v>
      </c>
      <c r="H118" s="30">
        <v>0.8</v>
      </c>
      <c r="I118" s="42">
        <v>4800</v>
      </c>
      <c r="J118" s="29">
        <f>B118*D118*E118*F118*G118*H118*I118/1000</f>
        <v>1.3959475200000002</v>
      </c>
      <c r="K118" s="43">
        <f t="shared" ref="K118" si="57">J118-J119</f>
        <v>0.69797376000000011</v>
      </c>
      <c r="L118" s="44">
        <f>K118*0.2986*1.079</f>
        <v>0.22487974695014401</v>
      </c>
      <c r="M118" s="45">
        <f>L118*200*2.59/1000</f>
        <v>0.1164877089201746</v>
      </c>
      <c r="N118" s="43">
        <f>Стоимость!B691</f>
        <v>0.42</v>
      </c>
      <c r="O118" s="46">
        <f>N118/M118</f>
        <v>3.6055306082791354</v>
      </c>
    </row>
    <row r="119" spans="1:15" ht="15.75" customHeight="1" x14ac:dyDescent="0.2">
      <c r="A119" s="40"/>
      <c r="B119" s="41"/>
      <c r="C119" s="12" t="s">
        <v>1</v>
      </c>
      <c r="D119" s="15">
        <v>1.7999999999999999E-2</v>
      </c>
      <c r="E119" s="31">
        <v>1.1000000000000001</v>
      </c>
      <c r="F119" s="29">
        <v>0.85</v>
      </c>
      <c r="G119" s="29">
        <v>1.08</v>
      </c>
      <c r="H119" s="30">
        <v>0.8</v>
      </c>
      <c r="I119" s="42"/>
      <c r="J119" s="29">
        <f>B118*D119*E119*F119*G119*H119*I118/1000</f>
        <v>0.69797376000000011</v>
      </c>
      <c r="K119" s="43"/>
      <c r="L119" s="44"/>
      <c r="M119" s="45"/>
      <c r="N119" s="43"/>
      <c r="O119" s="46"/>
    </row>
    <row r="120" spans="1:15" ht="15.75" customHeight="1" x14ac:dyDescent="0.2">
      <c r="A120" s="39" t="s">
        <v>134</v>
      </c>
      <c r="B120" s="41">
        <v>10</v>
      </c>
      <c r="C120" s="11" t="s">
        <v>17</v>
      </c>
      <c r="D120" s="15">
        <v>3.5999999999999997E-2</v>
      </c>
      <c r="E120" s="30">
        <v>1.1000000000000001</v>
      </c>
      <c r="F120" s="29">
        <v>0.85</v>
      </c>
      <c r="G120" s="29">
        <v>1.08</v>
      </c>
      <c r="H120" s="30">
        <v>0.8</v>
      </c>
      <c r="I120" s="42">
        <v>4800</v>
      </c>
      <c r="J120" s="29">
        <f>B120*D120*E120*F120*G120*H120*I120/1000</f>
        <v>1.3959475200000002</v>
      </c>
      <c r="K120" s="43">
        <f t="shared" ref="K120" si="58">J120-J121</f>
        <v>0.69797376000000011</v>
      </c>
      <c r="L120" s="44">
        <f>K120*0.2986*1.079</f>
        <v>0.22487974695014401</v>
      </c>
      <c r="M120" s="45">
        <f>L120*200*2.59/1000</f>
        <v>0.1164877089201746</v>
      </c>
      <c r="N120" s="43">
        <f>Стоимость!B703</f>
        <v>0.42</v>
      </c>
      <c r="O120" s="46">
        <f>N120/M120</f>
        <v>3.6055306082791354</v>
      </c>
    </row>
    <row r="121" spans="1:15" ht="15.75" customHeight="1" x14ac:dyDescent="0.2">
      <c r="A121" s="40"/>
      <c r="B121" s="41"/>
      <c r="C121" s="12" t="s">
        <v>1</v>
      </c>
      <c r="D121" s="15">
        <v>1.7999999999999999E-2</v>
      </c>
      <c r="E121" s="31">
        <v>1.1000000000000001</v>
      </c>
      <c r="F121" s="29">
        <v>0.85</v>
      </c>
      <c r="G121" s="29">
        <v>1.08</v>
      </c>
      <c r="H121" s="30">
        <v>0.8</v>
      </c>
      <c r="I121" s="42"/>
      <c r="J121" s="29">
        <f>B120*D121*E121*F121*G121*H121*I120/1000</f>
        <v>0.69797376000000011</v>
      </c>
      <c r="K121" s="43"/>
      <c r="L121" s="44"/>
      <c r="M121" s="45"/>
      <c r="N121" s="43"/>
      <c r="O121" s="46"/>
    </row>
    <row r="122" spans="1:15" ht="15.75" customHeight="1" x14ac:dyDescent="0.2">
      <c r="A122" s="39" t="s">
        <v>135</v>
      </c>
      <c r="B122" s="41">
        <v>10</v>
      </c>
      <c r="C122" s="11" t="s">
        <v>17</v>
      </c>
      <c r="D122" s="15">
        <v>3.5999999999999997E-2</v>
      </c>
      <c r="E122" s="30">
        <v>1.1000000000000001</v>
      </c>
      <c r="F122" s="29">
        <v>0.85</v>
      </c>
      <c r="G122" s="29">
        <v>1.08</v>
      </c>
      <c r="H122" s="30">
        <v>0.8</v>
      </c>
      <c r="I122" s="42">
        <v>4800</v>
      </c>
      <c r="J122" s="29">
        <f>B122*D122*E122*F122*G122*H122*I122/1000</f>
        <v>1.3959475200000002</v>
      </c>
      <c r="K122" s="43">
        <f t="shared" ref="K122" si="59">J122-J123</f>
        <v>0.69797376000000011</v>
      </c>
      <c r="L122" s="44">
        <f>K122*0.2986*1.079</f>
        <v>0.22487974695014401</v>
      </c>
      <c r="M122" s="45">
        <f>L122*200*2.59/1000</f>
        <v>0.1164877089201746</v>
      </c>
      <c r="N122" s="43">
        <f>Стоимость!B715</f>
        <v>0.42</v>
      </c>
      <c r="O122" s="46">
        <f>N122/M122</f>
        <v>3.6055306082791354</v>
      </c>
    </row>
    <row r="123" spans="1:15" ht="15.75" customHeight="1" x14ac:dyDescent="0.2">
      <c r="A123" s="40"/>
      <c r="B123" s="41"/>
      <c r="C123" s="12" t="s">
        <v>1</v>
      </c>
      <c r="D123" s="15">
        <v>1.7999999999999999E-2</v>
      </c>
      <c r="E123" s="31">
        <v>1.1000000000000001</v>
      </c>
      <c r="F123" s="29">
        <v>0.85</v>
      </c>
      <c r="G123" s="29">
        <v>1.08</v>
      </c>
      <c r="H123" s="30">
        <v>0.8</v>
      </c>
      <c r="I123" s="42"/>
      <c r="J123" s="29">
        <f>B122*D123*E123*F123*G123*H123*I122/1000</f>
        <v>0.69797376000000011</v>
      </c>
      <c r="K123" s="43"/>
      <c r="L123" s="44"/>
      <c r="M123" s="45"/>
      <c r="N123" s="43"/>
      <c r="O123" s="46"/>
    </row>
    <row r="124" spans="1:15" ht="15.75" customHeight="1" x14ac:dyDescent="0.2">
      <c r="A124" s="39" t="s">
        <v>136</v>
      </c>
      <c r="B124" s="41">
        <v>10</v>
      </c>
      <c r="C124" s="11" t="s">
        <v>17</v>
      </c>
      <c r="D124" s="15">
        <v>3.5999999999999997E-2</v>
      </c>
      <c r="E124" s="30">
        <v>1.1000000000000001</v>
      </c>
      <c r="F124" s="29">
        <v>0.85</v>
      </c>
      <c r="G124" s="29">
        <v>1.08</v>
      </c>
      <c r="H124" s="30">
        <v>0.8</v>
      </c>
      <c r="I124" s="42">
        <v>4800</v>
      </c>
      <c r="J124" s="29">
        <f>B124*D124*E124*F124*G124*H124*I124/1000</f>
        <v>1.3959475200000002</v>
      </c>
      <c r="K124" s="43">
        <f t="shared" ref="K124" si="60">J124-J125</f>
        <v>0.69797376000000011</v>
      </c>
      <c r="L124" s="44">
        <f>K124*0.2986*1.079</f>
        <v>0.22487974695014401</v>
      </c>
      <c r="M124" s="45">
        <f>L124*200*2.59/1000</f>
        <v>0.1164877089201746</v>
      </c>
      <c r="N124" s="43">
        <f>Стоимость!B727</f>
        <v>0.42</v>
      </c>
      <c r="O124" s="46">
        <f>N124/M124</f>
        <v>3.6055306082791354</v>
      </c>
    </row>
    <row r="125" spans="1:15" ht="15.75" customHeight="1" x14ac:dyDescent="0.2">
      <c r="A125" s="40"/>
      <c r="B125" s="41"/>
      <c r="C125" s="12" t="s">
        <v>1</v>
      </c>
      <c r="D125" s="15">
        <v>1.7999999999999999E-2</v>
      </c>
      <c r="E125" s="31">
        <v>1.1000000000000001</v>
      </c>
      <c r="F125" s="29">
        <v>0.85</v>
      </c>
      <c r="G125" s="29">
        <v>1.08</v>
      </c>
      <c r="H125" s="30">
        <v>0.8</v>
      </c>
      <c r="I125" s="42"/>
      <c r="J125" s="29">
        <f>B124*D125*E125*F125*G125*H125*I124/1000</f>
        <v>0.69797376000000011</v>
      </c>
      <c r="K125" s="43"/>
      <c r="L125" s="44"/>
      <c r="M125" s="45"/>
      <c r="N125" s="43"/>
      <c r="O125" s="46"/>
    </row>
    <row r="126" spans="1:15" ht="15.75" customHeight="1" x14ac:dyDescent="0.2">
      <c r="A126" s="39" t="s">
        <v>138</v>
      </c>
      <c r="B126" s="41">
        <v>10</v>
      </c>
      <c r="C126" s="11" t="s">
        <v>17</v>
      </c>
      <c r="D126" s="15">
        <v>3.5999999999999997E-2</v>
      </c>
      <c r="E126" s="30">
        <v>1.1000000000000001</v>
      </c>
      <c r="F126" s="29">
        <v>0.85</v>
      </c>
      <c r="G126" s="29">
        <v>1.08</v>
      </c>
      <c r="H126" s="30">
        <v>0.8</v>
      </c>
      <c r="I126" s="42">
        <v>4800</v>
      </c>
      <c r="J126" s="29">
        <f>B126*D126*E126*F126*G126*H126*I126/1000</f>
        <v>1.3959475200000002</v>
      </c>
      <c r="K126" s="43">
        <f t="shared" ref="K126" si="61">J126-J127</f>
        <v>0.69797376000000011</v>
      </c>
      <c r="L126" s="44">
        <f>K126*0.2986*1.079</f>
        <v>0.22487974695014401</v>
      </c>
      <c r="M126" s="45">
        <f>L126*200*2.59/1000</f>
        <v>0.1164877089201746</v>
      </c>
      <c r="N126" s="43">
        <f>Стоимость!B739</f>
        <v>0.42</v>
      </c>
      <c r="O126" s="46">
        <f>N126/M126</f>
        <v>3.6055306082791354</v>
      </c>
    </row>
    <row r="127" spans="1:15" ht="15.75" customHeight="1" x14ac:dyDescent="0.2">
      <c r="A127" s="40"/>
      <c r="B127" s="41"/>
      <c r="C127" s="12" t="s">
        <v>1</v>
      </c>
      <c r="D127" s="15">
        <v>1.7999999999999999E-2</v>
      </c>
      <c r="E127" s="31">
        <v>1.1000000000000001</v>
      </c>
      <c r="F127" s="29">
        <v>0.85</v>
      </c>
      <c r="G127" s="29">
        <v>1.08</v>
      </c>
      <c r="H127" s="30">
        <v>0.8</v>
      </c>
      <c r="I127" s="42"/>
      <c r="J127" s="29">
        <f>B126*D127*E127*F127*G127*H127*I126/1000</f>
        <v>0.69797376000000011</v>
      </c>
      <c r="K127" s="43"/>
      <c r="L127" s="44"/>
      <c r="M127" s="45"/>
      <c r="N127" s="43"/>
      <c r="O127" s="46"/>
    </row>
    <row r="128" spans="1:15" ht="15.75" customHeight="1" x14ac:dyDescent="0.2">
      <c r="A128" s="39" t="s">
        <v>140</v>
      </c>
      <c r="B128" s="41">
        <v>10</v>
      </c>
      <c r="C128" s="11" t="s">
        <v>17</v>
      </c>
      <c r="D128" s="15">
        <v>3.5999999999999997E-2</v>
      </c>
      <c r="E128" s="30">
        <v>1.1000000000000001</v>
      </c>
      <c r="F128" s="29">
        <v>0.85</v>
      </c>
      <c r="G128" s="29">
        <v>1.08</v>
      </c>
      <c r="H128" s="30">
        <v>0.8</v>
      </c>
      <c r="I128" s="42">
        <v>4800</v>
      </c>
      <c r="J128" s="29">
        <f>B128*D128*E128*F128*G128*H128*I128/1000</f>
        <v>1.3959475200000002</v>
      </c>
      <c r="K128" s="43">
        <f t="shared" ref="K128" si="62">J128-J129</f>
        <v>0.69797376000000011</v>
      </c>
      <c r="L128" s="44">
        <f>K128*0.2986*1.079</f>
        <v>0.22487974695014401</v>
      </c>
      <c r="M128" s="45">
        <f>L128*200*2.59/1000</f>
        <v>0.1164877089201746</v>
      </c>
      <c r="N128" s="43">
        <f>Стоимость!B751</f>
        <v>0.42</v>
      </c>
      <c r="O128" s="46">
        <f>N128/M128</f>
        <v>3.6055306082791354</v>
      </c>
    </row>
    <row r="129" spans="1:15" ht="15.75" customHeight="1" x14ac:dyDescent="0.2">
      <c r="A129" s="40"/>
      <c r="B129" s="41"/>
      <c r="C129" s="12" t="s">
        <v>1</v>
      </c>
      <c r="D129" s="15">
        <v>1.7999999999999999E-2</v>
      </c>
      <c r="E129" s="31">
        <v>1.1000000000000001</v>
      </c>
      <c r="F129" s="29">
        <v>0.85</v>
      </c>
      <c r="G129" s="29">
        <v>1.08</v>
      </c>
      <c r="H129" s="30">
        <v>0.8</v>
      </c>
      <c r="I129" s="42"/>
      <c r="J129" s="29">
        <f>B128*D129*E129*F129*G129*H129*I128/1000</f>
        <v>0.69797376000000011</v>
      </c>
      <c r="K129" s="43"/>
      <c r="L129" s="44"/>
      <c r="M129" s="45"/>
      <c r="N129" s="43"/>
      <c r="O129" s="46"/>
    </row>
    <row r="130" spans="1:15" ht="15.75" customHeight="1" x14ac:dyDescent="0.2">
      <c r="A130" s="39" t="s">
        <v>141</v>
      </c>
      <c r="B130" s="41">
        <v>10</v>
      </c>
      <c r="C130" s="11" t="s">
        <v>17</v>
      </c>
      <c r="D130" s="15">
        <v>3.5999999999999997E-2</v>
      </c>
      <c r="E130" s="30">
        <v>1.1000000000000001</v>
      </c>
      <c r="F130" s="29">
        <v>0.85</v>
      </c>
      <c r="G130" s="29">
        <v>1.08</v>
      </c>
      <c r="H130" s="30">
        <v>0.8</v>
      </c>
      <c r="I130" s="42">
        <v>4800</v>
      </c>
      <c r="J130" s="29">
        <f>B130*D130*E130*F130*G130*H130*I130/1000</f>
        <v>1.3959475200000002</v>
      </c>
      <c r="K130" s="43">
        <f t="shared" ref="K130" si="63">J130-J131</f>
        <v>0.69797376000000011</v>
      </c>
      <c r="L130" s="44">
        <f>K130*0.2986*1.079</f>
        <v>0.22487974695014401</v>
      </c>
      <c r="M130" s="45">
        <f>L130*200*2.59/1000</f>
        <v>0.1164877089201746</v>
      </c>
      <c r="N130" s="43">
        <f>Стоимость!B763</f>
        <v>0.42</v>
      </c>
      <c r="O130" s="46">
        <f>N130/M130</f>
        <v>3.6055306082791354</v>
      </c>
    </row>
    <row r="131" spans="1:15" ht="15.75" customHeight="1" x14ac:dyDescent="0.2">
      <c r="A131" s="40"/>
      <c r="B131" s="41"/>
      <c r="C131" s="12" t="s">
        <v>1</v>
      </c>
      <c r="D131" s="15">
        <v>1.7999999999999999E-2</v>
      </c>
      <c r="E131" s="31">
        <v>1.1000000000000001</v>
      </c>
      <c r="F131" s="29">
        <v>0.85</v>
      </c>
      <c r="G131" s="29">
        <v>1.08</v>
      </c>
      <c r="H131" s="30">
        <v>0.8</v>
      </c>
      <c r="I131" s="42"/>
      <c r="J131" s="29">
        <f>B130*D131*E131*F131*G131*H131*I130/1000</f>
        <v>0.69797376000000011</v>
      </c>
      <c r="K131" s="43"/>
      <c r="L131" s="44"/>
      <c r="M131" s="45"/>
      <c r="N131" s="43"/>
      <c r="O131" s="46"/>
    </row>
    <row r="132" spans="1:15" ht="15.75" customHeight="1" x14ac:dyDescent="0.2">
      <c r="A132" s="39" t="s">
        <v>142</v>
      </c>
      <c r="B132" s="41">
        <v>10</v>
      </c>
      <c r="C132" s="11" t="s">
        <v>17</v>
      </c>
      <c r="D132" s="15">
        <v>3.5999999999999997E-2</v>
      </c>
      <c r="E132" s="30">
        <v>1.1000000000000001</v>
      </c>
      <c r="F132" s="29">
        <v>0.85</v>
      </c>
      <c r="G132" s="29">
        <v>1.08</v>
      </c>
      <c r="H132" s="30">
        <v>0.8</v>
      </c>
      <c r="I132" s="42">
        <v>4800</v>
      </c>
      <c r="J132" s="29">
        <f>B132*D132*E132*F132*G132*H132*I132/1000</f>
        <v>1.3959475200000002</v>
      </c>
      <c r="K132" s="43">
        <f t="shared" ref="K132" si="64">J132-J133</f>
        <v>0.69797376000000011</v>
      </c>
      <c r="L132" s="44">
        <f>K132*0.2986*1.079</f>
        <v>0.22487974695014401</v>
      </c>
      <c r="M132" s="45">
        <f>L132*200*2.59/1000</f>
        <v>0.1164877089201746</v>
      </c>
      <c r="N132" s="43">
        <f>Стоимость!B775</f>
        <v>0.42</v>
      </c>
      <c r="O132" s="46">
        <f>N132/M132</f>
        <v>3.6055306082791354</v>
      </c>
    </row>
    <row r="133" spans="1:15" ht="15.75" customHeight="1" x14ac:dyDescent="0.2">
      <c r="A133" s="40"/>
      <c r="B133" s="41"/>
      <c r="C133" s="12" t="s">
        <v>1</v>
      </c>
      <c r="D133" s="15">
        <v>1.7999999999999999E-2</v>
      </c>
      <c r="E133" s="31">
        <v>1.1000000000000001</v>
      </c>
      <c r="F133" s="29">
        <v>0.85</v>
      </c>
      <c r="G133" s="29">
        <v>1.08</v>
      </c>
      <c r="H133" s="30">
        <v>0.8</v>
      </c>
      <c r="I133" s="42"/>
      <c r="J133" s="29">
        <f>B132*D133*E133*F133*G133*H133*I132/1000</f>
        <v>0.69797376000000011</v>
      </c>
      <c r="K133" s="43"/>
      <c r="L133" s="44"/>
      <c r="M133" s="45"/>
      <c r="N133" s="43"/>
      <c r="O133" s="46"/>
    </row>
    <row r="134" spans="1:15" ht="15.75" customHeight="1" x14ac:dyDescent="0.2">
      <c r="A134" s="47" t="s">
        <v>144</v>
      </c>
      <c r="B134" s="48"/>
      <c r="C134" s="48"/>
      <c r="D134" s="48"/>
      <c r="E134" s="48"/>
      <c r="F134" s="48"/>
      <c r="G134" s="48"/>
      <c r="H134" s="48"/>
      <c r="I134" s="48"/>
      <c r="J134" s="49"/>
      <c r="K134" s="38">
        <f>SUM(K4:K133)</f>
        <v>137.05171635199989</v>
      </c>
      <c r="L134" s="38">
        <f>SUM(L4:L133)</f>
        <v>44.156610260421068</v>
      </c>
      <c r="M134" s="38">
        <f>SUM(M4:M133)</f>
        <v>22.873124114898125</v>
      </c>
      <c r="N134" s="34" t="s">
        <v>143</v>
      </c>
      <c r="O134" s="34" t="s">
        <v>143</v>
      </c>
    </row>
  </sheetData>
  <mergeCells count="534">
    <mergeCell ref="A70:A71"/>
    <mergeCell ref="B70:B71"/>
    <mergeCell ref="I70:I71"/>
    <mergeCell ref="K70:K71"/>
    <mergeCell ref="L70:L71"/>
    <mergeCell ref="M70:M71"/>
    <mergeCell ref="N70:N71"/>
    <mergeCell ref="O70:O71"/>
    <mergeCell ref="A68:A69"/>
    <mergeCell ref="B68:B69"/>
    <mergeCell ref="I68:I69"/>
    <mergeCell ref="K68:K69"/>
    <mergeCell ref="L68:L69"/>
    <mergeCell ref="M68:M69"/>
    <mergeCell ref="N68:N69"/>
    <mergeCell ref="O68:O69"/>
    <mergeCell ref="A64:A65"/>
    <mergeCell ref="B64:B65"/>
    <mergeCell ref="I64:I65"/>
    <mergeCell ref="K64:K65"/>
    <mergeCell ref="L64:L65"/>
    <mergeCell ref="M64:M65"/>
    <mergeCell ref="N64:N65"/>
    <mergeCell ref="O64:O65"/>
    <mergeCell ref="A66:A67"/>
    <mergeCell ref="B66:B67"/>
    <mergeCell ref="I66:I67"/>
    <mergeCell ref="K66:K67"/>
    <mergeCell ref="L66:L67"/>
    <mergeCell ref="M66:M67"/>
    <mergeCell ref="N66:N67"/>
    <mergeCell ref="O66:O67"/>
    <mergeCell ref="A60:A61"/>
    <mergeCell ref="B60:B61"/>
    <mergeCell ref="I60:I61"/>
    <mergeCell ref="K60:K61"/>
    <mergeCell ref="L60:L61"/>
    <mergeCell ref="M60:M61"/>
    <mergeCell ref="N60:N61"/>
    <mergeCell ref="O60:O61"/>
    <mergeCell ref="A62:A63"/>
    <mergeCell ref="B62:B63"/>
    <mergeCell ref="I62:I63"/>
    <mergeCell ref="K62:K63"/>
    <mergeCell ref="L62:L63"/>
    <mergeCell ref="M62:M63"/>
    <mergeCell ref="N62:N63"/>
    <mergeCell ref="O62:O63"/>
    <mergeCell ref="A56:A57"/>
    <mergeCell ref="B56:B57"/>
    <mergeCell ref="I56:I57"/>
    <mergeCell ref="K56:K57"/>
    <mergeCell ref="L56:L57"/>
    <mergeCell ref="M56:M57"/>
    <mergeCell ref="N56:N57"/>
    <mergeCell ref="O56:O57"/>
    <mergeCell ref="A52:A53"/>
    <mergeCell ref="B52:B53"/>
    <mergeCell ref="I52:I53"/>
    <mergeCell ref="K52:K53"/>
    <mergeCell ref="L52:L53"/>
    <mergeCell ref="M52:M53"/>
    <mergeCell ref="N52:N53"/>
    <mergeCell ref="O52:O53"/>
    <mergeCell ref="A48:A49"/>
    <mergeCell ref="B48:B49"/>
    <mergeCell ref="I48:I49"/>
    <mergeCell ref="K48:K49"/>
    <mergeCell ref="L48:L49"/>
    <mergeCell ref="M48:M49"/>
    <mergeCell ref="N48:N49"/>
    <mergeCell ref="O48:O49"/>
    <mergeCell ref="A50:A51"/>
    <mergeCell ref="B50:B51"/>
    <mergeCell ref="I50:I51"/>
    <mergeCell ref="K50:K51"/>
    <mergeCell ref="L50:L51"/>
    <mergeCell ref="M50:M51"/>
    <mergeCell ref="N50:N51"/>
    <mergeCell ref="O50:O51"/>
    <mergeCell ref="A46:A47"/>
    <mergeCell ref="B46:B47"/>
    <mergeCell ref="I46:I47"/>
    <mergeCell ref="K46:K47"/>
    <mergeCell ref="L46:L47"/>
    <mergeCell ref="M46:M47"/>
    <mergeCell ref="N46:N47"/>
    <mergeCell ref="O46:O47"/>
    <mergeCell ref="A42:A43"/>
    <mergeCell ref="B42:B43"/>
    <mergeCell ref="I42:I43"/>
    <mergeCell ref="K42:K43"/>
    <mergeCell ref="L42:L43"/>
    <mergeCell ref="M42:M43"/>
    <mergeCell ref="N42:N43"/>
    <mergeCell ref="O42:O43"/>
    <mergeCell ref="A44:A45"/>
    <mergeCell ref="B44:B45"/>
    <mergeCell ref="I44:I45"/>
    <mergeCell ref="K44:K45"/>
    <mergeCell ref="L44:L45"/>
    <mergeCell ref="M44:M45"/>
    <mergeCell ref="N44:N45"/>
    <mergeCell ref="O44:O45"/>
    <mergeCell ref="A40:A41"/>
    <mergeCell ref="B40:B41"/>
    <mergeCell ref="I40:I41"/>
    <mergeCell ref="K40:K41"/>
    <mergeCell ref="L40:L41"/>
    <mergeCell ref="M40:M41"/>
    <mergeCell ref="N40:N41"/>
    <mergeCell ref="O40:O41"/>
    <mergeCell ref="M8:M9"/>
    <mergeCell ref="N8:N9"/>
    <mergeCell ref="O8:O9"/>
    <mergeCell ref="A8:A9"/>
    <mergeCell ref="B8:B9"/>
    <mergeCell ref="I8:I9"/>
    <mergeCell ref="K8:K9"/>
    <mergeCell ref="L8:L9"/>
    <mergeCell ref="A38:A39"/>
    <mergeCell ref="B38:B39"/>
    <mergeCell ref="I38:I39"/>
    <mergeCell ref="K38:K39"/>
    <mergeCell ref="L38:L39"/>
    <mergeCell ref="M38:M39"/>
    <mergeCell ref="N38:N39"/>
    <mergeCell ref="O38:O39"/>
    <mergeCell ref="M10:M11"/>
    <mergeCell ref="N10:N11"/>
    <mergeCell ref="O10:O11"/>
    <mergeCell ref="O6:O7"/>
    <mergeCell ref="L6:L7"/>
    <mergeCell ref="M6:M7"/>
    <mergeCell ref="N6:N7"/>
    <mergeCell ref="A6:A7"/>
    <mergeCell ref="I6:I7"/>
    <mergeCell ref="K6:K7"/>
    <mergeCell ref="B6:B7"/>
    <mergeCell ref="N2:N3"/>
    <mergeCell ref="O2:O3"/>
    <mergeCell ref="A2:A3"/>
    <mergeCell ref="B2:B3"/>
    <mergeCell ref="C2:C3"/>
    <mergeCell ref="D2:D3"/>
    <mergeCell ref="I2:I3"/>
    <mergeCell ref="J2:J3"/>
    <mergeCell ref="K2:M2"/>
    <mergeCell ref="E2:E3"/>
    <mergeCell ref="F2:F3"/>
    <mergeCell ref="G2:G3"/>
    <mergeCell ref="H2:H3"/>
    <mergeCell ref="A4:A5"/>
    <mergeCell ref="B4:B5"/>
    <mergeCell ref="I4:I5"/>
    <mergeCell ref="K4:K5"/>
    <mergeCell ref="L4:L5"/>
    <mergeCell ref="M4:M5"/>
    <mergeCell ref="N4:N5"/>
    <mergeCell ref="O4:O5"/>
    <mergeCell ref="A10:A11"/>
    <mergeCell ref="B10:B11"/>
    <mergeCell ref="I10:I11"/>
    <mergeCell ref="K10:K11"/>
    <mergeCell ref="L10:L11"/>
    <mergeCell ref="M12:M13"/>
    <mergeCell ref="N12:N13"/>
    <mergeCell ref="O12:O13"/>
    <mergeCell ref="A14:A15"/>
    <mergeCell ref="B14:B15"/>
    <mergeCell ref="I14:I15"/>
    <mergeCell ref="K14:K15"/>
    <mergeCell ref="L14:L15"/>
    <mergeCell ref="M14:M15"/>
    <mergeCell ref="N14:N15"/>
    <mergeCell ref="O14:O15"/>
    <mergeCell ref="A12:A13"/>
    <mergeCell ref="B12:B13"/>
    <mergeCell ref="I12:I13"/>
    <mergeCell ref="K12:K13"/>
    <mergeCell ref="L12:L13"/>
    <mergeCell ref="M18:M19"/>
    <mergeCell ref="N18:N19"/>
    <mergeCell ref="O18:O19"/>
    <mergeCell ref="A18:A19"/>
    <mergeCell ref="B18:B19"/>
    <mergeCell ref="I18:I19"/>
    <mergeCell ref="K18:K19"/>
    <mergeCell ref="L18:L19"/>
    <mergeCell ref="A16:A17"/>
    <mergeCell ref="B16:B17"/>
    <mergeCell ref="I16:I17"/>
    <mergeCell ref="K16:K17"/>
    <mergeCell ref="L16:L17"/>
    <mergeCell ref="M16:M17"/>
    <mergeCell ref="N16:N17"/>
    <mergeCell ref="O16:O17"/>
    <mergeCell ref="M22:M23"/>
    <mergeCell ref="N22:N23"/>
    <mergeCell ref="O22:O23"/>
    <mergeCell ref="A22:A23"/>
    <mergeCell ref="B22:B23"/>
    <mergeCell ref="I22:I23"/>
    <mergeCell ref="K22:K23"/>
    <mergeCell ref="L22:L23"/>
    <mergeCell ref="M20:M21"/>
    <mergeCell ref="N20:N21"/>
    <mergeCell ref="O20:O21"/>
    <mergeCell ref="A20:A21"/>
    <mergeCell ref="B20:B21"/>
    <mergeCell ref="I20:I21"/>
    <mergeCell ref="K20:K21"/>
    <mergeCell ref="L20:L21"/>
    <mergeCell ref="M26:M27"/>
    <mergeCell ref="N26:N27"/>
    <mergeCell ref="O26:O27"/>
    <mergeCell ref="A26:A27"/>
    <mergeCell ref="B26:B27"/>
    <mergeCell ref="I26:I27"/>
    <mergeCell ref="K26:K27"/>
    <mergeCell ref="L26:L27"/>
    <mergeCell ref="M24:M25"/>
    <mergeCell ref="N24:N25"/>
    <mergeCell ref="O24:O25"/>
    <mergeCell ref="A24:A25"/>
    <mergeCell ref="B24:B25"/>
    <mergeCell ref="I24:I25"/>
    <mergeCell ref="K24:K25"/>
    <mergeCell ref="L24:L25"/>
    <mergeCell ref="M32:M33"/>
    <mergeCell ref="N32:N33"/>
    <mergeCell ref="O32:O33"/>
    <mergeCell ref="A34:A35"/>
    <mergeCell ref="B34:B35"/>
    <mergeCell ref="I34:I35"/>
    <mergeCell ref="K34:K35"/>
    <mergeCell ref="L34:L35"/>
    <mergeCell ref="M34:M35"/>
    <mergeCell ref="N34:N35"/>
    <mergeCell ref="O34:O35"/>
    <mergeCell ref="A32:A33"/>
    <mergeCell ref="B32:B33"/>
    <mergeCell ref="I32:I33"/>
    <mergeCell ref="K32:K33"/>
    <mergeCell ref="L32:L33"/>
    <mergeCell ref="M28:M29"/>
    <mergeCell ref="N28:N29"/>
    <mergeCell ref="O28:O29"/>
    <mergeCell ref="A30:A31"/>
    <mergeCell ref="B30:B31"/>
    <mergeCell ref="I30:I31"/>
    <mergeCell ref="K30:K31"/>
    <mergeCell ref="L30:L31"/>
    <mergeCell ref="M30:M31"/>
    <mergeCell ref="N30:N31"/>
    <mergeCell ref="O30:O31"/>
    <mergeCell ref="A28:A29"/>
    <mergeCell ref="B28:B29"/>
    <mergeCell ref="I28:I29"/>
    <mergeCell ref="K28:K29"/>
    <mergeCell ref="L28:L29"/>
    <mergeCell ref="A36:A37"/>
    <mergeCell ref="B36:B37"/>
    <mergeCell ref="I36:I37"/>
    <mergeCell ref="K36:K37"/>
    <mergeCell ref="L36:L37"/>
    <mergeCell ref="M36:M37"/>
    <mergeCell ref="N36:N37"/>
    <mergeCell ref="O36:O37"/>
    <mergeCell ref="A72:A73"/>
    <mergeCell ref="B72:B73"/>
    <mergeCell ref="I72:I73"/>
    <mergeCell ref="K72:K73"/>
    <mergeCell ref="L72:L73"/>
    <mergeCell ref="M72:M73"/>
    <mergeCell ref="N72:N73"/>
    <mergeCell ref="O72:O73"/>
    <mergeCell ref="A54:A55"/>
    <mergeCell ref="B54:B55"/>
    <mergeCell ref="I54:I55"/>
    <mergeCell ref="K54:K55"/>
    <mergeCell ref="L54:L55"/>
    <mergeCell ref="M54:M55"/>
    <mergeCell ref="N54:N55"/>
    <mergeCell ref="O54:O55"/>
    <mergeCell ref="A58:A59"/>
    <mergeCell ref="B58:B59"/>
    <mergeCell ref="I58:I59"/>
    <mergeCell ref="K58:K59"/>
    <mergeCell ref="L58:L59"/>
    <mergeCell ref="M58:M59"/>
    <mergeCell ref="N58:N59"/>
    <mergeCell ref="O58:O59"/>
    <mergeCell ref="A80:A81"/>
    <mergeCell ref="B80:B81"/>
    <mergeCell ref="I80:I81"/>
    <mergeCell ref="K80:K81"/>
    <mergeCell ref="L80:L81"/>
    <mergeCell ref="M80:M81"/>
    <mergeCell ref="N80:N81"/>
    <mergeCell ref="O80:O81"/>
    <mergeCell ref="A76:A77"/>
    <mergeCell ref="B76:B77"/>
    <mergeCell ref="I76:I77"/>
    <mergeCell ref="K76:K77"/>
    <mergeCell ref="L76:L77"/>
    <mergeCell ref="M76:M77"/>
    <mergeCell ref="N76:N77"/>
    <mergeCell ref="O76:O77"/>
    <mergeCell ref="A78:A79"/>
    <mergeCell ref="B78:B79"/>
    <mergeCell ref="I78:I79"/>
    <mergeCell ref="K78:K79"/>
    <mergeCell ref="L78:L79"/>
    <mergeCell ref="M78:M79"/>
    <mergeCell ref="N78:N79"/>
    <mergeCell ref="O78:O79"/>
    <mergeCell ref="A82:A83"/>
    <mergeCell ref="B82:B83"/>
    <mergeCell ref="I82:I83"/>
    <mergeCell ref="K82:K83"/>
    <mergeCell ref="L82:L83"/>
    <mergeCell ref="M82:M83"/>
    <mergeCell ref="N82:N83"/>
    <mergeCell ref="O82:O83"/>
    <mergeCell ref="A86:A87"/>
    <mergeCell ref="B86:B87"/>
    <mergeCell ref="I86:I87"/>
    <mergeCell ref="K86:K87"/>
    <mergeCell ref="L86:L87"/>
    <mergeCell ref="M86:M87"/>
    <mergeCell ref="N86:N87"/>
    <mergeCell ref="O86:O87"/>
    <mergeCell ref="A84:A85"/>
    <mergeCell ref="B84:B85"/>
    <mergeCell ref="I84:I85"/>
    <mergeCell ref="K84:K85"/>
    <mergeCell ref="L84:L85"/>
    <mergeCell ref="M84:M85"/>
    <mergeCell ref="N84:N85"/>
    <mergeCell ref="O84:O85"/>
    <mergeCell ref="A88:A89"/>
    <mergeCell ref="B88:B89"/>
    <mergeCell ref="I88:I89"/>
    <mergeCell ref="K88:K89"/>
    <mergeCell ref="L88:L89"/>
    <mergeCell ref="M88:M89"/>
    <mergeCell ref="N88:N89"/>
    <mergeCell ref="O88:O89"/>
    <mergeCell ref="A92:A93"/>
    <mergeCell ref="B92:B93"/>
    <mergeCell ref="I92:I93"/>
    <mergeCell ref="K92:K93"/>
    <mergeCell ref="L92:L93"/>
    <mergeCell ref="M92:M93"/>
    <mergeCell ref="N92:N93"/>
    <mergeCell ref="O92:O93"/>
    <mergeCell ref="A90:A91"/>
    <mergeCell ref="B90:B91"/>
    <mergeCell ref="I90:I91"/>
    <mergeCell ref="K90:K91"/>
    <mergeCell ref="L90:L91"/>
    <mergeCell ref="M90:M91"/>
    <mergeCell ref="N90:N91"/>
    <mergeCell ref="O90:O91"/>
    <mergeCell ref="A98:A99"/>
    <mergeCell ref="B98:B99"/>
    <mergeCell ref="I98:I99"/>
    <mergeCell ref="K98:K99"/>
    <mergeCell ref="L98:L99"/>
    <mergeCell ref="M98:M99"/>
    <mergeCell ref="N98:N99"/>
    <mergeCell ref="O98:O99"/>
    <mergeCell ref="A94:A95"/>
    <mergeCell ref="B94:B95"/>
    <mergeCell ref="I94:I95"/>
    <mergeCell ref="K94:K95"/>
    <mergeCell ref="L94:L95"/>
    <mergeCell ref="M94:M95"/>
    <mergeCell ref="N94:N95"/>
    <mergeCell ref="O94:O95"/>
    <mergeCell ref="A96:A97"/>
    <mergeCell ref="B96:B97"/>
    <mergeCell ref="I96:I97"/>
    <mergeCell ref="K96:K97"/>
    <mergeCell ref="L96:L97"/>
    <mergeCell ref="M96:M97"/>
    <mergeCell ref="N96:N97"/>
    <mergeCell ref="O96:O97"/>
    <mergeCell ref="A102:A103"/>
    <mergeCell ref="B102:B103"/>
    <mergeCell ref="I102:I103"/>
    <mergeCell ref="K102:K103"/>
    <mergeCell ref="L102:L103"/>
    <mergeCell ref="M102:M103"/>
    <mergeCell ref="N102:N103"/>
    <mergeCell ref="O102:O103"/>
    <mergeCell ref="A100:A101"/>
    <mergeCell ref="B100:B101"/>
    <mergeCell ref="I100:I101"/>
    <mergeCell ref="K100:K101"/>
    <mergeCell ref="L100:L101"/>
    <mergeCell ref="M100:M101"/>
    <mergeCell ref="N100:N101"/>
    <mergeCell ref="O100:O101"/>
    <mergeCell ref="A106:A107"/>
    <mergeCell ref="B106:B107"/>
    <mergeCell ref="I106:I107"/>
    <mergeCell ref="K106:K107"/>
    <mergeCell ref="L106:L107"/>
    <mergeCell ref="M106:M107"/>
    <mergeCell ref="N106:N107"/>
    <mergeCell ref="O106:O107"/>
    <mergeCell ref="A104:A105"/>
    <mergeCell ref="B104:B105"/>
    <mergeCell ref="I104:I105"/>
    <mergeCell ref="K104:K105"/>
    <mergeCell ref="L104:L105"/>
    <mergeCell ref="M104:M105"/>
    <mergeCell ref="N104:N105"/>
    <mergeCell ref="O104:O105"/>
    <mergeCell ref="A110:A111"/>
    <mergeCell ref="B110:B111"/>
    <mergeCell ref="I110:I111"/>
    <mergeCell ref="K110:K111"/>
    <mergeCell ref="L110:L111"/>
    <mergeCell ref="M110:M111"/>
    <mergeCell ref="N110:N111"/>
    <mergeCell ref="O110:O111"/>
    <mergeCell ref="A108:A109"/>
    <mergeCell ref="B108:B109"/>
    <mergeCell ref="I108:I109"/>
    <mergeCell ref="K108:K109"/>
    <mergeCell ref="L108:L109"/>
    <mergeCell ref="M108:M109"/>
    <mergeCell ref="N108:N109"/>
    <mergeCell ref="O108:O109"/>
    <mergeCell ref="A114:A115"/>
    <mergeCell ref="B114:B115"/>
    <mergeCell ref="I114:I115"/>
    <mergeCell ref="K114:K115"/>
    <mergeCell ref="L114:L115"/>
    <mergeCell ref="M114:M115"/>
    <mergeCell ref="N114:N115"/>
    <mergeCell ref="O114:O115"/>
    <mergeCell ref="A112:A113"/>
    <mergeCell ref="B112:B113"/>
    <mergeCell ref="I112:I113"/>
    <mergeCell ref="K112:K113"/>
    <mergeCell ref="L112:L113"/>
    <mergeCell ref="M112:M113"/>
    <mergeCell ref="N112:N113"/>
    <mergeCell ref="O112:O113"/>
    <mergeCell ref="A118:A119"/>
    <mergeCell ref="B118:B119"/>
    <mergeCell ref="I118:I119"/>
    <mergeCell ref="K118:K119"/>
    <mergeCell ref="L118:L119"/>
    <mergeCell ref="M118:M119"/>
    <mergeCell ref="N118:N119"/>
    <mergeCell ref="O118:O119"/>
    <mergeCell ref="A116:A117"/>
    <mergeCell ref="B116:B117"/>
    <mergeCell ref="I116:I117"/>
    <mergeCell ref="K116:K117"/>
    <mergeCell ref="L116:L117"/>
    <mergeCell ref="M116:M117"/>
    <mergeCell ref="N116:N117"/>
    <mergeCell ref="O116:O117"/>
    <mergeCell ref="A122:A123"/>
    <mergeCell ref="B122:B123"/>
    <mergeCell ref="I122:I123"/>
    <mergeCell ref="K122:K123"/>
    <mergeCell ref="L122:L123"/>
    <mergeCell ref="M122:M123"/>
    <mergeCell ref="N122:N123"/>
    <mergeCell ref="O122:O123"/>
    <mergeCell ref="A120:A121"/>
    <mergeCell ref="B120:B121"/>
    <mergeCell ref="I120:I121"/>
    <mergeCell ref="K120:K121"/>
    <mergeCell ref="L120:L121"/>
    <mergeCell ref="M120:M121"/>
    <mergeCell ref="N120:N121"/>
    <mergeCell ref="O120:O121"/>
    <mergeCell ref="A126:A127"/>
    <mergeCell ref="B126:B127"/>
    <mergeCell ref="I126:I127"/>
    <mergeCell ref="K126:K127"/>
    <mergeCell ref="L126:L127"/>
    <mergeCell ref="M126:M127"/>
    <mergeCell ref="N126:N127"/>
    <mergeCell ref="O126:O127"/>
    <mergeCell ref="A124:A125"/>
    <mergeCell ref="B124:B125"/>
    <mergeCell ref="I124:I125"/>
    <mergeCell ref="K124:K125"/>
    <mergeCell ref="L124:L125"/>
    <mergeCell ref="M124:M125"/>
    <mergeCell ref="N124:N125"/>
    <mergeCell ref="O124:O125"/>
    <mergeCell ref="A130:A131"/>
    <mergeCell ref="B130:B131"/>
    <mergeCell ref="I130:I131"/>
    <mergeCell ref="K130:K131"/>
    <mergeCell ref="L130:L131"/>
    <mergeCell ref="M130:M131"/>
    <mergeCell ref="N130:N131"/>
    <mergeCell ref="O130:O131"/>
    <mergeCell ref="A128:A129"/>
    <mergeCell ref="B128:B129"/>
    <mergeCell ref="I128:I129"/>
    <mergeCell ref="K128:K129"/>
    <mergeCell ref="L128:L129"/>
    <mergeCell ref="M128:M129"/>
    <mergeCell ref="N128:N129"/>
    <mergeCell ref="O128:O129"/>
    <mergeCell ref="A74:A75"/>
    <mergeCell ref="B74:B75"/>
    <mergeCell ref="I74:I75"/>
    <mergeCell ref="K74:K75"/>
    <mergeCell ref="L74:L75"/>
    <mergeCell ref="M74:M75"/>
    <mergeCell ref="N74:N75"/>
    <mergeCell ref="O74:O75"/>
    <mergeCell ref="A134:J134"/>
    <mergeCell ref="A132:A133"/>
    <mergeCell ref="B132:B133"/>
    <mergeCell ref="I132:I133"/>
    <mergeCell ref="K132:K133"/>
    <mergeCell ref="L132:L133"/>
    <mergeCell ref="M132:M133"/>
    <mergeCell ref="N132:N133"/>
    <mergeCell ref="O132:O13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9" orientation="landscape" horizontalDpi="1200" verticalDpi="1200" r:id="rId1"/>
  <ignoredErrors>
    <ignoredError sqref="J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363-F8EC-4F3D-BC8D-2CA4E928A4C6}">
  <dimension ref="A1:B775"/>
  <sheetViews>
    <sheetView topLeftCell="A379" workbookViewId="0">
      <selection activeCell="A404" sqref="A404:B404"/>
    </sheetView>
  </sheetViews>
  <sheetFormatPr defaultRowHeight="12.75" x14ac:dyDescent="0.2"/>
  <cols>
    <col min="1" max="1" width="45.28515625" customWidth="1"/>
    <col min="2" max="2" width="27.140625" customWidth="1"/>
  </cols>
  <sheetData>
    <row r="1" spans="1:2" ht="15.75" customHeight="1" x14ac:dyDescent="0.2">
      <c r="A1" s="13" t="s">
        <v>22</v>
      </c>
      <c r="B1" s="14" t="s">
        <v>23</v>
      </c>
    </row>
    <row r="2" spans="1:2" ht="15.75" customHeight="1" x14ac:dyDescent="0.2">
      <c r="A2" s="62" t="s">
        <v>94</v>
      </c>
      <c r="B2" s="63"/>
    </row>
    <row r="3" spans="1:2" ht="15.75" customHeight="1" x14ac:dyDescent="0.2">
      <c r="A3" s="16" t="s">
        <v>95</v>
      </c>
      <c r="B3" s="18">
        <f>30*269/1000</f>
        <v>8.07</v>
      </c>
    </row>
    <row r="4" spans="1:2" ht="15.75" customHeight="1" x14ac:dyDescent="0.2">
      <c r="A4" s="16" t="s">
        <v>18</v>
      </c>
      <c r="B4" s="18">
        <f>B5*0.1</f>
        <v>0.20175000000000001</v>
      </c>
    </row>
    <row r="5" spans="1:2" ht="15.75" x14ac:dyDescent="0.2">
      <c r="A5" s="16" t="s">
        <v>19</v>
      </c>
      <c r="B5" s="18">
        <f>B3*0.25</f>
        <v>2.0175000000000001</v>
      </c>
    </row>
    <row r="6" spans="1:2" ht="15.75" x14ac:dyDescent="0.2">
      <c r="A6" s="16" t="s">
        <v>20</v>
      </c>
      <c r="B6" s="18">
        <f>B3*0.03</f>
        <v>0.24210000000000001</v>
      </c>
    </row>
    <row r="7" spans="1:2" ht="15.75" x14ac:dyDescent="0.2">
      <c r="A7" s="13" t="s">
        <v>21</v>
      </c>
      <c r="B7" s="19">
        <v>10.53</v>
      </c>
    </row>
    <row r="8" spans="1:2" ht="15.75" x14ac:dyDescent="0.2">
      <c r="A8" s="62" t="s">
        <v>94</v>
      </c>
      <c r="B8" s="63"/>
    </row>
    <row r="9" spans="1:2" ht="15.75" x14ac:dyDescent="0.2">
      <c r="A9" s="16" t="s">
        <v>90</v>
      </c>
      <c r="B9" s="18">
        <f>20*30/1000</f>
        <v>0.6</v>
      </c>
    </row>
    <row r="10" spans="1:2" ht="15.75" x14ac:dyDescent="0.2">
      <c r="A10" s="16" t="s">
        <v>18</v>
      </c>
      <c r="B10" s="18">
        <f>B11*0.1</f>
        <v>1.4999999999999999E-2</v>
      </c>
    </row>
    <row r="11" spans="1:2" ht="15.75" x14ac:dyDescent="0.2">
      <c r="A11" s="16" t="s">
        <v>19</v>
      </c>
      <c r="B11" s="18">
        <f>B9*0.25</f>
        <v>0.15</v>
      </c>
    </row>
    <row r="12" spans="1:2" ht="15.75" x14ac:dyDescent="0.2">
      <c r="A12" s="16" t="s">
        <v>20</v>
      </c>
      <c r="B12" s="18">
        <f>B9*0.03</f>
        <v>1.7999999999999999E-2</v>
      </c>
    </row>
    <row r="13" spans="1:2" ht="15.75" x14ac:dyDescent="0.2">
      <c r="A13" s="13" t="s">
        <v>21</v>
      </c>
      <c r="B13" s="19">
        <v>0.79</v>
      </c>
    </row>
    <row r="14" spans="1:2" ht="15.75" x14ac:dyDescent="0.2">
      <c r="A14" s="62" t="s">
        <v>24</v>
      </c>
      <c r="B14" s="63"/>
    </row>
    <row r="15" spans="1:2" ht="15.75" x14ac:dyDescent="0.2">
      <c r="A15" s="16" t="s">
        <v>25</v>
      </c>
      <c r="B15" s="17">
        <f>30*200/1000</f>
        <v>6</v>
      </c>
    </row>
    <row r="16" spans="1:2" ht="15.75" x14ac:dyDescent="0.2">
      <c r="A16" s="16" t="s">
        <v>18</v>
      </c>
      <c r="B16" s="18">
        <f>B17*0.1</f>
        <v>0.15000000000000002</v>
      </c>
    </row>
    <row r="17" spans="1:2" ht="15.75" x14ac:dyDescent="0.2">
      <c r="A17" s="16" t="s">
        <v>19</v>
      </c>
      <c r="B17" s="18">
        <f>B15*0.25</f>
        <v>1.5</v>
      </c>
    </row>
    <row r="18" spans="1:2" ht="15.75" x14ac:dyDescent="0.2">
      <c r="A18" s="16" t="s">
        <v>20</v>
      </c>
      <c r="B18" s="18">
        <f>B15*0.03</f>
        <v>0.18</v>
      </c>
    </row>
    <row r="19" spans="1:2" ht="15.75" x14ac:dyDescent="0.2">
      <c r="A19" s="13" t="s">
        <v>21</v>
      </c>
      <c r="B19" s="19">
        <v>7.83</v>
      </c>
    </row>
    <row r="20" spans="1:2" ht="15.75" x14ac:dyDescent="0.2">
      <c r="A20" s="62" t="s">
        <v>26</v>
      </c>
      <c r="B20" s="63"/>
    </row>
    <row r="21" spans="1:2" ht="15.75" x14ac:dyDescent="0.2">
      <c r="A21" s="16" t="s">
        <v>27</v>
      </c>
      <c r="B21" s="18">
        <f>30*190/1000</f>
        <v>5.7</v>
      </c>
    </row>
    <row r="22" spans="1:2" ht="15.75" x14ac:dyDescent="0.2">
      <c r="A22" s="16" t="s">
        <v>18</v>
      </c>
      <c r="B22" s="18">
        <f>B23*0.1</f>
        <v>0.14250000000000002</v>
      </c>
    </row>
    <row r="23" spans="1:2" ht="15.75" x14ac:dyDescent="0.2">
      <c r="A23" s="16" t="s">
        <v>19</v>
      </c>
      <c r="B23" s="18">
        <f>B21*0.25</f>
        <v>1.425</v>
      </c>
    </row>
    <row r="24" spans="1:2" ht="15.75" x14ac:dyDescent="0.2">
      <c r="A24" s="16" t="s">
        <v>20</v>
      </c>
      <c r="B24" s="18">
        <f>B21*0.03</f>
        <v>0.17099999999999999</v>
      </c>
    </row>
    <row r="25" spans="1:2" ht="15.75" x14ac:dyDescent="0.2">
      <c r="A25" s="13" t="s">
        <v>21</v>
      </c>
      <c r="B25" s="19">
        <v>7.44</v>
      </c>
    </row>
    <row r="26" spans="1:2" ht="15.75" x14ac:dyDescent="0.2">
      <c r="A26" s="62" t="s">
        <v>28</v>
      </c>
      <c r="B26" s="63"/>
    </row>
    <row r="27" spans="1:2" ht="15.75" x14ac:dyDescent="0.2">
      <c r="A27" s="16" t="s">
        <v>30</v>
      </c>
      <c r="B27" s="18">
        <f>30*22/1000</f>
        <v>0.66</v>
      </c>
    </row>
    <row r="28" spans="1:2" ht="15.75" x14ac:dyDescent="0.2">
      <c r="A28" s="16" t="s">
        <v>18</v>
      </c>
      <c r="B28" s="18">
        <f>B29*0.1</f>
        <v>1.6500000000000001E-2</v>
      </c>
    </row>
    <row r="29" spans="1:2" ht="15.75" x14ac:dyDescent="0.2">
      <c r="A29" s="16" t="s">
        <v>19</v>
      </c>
      <c r="B29" s="18">
        <f>B27*0.25</f>
        <v>0.16500000000000001</v>
      </c>
    </row>
    <row r="30" spans="1:2" ht="15.75" x14ac:dyDescent="0.2">
      <c r="A30" s="16" t="s">
        <v>20</v>
      </c>
      <c r="B30" s="18">
        <f>B27*0.03</f>
        <v>1.9800000000000002E-2</v>
      </c>
    </row>
    <row r="31" spans="1:2" ht="15.75" x14ac:dyDescent="0.2">
      <c r="A31" s="13" t="s">
        <v>21</v>
      </c>
      <c r="B31" s="19">
        <v>0.87</v>
      </c>
    </row>
    <row r="32" spans="1:2" ht="15.75" x14ac:dyDescent="0.2">
      <c r="A32" s="62" t="s">
        <v>28</v>
      </c>
      <c r="B32" s="63"/>
    </row>
    <row r="33" spans="1:2" ht="15.75" x14ac:dyDescent="0.2">
      <c r="A33" s="16" t="s">
        <v>31</v>
      </c>
      <c r="B33" s="18">
        <f>20*40/1000</f>
        <v>0.8</v>
      </c>
    </row>
    <row r="34" spans="1:2" ht="15.75" x14ac:dyDescent="0.2">
      <c r="A34" s="16" t="s">
        <v>18</v>
      </c>
      <c r="B34" s="18">
        <f>B35*0.1</f>
        <v>2.0000000000000004E-2</v>
      </c>
    </row>
    <row r="35" spans="1:2" ht="15.75" x14ac:dyDescent="0.2">
      <c r="A35" s="16" t="s">
        <v>19</v>
      </c>
      <c r="B35" s="18">
        <f>B33*0.25</f>
        <v>0.2</v>
      </c>
    </row>
    <row r="36" spans="1:2" ht="15.75" x14ac:dyDescent="0.2">
      <c r="A36" s="16" t="s">
        <v>20</v>
      </c>
      <c r="B36" s="18">
        <f>B33*0.03</f>
        <v>2.4E-2</v>
      </c>
    </row>
    <row r="37" spans="1:2" ht="15.75" x14ac:dyDescent="0.2">
      <c r="A37" s="13" t="s">
        <v>21</v>
      </c>
      <c r="B37" s="19">
        <v>1.04</v>
      </c>
    </row>
    <row r="38" spans="1:2" ht="15.75" x14ac:dyDescent="0.2">
      <c r="A38" s="62" t="s">
        <v>29</v>
      </c>
      <c r="B38" s="63"/>
    </row>
    <row r="39" spans="1:2" ht="15.75" x14ac:dyDescent="0.2">
      <c r="A39" s="16" t="s">
        <v>32</v>
      </c>
      <c r="B39" s="18">
        <f>20*48/1000</f>
        <v>0.96</v>
      </c>
    </row>
    <row r="40" spans="1:2" ht="15.75" x14ac:dyDescent="0.2">
      <c r="A40" s="16" t="s">
        <v>18</v>
      </c>
      <c r="B40" s="18">
        <f>B41*0.1</f>
        <v>2.4E-2</v>
      </c>
    </row>
    <row r="41" spans="1:2" ht="15.75" x14ac:dyDescent="0.2">
      <c r="A41" s="16" t="s">
        <v>19</v>
      </c>
      <c r="B41" s="18">
        <f>B39*0.25</f>
        <v>0.24</v>
      </c>
    </row>
    <row r="42" spans="1:2" ht="15.75" x14ac:dyDescent="0.2">
      <c r="A42" s="16" t="s">
        <v>20</v>
      </c>
      <c r="B42" s="18">
        <f>B39*0.03</f>
        <v>2.8799999999999999E-2</v>
      </c>
    </row>
    <row r="43" spans="1:2" ht="15.75" x14ac:dyDescent="0.2">
      <c r="A43" s="13" t="s">
        <v>21</v>
      </c>
      <c r="B43" s="19">
        <v>1.25</v>
      </c>
    </row>
    <row r="44" spans="1:2" ht="15.75" x14ac:dyDescent="0.2">
      <c r="A44" s="62" t="s">
        <v>33</v>
      </c>
      <c r="B44" s="63"/>
    </row>
    <row r="45" spans="1:2" ht="15.75" x14ac:dyDescent="0.2">
      <c r="A45" s="16" t="s">
        <v>34</v>
      </c>
      <c r="B45" s="18">
        <f>20*20/1000</f>
        <v>0.4</v>
      </c>
    </row>
    <row r="46" spans="1:2" ht="15.75" x14ac:dyDescent="0.2">
      <c r="A46" s="16" t="s">
        <v>18</v>
      </c>
      <c r="B46" s="18">
        <f>B47*0.1</f>
        <v>1.0000000000000002E-2</v>
      </c>
    </row>
    <row r="47" spans="1:2" ht="15.75" x14ac:dyDescent="0.2">
      <c r="A47" s="16" t="s">
        <v>19</v>
      </c>
      <c r="B47" s="18">
        <f>B45*0.25</f>
        <v>0.1</v>
      </c>
    </row>
    <row r="48" spans="1:2" ht="15.75" x14ac:dyDescent="0.2">
      <c r="A48" s="16" t="s">
        <v>20</v>
      </c>
      <c r="B48" s="18">
        <f>B45*0.03</f>
        <v>1.2E-2</v>
      </c>
    </row>
    <row r="49" spans="1:2" ht="15.75" x14ac:dyDescent="0.2">
      <c r="A49" s="13" t="s">
        <v>21</v>
      </c>
      <c r="B49" s="19">
        <v>0.52</v>
      </c>
    </row>
    <row r="50" spans="1:2" ht="15.75" x14ac:dyDescent="0.2">
      <c r="A50" s="62" t="s">
        <v>33</v>
      </c>
      <c r="B50" s="63"/>
    </row>
    <row r="51" spans="1:2" ht="15.75" x14ac:dyDescent="0.2">
      <c r="A51" s="16" t="s">
        <v>35</v>
      </c>
      <c r="B51" s="18">
        <f>30*8/1000</f>
        <v>0.24</v>
      </c>
    </row>
    <row r="52" spans="1:2" ht="15.75" x14ac:dyDescent="0.2">
      <c r="A52" s="16" t="s">
        <v>18</v>
      </c>
      <c r="B52" s="18">
        <f>B53*0.1</f>
        <v>6.0000000000000001E-3</v>
      </c>
    </row>
    <row r="53" spans="1:2" ht="15.75" x14ac:dyDescent="0.2">
      <c r="A53" s="16" t="s">
        <v>19</v>
      </c>
      <c r="B53" s="18">
        <f>B51*0.25</f>
        <v>0.06</v>
      </c>
    </row>
    <row r="54" spans="1:2" ht="15.75" x14ac:dyDescent="0.2">
      <c r="A54" s="16" t="s">
        <v>20</v>
      </c>
      <c r="B54" s="18">
        <f>B51*0.03</f>
        <v>7.1999999999999998E-3</v>
      </c>
    </row>
    <row r="55" spans="1:2" ht="15.75" x14ac:dyDescent="0.2">
      <c r="A55" s="13" t="s">
        <v>21</v>
      </c>
      <c r="B55" s="19">
        <v>0.32</v>
      </c>
    </row>
    <row r="56" spans="1:2" ht="15.75" x14ac:dyDescent="0.2">
      <c r="A56" s="62" t="s">
        <v>36</v>
      </c>
      <c r="B56" s="63"/>
    </row>
    <row r="57" spans="1:2" ht="15.75" x14ac:dyDescent="0.2">
      <c r="A57" s="16" t="s">
        <v>37</v>
      </c>
      <c r="B57" s="18">
        <f>30*32/1000</f>
        <v>0.96</v>
      </c>
    </row>
    <row r="58" spans="1:2" ht="15.75" x14ac:dyDescent="0.2">
      <c r="A58" s="16" t="s">
        <v>18</v>
      </c>
      <c r="B58" s="18">
        <f>B59*0.1</f>
        <v>2.4E-2</v>
      </c>
    </row>
    <row r="59" spans="1:2" ht="15.75" x14ac:dyDescent="0.2">
      <c r="A59" s="16" t="s">
        <v>19</v>
      </c>
      <c r="B59" s="18">
        <f>B57*0.25</f>
        <v>0.24</v>
      </c>
    </row>
    <row r="60" spans="1:2" ht="15.75" x14ac:dyDescent="0.2">
      <c r="A60" s="16" t="s">
        <v>20</v>
      </c>
      <c r="B60" s="18">
        <f>B57*0.03</f>
        <v>2.8799999999999999E-2</v>
      </c>
    </row>
    <row r="61" spans="1:2" ht="15.75" x14ac:dyDescent="0.2">
      <c r="A61" s="13" t="s">
        <v>21</v>
      </c>
      <c r="B61" s="19">
        <v>1.25</v>
      </c>
    </row>
    <row r="62" spans="1:2" ht="15.75" x14ac:dyDescent="0.2">
      <c r="A62" s="62" t="s">
        <v>36</v>
      </c>
      <c r="B62" s="63"/>
    </row>
    <row r="63" spans="1:2" ht="15.75" x14ac:dyDescent="0.2">
      <c r="A63" s="16" t="s">
        <v>38</v>
      </c>
      <c r="B63" s="18">
        <f>20*24/1000</f>
        <v>0.48</v>
      </c>
    </row>
    <row r="64" spans="1:2" ht="15.75" x14ac:dyDescent="0.2">
      <c r="A64" s="16" t="s">
        <v>18</v>
      </c>
      <c r="B64" s="18">
        <f>B65*0.1</f>
        <v>1.2E-2</v>
      </c>
    </row>
    <row r="65" spans="1:2" ht="15.75" x14ac:dyDescent="0.2">
      <c r="A65" s="16" t="s">
        <v>19</v>
      </c>
      <c r="B65" s="18">
        <f>B63*0.25</f>
        <v>0.12</v>
      </c>
    </row>
    <row r="66" spans="1:2" ht="15.75" x14ac:dyDescent="0.2">
      <c r="A66" s="16" t="s">
        <v>20</v>
      </c>
      <c r="B66" s="18">
        <f>B63*0.03</f>
        <v>1.44E-2</v>
      </c>
    </row>
    <row r="67" spans="1:2" ht="15.75" x14ac:dyDescent="0.2">
      <c r="A67" s="13" t="s">
        <v>21</v>
      </c>
      <c r="B67" s="19">
        <v>0.62</v>
      </c>
    </row>
    <row r="68" spans="1:2" ht="15.75" x14ac:dyDescent="0.2">
      <c r="A68" s="62" t="s">
        <v>39</v>
      </c>
      <c r="B68" s="63"/>
    </row>
    <row r="69" spans="1:2" ht="15.75" x14ac:dyDescent="0.2">
      <c r="A69" s="16" t="s">
        <v>37</v>
      </c>
      <c r="B69" s="18">
        <f>20*32/1000</f>
        <v>0.64</v>
      </c>
    </row>
    <row r="70" spans="1:2" ht="15.75" x14ac:dyDescent="0.2">
      <c r="A70" s="16" t="s">
        <v>18</v>
      </c>
      <c r="B70" s="18">
        <f>B71*0.1</f>
        <v>1.6E-2</v>
      </c>
    </row>
    <row r="71" spans="1:2" ht="15.75" x14ac:dyDescent="0.2">
      <c r="A71" s="16" t="s">
        <v>19</v>
      </c>
      <c r="B71" s="18">
        <f>B69*0.25</f>
        <v>0.16</v>
      </c>
    </row>
    <row r="72" spans="1:2" ht="15.75" x14ac:dyDescent="0.2">
      <c r="A72" s="16" t="s">
        <v>20</v>
      </c>
      <c r="B72" s="18">
        <f>B69*0.03</f>
        <v>1.9199999999999998E-2</v>
      </c>
    </row>
    <row r="73" spans="1:2" ht="15.75" x14ac:dyDescent="0.2">
      <c r="A73" s="13" t="s">
        <v>21</v>
      </c>
      <c r="B73" s="19">
        <v>0.84</v>
      </c>
    </row>
    <row r="74" spans="1:2" ht="15.75" x14ac:dyDescent="0.2">
      <c r="A74" s="62" t="s">
        <v>40</v>
      </c>
      <c r="B74" s="63"/>
    </row>
    <row r="75" spans="1:2" ht="15.75" x14ac:dyDescent="0.2">
      <c r="A75" s="16" t="s">
        <v>34</v>
      </c>
      <c r="B75" s="18">
        <f>20*20/1000</f>
        <v>0.4</v>
      </c>
    </row>
    <row r="76" spans="1:2" ht="15.75" x14ac:dyDescent="0.2">
      <c r="A76" s="16" t="s">
        <v>18</v>
      </c>
      <c r="B76" s="18">
        <f>B77*0.1</f>
        <v>1.0000000000000002E-2</v>
      </c>
    </row>
    <row r="77" spans="1:2" ht="15.75" x14ac:dyDescent="0.2">
      <c r="A77" s="16" t="s">
        <v>19</v>
      </c>
      <c r="B77" s="18">
        <f>B75*0.25</f>
        <v>0.1</v>
      </c>
    </row>
    <row r="78" spans="1:2" ht="15.75" x14ac:dyDescent="0.2">
      <c r="A78" s="16" t="s">
        <v>20</v>
      </c>
      <c r="B78" s="18">
        <f>B75*0.03</f>
        <v>1.2E-2</v>
      </c>
    </row>
    <row r="79" spans="1:2" ht="15.75" x14ac:dyDescent="0.2">
      <c r="A79" s="13" t="s">
        <v>21</v>
      </c>
      <c r="B79" s="19">
        <v>0.52</v>
      </c>
    </row>
    <row r="80" spans="1:2" ht="15.75" x14ac:dyDescent="0.2">
      <c r="A80" s="62" t="s">
        <v>40</v>
      </c>
      <c r="B80" s="63"/>
    </row>
    <row r="81" spans="1:2" ht="15.75" x14ac:dyDescent="0.2">
      <c r="A81" s="16" t="s">
        <v>35</v>
      </c>
      <c r="B81" s="18">
        <f>30*8/1000</f>
        <v>0.24</v>
      </c>
    </row>
    <row r="82" spans="1:2" ht="15.75" x14ac:dyDescent="0.2">
      <c r="A82" s="16" t="s">
        <v>18</v>
      </c>
      <c r="B82" s="18">
        <f>B83*0.1</f>
        <v>6.0000000000000001E-3</v>
      </c>
    </row>
    <row r="83" spans="1:2" ht="15.75" x14ac:dyDescent="0.2">
      <c r="A83" s="16" t="s">
        <v>19</v>
      </c>
      <c r="B83" s="18">
        <f>B81*0.25</f>
        <v>0.06</v>
      </c>
    </row>
    <row r="84" spans="1:2" ht="15.75" x14ac:dyDescent="0.2">
      <c r="A84" s="16" t="s">
        <v>20</v>
      </c>
      <c r="B84" s="18">
        <f>B81*0.03</f>
        <v>7.1999999999999998E-3</v>
      </c>
    </row>
    <row r="85" spans="1:2" ht="15.75" x14ac:dyDescent="0.2">
      <c r="A85" s="13" t="s">
        <v>21</v>
      </c>
      <c r="B85" s="19">
        <v>0.32</v>
      </c>
    </row>
    <row r="86" spans="1:2" ht="15.75" x14ac:dyDescent="0.2">
      <c r="A86" s="62" t="s">
        <v>40</v>
      </c>
      <c r="B86" s="63"/>
    </row>
    <row r="87" spans="1:2" ht="15.75" x14ac:dyDescent="0.2">
      <c r="A87" s="16" t="s">
        <v>42</v>
      </c>
      <c r="B87" s="18">
        <f>30*6/1000</f>
        <v>0.18</v>
      </c>
    </row>
    <row r="88" spans="1:2" ht="15.75" x14ac:dyDescent="0.2">
      <c r="A88" s="16" t="s">
        <v>18</v>
      </c>
      <c r="B88" s="18">
        <v>0.01</v>
      </c>
    </row>
    <row r="89" spans="1:2" ht="15.75" x14ac:dyDescent="0.2">
      <c r="A89" s="16" t="s">
        <v>19</v>
      </c>
      <c r="B89" s="18">
        <f>B87*0.25</f>
        <v>4.4999999999999998E-2</v>
      </c>
    </row>
    <row r="90" spans="1:2" ht="15.75" x14ac:dyDescent="0.2">
      <c r="A90" s="16" t="s">
        <v>20</v>
      </c>
      <c r="B90" s="18">
        <f>B87*0.03</f>
        <v>5.3999999999999994E-3</v>
      </c>
    </row>
    <row r="91" spans="1:2" ht="15.75" x14ac:dyDescent="0.2">
      <c r="A91" s="13" t="s">
        <v>21</v>
      </c>
      <c r="B91" s="19">
        <v>0.25</v>
      </c>
    </row>
    <row r="92" spans="1:2" ht="15.75" x14ac:dyDescent="0.2">
      <c r="A92" s="62" t="s">
        <v>43</v>
      </c>
      <c r="B92" s="63"/>
    </row>
    <row r="93" spans="1:2" ht="15.75" x14ac:dyDescent="0.2">
      <c r="A93" s="16" t="s">
        <v>44</v>
      </c>
      <c r="B93" s="18">
        <f>20*10/1000</f>
        <v>0.2</v>
      </c>
    </row>
    <row r="94" spans="1:2" ht="15.75" x14ac:dyDescent="0.2">
      <c r="A94" s="16" t="s">
        <v>18</v>
      </c>
      <c r="B94" s="18">
        <f>B95*0.1</f>
        <v>5.000000000000001E-3</v>
      </c>
    </row>
    <row r="95" spans="1:2" ht="15.75" x14ac:dyDescent="0.2">
      <c r="A95" s="16" t="s">
        <v>19</v>
      </c>
      <c r="B95" s="18">
        <f>B93*0.25</f>
        <v>0.05</v>
      </c>
    </row>
    <row r="96" spans="1:2" ht="15.75" x14ac:dyDescent="0.2">
      <c r="A96" s="16" t="s">
        <v>20</v>
      </c>
      <c r="B96" s="18">
        <f>B93*0.03</f>
        <v>6.0000000000000001E-3</v>
      </c>
    </row>
    <row r="97" spans="1:2" ht="15.75" x14ac:dyDescent="0.2">
      <c r="A97" s="13" t="s">
        <v>21</v>
      </c>
      <c r="B97" s="19">
        <v>0.27</v>
      </c>
    </row>
    <row r="98" spans="1:2" ht="15.75" x14ac:dyDescent="0.2">
      <c r="A98" s="64" t="s">
        <v>46</v>
      </c>
      <c r="B98" s="65"/>
    </row>
    <row r="99" spans="1:2" ht="15.75" x14ac:dyDescent="0.2">
      <c r="A99" s="16" t="s">
        <v>30</v>
      </c>
      <c r="B99" s="18">
        <f>50*22/1000</f>
        <v>1.1000000000000001</v>
      </c>
    </row>
    <row r="100" spans="1:2" ht="15.75" x14ac:dyDescent="0.2">
      <c r="A100" s="16" t="s">
        <v>18</v>
      </c>
      <c r="B100" s="18">
        <f>B101*0.1</f>
        <v>2.7500000000000004E-2</v>
      </c>
    </row>
    <row r="101" spans="1:2" ht="15.75" x14ac:dyDescent="0.2">
      <c r="A101" s="16" t="s">
        <v>19</v>
      </c>
      <c r="B101" s="18">
        <f>B99*0.25</f>
        <v>0.27500000000000002</v>
      </c>
    </row>
    <row r="102" spans="1:2" ht="15.75" x14ac:dyDescent="0.2">
      <c r="A102" s="16" t="s">
        <v>20</v>
      </c>
      <c r="B102" s="18">
        <f>B99*0.03</f>
        <v>3.3000000000000002E-2</v>
      </c>
    </row>
    <row r="103" spans="1:2" ht="15.75" x14ac:dyDescent="0.2">
      <c r="A103" s="13" t="s">
        <v>21</v>
      </c>
      <c r="B103" s="19">
        <v>1.44</v>
      </c>
    </row>
    <row r="104" spans="1:2" ht="15.75" x14ac:dyDescent="0.2">
      <c r="A104" s="62" t="s">
        <v>47</v>
      </c>
      <c r="B104" s="63"/>
    </row>
    <row r="105" spans="1:2" ht="15.75" x14ac:dyDescent="0.2">
      <c r="A105" s="16" t="s">
        <v>48</v>
      </c>
      <c r="B105" s="18">
        <f>20*220/1000</f>
        <v>4.4000000000000004</v>
      </c>
    </row>
    <row r="106" spans="1:2" ht="15.75" x14ac:dyDescent="0.2">
      <c r="A106" s="16" t="s">
        <v>18</v>
      </c>
      <c r="B106" s="18">
        <f>B107*0.1</f>
        <v>0.11000000000000001</v>
      </c>
    </row>
    <row r="107" spans="1:2" ht="15.75" x14ac:dyDescent="0.2">
      <c r="A107" s="16" t="s">
        <v>19</v>
      </c>
      <c r="B107" s="18">
        <f>B105*0.25</f>
        <v>1.1000000000000001</v>
      </c>
    </row>
    <row r="108" spans="1:2" ht="15.75" x14ac:dyDescent="0.2">
      <c r="A108" s="16" t="s">
        <v>20</v>
      </c>
      <c r="B108" s="18">
        <f>B105*0.03</f>
        <v>0.13200000000000001</v>
      </c>
    </row>
    <row r="109" spans="1:2" ht="15.75" x14ac:dyDescent="0.2">
      <c r="A109" s="13" t="s">
        <v>21</v>
      </c>
      <c r="B109" s="19">
        <v>5.74</v>
      </c>
    </row>
    <row r="110" spans="1:2" ht="15.75" x14ac:dyDescent="0.2">
      <c r="A110" s="62" t="s">
        <v>47</v>
      </c>
      <c r="B110" s="63"/>
    </row>
    <row r="111" spans="1:2" ht="15.75" x14ac:dyDescent="0.2">
      <c r="A111" s="16" t="s">
        <v>49</v>
      </c>
      <c r="B111" s="18">
        <f>30*420/1000</f>
        <v>12.6</v>
      </c>
    </row>
    <row r="112" spans="1:2" ht="15.75" x14ac:dyDescent="0.2">
      <c r="A112" s="16" t="s">
        <v>18</v>
      </c>
      <c r="B112" s="18">
        <f>B113*0.1</f>
        <v>0.315</v>
      </c>
    </row>
    <row r="113" spans="1:2" ht="15.75" x14ac:dyDescent="0.2">
      <c r="A113" s="16" t="s">
        <v>19</v>
      </c>
      <c r="B113" s="18">
        <f>B111*0.25</f>
        <v>3.15</v>
      </c>
    </row>
    <row r="114" spans="1:2" ht="15.75" x14ac:dyDescent="0.2">
      <c r="A114" s="16" t="s">
        <v>20</v>
      </c>
      <c r="B114" s="18">
        <f>B111*0.03</f>
        <v>0.378</v>
      </c>
    </row>
    <row r="115" spans="1:2" ht="15.75" x14ac:dyDescent="0.2">
      <c r="A115" s="13" t="s">
        <v>21</v>
      </c>
      <c r="B115" s="19">
        <v>16.45</v>
      </c>
    </row>
    <row r="116" spans="1:2" ht="15.75" x14ac:dyDescent="0.2">
      <c r="A116" s="62" t="s">
        <v>50</v>
      </c>
      <c r="B116" s="63"/>
    </row>
    <row r="117" spans="1:2" ht="15.75" x14ac:dyDescent="0.2">
      <c r="A117" s="16" t="s">
        <v>34</v>
      </c>
      <c r="B117" s="18">
        <f>20*20/1000</f>
        <v>0.4</v>
      </c>
    </row>
    <row r="118" spans="1:2" ht="15.75" x14ac:dyDescent="0.2">
      <c r="A118" s="16" t="s">
        <v>18</v>
      </c>
      <c r="B118" s="18">
        <f>B119*0.1</f>
        <v>1.0000000000000002E-2</v>
      </c>
    </row>
    <row r="119" spans="1:2" ht="15.75" x14ac:dyDescent="0.2">
      <c r="A119" s="16" t="s">
        <v>19</v>
      </c>
      <c r="B119" s="18">
        <f>B117*0.25</f>
        <v>0.1</v>
      </c>
    </row>
    <row r="120" spans="1:2" ht="15.75" x14ac:dyDescent="0.2">
      <c r="A120" s="16" t="s">
        <v>20</v>
      </c>
      <c r="B120" s="18">
        <f>B117*0.03</f>
        <v>1.2E-2</v>
      </c>
    </row>
    <row r="121" spans="1:2" ht="15.75" x14ac:dyDescent="0.2">
      <c r="A121" s="13" t="s">
        <v>21</v>
      </c>
      <c r="B121" s="19">
        <v>0.52</v>
      </c>
    </row>
    <row r="122" spans="1:2" ht="15.75" x14ac:dyDescent="0.2">
      <c r="A122" s="62" t="s">
        <v>50</v>
      </c>
      <c r="B122" s="63"/>
    </row>
    <row r="123" spans="1:2" ht="15.75" x14ac:dyDescent="0.2">
      <c r="A123" s="16" t="s">
        <v>42</v>
      </c>
      <c r="B123" s="18">
        <f>30*6/1000</f>
        <v>0.18</v>
      </c>
    </row>
    <row r="124" spans="1:2" ht="15.75" x14ac:dyDescent="0.2">
      <c r="A124" s="16" t="s">
        <v>18</v>
      </c>
      <c r="B124" s="18">
        <v>0.01</v>
      </c>
    </row>
    <row r="125" spans="1:2" ht="15.75" x14ac:dyDescent="0.2">
      <c r="A125" s="16" t="s">
        <v>19</v>
      </c>
      <c r="B125" s="18">
        <f>B123*0.25</f>
        <v>4.4999999999999998E-2</v>
      </c>
    </row>
    <row r="126" spans="1:2" ht="15.75" x14ac:dyDescent="0.2">
      <c r="A126" s="16" t="s">
        <v>20</v>
      </c>
      <c r="B126" s="18">
        <f>B123*0.03</f>
        <v>5.3999999999999994E-3</v>
      </c>
    </row>
    <row r="127" spans="1:2" ht="15.75" x14ac:dyDescent="0.2">
      <c r="A127" s="13" t="s">
        <v>21</v>
      </c>
      <c r="B127" s="19">
        <v>0.25</v>
      </c>
    </row>
    <row r="128" spans="1:2" ht="15.75" x14ac:dyDescent="0.2">
      <c r="A128" s="62" t="s">
        <v>51</v>
      </c>
      <c r="B128" s="63"/>
    </row>
    <row r="129" spans="1:2" ht="15.75" x14ac:dyDescent="0.2">
      <c r="A129" s="16" t="s">
        <v>52</v>
      </c>
      <c r="B129" s="18">
        <f>20*28/1000</f>
        <v>0.56000000000000005</v>
      </c>
    </row>
    <row r="130" spans="1:2" ht="15.75" x14ac:dyDescent="0.2">
      <c r="A130" s="16" t="s">
        <v>18</v>
      </c>
      <c r="B130" s="18">
        <f>B131*0.1</f>
        <v>1.4000000000000002E-2</v>
      </c>
    </row>
    <row r="131" spans="1:2" ht="15.75" x14ac:dyDescent="0.2">
      <c r="A131" s="16" t="s">
        <v>19</v>
      </c>
      <c r="B131" s="18">
        <f>B129*0.25</f>
        <v>0.14000000000000001</v>
      </c>
    </row>
    <row r="132" spans="1:2" ht="15.75" x14ac:dyDescent="0.2">
      <c r="A132" s="16" t="s">
        <v>20</v>
      </c>
      <c r="B132" s="18">
        <f>B129*0.03</f>
        <v>1.6800000000000002E-2</v>
      </c>
    </row>
    <row r="133" spans="1:2" ht="15.75" x14ac:dyDescent="0.2">
      <c r="A133" s="13" t="s">
        <v>21</v>
      </c>
      <c r="B133" s="19">
        <v>0.73</v>
      </c>
    </row>
    <row r="134" spans="1:2" ht="15.75" x14ac:dyDescent="0.2">
      <c r="A134" s="62" t="s">
        <v>51</v>
      </c>
      <c r="B134" s="63"/>
    </row>
    <row r="135" spans="1:2" ht="15.75" x14ac:dyDescent="0.2">
      <c r="A135" s="16" t="s">
        <v>42</v>
      </c>
      <c r="B135" s="18">
        <f>30*6/1000</f>
        <v>0.18</v>
      </c>
    </row>
    <row r="136" spans="1:2" ht="15.75" x14ac:dyDescent="0.2">
      <c r="A136" s="16" t="s">
        <v>18</v>
      </c>
      <c r="B136" s="18">
        <v>0.01</v>
      </c>
    </row>
    <row r="137" spans="1:2" ht="15.75" x14ac:dyDescent="0.2">
      <c r="A137" s="16" t="s">
        <v>19</v>
      </c>
      <c r="B137" s="18">
        <f>B135*0.25</f>
        <v>4.4999999999999998E-2</v>
      </c>
    </row>
    <row r="138" spans="1:2" ht="15.75" x14ac:dyDescent="0.2">
      <c r="A138" s="16" t="s">
        <v>20</v>
      </c>
      <c r="B138" s="18">
        <f>B135*0.03</f>
        <v>5.3999999999999994E-3</v>
      </c>
    </row>
    <row r="139" spans="1:2" ht="15.75" x14ac:dyDescent="0.2">
      <c r="A139" s="13" t="s">
        <v>21</v>
      </c>
      <c r="B139" s="19">
        <v>0.25</v>
      </c>
    </row>
    <row r="140" spans="1:2" ht="15.75" x14ac:dyDescent="0.2">
      <c r="A140" s="62" t="s">
        <v>53</v>
      </c>
      <c r="B140" s="63"/>
    </row>
    <row r="141" spans="1:2" ht="15.75" x14ac:dyDescent="0.2">
      <c r="A141" s="16" t="s">
        <v>34</v>
      </c>
      <c r="B141" s="18">
        <f>20*20/1000</f>
        <v>0.4</v>
      </c>
    </row>
    <row r="142" spans="1:2" ht="15.75" x14ac:dyDescent="0.2">
      <c r="A142" s="16" t="s">
        <v>18</v>
      </c>
      <c r="B142" s="18">
        <f>B143*0.1</f>
        <v>1.0000000000000002E-2</v>
      </c>
    </row>
    <row r="143" spans="1:2" ht="15.75" x14ac:dyDescent="0.2">
      <c r="A143" s="16" t="s">
        <v>19</v>
      </c>
      <c r="B143" s="18">
        <f>B141*0.25</f>
        <v>0.1</v>
      </c>
    </row>
    <row r="144" spans="1:2" ht="15.75" x14ac:dyDescent="0.2">
      <c r="A144" s="16" t="s">
        <v>20</v>
      </c>
      <c r="B144" s="18">
        <f>B141*0.03</f>
        <v>1.2E-2</v>
      </c>
    </row>
    <row r="145" spans="1:2" ht="15.75" x14ac:dyDescent="0.2">
      <c r="A145" s="13" t="s">
        <v>21</v>
      </c>
      <c r="B145" s="19">
        <v>0.52</v>
      </c>
    </row>
    <row r="146" spans="1:2" ht="15.75" x14ac:dyDescent="0.2">
      <c r="A146" s="62" t="s">
        <v>53</v>
      </c>
      <c r="B146" s="63"/>
    </row>
    <row r="147" spans="1:2" ht="15.75" x14ac:dyDescent="0.2">
      <c r="A147" s="16" t="s">
        <v>42</v>
      </c>
      <c r="B147" s="18">
        <f>30*6/1000</f>
        <v>0.18</v>
      </c>
    </row>
    <row r="148" spans="1:2" ht="15.75" x14ac:dyDescent="0.2">
      <c r="A148" s="16" t="s">
        <v>18</v>
      </c>
      <c r="B148" s="18">
        <v>0.01</v>
      </c>
    </row>
    <row r="149" spans="1:2" ht="15.75" x14ac:dyDescent="0.2">
      <c r="A149" s="16" t="s">
        <v>19</v>
      </c>
      <c r="B149" s="18">
        <f>B147*0.25</f>
        <v>4.4999999999999998E-2</v>
      </c>
    </row>
    <row r="150" spans="1:2" ht="15.75" x14ac:dyDescent="0.2">
      <c r="A150" s="16" t="s">
        <v>20</v>
      </c>
      <c r="B150" s="18">
        <f>B147*0.03</f>
        <v>5.3999999999999994E-3</v>
      </c>
    </row>
    <row r="151" spans="1:2" ht="15.75" x14ac:dyDescent="0.2">
      <c r="A151" s="13" t="s">
        <v>21</v>
      </c>
      <c r="B151" s="19">
        <v>0.25</v>
      </c>
    </row>
    <row r="152" spans="1:2" ht="15.75" x14ac:dyDescent="0.2">
      <c r="A152" s="62" t="s">
        <v>54</v>
      </c>
      <c r="B152" s="63"/>
    </row>
    <row r="153" spans="1:2" ht="15.75" x14ac:dyDescent="0.2">
      <c r="A153" s="16" t="s">
        <v>42</v>
      </c>
      <c r="B153" s="18">
        <f>30*6/1000</f>
        <v>0.18</v>
      </c>
    </row>
    <row r="154" spans="1:2" ht="15.75" x14ac:dyDescent="0.2">
      <c r="A154" s="16" t="s">
        <v>18</v>
      </c>
      <c r="B154" s="18">
        <v>0.01</v>
      </c>
    </row>
    <row r="155" spans="1:2" ht="15.75" x14ac:dyDescent="0.2">
      <c r="A155" s="16" t="s">
        <v>19</v>
      </c>
      <c r="B155" s="18">
        <f>B153*0.25</f>
        <v>4.4999999999999998E-2</v>
      </c>
    </row>
    <row r="156" spans="1:2" ht="15.75" x14ac:dyDescent="0.2">
      <c r="A156" s="16" t="s">
        <v>20</v>
      </c>
      <c r="B156" s="18">
        <f>B153*0.03</f>
        <v>5.3999999999999994E-3</v>
      </c>
    </row>
    <row r="157" spans="1:2" ht="15.75" x14ac:dyDescent="0.2">
      <c r="A157" s="13" t="s">
        <v>21</v>
      </c>
      <c r="B157" s="19">
        <v>0.25</v>
      </c>
    </row>
    <row r="158" spans="1:2" ht="15.75" x14ac:dyDescent="0.2">
      <c r="A158" s="62" t="s">
        <v>55</v>
      </c>
      <c r="B158" s="63"/>
    </row>
    <row r="159" spans="1:2" ht="15.75" x14ac:dyDescent="0.2">
      <c r="A159" s="16" t="s">
        <v>42</v>
      </c>
      <c r="B159" s="18">
        <f>30*6/1000</f>
        <v>0.18</v>
      </c>
    </row>
    <row r="160" spans="1:2" ht="15.75" x14ac:dyDescent="0.2">
      <c r="A160" s="16" t="s">
        <v>18</v>
      </c>
      <c r="B160" s="18">
        <v>0.01</v>
      </c>
    </row>
    <row r="161" spans="1:2" ht="15.75" x14ac:dyDescent="0.2">
      <c r="A161" s="16" t="s">
        <v>19</v>
      </c>
      <c r="B161" s="18">
        <f>B159*0.25</f>
        <v>4.4999999999999998E-2</v>
      </c>
    </row>
    <row r="162" spans="1:2" ht="15.75" x14ac:dyDescent="0.2">
      <c r="A162" s="16" t="s">
        <v>20</v>
      </c>
      <c r="B162" s="18">
        <f>B159*0.03</f>
        <v>5.3999999999999994E-3</v>
      </c>
    </row>
    <row r="163" spans="1:2" ht="15.75" x14ac:dyDescent="0.2">
      <c r="A163" s="13" t="s">
        <v>21</v>
      </c>
      <c r="B163" s="19">
        <v>0.25</v>
      </c>
    </row>
    <row r="164" spans="1:2" ht="15.75" x14ac:dyDescent="0.2">
      <c r="A164" s="62" t="s">
        <v>56</v>
      </c>
      <c r="B164" s="63"/>
    </row>
    <row r="165" spans="1:2" ht="15.75" x14ac:dyDescent="0.2">
      <c r="A165" s="16" t="s">
        <v>57</v>
      </c>
      <c r="B165" s="18">
        <f>30*14/1000</f>
        <v>0.42</v>
      </c>
    </row>
    <row r="166" spans="1:2" ht="15.75" x14ac:dyDescent="0.2">
      <c r="A166" s="16" t="s">
        <v>18</v>
      </c>
      <c r="B166" s="18">
        <f>B167*0.1</f>
        <v>1.0500000000000001E-2</v>
      </c>
    </row>
    <row r="167" spans="1:2" ht="15.75" x14ac:dyDescent="0.2">
      <c r="A167" s="16" t="s">
        <v>19</v>
      </c>
      <c r="B167" s="18">
        <f>B165*0.25</f>
        <v>0.105</v>
      </c>
    </row>
    <row r="168" spans="1:2" ht="15.75" x14ac:dyDescent="0.2">
      <c r="A168" s="16" t="s">
        <v>20</v>
      </c>
      <c r="B168" s="18">
        <f>B165*0.03</f>
        <v>1.2599999999999998E-2</v>
      </c>
    </row>
    <row r="169" spans="1:2" ht="15.75" x14ac:dyDescent="0.2">
      <c r="A169" s="13" t="s">
        <v>21</v>
      </c>
      <c r="B169" s="19">
        <v>0.55000000000000004</v>
      </c>
    </row>
    <row r="170" spans="1:2" ht="15.75" x14ac:dyDescent="0.2">
      <c r="A170" s="62" t="s">
        <v>56</v>
      </c>
      <c r="B170" s="63"/>
    </row>
    <row r="171" spans="1:2" ht="15.75" x14ac:dyDescent="0.2">
      <c r="A171" s="16" t="s">
        <v>58</v>
      </c>
      <c r="B171" s="18">
        <f>20*2/1000</f>
        <v>0.04</v>
      </c>
    </row>
    <row r="172" spans="1:2" ht="15.75" x14ac:dyDescent="0.2">
      <c r="A172" s="16" t="s">
        <v>18</v>
      </c>
      <c r="B172" s="18">
        <v>0.01</v>
      </c>
    </row>
    <row r="173" spans="1:2" ht="15.75" x14ac:dyDescent="0.2">
      <c r="A173" s="16" t="s">
        <v>19</v>
      </c>
      <c r="B173" s="18">
        <f>B171*0.25</f>
        <v>0.01</v>
      </c>
    </row>
    <row r="174" spans="1:2" ht="15.75" x14ac:dyDescent="0.2">
      <c r="A174" s="16" t="s">
        <v>20</v>
      </c>
      <c r="B174" s="18">
        <v>0.01</v>
      </c>
    </row>
    <row r="175" spans="1:2" ht="15.75" x14ac:dyDescent="0.2">
      <c r="A175" s="13" t="s">
        <v>21</v>
      </c>
      <c r="B175" s="19">
        <v>7.0000000000000007E-2</v>
      </c>
    </row>
    <row r="176" spans="1:2" ht="15.75" x14ac:dyDescent="0.2">
      <c r="A176" s="62" t="s">
        <v>59</v>
      </c>
      <c r="B176" s="63"/>
    </row>
    <row r="177" spans="1:2" ht="15.75" x14ac:dyDescent="0.2">
      <c r="A177" s="16" t="s">
        <v>42</v>
      </c>
      <c r="B177" s="18">
        <f>30*6/1000</f>
        <v>0.18</v>
      </c>
    </row>
    <row r="178" spans="1:2" ht="15.75" x14ac:dyDescent="0.2">
      <c r="A178" s="16" t="s">
        <v>18</v>
      </c>
      <c r="B178" s="18">
        <v>0.01</v>
      </c>
    </row>
    <row r="179" spans="1:2" ht="15.75" x14ac:dyDescent="0.2">
      <c r="A179" s="16" t="s">
        <v>19</v>
      </c>
      <c r="B179" s="18">
        <f>B177*0.25</f>
        <v>4.4999999999999998E-2</v>
      </c>
    </row>
    <row r="180" spans="1:2" ht="15.75" x14ac:dyDescent="0.2">
      <c r="A180" s="16" t="s">
        <v>20</v>
      </c>
      <c r="B180" s="18">
        <f>B177*0.03</f>
        <v>5.3999999999999994E-3</v>
      </c>
    </row>
    <row r="181" spans="1:2" ht="15.75" x14ac:dyDescent="0.2">
      <c r="A181" s="13" t="s">
        <v>21</v>
      </c>
      <c r="B181" s="19">
        <v>0.25</v>
      </c>
    </row>
    <row r="182" spans="1:2" ht="15.75" x14ac:dyDescent="0.2">
      <c r="A182" s="62" t="s">
        <v>59</v>
      </c>
      <c r="B182" s="63"/>
    </row>
    <row r="183" spans="1:2" ht="15.75" x14ac:dyDescent="0.2">
      <c r="A183" s="16" t="s">
        <v>60</v>
      </c>
      <c r="B183" s="18">
        <f>20*26/1000</f>
        <v>0.52</v>
      </c>
    </row>
    <row r="184" spans="1:2" ht="15.75" x14ac:dyDescent="0.2">
      <c r="A184" s="16" t="s">
        <v>18</v>
      </c>
      <c r="B184" s="18">
        <f>B185*0.1</f>
        <v>1.3000000000000001E-2</v>
      </c>
    </row>
    <row r="185" spans="1:2" ht="15.75" x14ac:dyDescent="0.2">
      <c r="A185" s="16" t="s">
        <v>19</v>
      </c>
      <c r="B185" s="18">
        <f>B183*0.25</f>
        <v>0.13</v>
      </c>
    </row>
    <row r="186" spans="1:2" ht="15.75" x14ac:dyDescent="0.2">
      <c r="A186" s="16" t="s">
        <v>20</v>
      </c>
      <c r="B186" s="18">
        <f>B183*0.03</f>
        <v>1.5599999999999999E-2</v>
      </c>
    </row>
    <row r="187" spans="1:2" ht="15.75" x14ac:dyDescent="0.2">
      <c r="A187" s="13" t="s">
        <v>21</v>
      </c>
      <c r="B187" s="19">
        <v>0.68</v>
      </c>
    </row>
    <row r="188" spans="1:2" ht="15.75" x14ac:dyDescent="0.2">
      <c r="A188" s="62" t="s">
        <v>61</v>
      </c>
      <c r="B188" s="63"/>
    </row>
    <row r="189" spans="1:2" ht="15.75" x14ac:dyDescent="0.2">
      <c r="A189" s="16" t="s">
        <v>62</v>
      </c>
      <c r="B189" s="18">
        <f>30*4/1000</f>
        <v>0.12</v>
      </c>
    </row>
    <row r="190" spans="1:2" ht="15.75" x14ac:dyDescent="0.2">
      <c r="A190" s="16" t="s">
        <v>18</v>
      </c>
      <c r="B190" s="18">
        <v>0.01</v>
      </c>
    </row>
    <row r="191" spans="1:2" ht="15.75" x14ac:dyDescent="0.2">
      <c r="A191" s="16" t="s">
        <v>19</v>
      </c>
      <c r="B191" s="18">
        <f>B189*0.25</f>
        <v>0.03</v>
      </c>
    </row>
    <row r="192" spans="1:2" ht="15.75" x14ac:dyDescent="0.2">
      <c r="A192" s="16" t="s">
        <v>20</v>
      </c>
      <c r="B192" s="18">
        <v>0.01</v>
      </c>
    </row>
    <row r="193" spans="1:2" ht="15.75" x14ac:dyDescent="0.2">
      <c r="A193" s="13" t="s">
        <v>21</v>
      </c>
      <c r="B193" s="19">
        <v>0.17</v>
      </c>
    </row>
    <row r="194" spans="1:2" ht="15.75" x14ac:dyDescent="0.2">
      <c r="A194" s="62" t="s">
        <v>61</v>
      </c>
      <c r="B194" s="63"/>
    </row>
    <row r="195" spans="1:2" ht="15.75" x14ac:dyDescent="0.2">
      <c r="A195" s="16" t="s">
        <v>63</v>
      </c>
      <c r="B195" s="18">
        <f>20*11/1000</f>
        <v>0.22</v>
      </c>
    </row>
    <row r="196" spans="1:2" ht="15.75" x14ac:dyDescent="0.2">
      <c r="A196" s="16" t="s">
        <v>18</v>
      </c>
      <c r="B196" s="18">
        <f>B197*0.1</f>
        <v>5.5000000000000005E-3</v>
      </c>
    </row>
    <row r="197" spans="1:2" ht="15.75" x14ac:dyDescent="0.2">
      <c r="A197" s="16" t="s">
        <v>19</v>
      </c>
      <c r="B197" s="18">
        <f>B195*0.25</f>
        <v>5.5E-2</v>
      </c>
    </row>
    <row r="198" spans="1:2" ht="15.75" x14ac:dyDescent="0.2">
      <c r="A198" s="16" t="s">
        <v>20</v>
      </c>
      <c r="B198" s="18">
        <f>B195*0.03</f>
        <v>6.6E-3</v>
      </c>
    </row>
    <row r="199" spans="1:2" ht="15.75" x14ac:dyDescent="0.2">
      <c r="A199" s="13" t="s">
        <v>21</v>
      </c>
      <c r="B199" s="19">
        <v>0.3</v>
      </c>
    </row>
    <row r="200" spans="1:2" ht="15.75" x14ac:dyDescent="0.2">
      <c r="A200" s="62" t="s">
        <v>64</v>
      </c>
      <c r="B200" s="63"/>
    </row>
    <row r="201" spans="1:2" ht="15.75" x14ac:dyDescent="0.2">
      <c r="A201" s="16" t="s">
        <v>42</v>
      </c>
      <c r="B201" s="18">
        <f>30*6/1000</f>
        <v>0.18</v>
      </c>
    </row>
    <row r="202" spans="1:2" ht="15.75" x14ac:dyDescent="0.2">
      <c r="A202" s="16" t="s">
        <v>18</v>
      </c>
      <c r="B202" s="18">
        <v>0.01</v>
      </c>
    </row>
    <row r="203" spans="1:2" ht="15.75" x14ac:dyDescent="0.2">
      <c r="A203" s="16" t="s">
        <v>19</v>
      </c>
      <c r="B203" s="18">
        <f>B201*0.25</f>
        <v>4.4999999999999998E-2</v>
      </c>
    </row>
    <row r="204" spans="1:2" ht="15.75" x14ac:dyDescent="0.2">
      <c r="A204" s="16" t="s">
        <v>20</v>
      </c>
      <c r="B204" s="18">
        <f>B201*0.03</f>
        <v>5.3999999999999994E-3</v>
      </c>
    </row>
    <row r="205" spans="1:2" ht="15.75" x14ac:dyDescent="0.2">
      <c r="A205" s="13" t="s">
        <v>21</v>
      </c>
      <c r="B205" s="19">
        <v>0.25</v>
      </c>
    </row>
    <row r="206" spans="1:2" ht="15.75" x14ac:dyDescent="0.2">
      <c r="A206" s="62" t="s">
        <v>64</v>
      </c>
      <c r="B206" s="63"/>
    </row>
    <row r="207" spans="1:2" ht="15.75" x14ac:dyDescent="0.2">
      <c r="A207" s="16" t="s">
        <v>65</v>
      </c>
      <c r="B207" s="18">
        <f>20*13/1000</f>
        <v>0.26</v>
      </c>
    </row>
    <row r="208" spans="1:2" ht="15.75" x14ac:dyDescent="0.2">
      <c r="A208" s="16" t="s">
        <v>18</v>
      </c>
      <c r="B208" s="18">
        <f>B209*0.1</f>
        <v>6.5000000000000006E-3</v>
      </c>
    </row>
    <row r="209" spans="1:2" ht="15.75" x14ac:dyDescent="0.2">
      <c r="A209" s="16" t="s">
        <v>19</v>
      </c>
      <c r="B209" s="18">
        <f>B207*0.25</f>
        <v>6.5000000000000002E-2</v>
      </c>
    </row>
    <row r="210" spans="1:2" ht="15.75" x14ac:dyDescent="0.2">
      <c r="A210" s="16" t="s">
        <v>20</v>
      </c>
      <c r="B210" s="18">
        <f>B207*0.03</f>
        <v>7.7999999999999996E-3</v>
      </c>
    </row>
    <row r="211" spans="1:2" ht="15.75" x14ac:dyDescent="0.2">
      <c r="A211" s="13" t="s">
        <v>21</v>
      </c>
      <c r="B211" s="19">
        <v>0.35</v>
      </c>
    </row>
    <row r="212" spans="1:2" ht="15.75" x14ac:dyDescent="0.2">
      <c r="A212" s="62" t="s">
        <v>66</v>
      </c>
      <c r="B212" s="63"/>
    </row>
    <row r="213" spans="1:2" ht="15.75" x14ac:dyDescent="0.2">
      <c r="A213" s="16" t="s">
        <v>62</v>
      </c>
      <c r="B213" s="18">
        <f>30*4/1000</f>
        <v>0.12</v>
      </c>
    </row>
    <row r="214" spans="1:2" ht="15.75" x14ac:dyDescent="0.2">
      <c r="A214" s="16" t="s">
        <v>18</v>
      </c>
      <c r="B214" s="18">
        <v>0.01</v>
      </c>
    </row>
    <row r="215" spans="1:2" ht="15.75" x14ac:dyDescent="0.2">
      <c r="A215" s="16" t="s">
        <v>19</v>
      </c>
      <c r="B215" s="18">
        <f>B213*0.25</f>
        <v>0.03</v>
      </c>
    </row>
    <row r="216" spans="1:2" ht="15.75" x14ac:dyDescent="0.2">
      <c r="A216" s="16" t="s">
        <v>20</v>
      </c>
      <c r="B216" s="18">
        <v>0.01</v>
      </c>
    </row>
    <row r="217" spans="1:2" ht="15.75" x14ac:dyDescent="0.2">
      <c r="A217" s="13" t="s">
        <v>21</v>
      </c>
      <c r="B217" s="19">
        <v>0.17</v>
      </c>
    </row>
    <row r="218" spans="1:2" ht="15.75" x14ac:dyDescent="0.2">
      <c r="A218" s="62" t="s">
        <v>66</v>
      </c>
      <c r="B218" s="63"/>
    </row>
    <row r="219" spans="1:2" ht="15.75" x14ac:dyDescent="0.2">
      <c r="A219" s="16" t="s">
        <v>63</v>
      </c>
      <c r="B219" s="18">
        <f>20*11/1000</f>
        <v>0.22</v>
      </c>
    </row>
    <row r="220" spans="1:2" ht="15.75" x14ac:dyDescent="0.2">
      <c r="A220" s="16" t="s">
        <v>18</v>
      </c>
      <c r="B220" s="18">
        <f>B221*0.1</f>
        <v>5.5000000000000005E-3</v>
      </c>
    </row>
    <row r="221" spans="1:2" ht="15.75" x14ac:dyDescent="0.2">
      <c r="A221" s="16" t="s">
        <v>19</v>
      </c>
      <c r="B221" s="18">
        <f>B219*0.25</f>
        <v>5.5E-2</v>
      </c>
    </row>
    <row r="222" spans="1:2" ht="15.75" x14ac:dyDescent="0.2">
      <c r="A222" s="16" t="s">
        <v>20</v>
      </c>
      <c r="B222" s="18">
        <f>B219*0.03</f>
        <v>6.6E-3</v>
      </c>
    </row>
    <row r="223" spans="1:2" ht="15.75" x14ac:dyDescent="0.2">
      <c r="A223" s="13" t="s">
        <v>21</v>
      </c>
      <c r="B223" s="19">
        <v>0.3</v>
      </c>
    </row>
    <row r="224" spans="1:2" ht="15.75" x14ac:dyDescent="0.2">
      <c r="A224" s="62" t="s">
        <v>67</v>
      </c>
      <c r="B224" s="63"/>
    </row>
    <row r="225" spans="1:2" ht="15.75" x14ac:dyDescent="0.2">
      <c r="A225" s="16" t="s">
        <v>68</v>
      </c>
      <c r="B225" s="18">
        <f>30*5/1000</f>
        <v>0.15</v>
      </c>
    </row>
    <row r="226" spans="1:2" ht="15.75" x14ac:dyDescent="0.2">
      <c r="A226" s="16" t="s">
        <v>18</v>
      </c>
      <c r="B226" s="18">
        <v>0.01</v>
      </c>
    </row>
    <row r="227" spans="1:2" ht="15.75" x14ac:dyDescent="0.2">
      <c r="A227" s="16" t="s">
        <v>19</v>
      </c>
      <c r="B227" s="18">
        <f>B225*0.25</f>
        <v>3.7499999999999999E-2</v>
      </c>
    </row>
    <row r="228" spans="1:2" ht="15.75" x14ac:dyDescent="0.2">
      <c r="A228" s="16" t="s">
        <v>20</v>
      </c>
      <c r="B228" s="18">
        <v>0.01</v>
      </c>
    </row>
    <row r="229" spans="1:2" ht="15.75" x14ac:dyDescent="0.2">
      <c r="A229" s="13" t="s">
        <v>21</v>
      </c>
      <c r="B229" s="19">
        <v>0.21</v>
      </c>
    </row>
    <row r="230" spans="1:2" ht="15.75" x14ac:dyDescent="0.2">
      <c r="A230" s="62" t="s">
        <v>67</v>
      </c>
      <c r="B230" s="63"/>
    </row>
    <row r="231" spans="1:2" ht="15.75" x14ac:dyDescent="0.2">
      <c r="A231" s="16" t="s">
        <v>65</v>
      </c>
      <c r="B231" s="18">
        <f>20*13/1000</f>
        <v>0.26</v>
      </c>
    </row>
    <row r="232" spans="1:2" ht="15.75" x14ac:dyDescent="0.2">
      <c r="A232" s="16" t="s">
        <v>18</v>
      </c>
      <c r="B232" s="18">
        <f>B233*0.1</f>
        <v>6.5000000000000006E-3</v>
      </c>
    </row>
    <row r="233" spans="1:2" ht="15.75" x14ac:dyDescent="0.2">
      <c r="A233" s="16" t="s">
        <v>19</v>
      </c>
      <c r="B233" s="18">
        <f>B231*0.25</f>
        <v>6.5000000000000002E-2</v>
      </c>
    </row>
    <row r="234" spans="1:2" ht="15.75" x14ac:dyDescent="0.2">
      <c r="A234" s="16" t="s">
        <v>20</v>
      </c>
      <c r="B234" s="18">
        <f>B231*0.03</f>
        <v>7.7999999999999996E-3</v>
      </c>
    </row>
    <row r="235" spans="1:2" ht="15.75" x14ac:dyDescent="0.2">
      <c r="A235" s="13" t="s">
        <v>21</v>
      </c>
      <c r="B235" s="19">
        <v>0.35</v>
      </c>
    </row>
    <row r="236" spans="1:2" ht="15.75" x14ac:dyDescent="0.2">
      <c r="A236" s="62" t="s">
        <v>69</v>
      </c>
      <c r="B236" s="63"/>
    </row>
    <row r="237" spans="1:2" ht="15.75" x14ac:dyDescent="0.2">
      <c r="A237" s="16" t="s">
        <v>68</v>
      </c>
      <c r="B237" s="18">
        <f>30*5/1000</f>
        <v>0.15</v>
      </c>
    </row>
    <row r="238" spans="1:2" ht="15.75" x14ac:dyDescent="0.2">
      <c r="A238" s="16" t="s">
        <v>18</v>
      </c>
      <c r="B238" s="18">
        <v>0.01</v>
      </c>
    </row>
    <row r="239" spans="1:2" ht="15.75" x14ac:dyDescent="0.2">
      <c r="A239" s="16" t="s">
        <v>19</v>
      </c>
      <c r="B239" s="18">
        <f>B237*0.25</f>
        <v>3.7499999999999999E-2</v>
      </c>
    </row>
    <row r="240" spans="1:2" ht="15.75" x14ac:dyDescent="0.2">
      <c r="A240" s="16" t="s">
        <v>20</v>
      </c>
      <c r="B240" s="18">
        <v>0.01</v>
      </c>
    </row>
    <row r="241" spans="1:2" ht="15.75" x14ac:dyDescent="0.2">
      <c r="A241" s="13" t="s">
        <v>21</v>
      </c>
      <c r="B241" s="19">
        <v>0.21</v>
      </c>
    </row>
    <row r="242" spans="1:2" ht="15.75" x14ac:dyDescent="0.2">
      <c r="A242" s="62" t="s">
        <v>69</v>
      </c>
      <c r="B242" s="63"/>
    </row>
    <row r="243" spans="1:2" ht="15.75" x14ac:dyDescent="0.2">
      <c r="A243" s="16" t="s">
        <v>65</v>
      </c>
      <c r="B243" s="18">
        <f>20*13/1000</f>
        <v>0.26</v>
      </c>
    </row>
    <row r="244" spans="1:2" ht="15.75" x14ac:dyDescent="0.2">
      <c r="A244" s="16" t="s">
        <v>18</v>
      </c>
      <c r="B244" s="18">
        <f>B245*0.1</f>
        <v>6.5000000000000006E-3</v>
      </c>
    </row>
    <row r="245" spans="1:2" ht="15.75" x14ac:dyDescent="0.2">
      <c r="A245" s="16" t="s">
        <v>19</v>
      </c>
      <c r="B245" s="18">
        <f>B243*0.25</f>
        <v>6.5000000000000002E-2</v>
      </c>
    </row>
    <row r="246" spans="1:2" ht="15.75" x14ac:dyDescent="0.2">
      <c r="A246" s="16" t="s">
        <v>20</v>
      </c>
      <c r="B246" s="18">
        <f>B243*0.03</f>
        <v>7.7999999999999996E-3</v>
      </c>
    </row>
    <row r="247" spans="1:2" ht="15.75" x14ac:dyDescent="0.2">
      <c r="A247" s="13" t="s">
        <v>21</v>
      </c>
      <c r="B247" s="19">
        <v>0.35</v>
      </c>
    </row>
    <row r="248" spans="1:2" ht="15.75" x14ac:dyDescent="0.2">
      <c r="A248" s="62" t="s">
        <v>70</v>
      </c>
      <c r="B248" s="63"/>
    </row>
    <row r="249" spans="1:2" ht="15.75" x14ac:dyDescent="0.2">
      <c r="A249" s="16" t="s">
        <v>68</v>
      </c>
      <c r="B249" s="18">
        <f>30*5/1000</f>
        <v>0.15</v>
      </c>
    </row>
    <row r="250" spans="1:2" ht="15.75" x14ac:dyDescent="0.2">
      <c r="A250" s="16" t="s">
        <v>18</v>
      </c>
      <c r="B250" s="18">
        <v>0.01</v>
      </c>
    </row>
    <row r="251" spans="1:2" ht="15.75" x14ac:dyDescent="0.2">
      <c r="A251" s="16" t="s">
        <v>19</v>
      </c>
      <c r="B251" s="18">
        <f>B249*0.25</f>
        <v>3.7499999999999999E-2</v>
      </c>
    </row>
    <row r="252" spans="1:2" ht="15.75" x14ac:dyDescent="0.2">
      <c r="A252" s="16" t="s">
        <v>20</v>
      </c>
      <c r="B252" s="18">
        <v>0.01</v>
      </c>
    </row>
    <row r="253" spans="1:2" ht="15.75" x14ac:dyDescent="0.2">
      <c r="A253" s="13" t="s">
        <v>21</v>
      </c>
      <c r="B253" s="19">
        <v>0.21</v>
      </c>
    </row>
    <row r="254" spans="1:2" ht="15.75" x14ac:dyDescent="0.2">
      <c r="A254" s="62" t="s">
        <v>70</v>
      </c>
      <c r="B254" s="63"/>
    </row>
    <row r="255" spans="1:2" ht="15.75" x14ac:dyDescent="0.2">
      <c r="A255" s="16" t="s">
        <v>65</v>
      </c>
      <c r="B255" s="18">
        <f>20*13/1000</f>
        <v>0.26</v>
      </c>
    </row>
    <row r="256" spans="1:2" ht="15.75" x14ac:dyDescent="0.2">
      <c r="A256" s="16" t="s">
        <v>18</v>
      </c>
      <c r="B256" s="18">
        <f>B257*0.1</f>
        <v>6.5000000000000006E-3</v>
      </c>
    </row>
    <row r="257" spans="1:2" ht="15.75" x14ac:dyDescent="0.2">
      <c r="A257" s="16" t="s">
        <v>19</v>
      </c>
      <c r="B257" s="18">
        <f>B255*0.25</f>
        <v>6.5000000000000002E-2</v>
      </c>
    </row>
    <row r="258" spans="1:2" ht="15.75" x14ac:dyDescent="0.2">
      <c r="A258" s="16" t="s">
        <v>20</v>
      </c>
      <c r="B258" s="18">
        <f>B255*0.03</f>
        <v>7.7999999999999996E-3</v>
      </c>
    </row>
    <row r="259" spans="1:2" ht="15.75" x14ac:dyDescent="0.2">
      <c r="A259" s="13" t="s">
        <v>21</v>
      </c>
      <c r="B259" s="19">
        <v>0.35</v>
      </c>
    </row>
    <row r="260" spans="1:2" ht="15.75" x14ac:dyDescent="0.2">
      <c r="A260" s="62" t="s">
        <v>71</v>
      </c>
      <c r="B260" s="63"/>
    </row>
    <row r="261" spans="1:2" ht="15.75" x14ac:dyDescent="0.2">
      <c r="A261" s="16" t="s">
        <v>68</v>
      </c>
      <c r="B261" s="18">
        <f>30*5/1000</f>
        <v>0.15</v>
      </c>
    </row>
    <row r="262" spans="1:2" ht="15.75" x14ac:dyDescent="0.2">
      <c r="A262" s="16" t="s">
        <v>18</v>
      </c>
      <c r="B262" s="18">
        <v>0.01</v>
      </c>
    </row>
    <row r="263" spans="1:2" ht="15.75" x14ac:dyDescent="0.2">
      <c r="A263" s="16" t="s">
        <v>19</v>
      </c>
      <c r="B263" s="18">
        <f>B261*0.25</f>
        <v>3.7499999999999999E-2</v>
      </c>
    </row>
    <row r="264" spans="1:2" ht="15.75" x14ac:dyDescent="0.2">
      <c r="A264" s="16" t="s">
        <v>20</v>
      </c>
      <c r="B264" s="18">
        <v>0.01</v>
      </c>
    </row>
    <row r="265" spans="1:2" ht="15.75" x14ac:dyDescent="0.2">
      <c r="A265" s="13" t="s">
        <v>21</v>
      </c>
      <c r="B265" s="19">
        <v>0.21</v>
      </c>
    </row>
    <row r="266" spans="1:2" ht="15.75" x14ac:dyDescent="0.2">
      <c r="A266" s="62" t="s">
        <v>71</v>
      </c>
      <c r="B266" s="63"/>
    </row>
    <row r="267" spans="1:2" ht="15.75" x14ac:dyDescent="0.2">
      <c r="A267" s="16" t="s">
        <v>65</v>
      </c>
      <c r="B267" s="18">
        <f>20*13/1000</f>
        <v>0.26</v>
      </c>
    </row>
    <row r="268" spans="1:2" ht="15.75" x14ac:dyDescent="0.2">
      <c r="A268" s="16" t="s">
        <v>18</v>
      </c>
      <c r="B268" s="18">
        <f>B269*0.1</f>
        <v>6.5000000000000006E-3</v>
      </c>
    </row>
    <row r="269" spans="1:2" ht="15.75" x14ac:dyDescent="0.2">
      <c r="A269" s="16" t="s">
        <v>19</v>
      </c>
      <c r="B269" s="18">
        <f>B267*0.25</f>
        <v>6.5000000000000002E-2</v>
      </c>
    </row>
    <row r="270" spans="1:2" ht="15.75" x14ac:dyDescent="0.2">
      <c r="A270" s="16" t="s">
        <v>20</v>
      </c>
      <c r="B270" s="18">
        <f>B267*0.03</f>
        <v>7.7999999999999996E-3</v>
      </c>
    </row>
    <row r="271" spans="1:2" ht="15.75" x14ac:dyDescent="0.2">
      <c r="A271" s="13" t="s">
        <v>21</v>
      </c>
      <c r="B271" s="19">
        <v>0.35</v>
      </c>
    </row>
    <row r="272" spans="1:2" ht="15.75" x14ac:dyDescent="0.2">
      <c r="A272" s="62" t="s">
        <v>72</v>
      </c>
      <c r="B272" s="63"/>
    </row>
    <row r="273" spans="1:2" ht="15.75" x14ac:dyDescent="0.2">
      <c r="A273" s="16" t="s">
        <v>68</v>
      </c>
      <c r="B273" s="18">
        <f>30*5/1000</f>
        <v>0.15</v>
      </c>
    </row>
    <row r="274" spans="1:2" ht="15.75" x14ac:dyDescent="0.2">
      <c r="A274" s="16" t="s">
        <v>18</v>
      </c>
      <c r="B274" s="18">
        <v>0.01</v>
      </c>
    </row>
    <row r="275" spans="1:2" ht="15.75" x14ac:dyDescent="0.2">
      <c r="A275" s="16" t="s">
        <v>19</v>
      </c>
      <c r="B275" s="18">
        <f>B273*0.25</f>
        <v>3.7499999999999999E-2</v>
      </c>
    </row>
    <row r="276" spans="1:2" ht="15.75" x14ac:dyDescent="0.2">
      <c r="A276" s="16" t="s">
        <v>20</v>
      </c>
      <c r="B276" s="18">
        <v>0.01</v>
      </c>
    </row>
    <row r="277" spans="1:2" ht="15.75" x14ac:dyDescent="0.2">
      <c r="A277" s="13" t="s">
        <v>21</v>
      </c>
      <c r="B277" s="19">
        <v>0.21</v>
      </c>
    </row>
    <row r="278" spans="1:2" ht="15.75" x14ac:dyDescent="0.2">
      <c r="A278" s="62" t="s">
        <v>72</v>
      </c>
      <c r="B278" s="63"/>
    </row>
    <row r="279" spans="1:2" ht="15.75" x14ac:dyDescent="0.2">
      <c r="A279" s="16" t="s">
        <v>63</v>
      </c>
      <c r="B279" s="18">
        <f>20*11/1000</f>
        <v>0.22</v>
      </c>
    </row>
    <row r="280" spans="1:2" ht="15.75" x14ac:dyDescent="0.2">
      <c r="A280" s="16" t="s">
        <v>18</v>
      </c>
      <c r="B280" s="18">
        <f>B281*0.1</f>
        <v>5.5000000000000005E-3</v>
      </c>
    </row>
    <row r="281" spans="1:2" ht="15.75" x14ac:dyDescent="0.2">
      <c r="A281" s="16" t="s">
        <v>19</v>
      </c>
      <c r="B281" s="18">
        <f>B279*0.25</f>
        <v>5.5E-2</v>
      </c>
    </row>
    <row r="282" spans="1:2" ht="15.75" x14ac:dyDescent="0.2">
      <c r="A282" s="16" t="s">
        <v>20</v>
      </c>
      <c r="B282" s="18">
        <f>B279*0.03</f>
        <v>6.6E-3</v>
      </c>
    </row>
    <row r="283" spans="1:2" ht="15.75" x14ac:dyDescent="0.2">
      <c r="A283" s="13" t="s">
        <v>21</v>
      </c>
      <c r="B283" s="19">
        <v>0.3</v>
      </c>
    </row>
    <row r="284" spans="1:2" ht="15.75" x14ac:dyDescent="0.2">
      <c r="A284" s="62" t="s">
        <v>73</v>
      </c>
      <c r="B284" s="63"/>
    </row>
    <row r="285" spans="1:2" ht="15.75" x14ac:dyDescent="0.2">
      <c r="A285" s="16" t="s">
        <v>74</v>
      </c>
      <c r="B285" s="18">
        <f>20*44/1000</f>
        <v>0.88</v>
      </c>
    </row>
    <row r="286" spans="1:2" ht="15.75" x14ac:dyDescent="0.2">
      <c r="A286" s="16" t="s">
        <v>18</v>
      </c>
      <c r="B286" s="18">
        <f>B287*0.1</f>
        <v>2.2000000000000002E-2</v>
      </c>
    </row>
    <row r="287" spans="1:2" ht="15.75" x14ac:dyDescent="0.2">
      <c r="A287" s="16" t="s">
        <v>19</v>
      </c>
      <c r="B287" s="18">
        <f>B285*0.25</f>
        <v>0.22</v>
      </c>
    </row>
    <row r="288" spans="1:2" ht="15.75" x14ac:dyDescent="0.2">
      <c r="A288" s="16" t="s">
        <v>20</v>
      </c>
      <c r="B288" s="18">
        <f>B285*0.03</f>
        <v>2.64E-2</v>
      </c>
    </row>
    <row r="289" spans="1:2" ht="15.75" x14ac:dyDescent="0.2">
      <c r="A289" s="13" t="s">
        <v>21</v>
      </c>
      <c r="B289" s="19">
        <v>1.1499999999999999</v>
      </c>
    </row>
    <row r="290" spans="1:2" ht="15.75" x14ac:dyDescent="0.2">
      <c r="A290" s="62" t="s">
        <v>73</v>
      </c>
      <c r="B290" s="63"/>
    </row>
    <row r="291" spans="1:2" ht="15.75" x14ac:dyDescent="0.2">
      <c r="A291" s="16" t="s">
        <v>58</v>
      </c>
      <c r="B291" s="18">
        <f>30*2/1000</f>
        <v>0.06</v>
      </c>
    </row>
    <row r="292" spans="1:2" ht="15.75" x14ac:dyDescent="0.2">
      <c r="A292" s="16" t="s">
        <v>18</v>
      </c>
      <c r="B292" s="18">
        <v>0.01</v>
      </c>
    </row>
    <row r="293" spans="1:2" ht="15.75" x14ac:dyDescent="0.2">
      <c r="A293" s="16" t="s">
        <v>19</v>
      </c>
      <c r="B293" s="18">
        <f>B291*0.25</f>
        <v>1.4999999999999999E-2</v>
      </c>
    </row>
    <row r="294" spans="1:2" ht="15.75" x14ac:dyDescent="0.2">
      <c r="A294" s="16" t="s">
        <v>20</v>
      </c>
      <c r="B294" s="18">
        <v>0.01</v>
      </c>
    </row>
    <row r="295" spans="1:2" ht="15.75" x14ac:dyDescent="0.2">
      <c r="A295" s="13" t="s">
        <v>21</v>
      </c>
      <c r="B295" s="19">
        <v>0.1</v>
      </c>
    </row>
    <row r="296" spans="1:2" ht="15.75" x14ac:dyDescent="0.2">
      <c r="A296" s="62" t="s">
        <v>73</v>
      </c>
      <c r="B296" s="63"/>
    </row>
    <row r="297" spans="1:2" ht="15.75" x14ac:dyDescent="0.2">
      <c r="A297" s="16" t="s">
        <v>62</v>
      </c>
      <c r="B297" s="18">
        <f>4*4/1000</f>
        <v>1.6E-2</v>
      </c>
    </row>
    <row r="298" spans="1:2" ht="15.75" x14ac:dyDescent="0.2">
      <c r="A298" s="16" t="s">
        <v>18</v>
      </c>
      <c r="B298" s="28">
        <f>B299*0.1</f>
        <v>4.0000000000000002E-4</v>
      </c>
    </row>
    <row r="299" spans="1:2" ht="15.75" x14ac:dyDescent="0.2">
      <c r="A299" s="16" t="s">
        <v>19</v>
      </c>
      <c r="B299" s="27">
        <f>B297*0.25</f>
        <v>4.0000000000000001E-3</v>
      </c>
    </row>
    <row r="300" spans="1:2" ht="15.75" x14ac:dyDescent="0.2">
      <c r="A300" s="16" t="s">
        <v>20</v>
      </c>
      <c r="B300" s="28">
        <f>B297*0.03</f>
        <v>4.8000000000000001E-4</v>
      </c>
    </row>
    <row r="301" spans="1:2" ht="15.75" x14ac:dyDescent="0.2">
      <c r="A301" s="13" t="s">
        <v>21</v>
      </c>
      <c r="B301" s="19">
        <v>0.02</v>
      </c>
    </row>
    <row r="302" spans="1:2" ht="15.75" x14ac:dyDescent="0.2">
      <c r="A302" s="62" t="s">
        <v>75</v>
      </c>
      <c r="B302" s="63"/>
    </row>
    <row r="303" spans="1:2" ht="15.75" x14ac:dyDescent="0.2">
      <c r="A303" s="16" t="s">
        <v>42</v>
      </c>
      <c r="B303" s="18">
        <f>30*6/1000</f>
        <v>0.18</v>
      </c>
    </row>
    <row r="304" spans="1:2" ht="15.75" x14ac:dyDescent="0.2">
      <c r="A304" s="16" t="s">
        <v>18</v>
      </c>
      <c r="B304" s="18">
        <v>0.01</v>
      </c>
    </row>
    <row r="305" spans="1:2" ht="15.75" x14ac:dyDescent="0.2">
      <c r="A305" s="16" t="s">
        <v>19</v>
      </c>
      <c r="B305" s="18">
        <f>B303*0.25</f>
        <v>4.4999999999999998E-2</v>
      </c>
    </row>
    <row r="306" spans="1:2" ht="15.75" x14ac:dyDescent="0.2">
      <c r="A306" s="16" t="s">
        <v>20</v>
      </c>
      <c r="B306" s="18">
        <f>B303*0.03</f>
        <v>5.3999999999999994E-3</v>
      </c>
    </row>
    <row r="307" spans="1:2" ht="15.75" x14ac:dyDescent="0.2">
      <c r="A307" s="13" t="s">
        <v>21</v>
      </c>
      <c r="B307" s="19">
        <v>0.25</v>
      </c>
    </row>
    <row r="308" spans="1:2" ht="15.75" x14ac:dyDescent="0.2">
      <c r="A308" s="62" t="s">
        <v>76</v>
      </c>
      <c r="B308" s="63"/>
    </row>
    <row r="309" spans="1:2" ht="15.75" x14ac:dyDescent="0.2">
      <c r="A309" s="16" t="s">
        <v>77</v>
      </c>
      <c r="B309" s="18">
        <f>20*64/1000</f>
        <v>1.28</v>
      </c>
    </row>
    <row r="310" spans="1:2" ht="15.75" x14ac:dyDescent="0.2">
      <c r="A310" s="16" t="s">
        <v>18</v>
      </c>
      <c r="B310" s="18">
        <f>B311*0.1</f>
        <v>3.2000000000000001E-2</v>
      </c>
    </row>
    <row r="311" spans="1:2" ht="15.75" x14ac:dyDescent="0.2">
      <c r="A311" s="16" t="s">
        <v>19</v>
      </c>
      <c r="B311" s="18">
        <f>B309*0.25</f>
        <v>0.32</v>
      </c>
    </row>
    <row r="312" spans="1:2" ht="15.75" x14ac:dyDescent="0.2">
      <c r="A312" s="16" t="s">
        <v>20</v>
      </c>
      <c r="B312" s="18">
        <f>B309*0.03</f>
        <v>3.8399999999999997E-2</v>
      </c>
    </row>
    <row r="313" spans="1:2" ht="15.75" x14ac:dyDescent="0.2">
      <c r="A313" s="13" t="s">
        <v>21</v>
      </c>
      <c r="B313" s="19">
        <v>1.67</v>
      </c>
    </row>
    <row r="314" spans="1:2" ht="15.75" x14ac:dyDescent="0.2">
      <c r="A314" s="62" t="s">
        <v>76</v>
      </c>
      <c r="B314" s="63"/>
    </row>
    <row r="315" spans="1:2" ht="15.75" x14ac:dyDescent="0.2">
      <c r="A315" s="16" t="s">
        <v>37</v>
      </c>
      <c r="B315" s="18">
        <f>4*32/1000</f>
        <v>0.128</v>
      </c>
    </row>
    <row r="316" spans="1:2" ht="15.75" x14ac:dyDescent="0.2">
      <c r="A316" s="16" t="s">
        <v>18</v>
      </c>
      <c r="B316" s="18">
        <v>0.01</v>
      </c>
    </row>
    <row r="317" spans="1:2" ht="15.75" x14ac:dyDescent="0.2">
      <c r="A317" s="16" t="s">
        <v>19</v>
      </c>
      <c r="B317" s="18">
        <f>B315*0.25</f>
        <v>3.2000000000000001E-2</v>
      </c>
    </row>
    <row r="318" spans="1:2" ht="15.75" x14ac:dyDescent="0.2">
      <c r="A318" s="16" t="s">
        <v>20</v>
      </c>
      <c r="B318" s="18">
        <v>0.01</v>
      </c>
    </row>
    <row r="319" spans="1:2" ht="15.75" x14ac:dyDescent="0.2">
      <c r="A319" s="13" t="s">
        <v>21</v>
      </c>
      <c r="B319" s="19">
        <v>0.18</v>
      </c>
    </row>
    <row r="320" spans="1:2" ht="15.75" x14ac:dyDescent="0.2">
      <c r="A320" s="62" t="s">
        <v>41</v>
      </c>
      <c r="B320" s="63"/>
    </row>
    <row r="321" spans="1:2" ht="15.75" x14ac:dyDescent="0.2">
      <c r="A321" s="16" t="s">
        <v>42</v>
      </c>
      <c r="B321" s="18">
        <f>30*6/1000</f>
        <v>0.18</v>
      </c>
    </row>
    <row r="322" spans="1:2" ht="15.75" x14ac:dyDescent="0.2">
      <c r="A322" s="16" t="s">
        <v>18</v>
      </c>
      <c r="B322" s="18">
        <v>0.01</v>
      </c>
    </row>
    <row r="323" spans="1:2" ht="15.75" x14ac:dyDescent="0.2">
      <c r="A323" s="16" t="s">
        <v>19</v>
      </c>
      <c r="B323" s="18">
        <f>B321*0.25</f>
        <v>4.4999999999999998E-2</v>
      </c>
    </row>
    <row r="324" spans="1:2" ht="15.75" x14ac:dyDescent="0.2">
      <c r="A324" s="16" t="s">
        <v>20</v>
      </c>
      <c r="B324" s="18">
        <f>B321*0.03</f>
        <v>5.3999999999999994E-3</v>
      </c>
    </row>
    <row r="325" spans="1:2" ht="15.75" x14ac:dyDescent="0.2">
      <c r="A325" s="13" t="s">
        <v>21</v>
      </c>
      <c r="B325" s="19">
        <v>0.25</v>
      </c>
    </row>
    <row r="326" spans="1:2" ht="15.75" x14ac:dyDescent="0.2">
      <c r="A326" s="62" t="s">
        <v>78</v>
      </c>
      <c r="B326" s="63"/>
    </row>
    <row r="327" spans="1:2" ht="15.75" x14ac:dyDescent="0.2">
      <c r="A327" s="16" t="s">
        <v>42</v>
      </c>
      <c r="B327" s="18">
        <f>30*6/1000</f>
        <v>0.18</v>
      </c>
    </row>
    <row r="328" spans="1:2" ht="15.75" x14ac:dyDescent="0.2">
      <c r="A328" s="16" t="s">
        <v>18</v>
      </c>
      <c r="B328" s="18">
        <v>0.01</v>
      </c>
    </row>
    <row r="329" spans="1:2" ht="15.75" x14ac:dyDescent="0.2">
      <c r="A329" s="16" t="s">
        <v>19</v>
      </c>
      <c r="B329" s="18">
        <f>B327*0.25</f>
        <v>4.4999999999999998E-2</v>
      </c>
    </row>
    <row r="330" spans="1:2" ht="15.75" x14ac:dyDescent="0.2">
      <c r="A330" s="16" t="s">
        <v>20</v>
      </c>
      <c r="B330" s="18">
        <f>B327*0.03</f>
        <v>5.3999999999999994E-3</v>
      </c>
    </row>
    <row r="331" spans="1:2" ht="15.75" x14ac:dyDescent="0.2">
      <c r="A331" s="13" t="s">
        <v>21</v>
      </c>
      <c r="B331" s="19">
        <v>0.25</v>
      </c>
    </row>
    <row r="332" spans="1:2" ht="15.75" x14ac:dyDescent="0.2">
      <c r="A332" s="62" t="s">
        <v>79</v>
      </c>
      <c r="B332" s="63"/>
    </row>
    <row r="333" spans="1:2" ht="15.75" x14ac:dyDescent="0.2">
      <c r="A333" s="16" t="s">
        <v>32</v>
      </c>
      <c r="B333" s="18">
        <f>20*48/1000</f>
        <v>0.96</v>
      </c>
    </row>
    <row r="334" spans="1:2" ht="15.75" x14ac:dyDescent="0.2">
      <c r="A334" s="16" t="s">
        <v>18</v>
      </c>
      <c r="B334" s="18">
        <f>B335*0.1</f>
        <v>2.4E-2</v>
      </c>
    </row>
    <row r="335" spans="1:2" ht="15.75" x14ac:dyDescent="0.2">
      <c r="A335" s="16" t="s">
        <v>19</v>
      </c>
      <c r="B335" s="18">
        <f>B333*0.25</f>
        <v>0.24</v>
      </c>
    </row>
    <row r="336" spans="1:2" ht="15.75" x14ac:dyDescent="0.2">
      <c r="A336" s="16" t="s">
        <v>20</v>
      </c>
      <c r="B336" s="18">
        <f>B333*0.03</f>
        <v>2.8799999999999999E-2</v>
      </c>
    </row>
    <row r="337" spans="1:2" ht="15.75" x14ac:dyDescent="0.2">
      <c r="A337" s="13" t="s">
        <v>21</v>
      </c>
      <c r="B337" s="19">
        <v>1.25</v>
      </c>
    </row>
    <row r="338" spans="1:2" ht="15.75" x14ac:dyDescent="0.2">
      <c r="A338" s="62" t="s">
        <v>80</v>
      </c>
      <c r="B338" s="63"/>
    </row>
    <row r="339" spans="1:2" ht="15.75" x14ac:dyDescent="0.2">
      <c r="A339" s="16" t="s">
        <v>81</v>
      </c>
      <c r="B339" s="18">
        <f>20*16/1000</f>
        <v>0.32</v>
      </c>
    </row>
    <row r="340" spans="1:2" ht="15.75" x14ac:dyDescent="0.2">
      <c r="A340" s="16" t="s">
        <v>18</v>
      </c>
      <c r="B340" s="18">
        <f>B341*0.1</f>
        <v>8.0000000000000002E-3</v>
      </c>
    </row>
    <row r="341" spans="1:2" ht="15.75" x14ac:dyDescent="0.2">
      <c r="A341" s="16" t="s">
        <v>19</v>
      </c>
      <c r="B341" s="18">
        <f>B339*0.25</f>
        <v>0.08</v>
      </c>
    </row>
    <row r="342" spans="1:2" ht="15.75" x14ac:dyDescent="0.2">
      <c r="A342" s="16" t="s">
        <v>20</v>
      </c>
      <c r="B342" s="18">
        <f>B339*0.03</f>
        <v>9.5999999999999992E-3</v>
      </c>
    </row>
    <row r="343" spans="1:2" ht="15.75" x14ac:dyDescent="0.2">
      <c r="A343" s="13" t="s">
        <v>21</v>
      </c>
      <c r="B343" s="19">
        <v>0.42</v>
      </c>
    </row>
    <row r="344" spans="1:2" ht="15.75" x14ac:dyDescent="0.2">
      <c r="A344" s="62" t="s">
        <v>82</v>
      </c>
      <c r="B344" s="63"/>
    </row>
    <row r="345" spans="1:2" ht="15.75" x14ac:dyDescent="0.2">
      <c r="A345" s="16" t="s">
        <v>37</v>
      </c>
      <c r="B345" s="18">
        <f>20*32/1000</f>
        <v>0.64</v>
      </c>
    </row>
    <row r="346" spans="1:2" ht="15.75" x14ac:dyDescent="0.2">
      <c r="A346" s="16" t="s">
        <v>18</v>
      </c>
      <c r="B346" s="18">
        <f>B347*0.1</f>
        <v>1.6E-2</v>
      </c>
    </row>
    <row r="347" spans="1:2" ht="15.75" x14ac:dyDescent="0.2">
      <c r="A347" s="16" t="s">
        <v>19</v>
      </c>
      <c r="B347" s="18">
        <f>B345*0.25</f>
        <v>0.16</v>
      </c>
    </row>
    <row r="348" spans="1:2" ht="15.75" x14ac:dyDescent="0.2">
      <c r="A348" s="16" t="s">
        <v>20</v>
      </c>
      <c r="B348" s="18">
        <f>B345*0.03</f>
        <v>1.9199999999999998E-2</v>
      </c>
    </row>
    <row r="349" spans="1:2" ht="15.75" x14ac:dyDescent="0.2">
      <c r="A349" s="13" t="s">
        <v>21</v>
      </c>
      <c r="B349" s="19">
        <v>0.84</v>
      </c>
    </row>
    <row r="350" spans="1:2" ht="15.75" x14ac:dyDescent="0.2">
      <c r="A350" s="62" t="s">
        <v>83</v>
      </c>
      <c r="B350" s="63"/>
    </row>
    <row r="351" spans="1:2" ht="15.75" x14ac:dyDescent="0.2">
      <c r="A351" s="16" t="s">
        <v>84</v>
      </c>
      <c r="B351" s="18">
        <f>20*36/1000</f>
        <v>0.72</v>
      </c>
    </row>
    <row r="352" spans="1:2" ht="15.75" x14ac:dyDescent="0.2">
      <c r="A352" s="16" t="s">
        <v>18</v>
      </c>
      <c r="B352" s="18">
        <f>B353*0.1</f>
        <v>1.7999999999999999E-2</v>
      </c>
    </row>
    <row r="353" spans="1:2" ht="15.75" x14ac:dyDescent="0.2">
      <c r="A353" s="16" t="s">
        <v>19</v>
      </c>
      <c r="B353" s="18">
        <f>B351*0.25</f>
        <v>0.18</v>
      </c>
    </row>
    <row r="354" spans="1:2" ht="15.75" x14ac:dyDescent="0.2">
      <c r="A354" s="16" t="s">
        <v>20</v>
      </c>
      <c r="B354" s="18">
        <f>B351*0.03</f>
        <v>2.1599999999999998E-2</v>
      </c>
    </row>
    <row r="355" spans="1:2" ht="15.75" x14ac:dyDescent="0.2">
      <c r="A355" s="13" t="s">
        <v>21</v>
      </c>
      <c r="B355" s="19">
        <v>0.94</v>
      </c>
    </row>
    <row r="356" spans="1:2" ht="15.75" x14ac:dyDescent="0.2">
      <c r="A356" s="62" t="s">
        <v>85</v>
      </c>
      <c r="B356" s="63"/>
    </row>
    <row r="357" spans="1:2" ht="15.75" x14ac:dyDescent="0.2">
      <c r="A357" s="16" t="s">
        <v>37</v>
      </c>
      <c r="B357" s="18">
        <f>20*32/1000</f>
        <v>0.64</v>
      </c>
    </row>
    <row r="358" spans="1:2" ht="15.75" x14ac:dyDescent="0.2">
      <c r="A358" s="16" t="s">
        <v>18</v>
      </c>
      <c r="B358" s="18">
        <f>B359*0.1</f>
        <v>1.6E-2</v>
      </c>
    </row>
    <row r="359" spans="1:2" ht="15.75" x14ac:dyDescent="0.2">
      <c r="A359" s="16" t="s">
        <v>19</v>
      </c>
      <c r="B359" s="18">
        <f>B357*0.25</f>
        <v>0.16</v>
      </c>
    </row>
    <row r="360" spans="1:2" ht="15.75" x14ac:dyDescent="0.2">
      <c r="A360" s="16" t="s">
        <v>20</v>
      </c>
      <c r="B360" s="18">
        <f>B357*0.03</f>
        <v>1.9199999999999998E-2</v>
      </c>
    </row>
    <row r="361" spans="1:2" ht="15.75" x14ac:dyDescent="0.2">
      <c r="A361" s="13" t="s">
        <v>21</v>
      </c>
      <c r="B361" s="19">
        <v>0.84</v>
      </c>
    </row>
    <row r="362" spans="1:2" ht="15.75" x14ac:dyDescent="0.2">
      <c r="A362" s="62" t="s">
        <v>86</v>
      </c>
      <c r="B362" s="63"/>
    </row>
    <row r="363" spans="1:2" ht="15.75" x14ac:dyDescent="0.2">
      <c r="A363" s="16" t="s">
        <v>42</v>
      </c>
      <c r="B363" s="18">
        <f>30*6/1000</f>
        <v>0.18</v>
      </c>
    </row>
    <row r="364" spans="1:2" ht="15.75" x14ac:dyDescent="0.2">
      <c r="A364" s="16" t="s">
        <v>18</v>
      </c>
      <c r="B364" s="18">
        <v>0.01</v>
      </c>
    </row>
    <row r="365" spans="1:2" ht="15.75" x14ac:dyDescent="0.2">
      <c r="A365" s="16" t="s">
        <v>19</v>
      </c>
      <c r="B365" s="18">
        <f>B363*0.25</f>
        <v>4.4999999999999998E-2</v>
      </c>
    </row>
    <row r="366" spans="1:2" ht="15.75" x14ac:dyDescent="0.2">
      <c r="A366" s="16" t="s">
        <v>20</v>
      </c>
      <c r="B366" s="18">
        <f>B363*0.03</f>
        <v>5.3999999999999994E-3</v>
      </c>
    </row>
    <row r="367" spans="1:2" ht="15.75" x14ac:dyDescent="0.2">
      <c r="A367" s="13" t="s">
        <v>21</v>
      </c>
      <c r="B367" s="19">
        <v>0.25</v>
      </c>
    </row>
    <row r="368" spans="1:2" ht="15.75" x14ac:dyDescent="0.2">
      <c r="A368" s="62" t="s">
        <v>87</v>
      </c>
      <c r="B368" s="63"/>
    </row>
    <row r="369" spans="1:2" ht="15.75" x14ac:dyDescent="0.2">
      <c r="A369" s="16" t="s">
        <v>42</v>
      </c>
      <c r="B369" s="18">
        <f>30*6/1000</f>
        <v>0.18</v>
      </c>
    </row>
    <row r="370" spans="1:2" ht="15.75" x14ac:dyDescent="0.2">
      <c r="A370" s="16" t="s">
        <v>18</v>
      </c>
      <c r="B370" s="18">
        <v>0.01</v>
      </c>
    </row>
    <row r="371" spans="1:2" ht="15.75" x14ac:dyDescent="0.2">
      <c r="A371" s="16" t="s">
        <v>19</v>
      </c>
      <c r="B371" s="18">
        <f>B369*0.25</f>
        <v>4.4999999999999998E-2</v>
      </c>
    </row>
    <row r="372" spans="1:2" ht="15.75" x14ac:dyDescent="0.2">
      <c r="A372" s="16" t="s">
        <v>20</v>
      </c>
      <c r="B372" s="18">
        <f>B369*0.03</f>
        <v>5.3999999999999994E-3</v>
      </c>
    </row>
    <row r="373" spans="1:2" ht="15.75" x14ac:dyDescent="0.2">
      <c r="A373" s="13" t="s">
        <v>21</v>
      </c>
      <c r="B373" s="19">
        <v>0.25</v>
      </c>
    </row>
    <row r="374" spans="1:2" ht="15.75" x14ac:dyDescent="0.2">
      <c r="A374" s="62" t="s">
        <v>88</v>
      </c>
      <c r="B374" s="63"/>
    </row>
    <row r="375" spans="1:2" ht="15.75" x14ac:dyDescent="0.2">
      <c r="A375" s="16" t="s">
        <v>42</v>
      </c>
      <c r="B375" s="18">
        <f>30*6/1000</f>
        <v>0.18</v>
      </c>
    </row>
    <row r="376" spans="1:2" ht="15.75" x14ac:dyDescent="0.2">
      <c r="A376" s="16" t="s">
        <v>18</v>
      </c>
      <c r="B376" s="18">
        <v>0.01</v>
      </c>
    </row>
    <row r="377" spans="1:2" ht="15.75" x14ac:dyDescent="0.2">
      <c r="A377" s="16" t="s">
        <v>19</v>
      </c>
      <c r="B377" s="18">
        <f>B375*0.25</f>
        <v>4.4999999999999998E-2</v>
      </c>
    </row>
    <row r="378" spans="1:2" ht="15.75" x14ac:dyDescent="0.2">
      <c r="A378" s="16" t="s">
        <v>20</v>
      </c>
      <c r="B378" s="18">
        <f>B375*0.03</f>
        <v>5.3999999999999994E-3</v>
      </c>
    </row>
    <row r="379" spans="1:2" ht="15.75" x14ac:dyDescent="0.2">
      <c r="A379" s="13" t="s">
        <v>21</v>
      </c>
      <c r="B379" s="19">
        <v>0.25</v>
      </c>
    </row>
    <row r="380" spans="1:2" ht="15.75" x14ac:dyDescent="0.2">
      <c r="A380" s="62" t="s">
        <v>91</v>
      </c>
      <c r="B380" s="63"/>
    </row>
    <row r="381" spans="1:2" ht="15.75" x14ac:dyDescent="0.2">
      <c r="A381" s="16" t="s">
        <v>89</v>
      </c>
      <c r="B381" s="18">
        <f>20*18/1000</f>
        <v>0.36</v>
      </c>
    </row>
    <row r="382" spans="1:2" ht="15.75" x14ac:dyDescent="0.2">
      <c r="A382" s="16" t="s">
        <v>18</v>
      </c>
      <c r="B382" s="18">
        <f>B383*0.1</f>
        <v>8.9999999999999993E-3</v>
      </c>
    </row>
    <row r="383" spans="1:2" ht="15.75" x14ac:dyDescent="0.2">
      <c r="A383" s="16" t="s">
        <v>19</v>
      </c>
      <c r="B383" s="18">
        <f>B381*0.25</f>
        <v>0.09</v>
      </c>
    </row>
    <row r="384" spans="1:2" ht="15.75" x14ac:dyDescent="0.2">
      <c r="A384" s="16" t="s">
        <v>20</v>
      </c>
      <c r="B384" s="18">
        <f>B381*0.03</f>
        <v>1.0799999999999999E-2</v>
      </c>
    </row>
    <row r="385" spans="1:2" ht="15.75" x14ac:dyDescent="0.2">
      <c r="A385" s="13" t="s">
        <v>21</v>
      </c>
      <c r="B385" s="19">
        <v>0.47</v>
      </c>
    </row>
    <row r="386" spans="1:2" ht="15.75" x14ac:dyDescent="0.2">
      <c r="A386" s="62" t="s">
        <v>91</v>
      </c>
      <c r="B386" s="63"/>
    </row>
    <row r="387" spans="1:2" ht="15.75" x14ac:dyDescent="0.2">
      <c r="A387" s="16" t="s">
        <v>90</v>
      </c>
      <c r="B387" s="18">
        <f>30*30/1000</f>
        <v>0.9</v>
      </c>
    </row>
    <row r="388" spans="1:2" ht="15.75" x14ac:dyDescent="0.2">
      <c r="A388" s="16" t="s">
        <v>18</v>
      </c>
      <c r="B388" s="18">
        <f>B389*0.1</f>
        <v>2.2500000000000003E-2</v>
      </c>
    </row>
    <row r="389" spans="1:2" ht="15.75" x14ac:dyDescent="0.2">
      <c r="A389" s="16" t="s">
        <v>19</v>
      </c>
      <c r="B389" s="18">
        <f>B387*0.25</f>
        <v>0.22500000000000001</v>
      </c>
    </row>
    <row r="390" spans="1:2" ht="15.75" x14ac:dyDescent="0.2">
      <c r="A390" s="16" t="s">
        <v>20</v>
      </c>
      <c r="B390" s="18">
        <f>B387*0.03</f>
        <v>2.7E-2</v>
      </c>
    </row>
    <row r="391" spans="1:2" ht="15.75" x14ac:dyDescent="0.2">
      <c r="A391" s="13" t="s">
        <v>21</v>
      </c>
      <c r="B391" s="19">
        <v>1.18</v>
      </c>
    </row>
    <row r="392" spans="1:2" ht="15.75" x14ac:dyDescent="0.2">
      <c r="A392" s="62" t="s">
        <v>91</v>
      </c>
      <c r="B392" s="63"/>
    </row>
    <row r="393" spans="1:2" ht="15.75" x14ac:dyDescent="0.2">
      <c r="A393" s="16" t="s">
        <v>93</v>
      </c>
      <c r="B393" s="18">
        <f>4*60/1000</f>
        <v>0.24</v>
      </c>
    </row>
    <row r="394" spans="1:2" ht="15.75" x14ac:dyDescent="0.2">
      <c r="A394" s="16" t="s">
        <v>18</v>
      </c>
      <c r="B394" s="18">
        <f>B395*0.1</f>
        <v>6.0000000000000001E-3</v>
      </c>
    </row>
    <row r="395" spans="1:2" ht="15.75" x14ac:dyDescent="0.2">
      <c r="A395" s="16" t="s">
        <v>19</v>
      </c>
      <c r="B395" s="18">
        <f>B393*0.25</f>
        <v>0.06</v>
      </c>
    </row>
    <row r="396" spans="1:2" ht="15.75" x14ac:dyDescent="0.2">
      <c r="A396" s="16" t="s">
        <v>20</v>
      </c>
      <c r="B396" s="18">
        <f>B393*0.03</f>
        <v>7.1999999999999998E-3</v>
      </c>
    </row>
    <row r="397" spans="1:2" ht="15.75" x14ac:dyDescent="0.2">
      <c r="A397" s="13" t="s">
        <v>21</v>
      </c>
      <c r="B397" s="19">
        <v>0.32</v>
      </c>
    </row>
    <row r="398" spans="1:2" ht="15.75" x14ac:dyDescent="0.2">
      <c r="A398" s="62" t="s">
        <v>145</v>
      </c>
      <c r="B398" s="63"/>
    </row>
    <row r="399" spans="1:2" ht="15.75" x14ac:dyDescent="0.2">
      <c r="A399" s="16" t="s">
        <v>146</v>
      </c>
      <c r="B399" s="18">
        <f>4*32/1000</f>
        <v>0.128</v>
      </c>
    </row>
    <row r="400" spans="1:2" ht="15.75" x14ac:dyDescent="0.2">
      <c r="A400" s="16" t="s">
        <v>18</v>
      </c>
      <c r="B400" s="18">
        <v>0.01</v>
      </c>
    </row>
    <row r="401" spans="1:2" ht="15.75" x14ac:dyDescent="0.2">
      <c r="A401" s="16" t="s">
        <v>19</v>
      </c>
      <c r="B401" s="18">
        <f>B399*0.25</f>
        <v>3.2000000000000001E-2</v>
      </c>
    </row>
    <row r="402" spans="1:2" ht="15.75" x14ac:dyDescent="0.2">
      <c r="A402" s="16" t="s">
        <v>20</v>
      </c>
      <c r="B402" s="18">
        <v>0.01</v>
      </c>
    </row>
    <row r="403" spans="1:2" ht="15.75" x14ac:dyDescent="0.2">
      <c r="A403" s="13" t="s">
        <v>21</v>
      </c>
      <c r="B403" s="19">
        <v>0.18</v>
      </c>
    </row>
    <row r="404" spans="1:2" ht="15.75" x14ac:dyDescent="0.2">
      <c r="A404" s="62" t="s">
        <v>96</v>
      </c>
      <c r="B404" s="63"/>
    </row>
    <row r="405" spans="1:2" ht="15.75" x14ac:dyDescent="0.2">
      <c r="A405" s="16" t="s">
        <v>42</v>
      </c>
      <c r="B405" s="18">
        <f>30*6/1000</f>
        <v>0.18</v>
      </c>
    </row>
    <row r="406" spans="1:2" ht="15.75" x14ac:dyDescent="0.2">
      <c r="A406" s="16" t="s">
        <v>18</v>
      </c>
      <c r="B406" s="18">
        <v>0.01</v>
      </c>
    </row>
    <row r="407" spans="1:2" ht="15.75" x14ac:dyDescent="0.2">
      <c r="A407" s="16" t="s">
        <v>19</v>
      </c>
      <c r="B407" s="18">
        <f>B405*0.25</f>
        <v>4.4999999999999998E-2</v>
      </c>
    </row>
    <row r="408" spans="1:2" ht="15.75" x14ac:dyDescent="0.2">
      <c r="A408" s="16" t="s">
        <v>20</v>
      </c>
      <c r="B408" s="18">
        <f>B405*0.03</f>
        <v>5.3999999999999994E-3</v>
      </c>
    </row>
    <row r="409" spans="1:2" ht="15.75" x14ac:dyDescent="0.2">
      <c r="A409" s="13" t="s">
        <v>21</v>
      </c>
      <c r="B409" s="19">
        <v>0.25</v>
      </c>
    </row>
    <row r="410" spans="1:2" ht="15.75" x14ac:dyDescent="0.2">
      <c r="A410" s="62" t="s">
        <v>97</v>
      </c>
      <c r="B410" s="63"/>
    </row>
    <row r="411" spans="1:2" ht="15.75" x14ac:dyDescent="0.2">
      <c r="A411" s="16" t="s">
        <v>44</v>
      </c>
      <c r="B411" s="18">
        <f>30*10/1000</f>
        <v>0.3</v>
      </c>
    </row>
    <row r="412" spans="1:2" ht="15.75" x14ac:dyDescent="0.2">
      <c r="A412" s="16" t="s">
        <v>18</v>
      </c>
      <c r="B412" s="18">
        <f>B411*0.1</f>
        <v>0.03</v>
      </c>
    </row>
    <row r="413" spans="1:2" ht="15.75" x14ac:dyDescent="0.2">
      <c r="A413" s="16" t="s">
        <v>19</v>
      </c>
      <c r="B413" s="18">
        <f>B411*0.25</f>
        <v>7.4999999999999997E-2</v>
      </c>
    </row>
    <row r="414" spans="1:2" ht="15.75" x14ac:dyDescent="0.2">
      <c r="A414" s="16" t="s">
        <v>20</v>
      </c>
      <c r="B414" s="18">
        <f>B411*0.03</f>
        <v>8.9999999999999993E-3</v>
      </c>
    </row>
    <row r="415" spans="1:2" ht="15.75" x14ac:dyDescent="0.2">
      <c r="A415" s="13" t="s">
        <v>21</v>
      </c>
      <c r="B415" s="19">
        <v>0.42</v>
      </c>
    </row>
    <row r="416" spans="1:2" ht="15.75" x14ac:dyDescent="0.2">
      <c r="A416" s="62" t="s">
        <v>97</v>
      </c>
      <c r="B416" s="63"/>
    </row>
    <row r="417" spans="1:2" ht="15.75" x14ac:dyDescent="0.2">
      <c r="A417" s="16" t="s">
        <v>98</v>
      </c>
      <c r="B417" s="18">
        <f>20*226/1000</f>
        <v>4.5199999999999996</v>
      </c>
    </row>
    <row r="418" spans="1:2" ht="15.75" x14ac:dyDescent="0.2">
      <c r="A418" s="16" t="s">
        <v>18</v>
      </c>
      <c r="B418" s="18">
        <f>B419*0.1</f>
        <v>0.11299999999999999</v>
      </c>
    </row>
    <row r="419" spans="1:2" ht="15.75" x14ac:dyDescent="0.2">
      <c r="A419" s="16" t="s">
        <v>19</v>
      </c>
      <c r="B419" s="18">
        <f>B417*0.25</f>
        <v>1.1299999999999999</v>
      </c>
    </row>
    <row r="420" spans="1:2" ht="15.75" x14ac:dyDescent="0.2">
      <c r="A420" s="16" t="s">
        <v>20</v>
      </c>
      <c r="B420" s="18">
        <f>B417*0.03</f>
        <v>0.13559999999999997</v>
      </c>
    </row>
    <row r="421" spans="1:2" ht="15.75" x14ac:dyDescent="0.2">
      <c r="A421" s="13" t="s">
        <v>21</v>
      </c>
      <c r="B421" s="19">
        <v>5.9</v>
      </c>
    </row>
    <row r="422" spans="1:2" ht="15.75" x14ac:dyDescent="0.2">
      <c r="A422" s="62" t="s">
        <v>99</v>
      </c>
      <c r="B422" s="63"/>
    </row>
    <row r="423" spans="1:2" ht="15.75" x14ac:dyDescent="0.2">
      <c r="A423" s="16" t="s">
        <v>42</v>
      </c>
      <c r="B423" s="18">
        <f>30*6/1000</f>
        <v>0.18</v>
      </c>
    </row>
    <row r="424" spans="1:2" ht="15.75" x14ac:dyDescent="0.2">
      <c r="A424" s="16" t="s">
        <v>18</v>
      </c>
      <c r="B424" s="18">
        <f>B423*0.1</f>
        <v>1.7999999999999999E-2</v>
      </c>
    </row>
    <row r="425" spans="1:2" ht="15.75" x14ac:dyDescent="0.2">
      <c r="A425" s="16" t="s">
        <v>19</v>
      </c>
      <c r="B425" s="18">
        <f>B423*0.25</f>
        <v>4.4999999999999998E-2</v>
      </c>
    </row>
    <row r="426" spans="1:2" ht="15.75" x14ac:dyDescent="0.2">
      <c r="A426" s="16" t="s">
        <v>20</v>
      </c>
      <c r="B426" s="18">
        <f>B423*0.03</f>
        <v>5.3999999999999994E-3</v>
      </c>
    </row>
    <row r="427" spans="1:2" ht="15.75" x14ac:dyDescent="0.2">
      <c r="A427" s="13" t="s">
        <v>21</v>
      </c>
      <c r="B427" s="19">
        <v>0.26</v>
      </c>
    </row>
    <row r="428" spans="1:2" ht="15.75" x14ac:dyDescent="0.2">
      <c r="A428" s="62" t="s">
        <v>99</v>
      </c>
      <c r="B428" s="63"/>
    </row>
    <row r="429" spans="1:2" ht="15.75" x14ac:dyDescent="0.2">
      <c r="A429" s="16" t="s">
        <v>100</v>
      </c>
      <c r="B429" s="18">
        <f>20*128/1000</f>
        <v>2.56</v>
      </c>
    </row>
    <row r="430" spans="1:2" ht="15.75" x14ac:dyDescent="0.2">
      <c r="A430" s="16" t="s">
        <v>18</v>
      </c>
      <c r="B430" s="18">
        <f>B431*0.1</f>
        <v>6.4000000000000001E-2</v>
      </c>
    </row>
    <row r="431" spans="1:2" ht="15.75" x14ac:dyDescent="0.2">
      <c r="A431" s="16" t="s">
        <v>19</v>
      </c>
      <c r="B431" s="18">
        <f>B429*0.25</f>
        <v>0.64</v>
      </c>
    </row>
    <row r="432" spans="1:2" ht="15.75" x14ac:dyDescent="0.2">
      <c r="A432" s="16" t="s">
        <v>20</v>
      </c>
      <c r="B432" s="18">
        <f>B429*0.03</f>
        <v>7.6799999999999993E-2</v>
      </c>
    </row>
    <row r="433" spans="1:2" ht="15.75" x14ac:dyDescent="0.2">
      <c r="A433" s="13" t="s">
        <v>21</v>
      </c>
      <c r="B433" s="19">
        <v>3.34</v>
      </c>
    </row>
    <row r="434" spans="1:2" ht="15.75" x14ac:dyDescent="0.2">
      <c r="A434" s="62" t="s">
        <v>101</v>
      </c>
      <c r="B434" s="63"/>
    </row>
    <row r="435" spans="1:2" ht="15.75" x14ac:dyDescent="0.2">
      <c r="A435" s="16" t="s">
        <v>102</v>
      </c>
      <c r="B435" s="18">
        <f>30*34/1000</f>
        <v>1.02</v>
      </c>
    </row>
    <row r="436" spans="1:2" ht="15.75" x14ac:dyDescent="0.2">
      <c r="A436" s="16" t="s">
        <v>18</v>
      </c>
      <c r="B436" s="18">
        <f>B435*0.1</f>
        <v>0.10200000000000001</v>
      </c>
    </row>
    <row r="437" spans="1:2" ht="15.75" x14ac:dyDescent="0.2">
      <c r="A437" s="16" t="s">
        <v>19</v>
      </c>
      <c r="B437" s="18">
        <f>B435*0.25</f>
        <v>0.255</v>
      </c>
    </row>
    <row r="438" spans="1:2" ht="15.75" x14ac:dyDescent="0.2">
      <c r="A438" s="16" t="s">
        <v>20</v>
      </c>
      <c r="B438" s="18">
        <f>B435*0.03</f>
        <v>3.0599999999999999E-2</v>
      </c>
    </row>
    <row r="439" spans="1:2" ht="15.75" x14ac:dyDescent="0.2">
      <c r="A439" s="13" t="s">
        <v>21</v>
      </c>
      <c r="B439" s="19">
        <v>1.41</v>
      </c>
    </row>
    <row r="440" spans="1:2" ht="15.75" x14ac:dyDescent="0.2">
      <c r="A440" s="62" t="s">
        <v>101</v>
      </c>
      <c r="B440" s="63"/>
    </row>
    <row r="441" spans="1:2" ht="15.75" x14ac:dyDescent="0.2">
      <c r="A441" s="16" t="s">
        <v>103</v>
      </c>
      <c r="B441" s="18">
        <f>20*167/1000</f>
        <v>3.34</v>
      </c>
    </row>
    <row r="442" spans="1:2" ht="15.75" x14ac:dyDescent="0.2">
      <c r="A442" s="16" t="s">
        <v>18</v>
      </c>
      <c r="B442" s="18">
        <f>B443*0.1</f>
        <v>8.3500000000000005E-2</v>
      </c>
    </row>
    <row r="443" spans="1:2" ht="15.75" x14ac:dyDescent="0.2">
      <c r="A443" s="16" t="s">
        <v>19</v>
      </c>
      <c r="B443" s="18">
        <f>B441*0.25</f>
        <v>0.83499999999999996</v>
      </c>
    </row>
    <row r="444" spans="1:2" ht="15.75" x14ac:dyDescent="0.2">
      <c r="A444" s="16" t="s">
        <v>20</v>
      </c>
      <c r="B444" s="18">
        <f>B441*0.03</f>
        <v>0.1002</v>
      </c>
    </row>
    <row r="445" spans="1:2" ht="15.75" x14ac:dyDescent="0.2">
      <c r="A445" s="13" t="s">
        <v>21</v>
      </c>
      <c r="B445" s="19">
        <v>4.3600000000000003</v>
      </c>
    </row>
    <row r="446" spans="1:2" ht="15.75" x14ac:dyDescent="0.2">
      <c r="A446" s="62" t="s">
        <v>104</v>
      </c>
      <c r="B446" s="63"/>
    </row>
    <row r="447" spans="1:2" ht="15.75" x14ac:dyDescent="0.2">
      <c r="A447" s="16" t="s">
        <v>57</v>
      </c>
      <c r="B447" s="18">
        <f>20*14/1000</f>
        <v>0.28000000000000003</v>
      </c>
    </row>
    <row r="448" spans="1:2" ht="15.75" x14ac:dyDescent="0.2">
      <c r="A448" s="16" t="s">
        <v>18</v>
      </c>
      <c r="B448" s="18">
        <f>B449*0.1</f>
        <v>7.000000000000001E-3</v>
      </c>
    </row>
    <row r="449" spans="1:2" ht="15.75" x14ac:dyDescent="0.2">
      <c r="A449" s="16" t="s">
        <v>19</v>
      </c>
      <c r="B449" s="18">
        <f>B447*0.25</f>
        <v>7.0000000000000007E-2</v>
      </c>
    </row>
    <row r="450" spans="1:2" ht="15.75" x14ac:dyDescent="0.2">
      <c r="A450" s="16" t="s">
        <v>20</v>
      </c>
      <c r="B450" s="18">
        <f>B447*0.03</f>
        <v>8.4000000000000012E-3</v>
      </c>
    </row>
    <row r="451" spans="1:2" ht="15.75" x14ac:dyDescent="0.2">
      <c r="A451" s="13" t="s">
        <v>21</v>
      </c>
      <c r="B451" s="19">
        <v>0.37</v>
      </c>
    </row>
    <row r="452" spans="1:2" ht="15.75" x14ac:dyDescent="0.2">
      <c r="A452" s="62" t="s">
        <v>105</v>
      </c>
      <c r="B452" s="63"/>
    </row>
    <row r="453" spans="1:2" ht="15.75" x14ac:dyDescent="0.2">
      <c r="A453" s="16" t="s">
        <v>57</v>
      </c>
      <c r="B453" s="18">
        <f>20*14/1000</f>
        <v>0.28000000000000003</v>
      </c>
    </row>
    <row r="454" spans="1:2" ht="15.75" x14ac:dyDescent="0.2">
      <c r="A454" s="16" t="s">
        <v>18</v>
      </c>
      <c r="B454" s="18">
        <f>B455*0.1</f>
        <v>7.000000000000001E-3</v>
      </c>
    </row>
    <row r="455" spans="1:2" ht="15.75" x14ac:dyDescent="0.2">
      <c r="A455" s="16" t="s">
        <v>19</v>
      </c>
      <c r="B455" s="18">
        <f>B453*0.25</f>
        <v>7.0000000000000007E-2</v>
      </c>
    </row>
    <row r="456" spans="1:2" ht="15.75" x14ac:dyDescent="0.2">
      <c r="A456" s="16" t="s">
        <v>20</v>
      </c>
      <c r="B456" s="18">
        <f>B453*0.03</f>
        <v>8.4000000000000012E-3</v>
      </c>
    </row>
    <row r="457" spans="1:2" ht="15.75" x14ac:dyDescent="0.2">
      <c r="A457" s="13" t="s">
        <v>21</v>
      </c>
      <c r="B457" s="19">
        <v>0.37</v>
      </c>
    </row>
    <row r="458" spans="1:2" ht="15.75" x14ac:dyDescent="0.2">
      <c r="A458" s="62" t="s">
        <v>106</v>
      </c>
      <c r="B458" s="63"/>
    </row>
    <row r="459" spans="1:2" ht="15.75" x14ac:dyDescent="0.2">
      <c r="A459" s="16" t="s">
        <v>107</v>
      </c>
      <c r="B459" s="18">
        <f>20*15/1000</f>
        <v>0.3</v>
      </c>
    </row>
    <row r="460" spans="1:2" ht="15.75" x14ac:dyDescent="0.2">
      <c r="A460" s="16" t="s">
        <v>18</v>
      </c>
      <c r="B460" s="18">
        <f>B461*0.1</f>
        <v>7.4999999999999997E-3</v>
      </c>
    </row>
    <row r="461" spans="1:2" ht="15.75" x14ac:dyDescent="0.2">
      <c r="A461" s="16" t="s">
        <v>19</v>
      </c>
      <c r="B461" s="18">
        <f>B459*0.25</f>
        <v>7.4999999999999997E-2</v>
      </c>
    </row>
    <row r="462" spans="1:2" ht="15.75" x14ac:dyDescent="0.2">
      <c r="A462" s="16" t="s">
        <v>20</v>
      </c>
      <c r="B462" s="18">
        <f>B459*0.03</f>
        <v>8.9999999999999993E-3</v>
      </c>
    </row>
    <row r="463" spans="1:2" ht="15.75" x14ac:dyDescent="0.2">
      <c r="A463" s="13" t="s">
        <v>21</v>
      </c>
      <c r="B463" s="19">
        <v>0.4</v>
      </c>
    </row>
    <row r="464" spans="1:2" ht="15.75" x14ac:dyDescent="0.2">
      <c r="A464" s="62" t="s">
        <v>108</v>
      </c>
      <c r="B464" s="63"/>
    </row>
    <row r="465" spans="1:2" ht="15.75" x14ac:dyDescent="0.2">
      <c r="A465" s="16" t="s">
        <v>107</v>
      </c>
      <c r="B465" s="18">
        <f>20*15/1000</f>
        <v>0.3</v>
      </c>
    </row>
    <row r="466" spans="1:2" ht="15.75" x14ac:dyDescent="0.2">
      <c r="A466" s="16" t="s">
        <v>18</v>
      </c>
      <c r="B466" s="18">
        <f>B467*0.1</f>
        <v>7.4999999999999997E-3</v>
      </c>
    </row>
    <row r="467" spans="1:2" ht="15.75" x14ac:dyDescent="0.2">
      <c r="A467" s="16" t="s">
        <v>19</v>
      </c>
      <c r="B467" s="18">
        <f>B465*0.25</f>
        <v>7.4999999999999997E-2</v>
      </c>
    </row>
    <row r="468" spans="1:2" ht="15.75" x14ac:dyDescent="0.2">
      <c r="A468" s="16" t="s">
        <v>20</v>
      </c>
      <c r="B468" s="18">
        <f>B465*0.03</f>
        <v>8.9999999999999993E-3</v>
      </c>
    </row>
    <row r="469" spans="1:2" ht="15.75" x14ac:dyDescent="0.2">
      <c r="A469" s="13" t="s">
        <v>21</v>
      </c>
      <c r="B469" s="19">
        <v>0.4</v>
      </c>
    </row>
    <row r="470" spans="1:2" ht="15.75" x14ac:dyDescent="0.2">
      <c r="A470" s="62" t="s">
        <v>109</v>
      </c>
      <c r="B470" s="63"/>
    </row>
    <row r="471" spans="1:2" ht="15.75" x14ac:dyDescent="0.2">
      <c r="A471" s="16" t="s">
        <v>107</v>
      </c>
      <c r="B471" s="18">
        <f>20*15/1000</f>
        <v>0.3</v>
      </c>
    </row>
    <row r="472" spans="1:2" ht="15.75" x14ac:dyDescent="0.2">
      <c r="A472" s="16" t="s">
        <v>18</v>
      </c>
      <c r="B472" s="18">
        <f>B473*0.1</f>
        <v>7.4999999999999997E-3</v>
      </c>
    </row>
    <row r="473" spans="1:2" ht="15.75" x14ac:dyDescent="0.2">
      <c r="A473" s="16" t="s">
        <v>19</v>
      </c>
      <c r="B473" s="18">
        <f>B471*0.25</f>
        <v>7.4999999999999997E-2</v>
      </c>
    </row>
    <row r="474" spans="1:2" ht="15.75" x14ac:dyDescent="0.2">
      <c r="A474" s="16" t="s">
        <v>20</v>
      </c>
      <c r="B474" s="18">
        <f>B471*0.03</f>
        <v>8.9999999999999993E-3</v>
      </c>
    </row>
    <row r="475" spans="1:2" ht="15.75" x14ac:dyDescent="0.2">
      <c r="A475" s="13" t="s">
        <v>21</v>
      </c>
      <c r="B475" s="19">
        <v>0.4</v>
      </c>
    </row>
    <row r="476" spans="1:2" ht="15.75" x14ac:dyDescent="0.2">
      <c r="A476" s="62" t="s">
        <v>109</v>
      </c>
      <c r="B476" s="63"/>
    </row>
    <row r="477" spans="1:2" ht="15.75" x14ac:dyDescent="0.2">
      <c r="A477" s="16" t="s">
        <v>110</v>
      </c>
      <c r="B477" s="18">
        <f>30*3/1000</f>
        <v>0.09</v>
      </c>
    </row>
    <row r="478" spans="1:2" ht="15.75" x14ac:dyDescent="0.2">
      <c r="A478" s="16" t="s">
        <v>18</v>
      </c>
      <c r="B478" s="18">
        <f>B477*0.1</f>
        <v>8.9999999999999993E-3</v>
      </c>
    </row>
    <row r="479" spans="1:2" ht="15.75" x14ac:dyDescent="0.2">
      <c r="A479" s="16" t="s">
        <v>19</v>
      </c>
      <c r="B479" s="18">
        <f>B477*0.25</f>
        <v>2.2499999999999999E-2</v>
      </c>
    </row>
    <row r="480" spans="1:2" ht="15.75" x14ac:dyDescent="0.2">
      <c r="A480" s="16" t="s">
        <v>20</v>
      </c>
      <c r="B480" s="18">
        <v>0.01</v>
      </c>
    </row>
    <row r="481" spans="1:2" ht="15.75" x14ac:dyDescent="0.2">
      <c r="A481" s="13" t="s">
        <v>21</v>
      </c>
      <c r="B481" s="19">
        <v>0.13</v>
      </c>
    </row>
    <row r="482" spans="1:2" ht="15.75" x14ac:dyDescent="0.2">
      <c r="A482" s="62" t="s">
        <v>111</v>
      </c>
      <c r="B482" s="63"/>
    </row>
    <row r="483" spans="1:2" ht="15.75" x14ac:dyDescent="0.2">
      <c r="A483" s="16" t="s">
        <v>107</v>
      </c>
      <c r="B483" s="18">
        <f>20*15/1000</f>
        <v>0.3</v>
      </c>
    </row>
    <row r="484" spans="1:2" ht="15.75" x14ac:dyDescent="0.2">
      <c r="A484" s="16" t="s">
        <v>18</v>
      </c>
      <c r="B484" s="18">
        <f>B485*0.1</f>
        <v>7.4999999999999997E-3</v>
      </c>
    </row>
    <row r="485" spans="1:2" ht="15.75" x14ac:dyDescent="0.2">
      <c r="A485" s="16" t="s">
        <v>19</v>
      </c>
      <c r="B485" s="18">
        <f>B483*0.25</f>
        <v>7.4999999999999997E-2</v>
      </c>
    </row>
    <row r="486" spans="1:2" ht="15.75" x14ac:dyDescent="0.2">
      <c r="A486" s="16" t="s">
        <v>20</v>
      </c>
      <c r="B486" s="18">
        <f>B483*0.03</f>
        <v>8.9999999999999993E-3</v>
      </c>
    </row>
    <row r="487" spans="1:2" ht="15.75" x14ac:dyDescent="0.2">
      <c r="A487" s="13" t="s">
        <v>21</v>
      </c>
      <c r="B487" s="19">
        <v>0.4</v>
      </c>
    </row>
    <row r="488" spans="1:2" ht="15.75" x14ac:dyDescent="0.2">
      <c r="A488" s="62" t="s">
        <v>111</v>
      </c>
      <c r="B488" s="63"/>
    </row>
    <row r="489" spans="1:2" ht="15.75" x14ac:dyDescent="0.2">
      <c r="A489" s="16" t="s">
        <v>110</v>
      </c>
      <c r="B489" s="18">
        <f>30*3/1000</f>
        <v>0.09</v>
      </c>
    </row>
    <row r="490" spans="1:2" ht="15.75" x14ac:dyDescent="0.2">
      <c r="A490" s="16" t="s">
        <v>18</v>
      </c>
      <c r="B490" s="18">
        <f>B489*0.1</f>
        <v>8.9999999999999993E-3</v>
      </c>
    </row>
    <row r="491" spans="1:2" ht="15.75" x14ac:dyDescent="0.2">
      <c r="A491" s="16" t="s">
        <v>19</v>
      </c>
      <c r="B491" s="18">
        <f>B489*0.25</f>
        <v>2.2499999999999999E-2</v>
      </c>
    </row>
    <row r="492" spans="1:2" ht="15.75" x14ac:dyDescent="0.2">
      <c r="A492" s="16" t="s">
        <v>20</v>
      </c>
      <c r="B492" s="18">
        <v>0.01</v>
      </c>
    </row>
    <row r="493" spans="1:2" ht="15.75" x14ac:dyDescent="0.2">
      <c r="A493" s="13" t="s">
        <v>21</v>
      </c>
      <c r="B493" s="19">
        <v>0.13</v>
      </c>
    </row>
    <row r="494" spans="1:2" ht="15.75" x14ac:dyDescent="0.2">
      <c r="A494" s="62" t="s">
        <v>112</v>
      </c>
      <c r="B494" s="63"/>
    </row>
    <row r="495" spans="1:2" ht="15.75" x14ac:dyDescent="0.2">
      <c r="A495" s="16" t="s">
        <v>113</v>
      </c>
      <c r="B495" s="18">
        <f>20*68/1000</f>
        <v>1.36</v>
      </c>
    </row>
    <row r="496" spans="1:2" ht="15.75" x14ac:dyDescent="0.2">
      <c r="A496" s="16" t="s">
        <v>18</v>
      </c>
      <c r="B496" s="18">
        <f>B497*0.1</f>
        <v>3.4000000000000002E-2</v>
      </c>
    </row>
    <row r="497" spans="1:2" ht="15.75" x14ac:dyDescent="0.2">
      <c r="A497" s="16" t="s">
        <v>19</v>
      </c>
      <c r="B497" s="18">
        <f>B495*0.25</f>
        <v>0.34</v>
      </c>
    </row>
    <row r="498" spans="1:2" ht="15.75" x14ac:dyDescent="0.2">
      <c r="A498" s="16" t="s">
        <v>20</v>
      </c>
      <c r="B498" s="18">
        <f>B495*0.03</f>
        <v>4.0800000000000003E-2</v>
      </c>
    </row>
    <row r="499" spans="1:2" ht="15.75" x14ac:dyDescent="0.2">
      <c r="A499" s="13" t="s">
        <v>21</v>
      </c>
      <c r="B499" s="19">
        <v>1.77</v>
      </c>
    </row>
    <row r="500" spans="1:2" ht="15.75" x14ac:dyDescent="0.2">
      <c r="A500" s="62" t="s">
        <v>114</v>
      </c>
      <c r="B500" s="63"/>
    </row>
    <row r="501" spans="1:2" ht="15.75" x14ac:dyDescent="0.2">
      <c r="A501" s="16" t="s">
        <v>115</v>
      </c>
      <c r="B501" s="18">
        <f>20*66/1000</f>
        <v>1.32</v>
      </c>
    </row>
    <row r="502" spans="1:2" ht="15.75" x14ac:dyDescent="0.2">
      <c r="A502" s="16" t="s">
        <v>18</v>
      </c>
      <c r="B502" s="18">
        <f>B503*0.1</f>
        <v>3.3000000000000002E-2</v>
      </c>
    </row>
    <row r="503" spans="1:2" ht="15.75" x14ac:dyDescent="0.2">
      <c r="A503" s="16" t="s">
        <v>19</v>
      </c>
      <c r="B503" s="18">
        <f>B501*0.25</f>
        <v>0.33</v>
      </c>
    </row>
    <row r="504" spans="1:2" ht="15.75" x14ac:dyDescent="0.2">
      <c r="A504" s="16" t="s">
        <v>20</v>
      </c>
      <c r="B504" s="18">
        <f>B501*0.03</f>
        <v>3.9600000000000003E-2</v>
      </c>
    </row>
    <row r="505" spans="1:2" ht="15.75" x14ac:dyDescent="0.2">
      <c r="A505" s="13" t="s">
        <v>21</v>
      </c>
      <c r="B505" s="19">
        <v>1.72</v>
      </c>
    </row>
    <row r="506" spans="1:2" ht="15.75" x14ac:dyDescent="0.2">
      <c r="A506" s="62" t="s">
        <v>116</v>
      </c>
      <c r="B506" s="63"/>
    </row>
    <row r="507" spans="1:2" ht="15.75" x14ac:dyDescent="0.2">
      <c r="A507" s="16" t="s">
        <v>115</v>
      </c>
      <c r="B507" s="18">
        <f>20*66/1000</f>
        <v>1.32</v>
      </c>
    </row>
    <row r="508" spans="1:2" ht="15.75" x14ac:dyDescent="0.2">
      <c r="A508" s="16" t="s">
        <v>18</v>
      </c>
      <c r="B508" s="18">
        <f>B509*0.1</f>
        <v>3.3000000000000002E-2</v>
      </c>
    </row>
    <row r="509" spans="1:2" ht="15.75" x14ac:dyDescent="0.2">
      <c r="A509" s="16" t="s">
        <v>19</v>
      </c>
      <c r="B509" s="18">
        <f>B507*0.25</f>
        <v>0.33</v>
      </c>
    </row>
    <row r="510" spans="1:2" ht="15.75" x14ac:dyDescent="0.2">
      <c r="A510" s="16" t="s">
        <v>20</v>
      </c>
      <c r="B510" s="18">
        <f>B507*0.03</f>
        <v>3.9600000000000003E-2</v>
      </c>
    </row>
    <row r="511" spans="1:2" ht="15.75" x14ac:dyDescent="0.2">
      <c r="A511" s="13" t="s">
        <v>21</v>
      </c>
      <c r="B511" s="19">
        <v>1.72</v>
      </c>
    </row>
    <row r="512" spans="1:2" ht="15.75" x14ac:dyDescent="0.2">
      <c r="A512" s="62" t="s">
        <v>117</v>
      </c>
      <c r="B512" s="63"/>
    </row>
    <row r="513" spans="1:2" ht="15.75" x14ac:dyDescent="0.2">
      <c r="A513" s="16" t="s">
        <v>57</v>
      </c>
      <c r="B513" s="18">
        <f>20*14/1000</f>
        <v>0.28000000000000003</v>
      </c>
    </row>
    <row r="514" spans="1:2" ht="15.75" x14ac:dyDescent="0.2">
      <c r="A514" s="16" t="s">
        <v>18</v>
      </c>
      <c r="B514" s="18">
        <f>B515*0.1</f>
        <v>7.000000000000001E-3</v>
      </c>
    </row>
    <row r="515" spans="1:2" ht="15.75" x14ac:dyDescent="0.2">
      <c r="A515" s="16" t="s">
        <v>19</v>
      </c>
      <c r="B515" s="18">
        <f>B513*0.25</f>
        <v>7.0000000000000007E-2</v>
      </c>
    </row>
    <row r="516" spans="1:2" ht="15.75" x14ac:dyDescent="0.2">
      <c r="A516" s="16" t="s">
        <v>20</v>
      </c>
      <c r="B516" s="18">
        <f>B513*0.03</f>
        <v>8.4000000000000012E-3</v>
      </c>
    </row>
    <row r="517" spans="1:2" ht="15.75" x14ac:dyDescent="0.2">
      <c r="A517" s="13" t="s">
        <v>21</v>
      </c>
      <c r="B517" s="19">
        <v>0.37</v>
      </c>
    </row>
    <row r="518" spans="1:2" ht="15.75" x14ac:dyDescent="0.2">
      <c r="A518" s="62" t="s">
        <v>117</v>
      </c>
      <c r="B518" s="63"/>
    </row>
    <row r="519" spans="1:2" ht="15.75" x14ac:dyDescent="0.2">
      <c r="A519" s="16" t="s">
        <v>62</v>
      </c>
      <c r="B519" s="18">
        <f>30*4/1000</f>
        <v>0.12</v>
      </c>
    </row>
    <row r="520" spans="1:2" ht="15.75" x14ac:dyDescent="0.2">
      <c r="A520" s="16" t="s">
        <v>18</v>
      </c>
      <c r="B520" s="18">
        <f>B519*0.1</f>
        <v>1.2E-2</v>
      </c>
    </row>
    <row r="521" spans="1:2" ht="15.75" x14ac:dyDescent="0.2">
      <c r="A521" s="16" t="s">
        <v>19</v>
      </c>
      <c r="B521" s="18">
        <f>B519*0.25</f>
        <v>0.03</v>
      </c>
    </row>
    <row r="522" spans="1:2" ht="15.75" x14ac:dyDescent="0.2">
      <c r="A522" s="16" t="s">
        <v>20</v>
      </c>
      <c r="B522" s="18">
        <v>0.01</v>
      </c>
    </row>
    <row r="523" spans="1:2" ht="15.75" x14ac:dyDescent="0.2">
      <c r="A523" s="13" t="s">
        <v>21</v>
      </c>
      <c r="B523" s="19">
        <v>0.17</v>
      </c>
    </row>
    <row r="524" spans="1:2" ht="15.75" x14ac:dyDescent="0.2">
      <c r="A524" s="62" t="s">
        <v>118</v>
      </c>
      <c r="B524" s="63"/>
    </row>
    <row r="525" spans="1:2" ht="15.75" x14ac:dyDescent="0.2">
      <c r="A525" s="16" t="s">
        <v>65</v>
      </c>
      <c r="B525" s="18">
        <f>20*13/1000</f>
        <v>0.26</v>
      </c>
    </row>
    <row r="526" spans="1:2" ht="15.75" x14ac:dyDescent="0.2">
      <c r="A526" s="16" t="s">
        <v>18</v>
      </c>
      <c r="B526" s="18">
        <f>B527*0.1</f>
        <v>6.5000000000000006E-3</v>
      </c>
    </row>
    <row r="527" spans="1:2" ht="15.75" x14ac:dyDescent="0.2">
      <c r="A527" s="16" t="s">
        <v>19</v>
      </c>
      <c r="B527" s="18">
        <f>B525*0.25</f>
        <v>6.5000000000000002E-2</v>
      </c>
    </row>
    <row r="528" spans="1:2" ht="15.75" x14ac:dyDescent="0.2">
      <c r="A528" s="16" t="s">
        <v>20</v>
      </c>
      <c r="B528" s="18">
        <f>B525*0.03</f>
        <v>7.7999999999999996E-3</v>
      </c>
    </row>
    <row r="529" spans="1:2" ht="15.75" x14ac:dyDescent="0.2">
      <c r="A529" s="13" t="s">
        <v>21</v>
      </c>
      <c r="B529" s="19">
        <v>0.35</v>
      </c>
    </row>
    <row r="530" spans="1:2" ht="15.75" x14ac:dyDescent="0.2">
      <c r="A530" s="62" t="s">
        <v>118</v>
      </c>
      <c r="B530" s="63"/>
    </row>
    <row r="531" spans="1:2" ht="15.75" x14ac:dyDescent="0.2">
      <c r="A531" s="16" t="s">
        <v>62</v>
      </c>
      <c r="B531" s="18">
        <f>30*4/1000</f>
        <v>0.12</v>
      </c>
    </row>
    <row r="532" spans="1:2" ht="15.75" x14ac:dyDescent="0.2">
      <c r="A532" s="16" t="s">
        <v>18</v>
      </c>
      <c r="B532" s="18">
        <f>B531*0.1</f>
        <v>1.2E-2</v>
      </c>
    </row>
    <row r="533" spans="1:2" ht="15.75" x14ac:dyDescent="0.2">
      <c r="A533" s="16" t="s">
        <v>19</v>
      </c>
      <c r="B533" s="18">
        <f>B531*0.25</f>
        <v>0.03</v>
      </c>
    </row>
    <row r="534" spans="1:2" ht="15.75" x14ac:dyDescent="0.2">
      <c r="A534" s="16" t="s">
        <v>20</v>
      </c>
      <c r="B534" s="18">
        <v>0.01</v>
      </c>
    </row>
    <row r="535" spans="1:2" ht="15.75" x14ac:dyDescent="0.2">
      <c r="A535" s="13" t="s">
        <v>21</v>
      </c>
      <c r="B535" s="19">
        <v>0.17</v>
      </c>
    </row>
    <row r="536" spans="1:2" ht="15.75" x14ac:dyDescent="0.2">
      <c r="A536" s="62" t="s">
        <v>119</v>
      </c>
      <c r="B536" s="63"/>
    </row>
    <row r="537" spans="1:2" ht="15.75" x14ac:dyDescent="0.2">
      <c r="A537" s="16" t="s">
        <v>57</v>
      </c>
      <c r="B537" s="18">
        <f>20*14/1000</f>
        <v>0.28000000000000003</v>
      </c>
    </row>
    <row r="538" spans="1:2" ht="15.75" x14ac:dyDescent="0.2">
      <c r="A538" s="16" t="s">
        <v>18</v>
      </c>
      <c r="B538" s="18">
        <f>B539*0.1</f>
        <v>7.000000000000001E-3</v>
      </c>
    </row>
    <row r="539" spans="1:2" ht="15.75" x14ac:dyDescent="0.2">
      <c r="A539" s="16" t="s">
        <v>19</v>
      </c>
      <c r="B539" s="18">
        <f>B537*0.25</f>
        <v>7.0000000000000007E-2</v>
      </c>
    </row>
    <row r="540" spans="1:2" ht="15.75" x14ac:dyDescent="0.2">
      <c r="A540" s="16" t="s">
        <v>20</v>
      </c>
      <c r="B540" s="18">
        <f>B537*0.03</f>
        <v>8.4000000000000012E-3</v>
      </c>
    </row>
    <row r="541" spans="1:2" ht="15.75" x14ac:dyDescent="0.2">
      <c r="A541" s="13" t="s">
        <v>21</v>
      </c>
      <c r="B541" s="19">
        <v>0.37</v>
      </c>
    </row>
    <row r="542" spans="1:2" ht="15.75" x14ac:dyDescent="0.2">
      <c r="A542" s="62" t="s">
        <v>119</v>
      </c>
      <c r="B542" s="63"/>
    </row>
    <row r="543" spans="1:2" ht="15.75" x14ac:dyDescent="0.2">
      <c r="A543" s="16" t="s">
        <v>62</v>
      </c>
      <c r="B543" s="18">
        <f>30*4/1000</f>
        <v>0.12</v>
      </c>
    </row>
    <row r="544" spans="1:2" ht="15.75" x14ac:dyDescent="0.2">
      <c r="A544" s="16" t="s">
        <v>18</v>
      </c>
      <c r="B544" s="18">
        <f>B543*0.1</f>
        <v>1.2E-2</v>
      </c>
    </row>
    <row r="545" spans="1:2" ht="15.75" x14ac:dyDescent="0.2">
      <c r="A545" s="16" t="s">
        <v>19</v>
      </c>
      <c r="B545" s="18">
        <f>B543*0.25</f>
        <v>0.03</v>
      </c>
    </row>
    <row r="546" spans="1:2" ht="15.75" x14ac:dyDescent="0.2">
      <c r="A546" s="16" t="s">
        <v>20</v>
      </c>
      <c r="B546" s="18">
        <v>0.01</v>
      </c>
    </row>
    <row r="547" spans="1:2" ht="15.75" x14ac:dyDescent="0.2">
      <c r="A547" s="13" t="s">
        <v>21</v>
      </c>
      <c r="B547" s="19">
        <v>0.17</v>
      </c>
    </row>
    <row r="548" spans="1:2" ht="15.75" x14ac:dyDescent="0.2">
      <c r="A548" s="62" t="s">
        <v>120</v>
      </c>
      <c r="B548" s="63"/>
    </row>
    <row r="549" spans="1:2" ht="15.75" x14ac:dyDescent="0.2">
      <c r="A549" s="16" t="s">
        <v>65</v>
      </c>
      <c r="B549" s="18">
        <f>20*13/1000</f>
        <v>0.26</v>
      </c>
    </row>
    <row r="550" spans="1:2" ht="15.75" x14ac:dyDescent="0.2">
      <c r="A550" s="16" t="s">
        <v>18</v>
      </c>
      <c r="B550" s="18">
        <f>B551*0.1</f>
        <v>6.5000000000000006E-3</v>
      </c>
    </row>
    <row r="551" spans="1:2" ht="15.75" x14ac:dyDescent="0.2">
      <c r="A551" s="16" t="s">
        <v>19</v>
      </c>
      <c r="B551" s="18">
        <f>B549*0.25</f>
        <v>6.5000000000000002E-2</v>
      </c>
    </row>
    <row r="552" spans="1:2" ht="15.75" x14ac:dyDescent="0.2">
      <c r="A552" s="16" t="s">
        <v>20</v>
      </c>
      <c r="B552" s="18">
        <f>B549*0.03</f>
        <v>7.7999999999999996E-3</v>
      </c>
    </row>
    <row r="553" spans="1:2" ht="15.75" x14ac:dyDescent="0.2">
      <c r="A553" s="13" t="s">
        <v>21</v>
      </c>
      <c r="B553" s="19">
        <v>0.35</v>
      </c>
    </row>
    <row r="554" spans="1:2" ht="15.75" x14ac:dyDescent="0.2">
      <c r="A554" s="62" t="s">
        <v>120</v>
      </c>
      <c r="B554" s="63"/>
    </row>
    <row r="555" spans="1:2" ht="15.75" x14ac:dyDescent="0.2">
      <c r="A555" s="16" t="s">
        <v>62</v>
      </c>
      <c r="B555" s="18">
        <f>30*4/1000</f>
        <v>0.12</v>
      </c>
    </row>
    <row r="556" spans="1:2" ht="15.75" x14ac:dyDescent="0.2">
      <c r="A556" s="16" t="s">
        <v>18</v>
      </c>
      <c r="B556" s="18">
        <f>B555*0.1</f>
        <v>1.2E-2</v>
      </c>
    </row>
    <row r="557" spans="1:2" ht="15.75" x14ac:dyDescent="0.2">
      <c r="A557" s="16" t="s">
        <v>19</v>
      </c>
      <c r="B557" s="18">
        <f>B555*0.25</f>
        <v>0.03</v>
      </c>
    </row>
    <row r="558" spans="1:2" ht="15.75" x14ac:dyDescent="0.2">
      <c r="A558" s="16" t="s">
        <v>20</v>
      </c>
      <c r="B558" s="18">
        <v>0.01</v>
      </c>
    </row>
    <row r="559" spans="1:2" ht="15.75" x14ac:dyDescent="0.2">
      <c r="A559" s="13" t="s">
        <v>21</v>
      </c>
      <c r="B559" s="19">
        <v>0.17</v>
      </c>
    </row>
    <row r="560" spans="1:2" ht="15.75" x14ac:dyDescent="0.2">
      <c r="A560" s="62" t="s">
        <v>121</v>
      </c>
      <c r="B560" s="63"/>
    </row>
    <row r="561" spans="1:2" ht="15.75" x14ac:dyDescent="0.2">
      <c r="A561" s="16" t="s">
        <v>60</v>
      </c>
      <c r="B561" s="18">
        <f>20*26/1000</f>
        <v>0.52</v>
      </c>
    </row>
    <row r="562" spans="1:2" ht="15.75" x14ac:dyDescent="0.2">
      <c r="A562" s="16" t="s">
        <v>18</v>
      </c>
      <c r="B562" s="18">
        <f>B563*0.1</f>
        <v>1.3000000000000001E-2</v>
      </c>
    </row>
    <row r="563" spans="1:2" ht="15.75" x14ac:dyDescent="0.2">
      <c r="A563" s="16" t="s">
        <v>19</v>
      </c>
      <c r="B563" s="18">
        <f>B561*0.25</f>
        <v>0.13</v>
      </c>
    </row>
    <row r="564" spans="1:2" ht="15.75" x14ac:dyDescent="0.2">
      <c r="A564" s="16" t="s">
        <v>20</v>
      </c>
      <c r="B564" s="18">
        <f>B561*0.03</f>
        <v>1.5599999999999999E-2</v>
      </c>
    </row>
    <row r="565" spans="1:2" ht="15.75" x14ac:dyDescent="0.2">
      <c r="A565" s="13" t="s">
        <v>21</v>
      </c>
      <c r="B565" s="19">
        <v>0.68</v>
      </c>
    </row>
    <row r="566" spans="1:2" ht="15.75" x14ac:dyDescent="0.2">
      <c r="A566" s="62" t="s">
        <v>121</v>
      </c>
      <c r="B566" s="63"/>
    </row>
    <row r="567" spans="1:2" ht="15.75" x14ac:dyDescent="0.2">
      <c r="A567" s="16" t="s">
        <v>44</v>
      </c>
      <c r="B567" s="18">
        <f>30*10/1000</f>
        <v>0.3</v>
      </c>
    </row>
    <row r="568" spans="1:2" ht="15.75" x14ac:dyDescent="0.2">
      <c r="A568" s="16" t="s">
        <v>18</v>
      </c>
      <c r="B568" s="18">
        <f>B567*0.1</f>
        <v>0.03</v>
      </c>
    </row>
    <row r="569" spans="1:2" ht="15.75" x14ac:dyDescent="0.2">
      <c r="A569" s="16" t="s">
        <v>19</v>
      </c>
      <c r="B569" s="18">
        <f>B567*0.25</f>
        <v>7.4999999999999997E-2</v>
      </c>
    </row>
    <row r="570" spans="1:2" ht="15.75" x14ac:dyDescent="0.2">
      <c r="A570" s="16" t="s">
        <v>20</v>
      </c>
      <c r="B570" s="18">
        <v>0.01</v>
      </c>
    </row>
    <row r="571" spans="1:2" ht="15.75" x14ac:dyDescent="0.2">
      <c r="A571" s="13" t="s">
        <v>21</v>
      </c>
      <c r="B571" s="19">
        <v>0.42</v>
      </c>
    </row>
    <row r="572" spans="1:2" ht="15.75" x14ac:dyDescent="0.2">
      <c r="A572" s="62" t="s">
        <v>122</v>
      </c>
      <c r="B572" s="63"/>
    </row>
    <row r="573" spans="1:2" ht="15.75" x14ac:dyDescent="0.2">
      <c r="A573" s="16" t="s">
        <v>60</v>
      </c>
      <c r="B573" s="18">
        <f>20*26/1000</f>
        <v>0.52</v>
      </c>
    </row>
    <row r="574" spans="1:2" ht="15.75" x14ac:dyDescent="0.2">
      <c r="A574" s="16" t="s">
        <v>18</v>
      </c>
      <c r="B574" s="18">
        <f>B575*0.1</f>
        <v>1.3000000000000001E-2</v>
      </c>
    </row>
    <row r="575" spans="1:2" ht="15.75" x14ac:dyDescent="0.2">
      <c r="A575" s="16" t="s">
        <v>19</v>
      </c>
      <c r="B575" s="18">
        <f>B573*0.25</f>
        <v>0.13</v>
      </c>
    </row>
    <row r="576" spans="1:2" ht="15.75" x14ac:dyDescent="0.2">
      <c r="A576" s="16" t="s">
        <v>20</v>
      </c>
      <c r="B576" s="18">
        <f>B573*0.03</f>
        <v>1.5599999999999999E-2</v>
      </c>
    </row>
    <row r="577" spans="1:2" ht="15.75" x14ac:dyDescent="0.2">
      <c r="A577" s="13" t="s">
        <v>21</v>
      </c>
      <c r="B577" s="19">
        <v>0.68</v>
      </c>
    </row>
    <row r="578" spans="1:2" ht="15.75" x14ac:dyDescent="0.2">
      <c r="A578" s="62" t="s">
        <v>122</v>
      </c>
      <c r="B578" s="63"/>
    </row>
    <row r="579" spans="1:2" ht="15.75" x14ac:dyDescent="0.2">
      <c r="A579" s="16" t="s">
        <v>44</v>
      </c>
      <c r="B579" s="18">
        <f>30*10/1000</f>
        <v>0.3</v>
      </c>
    </row>
    <row r="580" spans="1:2" ht="15.75" x14ac:dyDescent="0.2">
      <c r="A580" s="16" t="s">
        <v>18</v>
      </c>
      <c r="B580" s="18">
        <f>B579*0.1</f>
        <v>0.03</v>
      </c>
    </row>
    <row r="581" spans="1:2" ht="15.75" x14ac:dyDescent="0.2">
      <c r="A581" s="16" t="s">
        <v>19</v>
      </c>
      <c r="B581" s="18">
        <f>B579*0.25</f>
        <v>7.4999999999999997E-2</v>
      </c>
    </row>
    <row r="582" spans="1:2" ht="15.75" x14ac:dyDescent="0.2">
      <c r="A582" s="16" t="s">
        <v>20</v>
      </c>
      <c r="B582" s="18">
        <v>0.01</v>
      </c>
    </row>
    <row r="583" spans="1:2" ht="15.75" x14ac:dyDescent="0.2">
      <c r="A583" s="13" t="s">
        <v>21</v>
      </c>
      <c r="B583" s="19">
        <v>0.42</v>
      </c>
    </row>
    <row r="584" spans="1:2" ht="15.75" x14ac:dyDescent="0.2">
      <c r="A584" s="62" t="s">
        <v>123</v>
      </c>
      <c r="B584" s="63"/>
    </row>
    <row r="585" spans="1:2" ht="15.75" x14ac:dyDescent="0.2">
      <c r="A585" s="16" t="s">
        <v>124</v>
      </c>
      <c r="B585" s="18">
        <f>20*25/1000</f>
        <v>0.5</v>
      </c>
    </row>
    <row r="586" spans="1:2" ht="15.75" x14ac:dyDescent="0.2">
      <c r="A586" s="16" t="s">
        <v>18</v>
      </c>
      <c r="B586" s="18">
        <f>B587*0.1</f>
        <v>1.2500000000000001E-2</v>
      </c>
    </row>
    <row r="587" spans="1:2" ht="15.75" x14ac:dyDescent="0.2">
      <c r="A587" s="16" t="s">
        <v>19</v>
      </c>
      <c r="B587" s="18">
        <f>B585*0.25</f>
        <v>0.125</v>
      </c>
    </row>
    <row r="588" spans="1:2" ht="15.75" x14ac:dyDescent="0.2">
      <c r="A588" s="16" t="s">
        <v>20</v>
      </c>
      <c r="B588" s="18">
        <f>B585*0.03</f>
        <v>1.4999999999999999E-2</v>
      </c>
    </row>
    <row r="589" spans="1:2" ht="15.75" x14ac:dyDescent="0.2">
      <c r="A589" s="13" t="s">
        <v>21</v>
      </c>
      <c r="B589" s="19">
        <v>0.66</v>
      </c>
    </row>
    <row r="590" spans="1:2" ht="15.75" x14ac:dyDescent="0.2">
      <c r="A590" s="62" t="s">
        <v>123</v>
      </c>
      <c r="B590" s="63"/>
    </row>
    <row r="591" spans="1:2" ht="15.75" x14ac:dyDescent="0.2">
      <c r="A591" s="16" t="s">
        <v>44</v>
      </c>
      <c r="B591" s="18">
        <f>30*10/1000</f>
        <v>0.3</v>
      </c>
    </row>
    <row r="592" spans="1:2" ht="15.75" x14ac:dyDescent="0.2">
      <c r="A592" s="16" t="s">
        <v>18</v>
      </c>
      <c r="B592" s="18">
        <f>B591*0.1</f>
        <v>0.03</v>
      </c>
    </row>
    <row r="593" spans="1:2" ht="15.75" x14ac:dyDescent="0.2">
      <c r="A593" s="16" t="s">
        <v>19</v>
      </c>
      <c r="B593" s="18">
        <f>B591*0.25</f>
        <v>7.4999999999999997E-2</v>
      </c>
    </row>
    <row r="594" spans="1:2" ht="15.75" x14ac:dyDescent="0.2">
      <c r="A594" s="16" t="s">
        <v>20</v>
      </c>
      <c r="B594" s="18">
        <v>0.01</v>
      </c>
    </row>
    <row r="595" spans="1:2" ht="15.75" x14ac:dyDescent="0.2">
      <c r="A595" s="13" t="s">
        <v>21</v>
      </c>
      <c r="B595" s="19">
        <v>0.42</v>
      </c>
    </row>
    <row r="596" spans="1:2" ht="15.75" x14ac:dyDescent="0.2">
      <c r="A596" s="62" t="s">
        <v>125</v>
      </c>
      <c r="B596" s="63"/>
    </row>
    <row r="597" spans="1:2" ht="15.75" x14ac:dyDescent="0.2">
      <c r="A597" s="16" t="s">
        <v>60</v>
      </c>
      <c r="B597" s="18">
        <f>20*26/1000</f>
        <v>0.52</v>
      </c>
    </row>
    <row r="598" spans="1:2" ht="15.75" x14ac:dyDescent="0.2">
      <c r="A598" s="16" t="s">
        <v>18</v>
      </c>
      <c r="B598" s="18">
        <f>B599*0.1</f>
        <v>1.3000000000000001E-2</v>
      </c>
    </row>
    <row r="599" spans="1:2" ht="15.75" x14ac:dyDescent="0.2">
      <c r="A599" s="16" t="s">
        <v>19</v>
      </c>
      <c r="B599" s="18">
        <f>B597*0.25</f>
        <v>0.13</v>
      </c>
    </row>
    <row r="600" spans="1:2" ht="15.75" x14ac:dyDescent="0.2">
      <c r="A600" s="16" t="s">
        <v>20</v>
      </c>
      <c r="B600" s="18">
        <f>B597*0.03</f>
        <v>1.5599999999999999E-2</v>
      </c>
    </row>
    <row r="601" spans="1:2" ht="15.75" x14ac:dyDescent="0.2">
      <c r="A601" s="13" t="s">
        <v>21</v>
      </c>
      <c r="B601" s="19">
        <v>0.68</v>
      </c>
    </row>
    <row r="602" spans="1:2" ht="15.75" x14ac:dyDescent="0.2">
      <c r="A602" s="62" t="s">
        <v>125</v>
      </c>
      <c r="B602" s="63"/>
    </row>
    <row r="603" spans="1:2" ht="15.75" x14ac:dyDescent="0.2">
      <c r="A603" s="16" t="s">
        <v>44</v>
      </c>
      <c r="B603" s="18">
        <f>30*10/1000</f>
        <v>0.3</v>
      </c>
    </row>
    <row r="604" spans="1:2" ht="15.75" x14ac:dyDescent="0.2">
      <c r="A604" s="16" t="s">
        <v>18</v>
      </c>
      <c r="B604" s="18">
        <f>B603*0.1</f>
        <v>0.03</v>
      </c>
    </row>
    <row r="605" spans="1:2" ht="15.75" x14ac:dyDescent="0.2">
      <c r="A605" s="16" t="s">
        <v>19</v>
      </c>
      <c r="B605" s="18">
        <f>B603*0.25</f>
        <v>7.4999999999999997E-2</v>
      </c>
    </row>
    <row r="606" spans="1:2" ht="15.75" x14ac:dyDescent="0.2">
      <c r="A606" s="16" t="s">
        <v>20</v>
      </c>
      <c r="B606" s="18">
        <v>0.01</v>
      </c>
    </row>
    <row r="607" spans="1:2" ht="15.75" x14ac:dyDescent="0.2">
      <c r="A607" s="13" t="s">
        <v>21</v>
      </c>
      <c r="B607" s="19">
        <v>0.42</v>
      </c>
    </row>
    <row r="608" spans="1:2" ht="15.75" x14ac:dyDescent="0.2">
      <c r="A608" s="62" t="s">
        <v>126</v>
      </c>
      <c r="B608" s="63"/>
    </row>
    <row r="609" spans="1:2" ht="15.75" x14ac:dyDescent="0.2">
      <c r="A609" s="16" t="s">
        <v>124</v>
      </c>
      <c r="B609" s="18">
        <f>20*25/1000</f>
        <v>0.5</v>
      </c>
    </row>
    <row r="610" spans="1:2" ht="15.75" x14ac:dyDescent="0.2">
      <c r="A610" s="16" t="s">
        <v>18</v>
      </c>
      <c r="B610" s="18">
        <f>B611*0.1</f>
        <v>1.2500000000000001E-2</v>
      </c>
    </row>
    <row r="611" spans="1:2" ht="15.75" x14ac:dyDescent="0.2">
      <c r="A611" s="16" t="s">
        <v>19</v>
      </c>
      <c r="B611" s="18">
        <f>B609*0.25</f>
        <v>0.125</v>
      </c>
    </row>
    <row r="612" spans="1:2" ht="15.75" x14ac:dyDescent="0.2">
      <c r="A612" s="16" t="s">
        <v>20</v>
      </c>
      <c r="B612" s="18">
        <f>B609*0.03</f>
        <v>1.4999999999999999E-2</v>
      </c>
    </row>
    <row r="613" spans="1:2" ht="15.75" x14ac:dyDescent="0.2">
      <c r="A613" s="13" t="s">
        <v>21</v>
      </c>
      <c r="B613" s="19">
        <v>0.66</v>
      </c>
    </row>
    <row r="614" spans="1:2" ht="15.75" x14ac:dyDescent="0.2">
      <c r="A614" s="62" t="s">
        <v>126</v>
      </c>
      <c r="B614" s="63"/>
    </row>
    <row r="615" spans="1:2" ht="15.75" x14ac:dyDescent="0.2">
      <c r="A615" s="16" t="s">
        <v>44</v>
      </c>
      <c r="B615" s="18">
        <f>30*10/1000</f>
        <v>0.3</v>
      </c>
    </row>
    <row r="616" spans="1:2" ht="15.75" x14ac:dyDescent="0.2">
      <c r="A616" s="16" t="s">
        <v>18</v>
      </c>
      <c r="B616" s="18">
        <f>B615*0.1</f>
        <v>0.03</v>
      </c>
    </row>
    <row r="617" spans="1:2" ht="15.75" x14ac:dyDescent="0.2">
      <c r="A617" s="16" t="s">
        <v>19</v>
      </c>
      <c r="B617" s="18">
        <f>B615*0.25</f>
        <v>7.4999999999999997E-2</v>
      </c>
    </row>
    <row r="618" spans="1:2" ht="15.75" x14ac:dyDescent="0.2">
      <c r="A618" s="16" t="s">
        <v>20</v>
      </c>
      <c r="B618" s="18">
        <v>0.01</v>
      </c>
    </row>
    <row r="619" spans="1:2" ht="15.75" x14ac:dyDescent="0.2">
      <c r="A619" s="13" t="s">
        <v>21</v>
      </c>
      <c r="B619" s="19">
        <v>0.42</v>
      </c>
    </row>
    <row r="620" spans="1:2" ht="15.75" x14ac:dyDescent="0.2">
      <c r="A620" s="62" t="s">
        <v>127</v>
      </c>
      <c r="B620" s="63"/>
    </row>
    <row r="621" spans="1:2" ht="15.75" x14ac:dyDescent="0.2">
      <c r="A621" s="16" t="s">
        <v>60</v>
      </c>
      <c r="B621" s="18">
        <f>20*26/1000</f>
        <v>0.52</v>
      </c>
    </row>
    <row r="622" spans="1:2" ht="15.75" x14ac:dyDescent="0.2">
      <c r="A622" s="16" t="s">
        <v>18</v>
      </c>
      <c r="B622" s="18">
        <f>B623*0.1</f>
        <v>1.3000000000000001E-2</v>
      </c>
    </row>
    <row r="623" spans="1:2" ht="15.75" x14ac:dyDescent="0.2">
      <c r="A623" s="16" t="s">
        <v>19</v>
      </c>
      <c r="B623" s="18">
        <f>B621*0.25</f>
        <v>0.13</v>
      </c>
    </row>
    <row r="624" spans="1:2" ht="15.75" x14ac:dyDescent="0.2">
      <c r="A624" s="16" t="s">
        <v>20</v>
      </c>
      <c r="B624" s="18">
        <f>B621*0.03</f>
        <v>1.5599999999999999E-2</v>
      </c>
    </row>
    <row r="625" spans="1:2" ht="15.75" x14ac:dyDescent="0.2">
      <c r="A625" s="13" t="s">
        <v>21</v>
      </c>
      <c r="B625" s="19">
        <v>0.68</v>
      </c>
    </row>
    <row r="626" spans="1:2" ht="15.75" x14ac:dyDescent="0.2">
      <c r="A626" s="62" t="s">
        <v>127</v>
      </c>
      <c r="B626" s="63"/>
    </row>
    <row r="627" spans="1:2" ht="15.75" x14ac:dyDescent="0.2">
      <c r="A627" s="16" t="s">
        <v>44</v>
      </c>
      <c r="B627" s="18">
        <f>30*10/1000</f>
        <v>0.3</v>
      </c>
    </row>
    <row r="628" spans="1:2" ht="15.75" x14ac:dyDescent="0.2">
      <c r="A628" s="16" t="s">
        <v>18</v>
      </c>
      <c r="B628" s="18">
        <f>B627*0.1</f>
        <v>0.03</v>
      </c>
    </row>
    <row r="629" spans="1:2" ht="15.75" x14ac:dyDescent="0.2">
      <c r="A629" s="16" t="s">
        <v>19</v>
      </c>
      <c r="B629" s="18">
        <f>B627*0.25</f>
        <v>7.4999999999999997E-2</v>
      </c>
    </row>
    <row r="630" spans="1:2" ht="15.75" x14ac:dyDescent="0.2">
      <c r="A630" s="16" t="s">
        <v>20</v>
      </c>
      <c r="B630" s="18">
        <v>0.01</v>
      </c>
    </row>
    <row r="631" spans="1:2" ht="15.75" x14ac:dyDescent="0.2">
      <c r="A631" s="13" t="s">
        <v>21</v>
      </c>
      <c r="B631" s="19">
        <v>0.42</v>
      </c>
    </row>
    <row r="632" spans="1:2" ht="15.75" x14ac:dyDescent="0.2">
      <c r="A632" s="62" t="s">
        <v>128</v>
      </c>
      <c r="B632" s="63"/>
    </row>
    <row r="633" spans="1:2" ht="15.75" x14ac:dyDescent="0.2">
      <c r="A633" s="16" t="s">
        <v>60</v>
      </c>
      <c r="B633" s="18">
        <f>20*26/1000</f>
        <v>0.52</v>
      </c>
    </row>
    <row r="634" spans="1:2" ht="15.75" x14ac:dyDescent="0.2">
      <c r="A634" s="16" t="s">
        <v>18</v>
      </c>
      <c r="B634" s="18">
        <f>B635*0.1</f>
        <v>1.3000000000000001E-2</v>
      </c>
    </row>
    <row r="635" spans="1:2" ht="15.75" x14ac:dyDescent="0.2">
      <c r="A635" s="16" t="s">
        <v>19</v>
      </c>
      <c r="B635" s="18">
        <f>B633*0.25</f>
        <v>0.13</v>
      </c>
    </row>
    <row r="636" spans="1:2" ht="15.75" x14ac:dyDescent="0.2">
      <c r="A636" s="16" t="s">
        <v>20</v>
      </c>
      <c r="B636" s="18">
        <f>B633*0.03</f>
        <v>1.5599999999999999E-2</v>
      </c>
    </row>
    <row r="637" spans="1:2" ht="15.75" x14ac:dyDescent="0.2">
      <c r="A637" s="13" t="s">
        <v>21</v>
      </c>
      <c r="B637" s="19">
        <v>0.68</v>
      </c>
    </row>
    <row r="638" spans="1:2" ht="15.75" x14ac:dyDescent="0.2">
      <c r="A638" s="62" t="s">
        <v>128</v>
      </c>
      <c r="B638" s="63"/>
    </row>
    <row r="639" spans="1:2" ht="15.75" x14ac:dyDescent="0.2">
      <c r="A639" s="16" t="s">
        <v>44</v>
      </c>
      <c r="B639" s="18">
        <f>30*10/1000</f>
        <v>0.3</v>
      </c>
    </row>
    <row r="640" spans="1:2" ht="15.75" x14ac:dyDescent="0.2">
      <c r="A640" s="16" t="s">
        <v>18</v>
      </c>
      <c r="B640" s="18">
        <f>B639*0.1</f>
        <v>0.03</v>
      </c>
    </row>
    <row r="641" spans="1:2" ht="15.75" x14ac:dyDescent="0.2">
      <c r="A641" s="16" t="s">
        <v>19</v>
      </c>
      <c r="B641" s="18">
        <f>B639*0.25</f>
        <v>7.4999999999999997E-2</v>
      </c>
    </row>
    <row r="642" spans="1:2" ht="15.75" x14ac:dyDescent="0.2">
      <c r="A642" s="16" t="s">
        <v>20</v>
      </c>
      <c r="B642" s="18">
        <v>0.01</v>
      </c>
    </row>
    <row r="643" spans="1:2" ht="15.75" x14ac:dyDescent="0.2">
      <c r="A643" s="13" t="s">
        <v>21</v>
      </c>
      <c r="B643" s="19">
        <v>0.42</v>
      </c>
    </row>
    <row r="644" spans="1:2" ht="15.75" x14ac:dyDescent="0.2">
      <c r="A644" s="62" t="s">
        <v>129</v>
      </c>
      <c r="B644" s="63"/>
    </row>
    <row r="645" spans="1:2" ht="15.75" x14ac:dyDescent="0.2">
      <c r="A645" s="16" t="s">
        <v>130</v>
      </c>
      <c r="B645" s="18">
        <f>20*63/1000</f>
        <v>1.26</v>
      </c>
    </row>
    <row r="646" spans="1:2" ht="15.75" x14ac:dyDescent="0.2">
      <c r="A646" s="16" t="s">
        <v>18</v>
      </c>
      <c r="B646" s="18">
        <f>B647*0.1</f>
        <v>3.15E-2</v>
      </c>
    </row>
    <row r="647" spans="1:2" ht="15.75" x14ac:dyDescent="0.2">
      <c r="A647" s="16" t="s">
        <v>19</v>
      </c>
      <c r="B647" s="18">
        <f>B645*0.25</f>
        <v>0.315</v>
      </c>
    </row>
    <row r="648" spans="1:2" ht="15.75" x14ac:dyDescent="0.2">
      <c r="A648" s="16" t="s">
        <v>20</v>
      </c>
      <c r="B648" s="18">
        <f>B645*0.03</f>
        <v>3.78E-2</v>
      </c>
    </row>
    <row r="649" spans="1:2" ht="15.75" x14ac:dyDescent="0.2">
      <c r="A649" s="13" t="s">
        <v>21</v>
      </c>
      <c r="B649" s="19">
        <v>1.65</v>
      </c>
    </row>
    <row r="650" spans="1:2" ht="15.75" x14ac:dyDescent="0.2">
      <c r="A650" s="62" t="s">
        <v>129</v>
      </c>
      <c r="B650" s="63"/>
    </row>
    <row r="651" spans="1:2" ht="15.75" x14ac:dyDescent="0.2">
      <c r="A651" s="16" t="s">
        <v>44</v>
      </c>
      <c r="B651" s="18">
        <f>30*10/1000</f>
        <v>0.3</v>
      </c>
    </row>
    <row r="652" spans="1:2" ht="15.75" x14ac:dyDescent="0.2">
      <c r="A652" s="16" t="s">
        <v>18</v>
      </c>
      <c r="B652" s="18">
        <f>B651*0.1</f>
        <v>0.03</v>
      </c>
    </row>
    <row r="653" spans="1:2" ht="15.75" x14ac:dyDescent="0.2">
      <c r="A653" s="16" t="s">
        <v>19</v>
      </c>
      <c r="B653" s="18">
        <f>B651*0.25</f>
        <v>7.4999999999999997E-2</v>
      </c>
    </row>
    <row r="654" spans="1:2" ht="15.75" x14ac:dyDescent="0.2">
      <c r="A654" s="16" t="s">
        <v>20</v>
      </c>
      <c r="B654" s="18">
        <v>0.01</v>
      </c>
    </row>
    <row r="655" spans="1:2" ht="15.75" x14ac:dyDescent="0.2">
      <c r="A655" s="13" t="s">
        <v>21</v>
      </c>
      <c r="B655" s="19">
        <v>0.42</v>
      </c>
    </row>
    <row r="656" spans="1:2" ht="15.75" x14ac:dyDescent="0.2">
      <c r="A656" s="62" t="s">
        <v>131</v>
      </c>
      <c r="B656" s="63"/>
    </row>
    <row r="657" spans="1:2" ht="15.75" x14ac:dyDescent="0.2">
      <c r="A657" s="16" t="s">
        <v>77</v>
      </c>
      <c r="B657" s="18">
        <f>20*64/1000</f>
        <v>1.28</v>
      </c>
    </row>
    <row r="658" spans="1:2" ht="15.75" x14ac:dyDescent="0.2">
      <c r="A658" s="16" t="s">
        <v>18</v>
      </c>
      <c r="B658" s="18">
        <f>B659*0.1</f>
        <v>3.2000000000000001E-2</v>
      </c>
    </row>
    <row r="659" spans="1:2" ht="15.75" x14ac:dyDescent="0.2">
      <c r="A659" s="16" t="s">
        <v>19</v>
      </c>
      <c r="B659" s="18">
        <f>B657*0.25</f>
        <v>0.32</v>
      </c>
    </row>
    <row r="660" spans="1:2" ht="15.75" x14ac:dyDescent="0.2">
      <c r="A660" s="16" t="s">
        <v>20</v>
      </c>
      <c r="B660" s="18">
        <f>B657*0.03</f>
        <v>3.8399999999999997E-2</v>
      </c>
    </row>
    <row r="661" spans="1:2" ht="15.75" x14ac:dyDescent="0.2">
      <c r="A661" s="13" t="s">
        <v>21</v>
      </c>
      <c r="B661" s="19">
        <v>1.67</v>
      </c>
    </row>
    <row r="662" spans="1:2" ht="15.75" x14ac:dyDescent="0.2">
      <c r="A662" s="62" t="s">
        <v>131</v>
      </c>
      <c r="B662" s="63"/>
    </row>
    <row r="663" spans="1:2" ht="15.75" x14ac:dyDescent="0.2">
      <c r="A663" s="16" t="s">
        <v>44</v>
      </c>
      <c r="B663" s="18">
        <f>30*10/1000</f>
        <v>0.3</v>
      </c>
    </row>
    <row r="664" spans="1:2" ht="15.75" x14ac:dyDescent="0.2">
      <c r="A664" s="16" t="s">
        <v>18</v>
      </c>
      <c r="B664" s="18">
        <f>B663*0.1</f>
        <v>0.03</v>
      </c>
    </row>
    <row r="665" spans="1:2" ht="15.75" x14ac:dyDescent="0.2">
      <c r="A665" s="16" t="s">
        <v>19</v>
      </c>
      <c r="B665" s="18">
        <f>B663*0.25</f>
        <v>7.4999999999999997E-2</v>
      </c>
    </row>
    <row r="666" spans="1:2" ht="15.75" x14ac:dyDescent="0.2">
      <c r="A666" s="16" t="s">
        <v>20</v>
      </c>
      <c r="B666" s="18">
        <v>0.01</v>
      </c>
    </row>
    <row r="667" spans="1:2" ht="15.75" x14ac:dyDescent="0.2">
      <c r="A667" s="13" t="s">
        <v>21</v>
      </c>
      <c r="B667" s="19">
        <v>0.42</v>
      </c>
    </row>
    <row r="668" spans="1:2" ht="15.75" x14ac:dyDescent="0.2">
      <c r="A668" s="62" t="s">
        <v>132</v>
      </c>
      <c r="B668" s="63"/>
    </row>
    <row r="669" spans="1:2" ht="15.75" x14ac:dyDescent="0.2">
      <c r="A669" s="16" t="s">
        <v>130</v>
      </c>
      <c r="B669" s="18">
        <f>20*63/1000</f>
        <v>1.26</v>
      </c>
    </row>
    <row r="670" spans="1:2" ht="15.75" x14ac:dyDescent="0.2">
      <c r="A670" s="16" t="s">
        <v>18</v>
      </c>
      <c r="B670" s="18">
        <f>B671*0.1</f>
        <v>3.15E-2</v>
      </c>
    </row>
    <row r="671" spans="1:2" ht="15.75" x14ac:dyDescent="0.2">
      <c r="A671" s="16" t="s">
        <v>19</v>
      </c>
      <c r="B671" s="18">
        <f>B669*0.25</f>
        <v>0.315</v>
      </c>
    </row>
    <row r="672" spans="1:2" ht="15.75" x14ac:dyDescent="0.2">
      <c r="A672" s="16" t="s">
        <v>20</v>
      </c>
      <c r="B672" s="18">
        <f>B669*0.03</f>
        <v>3.78E-2</v>
      </c>
    </row>
    <row r="673" spans="1:2" ht="15.75" x14ac:dyDescent="0.2">
      <c r="A673" s="13" t="s">
        <v>21</v>
      </c>
      <c r="B673" s="19">
        <v>1.65</v>
      </c>
    </row>
    <row r="674" spans="1:2" ht="15.75" x14ac:dyDescent="0.2">
      <c r="A674" s="62" t="s">
        <v>132</v>
      </c>
      <c r="B674" s="63"/>
    </row>
    <row r="675" spans="1:2" ht="15.75" x14ac:dyDescent="0.2">
      <c r="A675" s="16" t="s">
        <v>44</v>
      </c>
      <c r="B675" s="18">
        <f>30*10/1000</f>
        <v>0.3</v>
      </c>
    </row>
    <row r="676" spans="1:2" ht="15.75" x14ac:dyDescent="0.2">
      <c r="A676" s="16" t="s">
        <v>18</v>
      </c>
      <c r="B676" s="18">
        <f>B675*0.1</f>
        <v>0.03</v>
      </c>
    </row>
    <row r="677" spans="1:2" ht="15.75" x14ac:dyDescent="0.2">
      <c r="A677" s="16" t="s">
        <v>19</v>
      </c>
      <c r="B677" s="18">
        <f>B675*0.25</f>
        <v>7.4999999999999997E-2</v>
      </c>
    </row>
    <row r="678" spans="1:2" ht="15.75" x14ac:dyDescent="0.2">
      <c r="A678" s="16" t="s">
        <v>20</v>
      </c>
      <c r="B678" s="18">
        <v>0.01</v>
      </c>
    </row>
    <row r="679" spans="1:2" ht="15.75" x14ac:dyDescent="0.2">
      <c r="A679" s="13" t="s">
        <v>21</v>
      </c>
      <c r="B679" s="19">
        <v>0.42</v>
      </c>
    </row>
    <row r="680" spans="1:2" ht="15.75" x14ac:dyDescent="0.2">
      <c r="A680" s="62" t="s">
        <v>133</v>
      </c>
      <c r="B680" s="63"/>
    </row>
    <row r="681" spans="1:2" ht="15.75" x14ac:dyDescent="0.2">
      <c r="A681" s="16" t="s">
        <v>77</v>
      </c>
      <c r="B681" s="18">
        <f>20*64/1000</f>
        <v>1.28</v>
      </c>
    </row>
    <row r="682" spans="1:2" ht="15.75" x14ac:dyDescent="0.2">
      <c r="A682" s="16" t="s">
        <v>18</v>
      </c>
      <c r="B682" s="18">
        <f>B683*0.1</f>
        <v>3.2000000000000001E-2</v>
      </c>
    </row>
    <row r="683" spans="1:2" ht="15.75" x14ac:dyDescent="0.2">
      <c r="A683" s="16" t="s">
        <v>19</v>
      </c>
      <c r="B683" s="18">
        <f>B681*0.25</f>
        <v>0.32</v>
      </c>
    </row>
    <row r="684" spans="1:2" ht="15.75" x14ac:dyDescent="0.2">
      <c r="A684" s="16" t="s">
        <v>20</v>
      </c>
      <c r="B684" s="18">
        <f>B681*0.03</f>
        <v>3.8399999999999997E-2</v>
      </c>
    </row>
    <row r="685" spans="1:2" ht="15.75" x14ac:dyDescent="0.2">
      <c r="A685" s="13" t="s">
        <v>21</v>
      </c>
      <c r="B685" s="19">
        <v>1.67</v>
      </c>
    </row>
    <row r="686" spans="1:2" ht="15.75" x14ac:dyDescent="0.2">
      <c r="A686" s="62" t="s">
        <v>133</v>
      </c>
      <c r="B686" s="63"/>
    </row>
    <row r="687" spans="1:2" ht="15.75" x14ac:dyDescent="0.2">
      <c r="A687" s="16" t="s">
        <v>44</v>
      </c>
      <c r="B687" s="18">
        <f>30*10/1000</f>
        <v>0.3</v>
      </c>
    </row>
    <row r="688" spans="1:2" ht="15.75" x14ac:dyDescent="0.2">
      <c r="A688" s="16" t="s">
        <v>18</v>
      </c>
      <c r="B688" s="18">
        <f>B687*0.1</f>
        <v>0.03</v>
      </c>
    </row>
    <row r="689" spans="1:2" ht="15.75" x14ac:dyDescent="0.2">
      <c r="A689" s="16" t="s">
        <v>19</v>
      </c>
      <c r="B689" s="18">
        <f>B687*0.25</f>
        <v>7.4999999999999997E-2</v>
      </c>
    </row>
    <row r="690" spans="1:2" ht="15.75" x14ac:dyDescent="0.2">
      <c r="A690" s="16" t="s">
        <v>20</v>
      </c>
      <c r="B690" s="18">
        <v>0.01</v>
      </c>
    </row>
    <row r="691" spans="1:2" ht="15.75" x14ac:dyDescent="0.2">
      <c r="A691" s="13" t="s">
        <v>21</v>
      </c>
      <c r="B691" s="19">
        <v>0.42</v>
      </c>
    </row>
    <row r="692" spans="1:2" ht="15.75" x14ac:dyDescent="0.2">
      <c r="A692" s="62" t="s">
        <v>134</v>
      </c>
      <c r="B692" s="63"/>
    </row>
    <row r="693" spans="1:2" ht="15.75" x14ac:dyDescent="0.2">
      <c r="A693" s="16" t="s">
        <v>130</v>
      </c>
      <c r="B693" s="18">
        <f>20*63/1000</f>
        <v>1.26</v>
      </c>
    </row>
    <row r="694" spans="1:2" ht="15.75" x14ac:dyDescent="0.2">
      <c r="A694" s="16" t="s">
        <v>18</v>
      </c>
      <c r="B694" s="18">
        <f>B695*0.1</f>
        <v>3.15E-2</v>
      </c>
    </row>
    <row r="695" spans="1:2" ht="15.75" x14ac:dyDescent="0.2">
      <c r="A695" s="16" t="s">
        <v>19</v>
      </c>
      <c r="B695" s="18">
        <f>B693*0.25</f>
        <v>0.315</v>
      </c>
    </row>
    <row r="696" spans="1:2" ht="15.75" x14ac:dyDescent="0.2">
      <c r="A696" s="16" t="s">
        <v>20</v>
      </c>
      <c r="B696" s="18">
        <f>B693*0.03</f>
        <v>3.78E-2</v>
      </c>
    </row>
    <row r="697" spans="1:2" ht="15.75" x14ac:dyDescent="0.2">
      <c r="A697" s="13" t="s">
        <v>21</v>
      </c>
      <c r="B697" s="19">
        <v>1.65</v>
      </c>
    </row>
    <row r="698" spans="1:2" ht="15.75" x14ac:dyDescent="0.2">
      <c r="A698" s="62" t="s">
        <v>134</v>
      </c>
      <c r="B698" s="63"/>
    </row>
    <row r="699" spans="1:2" ht="15.75" x14ac:dyDescent="0.2">
      <c r="A699" s="16" t="s">
        <v>44</v>
      </c>
      <c r="B699" s="18">
        <f>30*10/1000</f>
        <v>0.3</v>
      </c>
    </row>
    <row r="700" spans="1:2" ht="15.75" x14ac:dyDescent="0.2">
      <c r="A700" s="16" t="s">
        <v>18</v>
      </c>
      <c r="B700" s="18">
        <f>B699*0.1</f>
        <v>0.03</v>
      </c>
    </row>
    <row r="701" spans="1:2" ht="15.75" x14ac:dyDescent="0.2">
      <c r="A701" s="16" t="s">
        <v>19</v>
      </c>
      <c r="B701" s="18">
        <f>B699*0.25</f>
        <v>7.4999999999999997E-2</v>
      </c>
    </row>
    <row r="702" spans="1:2" ht="15.75" x14ac:dyDescent="0.2">
      <c r="A702" s="16" t="s">
        <v>20</v>
      </c>
      <c r="B702" s="18">
        <v>0.01</v>
      </c>
    </row>
    <row r="703" spans="1:2" ht="15.75" x14ac:dyDescent="0.2">
      <c r="A703" s="13" t="s">
        <v>21</v>
      </c>
      <c r="B703" s="19">
        <v>0.42</v>
      </c>
    </row>
    <row r="704" spans="1:2" ht="15.75" x14ac:dyDescent="0.2">
      <c r="A704" s="62" t="s">
        <v>135</v>
      </c>
      <c r="B704" s="63"/>
    </row>
    <row r="705" spans="1:2" ht="15.75" x14ac:dyDescent="0.2">
      <c r="A705" s="16" t="s">
        <v>130</v>
      </c>
      <c r="B705" s="18">
        <f>20*63/1000</f>
        <v>1.26</v>
      </c>
    </row>
    <row r="706" spans="1:2" ht="15.75" x14ac:dyDescent="0.2">
      <c r="A706" s="16" t="s">
        <v>18</v>
      </c>
      <c r="B706" s="18">
        <f>B707*0.1</f>
        <v>3.15E-2</v>
      </c>
    </row>
    <row r="707" spans="1:2" ht="15.75" x14ac:dyDescent="0.2">
      <c r="A707" s="16" t="s">
        <v>19</v>
      </c>
      <c r="B707" s="18">
        <f>B705*0.25</f>
        <v>0.315</v>
      </c>
    </row>
    <row r="708" spans="1:2" ht="15.75" x14ac:dyDescent="0.2">
      <c r="A708" s="16" t="s">
        <v>20</v>
      </c>
      <c r="B708" s="18">
        <f>B705*0.03</f>
        <v>3.78E-2</v>
      </c>
    </row>
    <row r="709" spans="1:2" ht="15.75" x14ac:dyDescent="0.2">
      <c r="A709" s="13" t="s">
        <v>21</v>
      </c>
      <c r="B709" s="19">
        <v>1.65</v>
      </c>
    </row>
    <row r="710" spans="1:2" ht="15.75" x14ac:dyDescent="0.2">
      <c r="A710" s="62" t="s">
        <v>135</v>
      </c>
      <c r="B710" s="63"/>
    </row>
    <row r="711" spans="1:2" ht="15.75" x14ac:dyDescent="0.2">
      <c r="A711" s="16" t="s">
        <v>44</v>
      </c>
      <c r="B711" s="18">
        <f>30*10/1000</f>
        <v>0.3</v>
      </c>
    </row>
    <row r="712" spans="1:2" ht="15.75" x14ac:dyDescent="0.2">
      <c r="A712" s="16" t="s">
        <v>18</v>
      </c>
      <c r="B712" s="18">
        <f>B711*0.1</f>
        <v>0.03</v>
      </c>
    </row>
    <row r="713" spans="1:2" ht="15.75" x14ac:dyDescent="0.2">
      <c r="A713" s="16" t="s">
        <v>19</v>
      </c>
      <c r="B713" s="18">
        <f>B711*0.25</f>
        <v>7.4999999999999997E-2</v>
      </c>
    </row>
    <row r="714" spans="1:2" ht="15.75" x14ac:dyDescent="0.2">
      <c r="A714" s="16" t="s">
        <v>20</v>
      </c>
      <c r="B714" s="18">
        <v>0.01</v>
      </c>
    </row>
    <row r="715" spans="1:2" ht="15.75" x14ac:dyDescent="0.2">
      <c r="A715" s="13" t="s">
        <v>21</v>
      </c>
      <c r="B715" s="19">
        <v>0.42</v>
      </c>
    </row>
    <row r="716" spans="1:2" ht="15.75" x14ac:dyDescent="0.2">
      <c r="A716" s="62" t="s">
        <v>136</v>
      </c>
      <c r="B716" s="63"/>
    </row>
    <row r="717" spans="1:2" ht="15.75" x14ac:dyDescent="0.2">
      <c r="A717" s="16" t="s">
        <v>137</v>
      </c>
      <c r="B717" s="18">
        <f>20*51/1000</f>
        <v>1.02</v>
      </c>
    </row>
    <row r="718" spans="1:2" ht="15.75" x14ac:dyDescent="0.2">
      <c r="A718" s="16" t="s">
        <v>18</v>
      </c>
      <c r="B718" s="18">
        <f>B719*0.1</f>
        <v>2.5500000000000002E-2</v>
      </c>
    </row>
    <row r="719" spans="1:2" ht="15.75" x14ac:dyDescent="0.2">
      <c r="A719" s="16" t="s">
        <v>19</v>
      </c>
      <c r="B719" s="18">
        <f>B717*0.25</f>
        <v>0.255</v>
      </c>
    </row>
    <row r="720" spans="1:2" ht="15.75" x14ac:dyDescent="0.2">
      <c r="A720" s="16" t="s">
        <v>20</v>
      </c>
      <c r="B720" s="18">
        <f>B717*0.03</f>
        <v>3.0599999999999999E-2</v>
      </c>
    </row>
    <row r="721" spans="1:2" ht="15.75" x14ac:dyDescent="0.2">
      <c r="A721" s="13" t="s">
        <v>21</v>
      </c>
      <c r="B721" s="19">
        <v>1.34</v>
      </c>
    </row>
    <row r="722" spans="1:2" ht="15.75" x14ac:dyDescent="0.2">
      <c r="A722" s="62" t="s">
        <v>136</v>
      </c>
      <c r="B722" s="63"/>
    </row>
    <row r="723" spans="1:2" ht="15.75" x14ac:dyDescent="0.2">
      <c r="A723" s="16" t="s">
        <v>44</v>
      </c>
      <c r="B723" s="18">
        <f>30*10/1000</f>
        <v>0.3</v>
      </c>
    </row>
    <row r="724" spans="1:2" ht="15.75" x14ac:dyDescent="0.2">
      <c r="A724" s="16" t="s">
        <v>18</v>
      </c>
      <c r="B724" s="18">
        <f>B723*0.1</f>
        <v>0.03</v>
      </c>
    </row>
    <row r="725" spans="1:2" ht="15.75" x14ac:dyDescent="0.2">
      <c r="A725" s="16" t="s">
        <v>19</v>
      </c>
      <c r="B725" s="18">
        <f>B723*0.25</f>
        <v>7.4999999999999997E-2</v>
      </c>
    </row>
    <row r="726" spans="1:2" ht="15.75" x14ac:dyDescent="0.2">
      <c r="A726" s="16" t="s">
        <v>20</v>
      </c>
      <c r="B726" s="18">
        <v>0.01</v>
      </c>
    </row>
    <row r="727" spans="1:2" ht="15.75" x14ac:dyDescent="0.2">
      <c r="A727" s="13" t="s">
        <v>21</v>
      </c>
      <c r="B727" s="19">
        <v>0.42</v>
      </c>
    </row>
    <row r="728" spans="1:2" ht="15.75" x14ac:dyDescent="0.2">
      <c r="A728" s="62" t="s">
        <v>138</v>
      </c>
      <c r="B728" s="63"/>
    </row>
    <row r="729" spans="1:2" ht="15.75" x14ac:dyDescent="0.2">
      <c r="A729" s="16" t="s">
        <v>139</v>
      </c>
      <c r="B729" s="18">
        <f>20*52/1000</f>
        <v>1.04</v>
      </c>
    </row>
    <row r="730" spans="1:2" ht="15.75" x14ac:dyDescent="0.2">
      <c r="A730" s="16" t="s">
        <v>18</v>
      </c>
      <c r="B730" s="18">
        <f>B731*0.1</f>
        <v>2.6000000000000002E-2</v>
      </c>
    </row>
    <row r="731" spans="1:2" ht="15.75" x14ac:dyDescent="0.2">
      <c r="A731" s="16" t="s">
        <v>19</v>
      </c>
      <c r="B731" s="18">
        <f>B729*0.25</f>
        <v>0.26</v>
      </c>
    </row>
    <row r="732" spans="1:2" ht="15.75" x14ac:dyDescent="0.2">
      <c r="A732" s="16" t="s">
        <v>20</v>
      </c>
      <c r="B732" s="18">
        <f>B729*0.03</f>
        <v>3.1199999999999999E-2</v>
      </c>
    </row>
    <row r="733" spans="1:2" ht="15.75" x14ac:dyDescent="0.2">
      <c r="A733" s="13" t="s">
        <v>21</v>
      </c>
      <c r="B733" s="19">
        <v>1.36</v>
      </c>
    </row>
    <row r="734" spans="1:2" ht="15.75" x14ac:dyDescent="0.2">
      <c r="A734" s="62" t="s">
        <v>138</v>
      </c>
      <c r="B734" s="63"/>
    </row>
    <row r="735" spans="1:2" ht="15.75" x14ac:dyDescent="0.2">
      <c r="A735" s="16" t="s">
        <v>44</v>
      </c>
      <c r="B735" s="18">
        <f>30*10/1000</f>
        <v>0.3</v>
      </c>
    </row>
    <row r="736" spans="1:2" ht="15.75" x14ac:dyDescent="0.2">
      <c r="A736" s="16" t="s">
        <v>18</v>
      </c>
      <c r="B736" s="18">
        <f>B735*0.1</f>
        <v>0.03</v>
      </c>
    </row>
    <row r="737" spans="1:2" ht="15.75" x14ac:dyDescent="0.2">
      <c r="A737" s="16" t="s">
        <v>19</v>
      </c>
      <c r="B737" s="18">
        <f>B735*0.25</f>
        <v>7.4999999999999997E-2</v>
      </c>
    </row>
    <row r="738" spans="1:2" ht="15.75" x14ac:dyDescent="0.2">
      <c r="A738" s="16" t="s">
        <v>20</v>
      </c>
      <c r="B738" s="18">
        <v>0.01</v>
      </c>
    </row>
    <row r="739" spans="1:2" ht="15.75" x14ac:dyDescent="0.2">
      <c r="A739" s="13" t="s">
        <v>21</v>
      </c>
      <c r="B739" s="19">
        <v>0.42</v>
      </c>
    </row>
    <row r="740" spans="1:2" ht="15.75" x14ac:dyDescent="0.2">
      <c r="A740" s="62" t="s">
        <v>140</v>
      </c>
      <c r="B740" s="63"/>
    </row>
    <row r="741" spans="1:2" ht="15.75" x14ac:dyDescent="0.2">
      <c r="A741" s="16" t="s">
        <v>137</v>
      </c>
      <c r="B741" s="18">
        <f>20*51/1000</f>
        <v>1.02</v>
      </c>
    </row>
    <row r="742" spans="1:2" ht="15.75" x14ac:dyDescent="0.2">
      <c r="A742" s="16" t="s">
        <v>18</v>
      </c>
      <c r="B742" s="18">
        <f>B743*0.1</f>
        <v>2.5500000000000002E-2</v>
      </c>
    </row>
    <row r="743" spans="1:2" ht="15.75" x14ac:dyDescent="0.2">
      <c r="A743" s="16" t="s">
        <v>19</v>
      </c>
      <c r="B743" s="18">
        <f>B741*0.25</f>
        <v>0.255</v>
      </c>
    </row>
    <row r="744" spans="1:2" ht="15.75" x14ac:dyDescent="0.2">
      <c r="A744" s="16" t="s">
        <v>20</v>
      </c>
      <c r="B744" s="18">
        <f>B741*0.03</f>
        <v>3.0599999999999999E-2</v>
      </c>
    </row>
    <row r="745" spans="1:2" ht="15.75" x14ac:dyDescent="0.2">
      <c r="A745" s="13" t="s">
        <v>21</v>
      </c>
      <c r="B745" s="19">
        <v>1.34</v>
      </c>
    </row>
    <row r="746" spans="1:2" ht="15.75" x14ac:dyDescent="0.2">
      <c r="A746" s="62" t="s">
        <v>140</v>
      </c>
      <c r="B746" s="63"/>
    </row>
    <row r="747" spans="1:2" ht="15.75" x14ac:dyDescent="0.2">
      <c r="A747" s="16" t="s">
        <v>44</v>
      </c>
      <c r="B747" s="18">
        <f>30*10/1000</f>
        <v>0.3</v>
      </c>
    </row>
    <row r="748" spans="1:2" ht="15.75" x14ac:dyDescent="0.2">
      <c r="A748" s="16" t="s">
        <v>18</v>
      </c>
      <c r="B748" s="18">
        <f>B747*0.1</f>
        <v>0.03</v>
      </c>
    </row>
    <row r="749" spans="1:2" ht="15.75" x14ac:dyDescent="0.2">
      <c r="A749" s="16" t="s">
        <v>19</v>
      </c>
      <c r="B749" s="18">
        <f>B747*0.25</f>
        <v>7.4999999999999997E-2</v>
      </c>
    </row>
    <row r="750" spans="1:2" ht="15.75" x14ac:dyDescent="0.2">
      <c r="A750" s="16" t="s">
        <v>20</v>
      </c>
      <c r="B750" s="18">
        <v>0.01</v>
      </c>
    </row>
    <row r="751" spans="1:2" ht="15.75" x14ac:dyDescent="0.2">
      <c r="A751" s="13" t="s">
        <v>21</v>
      </c>
      <c r="B751" s="19">
        <v>0.42</v>
      </c>
    </row>
    <row r="752" spans="1:2" ht="15.75" x14ac:dyDescent="0.2">
      <c r="A752" s="62" t="s">
        <v>141</v>
      </c>
      <c r="B752" s="63"/>
    </row>
    <row r="753" spans="1:2" ht="15.75" x14ac:dyDescent="0.2">
      <c r="A753" s="16" t="s">
        <v>137</v>
      </c>
      <c r="B753" s="18">
        <f>20*51/1000</f>
        <v>1.02</v>
      </c>
    </row>
    <row r="754" spans="1:2" ht="15.75" x14ac:dyDescent="0.2">
      <c r="A754" s="16" t="s">
        <v>18</v>
      </c>
      <c r="B754" s="18">
        <f>B755*0.1</f>
        <v>2.5500000000000002E-2</v>
      </c>
    </row>
    <row r="755" spans="1:2" ht="15.75" x14ac:dyDescent="0.2">
      <c r="A755" s="16" t="s">
        <v>19</v>
      </c>
      <c r="B755" s="18">
        <f>B753*0.25</f>
        <v>0.255</v>
      </c>
    </row>
    <row r="756" spans="1:2" ht="15.75" x14ac:dyDescent="0.2">
      <c r="A756" s="16" t="s">
        <v>20</v>
      </c>
      <c r="B756" s="18">
        <f>B753*0.03</f>
        <v>3.0599999999999999E-2</v>
      </c>
    </row>
    <row r="757" spans="1:2" ht="15.75" x14ac:dyDescent="0.2">
      <c r="A757" s="13" t="s">
        <v>21</v>
      </c>
      <c r="B757" s="19">
        <v>1.34</v>
      </c>
    </row>
    <row r="758" spans="1:2" ht="15.75" x14ac:dyDescent="0.2">
      <c r="A758" s="62" t="s">
        <v>141</v>
      </c>
      <c r="B758" s="63"/>
    </row>
    <row r="759" spans="1:2" ht="15.75" x14ac:dyDescent="0.2">
      <c r="A759" s="16" t="s">
        <v>44</v>
      </c>
      <c r="B759" s="18">
        <f>30*10/1000</f>
        <v>0.3</v>
      </c>
    </row>
    <row r="760" spans="1:2" ht="15.75" x14ac:dyDescent="0.2">
      <c r="A760" s="16" t="s">
        <v>18</v>
      </c>
      <c r="B760" s="18">
        <f>B759*0.1</f>
        <v>0.03</v>
      </c>
    </row>
    <row r="761" spans="1:2" ht="15.75" x14ac:dyDescent="0.2">
      <c r="A761" s="16" t="s">
        <v>19</v>
      </c>
      <c r="B761" s="18">
        <f>B759*0.25</f>
        <v>7.4999999999999997E-2</v>
      </c>
    </row>
    <row r="762" spans="1:2" ht="15.75" x14ac:dyDescent="0.2">
      <c r="A762" s="16" t="s">
        <v>20</v>
      </c>
      <c r="B762" s="18">
        <v>0.01</v>
      </c>
    </row>
    <row r="763" spans="1:2" ht="15.75" x14ac:dyDescent="0.2">
      <c r="A763" s="13" t="s">
        <v>21</v>
      </c>
      <c r="B763" s="19">
        <v>0.42</v>
      </c>
    </row>
    <row r="764" spans="1:2" ht="15.75" x14ac:dyDescent="0.2">
      <c r="A764" s="62" t="s">
        <v>142</v>
      </c>
      <c r="B764" s="63"/>
    </row>
    <row r="765" spans="1:2" ht="15.75" x14ac:dyDescent="0.2">
      <c r="A765" s="16" t="s">
        <v>137</v>
      </c>
      <c r="B765" s="18">
        <f>20*51/1000</f>
        <v>1.02</v>
      </c>
    </row>
    <row r="766" spans="1:2" ht="15.75" x14ac:dyDescent="0.2">
      <c r="A766" s="16" t="s">
        <v>18</v>
      </c>
      <c r="B766" s="18">
        <f>B767*0.1</f>
        <v>2.5500000000000002E-2</v>
      </c>
    </row>
    <row r="767" spans="1:2" ht="15.75" x14ac:dyDescent="0.2">
      <c r="A767" s="16" t="s">
        <v>19</v>
      </c>
      <c r="B767" s="18">
        <f>B765*0.25</f>
        <v>0.255</v>
      </c>
    </row>
    <row r="768" spans="1:2" ht="15.75" x14ac:dyDescent="0.2">
      <c r="A768" s="16" t="s">
        <v>20</v>
      </c>
      <c r="B768" s="18">
        <f>B765*0.03</f>
        <v>3.0599999999999999E-2</v>
      </c>
    </row>
    <row r="769" spans="1:2" ht="15.75" x14ac:dyDescent="0.2">
      <c r="A769" s="13" t="s">
        <v>21</v>
      </c>
      <c r="B769" s="19">
        <v>1.34</v>
      </c>
    </row>
    <row r="770" spans="1:2" ht="15.75" x14ac:dyDescent="0.2">
      <c r="A770" s="62" t="s">
        <v>142</v>
      </c>
      <c r="B770" s="63"/>
    </row>
    <row r="771" spans="1:2" ht="15.75" x14ac:dyDescent="0.2">
      <c r="A771" s="16" t="s">
        <v>44</v>
      </c>
      <c r="B771" s="18">
        <f>30*10/1000</f>
        <v>0.3</v>
      </c>
    </row>
    <row r="772" spans="1:2" ht="15.75" x14ac:dyDescent="0.2">
      <c r="A772" s="16" t="s">
        <v>18</v>
      </c>
      <c r="B772" s="18">
        <f>B771*0.1</f>
        <v>0.03</v>
      </c>
    </row>
    <row r="773" spans="1:2" ht="15.75" x14ac:dyDescent="0.2">
      <c r="A773" s="16" t="s">
        <v>19</v>
      </c>
      <c r="B773" s="18">
        <f>B771*0.25</f>
        <v>7.4999999999999997E-2</v>
      </c>
    </row>
    <row r="774" spans="1:2" ht="15.75" x14ac:dyDescent="0.2">
      <c r="A774" s="16" t="s">
        <v>20</v>
      </c>
      <c r="B774" s="18">
        <v>0.01</v>
      </c>
    </row>
    <row r="775" spans="1:2" ht="15.75" x14ac:dyDescent="0.2">
      <c r="A775" s="13" t="s">
        <v>21</v>
      </c>
      <c r="B775" s="19">
        <v>0.42</v>
      </c>
    </row>
  </sheetData>
  <mergeCells count="129">
    <mergeCell ref="A158:B158"/>
    <mergeCell ref="A2:B2"/>
    <mergeCell ref="A8:B8"/>
    <mergeCell ref="A344:B344"/>
    <mergeCell ref="A380:B380"/>
    <mergeCell ref="A386:B386"/>
    <mergeCell ref="A350:B350"/>
    <mergeCell ref="A356:B356"/>
    <mergeCell ref="A362:B362"/>
    <mergeCell ref="A368:B368"/>
    <mergeCell ref="A374:B374"/>
    <mergeCell ref="A308:B308"/>
    <mergeCell ref="A320:B320"/>
    <mergeCell ref="A326:B326"/>
    <mergeCell ref="A332:B332"/>
    <mergeCell ref="A338:B338"/>
    <mergeCell ref="A272:B272"/>
    <mergeCell ref="A14:B14"/>
    <mergeCell ref="A20:B20"/>
    <mergeCell ref="A26:B26"/>
    <mergeCell ref="A32:B32"/>
    <mergeCell ref="A38:B38"/>
    <mergeCell ref="A278:B278"/>
    <mergeCell ref="A284:B284"/>
    <mergeCell ref="A44:B44"/>
    <mergeCell ref="A50:B50"/>
    <mergeCell ref="A56:B56"/>
    <mergeCell ref="A62:B62"/>
    <mergeCell ref="A68:B68"/>
    <mergeCell ref="A134:B134"/>
    <mergeCell ref="A140:B140"/>
    <mergeCell ref="A146:B146"/>
    <mergeCell ref="A152:B152"/>
    <mergeCell ref="A104:B104"/>
    <mergeCell ref="A110:B110"/>
    <mergeCell ref="A116:B116"/>
    <mergeCell ref="A122:B122"/>
    <mergeCell ref="A128:B128"/>
    <mergeCell ref="A74:B74"/>
    <mergeCell ref="A80:B80"/>
    <mergeCell ref="A86:B86"/>
    <mergeCell ref="A92:B92"/>
    <mergeCell ref="A98:B98"/>
    <mergeCell ref="A392:B392"/>
    <mergeCell ref="A296:B296"/>
    <mergeCell ref="A314:B314"/>
    <mergeCell ref="A164:B164"/>
    <mergeCell ref="A170:B170"/>
    <mergeCell ref="A176:B176"/>
    <mergeCell ref="A182:B182"/>
    <mergeCell ref="A188:B188"/>
    <mergeCell ref="A194:B194"/>
    <mergeCell ref="A200:B200"/>
    <mergeCell ref="A206:B206"/>
    <mergeCell ref="A212:B212"/>
    <mergeCell ref="A218:B218"/>
    <mergeCell ref="A224:B224"/>
    <mergeCell ref="A230:B230"/>
    <mergeCell ref="A236:B236"/>
    <mergeCell ref="A302:B302"/>
    <mergeCell ref="A242:B242"/>
    <mergeCell ref="A248:B248"/>
    <mergeCell ref="A254:B254"/>
    <mergeCell ref="A260:B260"/>
    <mergeCell ref="A266:B266"/>
    <mergeCell ref="A290:B290"/>
    <mergeCell ref="A434:B434"/>
    <mergeCell ref="A440:B440"/>
    <mergeCell ref="A446:B446"/>
    <mergeCell ref="A452:B452"/>
    <mergeCell ref="A458:B458"/>
    <mergeCell ref="A404:B404"/>
    <mergeCell ref="A410:B410"/>
    <mergeCell ref="A416:B416"/>
    <mergeCell ref="A422:B422"/>
    <mergeCell ref="A428:B428"/>
    <mergeCell ref="A494:B494"/>
    <mergeCell ref="A500:B500"/>
    <mergeCell ref="A506:B506"/>
    <mergeCell ref="A512:B512"/>
    <mergeCell ref="A518:B518"/>
    <mergeCell ref="A464:B464"/>
    <mergeCell ref="A470:B470"/>
    <mergeCell ref="A476:B476"/>
    <mergeCell ref="A482:B482"/>
    <mergeCell ref="A488:B488"/>
    <mergeCell ref="A554:B554"/>
    <mergeCell ref="A560:B560"/>
    <mergeCell ref="A566:B566"/>
    <mergeCell ref="A572:B572"/>
    <mergeCell ref="A578:B578"/>
    <mergeCell ref="A524:B524"/>
    <mergeCell ref="A530:B530"/>
    <mergeCell ref="A536:B536"/>
    <mergeCell ref="A542:B542"/>
    <mergeCell ref="A548:B548"/>
    <mergeCell ref="A620:B620"/>
    <mergeCell ref="A626:B626"/>
    <mergeCell ref="A632:B632"/>
    <mergeCell ref="A638:B638"/>
    <mergeCell ref="A584:B584"/>
    <mergeCell ref="A590:B590"/>
    <mergeCell ref="A596:B596"/>
    <mergeCell ref="A602:B602"/>
    <mergeCell ref="A608:B608"/>
    <mergeCell ref="A398:B398"/>
    <mergeCell ref="A764:B764"/>
    <mergeCell ref="A770:B770"/>
    <mergeCell ref="A734:B734"/>
    <mergeCell ref="A740:B740"/>
    <mergeCell ref="A746:B746"/>
    <mergeCell ref="A752:B752"/>
    <mergeCell ref="A758:B758"/>
    <mergeCell ref="A704:B704"/>
    <mergeCell ref="A710:B710"/>
    <mergeCell ref="A716:B716"/>
    <mergeCell ref="A722:B722"/>
    <mergeCell ref="A728:B728"/>
    <mergeCell ref="A674:B674"/>
    <mergeCell ref="A680:B680"/>
    <mergeCell ref="A686:B686"/>
    <mergeCell ref="A692:B692"/>
    <mergeCell ref="A698:B698"/>
    <mergeCell ref="A644:B644"/>
    <mergeCell ref="A650:B650"/>
    <mergeCell ref="A656:B656"/>
    <mergeCell ref="A662:B662"/>
    <mergeCell ref="A668:B668"/>
    <mergeCell ref="A614:B6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Замена ламп</vt:lpstr>
      <vt:lpstr>Стоимость</vt:lpstr>
      <vt:lpstr>'Замена ламп'!Заголовки_для_печати</vt:lpstr>
      <vt:lpstr>'Замена ламп'!Область_печати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user</cp:lastModifiedBy>
  <dcterms:created xsi:type="dcterms:W3CDTF">2017-11-16T07:54:57Z</dcterms:created>
  <dcterms:modified xsi:type="dcterms:W3CDTF">2022-10-26T07:56:22Z</dcterms:modified>
</cp:coreProperties>
</file>