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A7EC50D-F30F-4C5B-998A-ECBB25ADEC43}" xr6:coauthVersionLast="45" xr6:coauthVersionMax="45" xr10:uidLastSave="{00000000-0000-0000-0000-000000000000}"/>
  <bookViews>
    <workbookView xWindow="0" yWindow="5430" windowWidth="28800" windowHeight="10170" xr2:uid="{00000000-000D-0000-FFFF-FFFF00000000}"/>
  </bookViews>
  <sheets>
    <sheet name="ТЭО" sheetId="6" r:id="rId1"/>
    <sheet name="Затраты" sheetId="7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\BBB" localSheetId="0">'[1]1-энерго'!#REF!</definedName>
    <definedName name="\BBB">'[1]1-энерго'!#REF!</definedName>
    <definedName name="\BVF" localSheetId="0">#REF!</definedName>
    <definedName name="\BVF">#REF!</definedName>
    <definedName name="\D" localSheetId="0">'[2]1-энерго'!#REF!</definedName>
    <definedName name="\D">'[2]1-энерго'!#REF!</definedName>
    <definedName name="\DDD" localSheetId="0">#REF!</definedName>
    <definedName name="\DDD">#REF!</definedName>
    <definedName name="\EEE" localSheetId="0">#REF!</definedName>
    <definedName name="\EEE">#REF!</definedName>
    <definedName name="\MMM" localSheetId="0">'[2]1-энерго'!#REF!</definedName>
    <definedName name="\MMM">'[2]1-энерго'!#REF!</definedName>
    <definedName name="\NN" localSheetId="0">'[2]1-энерго'!#REF!</definedName>
    <definedName name="\NN">'[2]1-энерго'!#REF!</definedName>
    <definedName name="\QQQ" localSheetId="0">'[3]1-энерго'!#REF!</definedName>
    <definedName name="\QQQ">'[3]1-энерго'!#REF!</definedName>
    <definedName name="\uuu" localSheetId="0">'[1]1-энерго'!#REF!</definedName>
    <definedName name="\uuu">'[1]1-энерго'!#REF!</definedName>
    <definedName name="\YYY" localSheetId="0">'[4]1-энерго'!#REF!</definedName>
    <definedName name="\YYY">'[4]1-энерго'!#REF!</definedName>
    <definedName name="\Z" localSheetId="0">'[2]1-энерго'!#REF!</definedName>
    <definedName name="\Z">'[2]1-энерго'!#REF!</definedName>
    <definedName name="KKK" localSheetId="0">'[5]1-энерго'!#REF!</definedName>
    <definedName name="KKK">'[5]1-энерго'!#REF!</definedName>
    <definedName name="rr" localSheetId="0">'[2]1-энерго'!#REF!</definedName>
    <definedName name="rr">'[2]1-энерго'!#REF!</definedName>
    <definedName name="sew" localSheetId="0">'[6]1-энерго'!#REF!</definedName>
    <definedName name="sew">'[6]1-энерго'!#REF!</definedName>
    <definedName name="YCHET" localSheetId="0">'[2]1-энерго'!#REF!</definedName>
    <definedName name="YCHET">'[2]1-энерго'!#REF!</definedName>
    <definedName name="zrt" localSheetId="0">'[7]1-энерго'!#REF!</definedName>
    <definedName name="zrt">'[7]1-энерго'!#REF!</definedName>
    <definedName name="а1845" localSheetId="0">#REF!</definedName>
    <definedName name="а1845">#REF!</definedName>
    <definedName name="ааа" localSheetId="0">#REF!</definedName>
    <definedName name="ааа">#REF!</definedName>
    <definedName name="б" localSheetId="0">'[8]1-энерго'!#REF!</definedName>
    <definedName name="б">'[8]1-энерго'!#REF!</definedName>
    <definedName name="Банк" localSheetId="0">#REF!</definedName>
    <definedName name="Банк">#REF!</definedName>
    <definedName name="Банк1" localSheetId="0">#REF!</definedName>
    <definedName name="Банк1">#REF!</definedName>
    <definedName name="Банк2" localSheetId="0">#REF!</definedName>
    <definedName name="Банк2">#REF!</definedName>
    <definedName name="БИК" localSheetId="0">#REF!</definedName>
    <definedName name="БИК">#REF!</definedName>
    <definedName name="БИК1" localSheetId="0">#REF!</definedName>
    <definedName name="БИК1">#REF!</definedName>
    <definedName name="БИК2" localSheetId="0">#REF!</definedName>
    <definedName name="БИК2">#REF!</definedName>
    <definedName name="ввыа" localSheetId="0">#REF!</definedName>
    <definedName name="ввыа">#REF!</definedName>
    <definedName name="веко" localSheetId="0">#REF!</definedName>
    <definedName name="веко">#REF!</definedName>
    <definedName name="Вид_опл" localSheetId="0">#REF!</definedName>
    <definedName name="Вид_опл">#REF!</definedName>
    <definedName name="Вид_платежа" localSheetId="0">#REF!</definedName>
    <definedName name="Вид_платежа">#REF!</definedName>
    <definedName name="вке" localSheetId="0">'[7]1-энерго'!#REF!</definedName>
    <definedName name="вке">'[7]1-энерго'!#REF!</definedName>
    <definedName name="вкр" localSheetId="0">'[9]1-энерго'!#REF!</definedName>
    <definedName name="вкр">'[9]1-энерго'!#REF!</definedName>
    <definedName name="вода" localSheetId="0">'[7]1-энерго'!#REF!</definedName>
    <definedName name="вода">'[7]1-энерго'!#REF!</definedName>
    <definedName name="водо" localSheetId="0">'[10]1-энерго'!#REF!</definedName>
    <definedName name="водо">'[10]1-энерго'!#REF!</definedName>
    <definedName name="вр" localSheetId="0">#REF!</definedName>
    <definedName name="вр">#REF!</definedName>
    <definedName name="г.в." localSheetId="0">'[7]1-энерго'!#REF!</definedName>
    <definedName name="г.в.">'[7]1-энерго'!#REF!</definedName>
    <definedName name="График" localSheetId="0">'[11]1-энерго'!#REF!</definedName>
    <definedName name="График">'[11]1-энерго'!#REF!</definedName>
    <definedName name="д23" localSheetId="0">#REF!</definedName>
    <definedName name="д23">#REF!</definedName>
    <definedName name="Дата" localSheetId="0">#REF!</definedName>
    <definedName name="Дата">#REF!</definedName>
    <definedName name="Динамика" localSheetId="0">'[11]1-энерго'!#REF!</definedName>
    <definedName name="Динамика">'[11]1-энерго'!#REF!</definedName>
    <definedName name="ЕОГ" localSheetId="0">#REF!</definedName>
    <definedName name="ЕОГ">#REF!</definedName>
    <definedName name="ждг" localSheetId="0">'[9]1-энерго'!#REF!</definedName>
    <definedName name="ждг">'[9]1-энерго'!#REF!</definedName>
    <definedName name="ждш" localSheetId="0">'[12]1-энерго'!#REF!</definedName>
    <definedName name="ждш">'[12]1-энерго'!#REF!</definedName>
    <definedName name="Заголовок_списка" localSheetId="0">#REF!</definedName>
    <definedName name="Заголовок_списка">#REF!</definedName>
    <definedName name="и" localSheetId="0">'[13]1-энерго'!#REF!</definedName>
    <definedName name="и">'[13]1-энерго'!#REF!</definedName>
    <definedName name="ии" localSheetId="0">'[8]1-энерго'!#REF!</definedName>
    <definedName name="ии">'[8]1-энерго'!#REF!</definedName>
    <definedName name="ИНН" localSheetId="0">#REF!</definedName>
    <definedName name="ИНН">#REF!</definedName>
    <definedName name="ИНН1" localSheetId="0">#REF!</definedName>
    <definedName name="ИНН1">#REF!</definedName>
    <definedName name="ИНН2" localSheetId="0">#REF!</definedName>
    <definedName name="ИНН2">#REF!</definedName>
    <definedName name="кал" localSheetId="0">#REF!</definedName>
    <definedName name="кал">#REF!</definedName>
    <definedName name="КалорийностьПлан">8043</definedName>
    <definedName name="КалорФактАвг">8087</definedName>
    <definedName name="КалорФактАпр">8055</definedName>
    <definedName name="КалорФактДек">8054</definedName>
    <definedName name="КалорФактИюл">8077</definedName>
    <definedName name="КалорФактИюн">8093</definedName>
    <definedName name="КалорФактМай">8061</definedName>
    <definedName name="КалорФактМар">8048</definedName>
    <definedName name="КалорФактНоя">8056</definedName>
    <definedName name="КалорФактОкт">8059</definedName>
    <definedName name="КалорФактСен">8075</definedName>
    <definedName name="КалорФактФев">8028</definedName>
    <definedName name="КалорФактЯнв">8039</definedName>
    <definedName name="Код" localSheetId="0">#REF!</definedName>
    <definedName name="Код">#REF!</definedName>
    <definedName name="Кол_копий" localSheetId="0">#REF!</definedName>
    <definedName name="Кол_копий">#REF!</definedName>
    <definedName name="Корсчёт" localSheetId="0">#REF!</definedName>
    <definedName name="Корсчёт">#REF!</definedName>
    <definedName name="Корсчёт1" localSheetId="0">#REF!</definedName>
    <definedName name="Корсчёт1">#REF!</definedName>
    <definedName name="Корсчёт2" localSheetId="0">#REF!</definedName>
    <definedName name="Корсчёт2">#REF!</definedName>
    <definedName name="л" localSheetId="0">#REF!</definedName>
    <definedName name="л">#REF!</definedName>
    <definedName name="Литер" localSheetId="0">'[11]1-энерго'!#REF!</definedName>
    <definedName name="Литер">'[11]1-энерго'!#REF!</definedName>
    <definedName name="м" localSheetId="0">'[1]1-энерго'!#REF!</definedName>
    <definedName name="м">'[1]1-энерго'!#REF!</definedName>
    <definedName name="м1" localSheetId="0">'[4]1-энерго'!#REF!</definedName>
    <definedName name="м1">'[4]1-энерго'!#REF!</definedName>
    <definedName name="маг" localSheetId="0">#REF!</definedName>
    <definedName name="маг">#REF!</definedName>
    <definedName name="Мерпр" localSheetId="0">'[9]1-энерго'!#REF!</definedName>
    <definedName name="Мерпр">'[9]1-энерго'!#REF!</definedName>
    <definedName name="ммм" localSheetId="0">'[1]1-энерго'!#REF!</definedName>
    <definedName name="ммм">'[1]1-энерго'!#REF!</definedName>
    <definedName name="н" localSheetId="0">'[5]1-энерго'!#REF!</definedName>
    <definedName name="н">'[5]1-энерго'!#REF!</definedName>
    <definedName name="Наз_пл" localSheetId="0">#REF!</definedName>
    <definedName name="Наз_пл">#REF!</definedName>
    <definedName name="Назначение" localSheetId="0">#REF!</definedName>
    <definedName name="Назначение">#REF!</definedName>
    <definedName name="Наименование" localSheetId="0">#REF!</definedName>
    <definedName name="Наименование">#REF!</definedName>
    <definedName name="Номер" localSheetId="0">#REF!</definedName>
    <definedName name="Номер">#REF!</definedName>
    <definedName name="оо" localSheetId="0">'[3]1-энерго'!#REF!</definedName>
    <definedName name="оо">'[3]1-энерго'!#REF!</definedName>
    <definedName name="Отоп" localSheetId="0">#REF!</definedName>
    <definedName name="Отоп">#REF!</definedName>
    <definedName name="отопит" localSheetId="0">'[7]1-энерго'!#REF!</definedName>
    <definedName name="отопит">'[7]1-энерго'!#REF!</definedName>
    <definedName name="Отопл" localSheetId="0">#REF!</definedName>
    <definedName name="Отопл">#REF!</definedName>
    <definedName name="Очер.плат." localSheetId="0">#REF!</definedName>
    <definedName name="Очер.плат.">#REF!</definedName>
    <definedName name="Очер_плат" localSheetId="0">#REF!</definedName>
    <definedName name="Очер_плат">#REF!</definedName>
    <definedName name="очистка" localSheetId="0">'[14]1-энерго'!#REF!</definedName>
    <definedName name="очистка">'[14]1-энерго'!#REF!</definedName>
    <definedName name="пар" localSheetId="0">#REF!</definedName>
    <definedName name="пар">#REF!</definedName>
    <definedName name="План" localSheetId="0">#REF!</definedName>
    <definedName name="План">#REF!</definedName>
    <definedName name="Показывать_0_коп" localSheetId="0">#REF!</definedName>
    <definedName name="Показывать_0_коп">#REF!</definedName>
    <definedName name="пор" localSheetId="0">#REF!</definedName>
    <definedName name="пор">#REF!</definedName>
    <definedName name="потер" localSheetId="0">'[11]1-энерго'!#REF!</definedName>
    <definedName name="потер">'[11]1-энерго'!#REF!</definedName>
    <definedName name="пппп" localSheetId="0">#REF!</definedName>
    <definedName name="пппп">#REF!</definedName>
    <definedName name="Предприятие1" localSheetId="0">#REF!</definedName>
    <definedName name="Предприятие1">#REF!</definedName>
    <definedName name="Предприятие2" localSheetId="0">#REF!</definedName>
    <definedName name="Предприятие2">#REF!</definedName>
    <definedName name="пример" localSheetId="0">#REF!</definedName>
    <definedName name="пример">#REF!</definedName>
    <definedName name="ргол" localSheetId="0">#REF!</definedName>
    <definedName name="ргол">#REF!</definedName>
    <definedName name="Рез_поле" localSheetId="0">#REF!</definedName>
    <definedName name="Рез_поле">#REF!</definedName>
    <definedName name="Содр" localSheetId="0">'[9]1-энерго'!#REF!</definedName>
    <definedName name="Содр">'[9]1-энерго'!#REF!</definedName>
    <definedName name="Список_банк1" localSheetId="0">#REF!</definedName>
    <definedName name="Список_банк1">#REF!</definedName>
    <definedName name="Список_банк2" localSheetId="0">#REF!</definedName>
    <definedName name="Список_банк2">#REF!</definedName>
    <definedName name="Список_бик1" localSheetId="0">#REF!</definedName>
    <definedName name="Список_бик1">#REF!</definedName>
    <definedName name="Список_бик2" localSheetId="0">#REF!</definedName>
    <definedName name="Список_бик2">#REF!</definedName>
    <definedName name="Список_вид_опл" localSheetId="0">#REF!</definedName>
    <definedName name="Список_вид_опл">#REF!</definedName>
    <definedName name="Список_вид_платежа" localSheetId="0">#REF!</definedName>
    <definedName name="Список_вид_платежа">#REF!</definedName>
    <definedName name="Список_дата" localSheetId="0">#REF!</definedName>
    <definedName name="Список_дата">#REF!</definedName>
    <definedName name="Список_инн1" localSheetId="0">#REF!</definedName>
    <definedName name="Список_инн1">#REF!</definedName>
    <definedName name="Список_инн2" localSheetId="0">#REF!</definedName>
    <definedName name="Список_инн2">#REF!</definedName>
    <definedName name="Список_код" localSheetId="0">#REF!</definedName>
    <definedName name="Список_код">#REF!</definedName>
    <definedName name="Список_корсчёт1" localSheetId="0">#REF!</definedName>
    <definedName name="Список_корсчёт1">#REF!</definedName>
    <definedName name="Список_корсчёт2" localSheetId="0">#REF!</definedName>
    <definedName name="Список_корсчёт2">#REF!</definedName>
    <definedName name="Список_назн_пл" localSheetId="0">#REF!</definedName>
    <definedName name="Список_назн_пл">#REF!</definedName>
    <definedName name="Список_назначение" localSheetId="0">#REF!</definedName>
    <definedName name="Список_назначение">#REF!</definedName>
    <definedName name="Список_наименование1" localSheetId="0">#REF!</definedName>
    <definedName name="Список_наименование1">#REF!</definedName>
    <definedName name="Список_наименование2" localSheetId="0">#REF!</definedName>
    <definedName name="Список_наименование2">#REF!</definedName>
    <definedName name="Список_номер" localSheetId="0">#REF!</definedName>
    <definedName name="Список_номер">#REF!</definedName>
    <definedName name="Список_очер" localSheetId="0">#REF!</definedName>
    <definedName name="Список_очер">#REF!</definedName>
    <definedName name="Список_рез_поле" localSheetId="0">#REF!</definedName>
    <definedName name="Список_рез_поле">#REF!</definedName>
    <definedName name="Список_срок" localSheetId="0">#REF!</definedName>
    <definedName name="Список_срок">#REF!</definedName>
    <definedName name="Список_сумма" localSheetId="0">#REF!</definedName>
    <definedName name="Список_сумма">#REF!</definedName>
    <definedName name="Список_счёт1" localSheetId="0">#REF!</definedName>
    <definedName name="Список_счёт1">#REF!</definedName>
    <definedName name="Список_счёт2" localSheetId="0">#REF!</definedName>
    <definedName name="Список_счёт2">#REF!</definedName>
    <definedName name="Срок" localSheetId="0">#REF!</definedName>
    <definedName name="Срок">#REF!</definedName>
    <definedName name="сссссс" localSheetId="0">'[9]1-энерго'!#REF!</definedName>
    <definedName name="сссссс">'[9]1-энерго'!#REF!</definedName>
    <definedName name="Сумма" localSheetId="0">#REF!</definedName>
    <definedName name="Сумма">#REF!</definedName>
    <definedName name="Счёт" localSheetId="0">#REF!</definedName>
    <definedName name="Счёт">#REF!</definedName>
    <definedName name="Счёт1" localSheetId="0">#REF!</definedName>
    <definedName name="Счёт1">#REF!</definedName>
    <definedName name="Счёт2" localSheetId="0">#REF!</definedName>
    <definedName name="Счёт2">#REF!</definedName>
    <definedName name="т" localSheetId="0">'[7]1-энерго'!#REF!</definedName>
    <definedName name="т">'[7]1-энерго'!#REF!</definedName>
    <definedName name="т1" localSheetId="0">#REF!</definedName>
    <definedName name="т1">#REF!</definedName>
    <definedName name="Т21" localSheetId="0">#REF!</definedName>
    <definedName name="Т21">#REF!</definedName>
    <definedName name="т3" localSheetId="0">'[1]1-энерго'!#REF!</definedName>
    <definedName name="т3">'[1]1-энерго'!#REF!</definedName>
    <definedName name="Таб21" localSheetId="0">#REF!</definedName>
    <definedName name="Таб21">#REF!</definedName>
    <definedName name="тттт" localSheetId="0">'[15]1-энерго'!#REF!</definedName>
    <definedName name="тттт">'[15]1-энерго'!#REF!</definedName>
    <definedName name="ТТТТ1" localSheetId="0">'[15]1-энерго'!#REF!</definedName>
    <definedName name="ТТТТ1">'[15]1-энерго'!#REF!</definedName>
    <definedName name="Удел" localSheetId="0">'[11]1-энерго'!#REF!</definedName>
    <definedName name="Удел">'[11]1-энерго'!#REF!</definedName>
    <definedName name="УК" localSheetId="0">'[7]1-энерго'!#REF!</definedName>
    <definedName name="УК">'[7]1-энерго'!#REF!</definedName>
    <definedName name="фува" localSheetId="0">#REF!</definedName>
    <definedName name="фува">#REF!</definedName>
    <definedName name="цена_Гкал">[16]прогр.!$R$6</definedName>
    <definedName name="цена_тут">[16]прогр.!$R$4</definedName>
    <definedName name="цена_тыс.кВт_ч">[16]прогр.!$R$5</definedName>
    <definedName name="ЦенаНТавгП">2.01883</definedName>
    <definedName name="ЦенаНТавгФ">2.05044</definedName>
    <definedName name="ЦенаНТапрП">2.01883</definedName>
    <definedName name="ЦенаНТапрФ">2.045929</definedName>
    <definedName name="ЦенаНТдекП">2.01883</definedName>
    <definedName name="ЦенаНТдекФ">1</definedName>
    <definedName name="ЦенаНТиюлП">2.01883</definedName>
    <definedName name="ЦенаНТиюлФ">2.04706</definedName>
    <definedName name="ЦенаНТиюнП">2.01883</definedName>
    <definedName name="ЦенаНТиюнФ">2.047509</definedName>
    <definedName name="ЦенаНТмайП">2.01883</definedName>
    <definedName name="ЦенаНТмайФ">2.0457</definedName>
    <definedName name="ЦенаНТмарП">2.01883</definedName>
    <definedName name="ЦенаНТмарФ">2.04503</definedName>
    <definedName name="ЦенаНТнояП">2.01883</definedName>
    <definedName name="ЦенаНТнояФ">1</definedName>
    <definedName name="ЦенаНТоктП">2.01883</definedName>
    <definedName name="ЦенаНТоктФ">1</definedName>
    <definedName name="ЦенаНТсенП">2.01883</definedName>
    <definedName name="ЦенаНТсенФ">1</definedName>
    <definedName name="ЦенаНТфевП">2.01883</definedName>
    <definedName name="ЦенаНТфевФ">2.040509</definedName>
    <definedName name="ЦенаНТянвП">2.01883</definedName>
    <definedName name="ЦенаНТянвФ">2.040509</definedName>
    <definedName name="цук" localSheetId="0">'[7]1-энерго'!#REF!</definedName>
    <definedName name="цук">'[7]1-энерго'!#REF!</definedName>
    <definedName name="щш" localSheetId="0">'[17]1-энерго'!#REF!</definedName>
    <definedName name="щш">'[17]1-энерго'!#REF!</definedName>
    <definedName name="щщ" localSheetId="0">'[7]1-энерго'!#REF!</definedName>
    <definedName name="щщ">'[7]1-энерго'!#REF!</definedName>
    <definedName name="ывпа" localSheetId="0">#REF!</definedName>
    <definedName name="ывпа">#REF!</definedName>
    <definedName name="ьь" localSheetId="0">'[6]1-энерго'!#REF!</definedName>
    <definedName name="ьь">'[6]1-энерго'!#REF!</definedName>
    <definedName name="эжщш" localSheetId="0">#REF!</definedName>
    <definedName name="эжщш">#REF!</definedName>
    <definedName name="электр" localSheetId="0">'[11]1-энерго'!#REF!</definedName>
    <definedName name="электр">'[11]1-энерго'!#REF!</definedName>
    <definedName name="электро" localSheetId="0">'[18]1-энерго'!#REF!</definedName>
    <definedName name="электро">'[18]1-энерго'!#REF!</definedName>
    <definedName name="элетро" localSheetId="0">'[19]1-энерго'!#REF!</definedName>
    <definedName name="элетро">'[19]1-энерго'!#REF!</definedName>
    <definedName name="я" localSheetId="0">'[7]1-энерго'!#REF!</definedName>
    <definedName name="я">'[7]1-энерго'!#REF!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769" i="7" l="1"/>
  <c r="B1766" i="7"/>
  <c r="B1763" i="7"/>
  <c r="B1555" i="7"/>
  <c r="B1491" i="7"/>
  <c r="B1423" i="7"/>
  <c r="B1363" i="7"/>
  <c r="B1329" i="7"/>
  <c r="B1300" i="7"/>
  <c r="B1213" i="7"/>
  <c r="B1162" i="7"/>
  <c r="B1136" i="7"/>
  <c r="B1130" i="7"/>
  <c r="B1113" i="7"/>
  <c r="B1082" i="7"/>
  <c r="B1078" i="7"/>
  <c r="B1065" i="7"/>
  <c r="B986" i="7"/>
  <c r="B979" i="7"/>
  <c r="B919" i="7"/>
  <c r="B888" i="7"/>
  <c r="B860" i="7"/>
  <c r="B844" i="7"/>
  <c r="B820" i="7"/>
  <c r="B800" i="7"/>
  <c r="B813" i="7"/>
  <c r="B781" i="7"/>
  <c r="B717" i="7"/>
  <c r="B671" i="7"/>
  <c r="B668" i="7"/>
  <c r="B649" i="7"/>
  <c r="B617" i="7"/>
  <c r="B607" i="7"/>
  <c r="B594" i="7"/>
  <c r="B451" i="7"/>
  <c r="B444" i="7"/>
  <c r="B422" i="7"/>
  <c r="B403" i="7"/>
  <c r="B363" i="7"/>
  <c r="B334" i="7"/>
  <c r="B304" i="7"/>
  <c r="B240" i="7"/>
  <c r="B178" i="7"/>
  <c r="B130" i="7"/>
  <c r="B80" i="7"/>
  <c r="B48" i="7"/>
  <c r="B38" i="7"/>
  <c r="B1817" i="7" l="1"/>
  <c r="B1814" i="7"/>
  <c r="B1815" i="7" s="1"/>
  <c r="I673" i="6"/>
  <c r="B1812" i="7"/>
  <c r="B1811" i="7"/>
  <c r="B1808" i="7"/>
  <c r="B1809" i="7" s="1"/>
  <c r="B1806" i="7"/>
  <c r="B1805" i="7"/>
  <c r="B1802" i="7"/>
  <c r="B1799" i="7"/>
  <c r="B1800" i="7" s="1"/>
  <c r="I668" i="6"/>
  <c r="I667" i="6"/>
  <c r="I666" i="6"/>
  <c r="B1797" i="7"/>
  <c r="B1796" i="7"/>
  <c r="B1794" i="7"/>
  <c r="B1793" i="7"/>
  <c r="B1791" i="7"/>
  <c r="B1790" i="7"/>
  <c r="B1787" i="7"/>
  <c r="B1788" i="7" s="1"/>
  <c r="B1784" i="7"/>
  <c r="B1785" i="7" s="1"/>
  <c r="B1781" i="7"/>
  <c r="B1782" i="7" s="1"/>
  <c r="B1778" i="7"/>
  <c r="B1779" i="7" s="1"/>
  <c r="I661" i="6"/>
  <c r="I660" i="6"/>
  <c r="B1776" i="7"/>
  <c r="B1775" i="7"/>
  <c r="B1773" i="7"/>
  <c r="B1772" i="7"/>
  <c r="B1770" i="7"/>
  <c r="B1764" i="7"/>
  <c r="B1765" i="7" s="1"/>
  <c r="I657" i="6" s="1"/>
  <c r="I656" i="6"/>
  <c r="B1760" i="7"/>
  <c r="B1761" i="7" s="1"/>
  <c r="B1757" i="7"/>
  <c r="B1758" i="7" s="1"/>
  <c r="B1754" i="7"/>
  <c r="B1755" i="7" s="1"/>
  <c r="B1756" i="7" s="1"/>
  <c r="I654" i="6" s="1"/>
  <c r="B1751" i="7"/>
  <c r="I652" i="6"/>
  <c r="I651" i="6"/>
  <c r="B1749" i="7"/>
  <c r="B1748" i="7"/>
  <c r="B1745" i="7"/>
  <c r="B1746" i="7" s="1"/>
  <c r="B1742" i="7"/>
  <c r="B1743" i="7" s="1"/>
  <c r="B1739" i="7"/>
  <c r="B1737" i="7"/>
  <c r="B1736" i="7"/>
  <c r="B1738" i="7" s="1"/>
  <c r="I648" i="6" s="1"/>
  <c r="A1735" i="7"/>
  <c r="B1732" i="7"/>
  <c r="B1733" i="7" s="1"/>
  <c r="B1729" i="7"/>
  <c r="B1730" i="7" s="1"/>
  <c r="B1726" i="7"/>
  <c r="B1727" i="7" s="1"/>
  <c r="B1723" i="7"/>
  <c r="B1724" i="7" s="1"/>
  <c r="B1720" i="7"/>
  <c r="B1721" i="7" s="1"/>
  <c r="B1717" i="7"/>
  <c r="B1718" i="7" s="1"/>
  <c r="B1714" i="7"/>
  <c r="B1715" i="7" s="1"/>
  <c r="B1711" i="7"/>
  <c r="B1712" i="7" s="1"/>
  <c r="B1708" i="7"/>
  <c r="B1709" i="7" s="1"/>
  <c r="B1705" i="7"/>
  <c r="B1706" i="7" s="1"/>
  <c r="B1702" i="7"/>
  <c r="B1699" i="7"/>
  <c r="B1700" i="7" s="1"/>
  <c r="B1696" i="7"/>
  <c r="I633" i="6"/>
  <c r="I632" i="6"/>
  <c r="B1693" i="7"/>
  <c r="B1694" i="7" s="1"/>
  <c r="B1690" i="7"/>
  <c r="B1691" i="7" s="1"/>
  <c r="B1687" i="7"/>
  <c r="B1688" i="7" s="1"/>
  <c r="B1689" i="7" s="1"/>
  <c r="I631" i="6" s="1"/>
  <c r="B1684" i="7"/>
  <c r="B1685" i="7" s="1"/>
  <c r="B1681" i="7"/>
  <c r="B1682" i="7" s="1"/>
  <c r="B1683" i="7" s="1"/>
  <c r="I629" i="6" s="1"/>
  <c r="A1680" i="7"/>
  <c r="B1677" i="7"/>
  <c r="B1674" i="7"/>
  <c r="B1675" i="7" s="1"/>
  <c r="B1676" i="7" s="1"/>
  <c r="I626" i="6" s="1"/>
  <c r="I625" i="6"/>
  <c r="B1671" i="7"/>
  <c r="B1672" i="7" s="1"/>
  <c r="B1668" i="7"/>
  <c r="B1665" i="7"/>
  <c r="B1666" i="7" s="1"/>
  <c r="B1662" i="7"/>
  <c r="B1659" i="7"/>
  <c r="B1660" i="7" s="1"/>
  <c r="B1656" i="7"/>
  <c r="B1657" i="7" s="1"/>
  <c r="I619" i="6"/>
  <c r="B1654" i="7"/>
  <c r="B1653" i="7"/>
  <c r="B1650" i="7"/>
  <c r="B1651" i="7" s="1"/>
  <c r="B1647" i="7"/>
  <c r="B1645" i="7"/>
  <c r="B1646" i="7" s="1"/>
  <c r="I616" i="6" s="1"/>
  <c r="B1644" i="7"/>
  <c r="B1641" i="7"/>
  <c r="B1642" i="7" s="1"/>
  <c r="B1638" i="7"/>
  <c r="B1639" i="7" s="1"/>
  <c r="B1635" i="7"/>
  <c r="I612" i="6"/>
  <c r="B1632" i="7"/>
  <c r="B1633" i="7" s="1"/>
  <c r="B1629" i="7"/>
  <c r="B1630" i="7" s="1"/>
  <c r="B1626" i="7"/>
  <c r="I609" i="6"/>
  <c r="B1623" i="7"/>
  <c r="B1624" i="7" s="1"/>
  <c r="A1622" i="7"/>
  <c r="B1619" i="7"/>
  <c r="B1620" i="7" s="1"/>
  <c r="B1616" i="7"/>
  <c r="B1617" i="7" s="1"/>
  <c r="B1614" i="7"/>
  <c r="B1613" i="7"/>
  <c r="B1610" i="7"/>
  <c r="B1611" i="7" s="1"/>
  <c r="I603" i="6"/>
  <c r="B1607" i="7"/>
  <c r="B1608" i="7" s="1"/>
  <c r="B1609" i="7" s="1"/>
  <c r="B1604" i="7"/>
  <c r="B1605" i="7" s="1"/>
  <c r="I601" i="6"/>
  <c r="B1601" i="7"/>
  <c r="B1602" i="7" s="1"/>
  <c r="B1598" i="7"/>
  <c r="B1599" i="7" s="1"/>
  <c r="B1595" i="7"/>
  <c r="B1596" i="7" s="1"/>
  <c r="B1592" i="7"/>
  <c r="B1593" i="7" s="1"/>
  <c r="A1591" i="7"/>
  <c r="B1588" i="7"/>
  <c r="B1585" i="7"/>
  <c r="B1586" i="7" s="1"/>
  <c r="B1582" i="7"/>
  <c r="B1583" i="7" s="1"/>
  <c r="B1579" i="7"/>
  <c r="B1576" i="7"/>
  <c r="B1577" i="7" s="1"/>
  <c r="B1578" i="7" s="1"/>
  <c r="I592" i="6" s="1"/>
  <c r="B1573" i="7"/>
  <c r="B1570" i="7"/>
  <c r="I589" i="6"/>
  <c r="B1567" i="7"/>
  <c r="B1568" i="7" s="1"/>
  <c r="B1564" i="7"/>
  <c r="B1565" i="7" s="1"/>
  <c r="B1561" i="7"/>
  <c r="I586" i="6"/>
  <c r="B1558" i="7"/>
  <c r="B1559" i="7" s="1"/>
  <c r="B1556" i="7"/>
  <c r="B1552" i="7"/>
  <c r="B1553" i="7" s="1"/>
  <c r="B1554" i="7" s="1"/>
  <c r="I584" i="6" s="1"/>
  <c r="B1549" i="7"/>
  <c r="B1550" i="7" s="1"/>
  <c r="B1546" i="7"/>
  <c r="B1547" i="7" s="1"/>
  <c r="I581" i="6"/>
  <c r="I580" i="6"/>
  <c r="B1543" i="7"/>
  <c r="B1544" i="7" s="1"/>
  <c r="B1540" i="7"/>
  <c r="B1541" i="7" s="1"/>
  <c r="I579" i="6"/>
  <c r="I578" i="6"/>
  <c r="B1537" i="7"/>
  <c r="B1538" i="7" s="1"/>
  <c r="B1534" i="7"/>
  <c r="B1535" i="7" s="1"/>
  <c r="B1531" i="7"/>
  <c r="B1532" i="7" s="1"/>
  <c r="I576" i="6"/>
  <c r="B1528" i="7"/>
  <c r="B1529" i="7" s="1"/>
  <c r="A1527" i="7"/>
  <c r="B1524" i="7"/>
  <c r="B1525" i="7" s="1"/>
  <c r="B1526" i="7" s="1"/>
  <c r="I574" i="6" s="1"/>
  <c r="B1521" i="7"/>
  <c r="B1522" i="7" s="1"/>
  <c r="B1518" i="7"/>
  <c r="B1519" i="7" s="1"/>
  <c r="B1515" i="7"/>
  <c r="B1516" i="7" s="1"/>
  <c r="B1512" i="7"/>
  <c r="B1513" i="7" s="1"/>
  <c r="B1509" i="7"/>
  <c r="B1510" i="7" s="1"/>
  <c r="B1511" i="7" s="1"/>
  <c r="I569" i="6" s="1"/>
  <c r="B1506" i="7"/>
  <c r="B1503" i="7"/>
  <c r="B1504" i="7" s="1"/>
  <c r="B1505" i="7" s="1"/>
  <c r="I567" i="6" s="1"/>
  <c r="B1500" i="7"/>
  <c r="B1501" i="7" s="1"/>
  <c r="B1497" i="7"/>
  <c r="B1498" i="7" s="1"/>
  <c r="I564" i="6"/>
  <c r="B1494" i="7"/>
  <c r="B1495" i="7" s="1"/>
  <c r="B1492" i="7"/>
  <c r="B1488" i="7"/>
  <c r="B1489" i="7" s="1"/>
  <c r="B1485" i="7"/>
  <c r="B1486" i="7" s="1"/>
  <c r="B1482" i="7"/>
  <c r="B1483" i="7" s="1"/>
  <c r="B1479" i="7"/>
  <c r="B1480" i="7" s="1"/>
  <c r="B1476" i="7"/>
  <c r="B1477" i="7" s="1"/>
  <c r="B1473" i="7"/>
  <c r="B1474" i="7" s="1"/>
  <c r="B1470" i="7"/>
  <c r="B1471" i="7" s="1"/>
  <c r="B1472" i="7" s="1"/>
  <c r="I556" i="6" s="1"/>
  <c r="B1467" i="7"/>
  <c r="B1468" i="7" s="1"/>
  <c r="B1464" i="7"/>
  <c r="B1465" i="7" s="1"/>
  <c r="I553" i="6"/>
  <c r="I552" i="6"/>
  <c r="I551" i="6"/>
  <c r="B1461" i="7"/>
  <c r="B1462" i="7" s="1"/>
  <c r="B1458" i="7"/>
  <c r="B1459" i="7" s="1"/>
  <c r="B1455" i="7"/>
  <c r="B1456" i="7" s="1"/>
  <c r="A1454" i="7"/>
  <c r="B1451" i="7"/>
  <c r="B1452" i="7" s="1"/>
  <c r="B1448" i="7"/>
  <c r="B1449" i="7" s="1"/>
  <c r="A1447" i="7"/>
  <c r="B1444" i="7"/>
  <c r="B1445" i="7" s="1"/>
  <c r="B1441" i="7"/>
  <c r="B1442" i="7" s="1"/>
  <c r="A1440" i="7"/>
  <c r="B1437" i="7"/>
  <c r="A1436" i="7"/>
  <c r="B1433" i="7"/>
  <c r="B1434" i="7" s="1"/>
  <c r="B1430" i="7"/>
  <c r="B1431" i="7" s="1"/>
  <c r="B1432" i="7" s="1"/>
  <c r="I540" i="6" s="1"/>
  <c r="A1429" i="7"/>
  <c r="B1426" i="7"/>
  <c r="B1427" i="7" s="1"/>
  <c r="B1424" i="7"/>
  <c r="A1422" i="7"/>
  <c r="B1419" i="7"/>
  <c r="B1420" i="7" s="1"/>
  <c r="B1416" i="7"/>
  <c r="B1417" i="7" s="1"/>
  <c r="B1413" i="7"/>
  <c r="B1414" i="7" s="1"/>
  <c r="B1410" i="7"/>
  <c r="B1411" i="7" s="1"/>
  <c r="I531" i="6"/>
  <c r="I530" i="6"/>
  <c r="B1407" i="7"/>
  <c r="B1408" i="7" s="1"/>
  <c r="B1404" i="7"/>
  <c r="B1405" i="7" s="1"/>
  <c r="B1401" i="7"/>
  <c r="B1402" i="7" s="1"/>
  <c r="B1398" i="7"/>
  <c r="B1399" i="7" s="1"/>
  <c r="B1395" i="7"/>
  <c r="B1396" i="7" s="1"/>
  <c r="B1392" i="7"/>
  <c r="B1393" i="7" s="1"/>
  <c r="B1389" i="7"/>
  <c r="B1390" i="7" s="1"/>
  <c r="B1386" i="7"/>
  <c r="B1383" i="7"/>
  <c r="B1384" i="7" s="1"/>
  <c r="B1385" i="7" s="1"/>
  <c r="I523" i="6" s="1"/>
  <c r="A1382" i="7"/>
  <c r="B1379" i="7"/>
  <c r="B1380" i="7" s="1"/>
  <c r="B1376" i="7"/>
  <c r="B1377" i="7" s="1"/>
  <c r="B1373" i="7"/>
  <c r="B1374" i="7" s="1"/>
  <c r="A1372" i="7"/>
  <c r="B1370" i="7"/>
  <c r="B1371" i="7" s="1"/>
  <c r="I517" i="6" s="1"/>
  <c r="B1369" i="7"/>
  <c r="B1366" i="7"/>
  <c r="B1364" i="7"/>
  <c r="A1362" i="7"/>
  <c r="B1359" i="7"/>
  <c r="B1360" i="7" s="1"/>
  <c r="B1356" i="7"/>
  <c r="B1357" i="7" s="1"/>
  <c r="A1349" i="7"/>
  <c r="B1353" i="7"/>
  <c r="B1354" i="7" s="1"/>
  <c r="B1350" i="7"/>
  <c r="B1351" i="7" s="1"/>
  <c r="B1346" i="7"/>
  <c r="B1347" i="7" s="1"/>
  <c r="A1345" i="7"/>
  <c r="B1342" i="7"/>
  <c r="B1343" i="7" s="1"/>
  <c r="B1339" i="7"/>
  <c r="I504" i="6"/>
  <c r="B1336" i="7"/>
  <c r="B1337" i="7" s="1"/>
  <c r="A1335" i="7"/>
  <c r="B1332" i="7"/>
  <c r="B1330" i="7"/>
  <c r="B1331" i="7" s="1"/>
  <c r="I501" i="6" s="1"/>
  <c r="B1326" i="7"/>
  <c r="B1327" i="7" s="1"/>
  <c r="B1323" i="7"/>
  <c r="B1324" i="7" s="1"/>
  <c r="B1325" i="7" s="1"/>
  <c r="I499" i="6" s="1"/>
  <c r="B1320" i="7"/>
  <c r="A1319" i="7"/>
  <c r="I495" i="6"/>
  <c r="B1316" i="7"/>
  <c r="B1317" i="7" s="1"/>
  <c r="B1313" i="7"/>
  <c r="B1314" i="7" s="1"/>
  <c r="B1310" i="7"/>
  <c r="B1311" i="7" s="1"/>
  <c r="I493" i="6"/>
  <c r="B1307" i="7"/>
  <c r="B1308" i="7" s="1"/>
  <c r="A1306" i="7"/>
  <c r="B1303" i="7"/>
  <c r="B1304" i="7" s="1"/>
  <c r="B1628" i="7" l="1"/>
  <c r="I610" i="6" s="1"/>
  <c r="B1703" i="7"/>
  <c r="B1704" i="7" s="1"/>
  <c r="I636" i="6" s="1"/>
  <c r="B1627" i="7"/>
  <c r="B1697" i="7"/>
  <c r="B1698" i="7" s="1"/>
  <c r="I634" i="6" s="1"/>
  <c r="B1615" i="7"/>
  <c r="I605" i="6" s="1"/>
  <c r="B1648" i="7"/>
  <c r="B1649" i="7" s="1"/>
  <c r="I617" i="6" s="1"/>
  <c r="B1663" i="7"/>
  <c r="B1664" i="7" s="1"/>
  <c r="I622" i="6" s="1"/>
  <c r="B1807" i="7"/>
  <c r="I671" i="6" s="1"/>
  <c r="B1816" i="7"/>
  <c r="I674" i="6" s="1"/>
  <c r="B1818" i="7"/>
  <c r="B1819" i="7" s="1"/>
  <c r="I675" i="6" s="1"/>
  <c r="B1804" i="7"/>
  <c r="I670" i="6" s="1"/>
  <c r="B1810" i="7"/>
  <c r="I672" i="6" s="1"/>
  <c r="B1803" i="7"/>
  <c r="B1801" i="7"/>
  <c r="I669" i="6" s="1"/>
  <c r="B1789" i="7"/>
  <c r="I665" i="6" s="1"/>
  <c r="B1786" i="7"/>
  <c r="I664" i="6" s="1"/>
  <c r="B1783" i="7"/>
  <c r="I663" i="6" s="1"/>
  <c r="B1780" i="7"/>
  <c r="I662" i="6" s="1"/>
  <c r="B1771" i="7"/>
  <c r="I659" i="6" s="1"/>
  <c r="B1767" i="7"/>
  <c r="B1768" i="7" s="1"/>
  <c r="I658" i="6" s="1"/>
  <c r="B1759" i="7"/>
  <c r="I655" i="6" s="1"/>
  <c r="B1752" i="7"/>
  <c r="B1753" i="7" s="1"/>
  <c r="I653" i="6" s="1"/>
  <c r="B1744" i="7"/>
  <c r="I650" i="6" s="1"/>
  <c r="B1740" i="7"/>
  <c r="B1741" i="7" s="1"/>
  <c r="I649" i="6" s="1"/>
  <c r="B1734" i="7"/>
  <c r="I646" i="6" s="1"/>
  <c r="B1731" i="7"/>
  <c r="I645" i="6" s="1"/>
  <c r="B1728" i="7"/>
  <c r="I644" i="6" s="1"/>
  <c r="B1725" i="7"/>
  <c r="I643" i="6" s="1"/>
  <c r="B1722" i="7"/>
  <c r="I642" i="6" s="1"/>
  <c r="B1719" i="7"/>
  <c r="I641" i="6" s="1"/>
  <c r="B1716" i="7"/>
  <c r="I640" i="6" s="1"/>
  <c r="B1713" i="7"/>
  <c r="I639" i="6" s="1"/>
  <c r="B1710" i="7"/>
  <c r="I638" i="6" s="1"/>
  <c r="B1707" i="7"/>
  <c r="I637" i="6" s="1"/>
  <c r="B1701" i="7"/>
  <c r="I635" i="6" s="1"/>
  <c r="B1686" i="7"/>
  <c r="I630" i="6" s="1"/>
  <c r="B1678" i="7"/>
  <c r="B1679" i="7" s="1"/>
  <c r="I627" i="6" s="1"/>
  <c r="B1669" i="7"/>
  <c r="B1670" i="7" s="1"/>
  <c r="I624" i="6" s="1"/>
  <c r="B1667" i="7"/>
  <c r="I623" i="6" s="1"/>
  <c r="B1661" i="7"/>
  <c r="I621" i="6" s="1"/>
  <c r="B1658" i="7"/>
  <c r="I620" i="6" s="1"/>
  <c r="B1652" i="7"/>
  <c r="I618" i="6" s="1"/>
  <c r="B1643" i="7"/>
  <c r="I615" i="6" s="1"/>
  <c r="B1640" i="7"/>
  <c r="I614" i="6" s="1"/>
  <c r="B1637" i="7"/>
  <c r="I613" i="6" s="1"/>
  <c r="B1636" i="7"/>
  <c r="B1631" i="7"/>
  <c r="I611" i="6" s="1"/>
  <c r="B1621" i="7"/>
  <c r="I607" i="6" s="1"/>
  <c r="B1618" i="7"/>
  <c r="I606" i="6" s="1"/>
  <c r="B1612" i="7"/>
  <c r="I604" i="6" s="1"/>
  <c r="B1606" i="7"/>
  <c r="I602" i="6" s="1"/>
  <c r="B1600" i="7"/>
  <c r="I600" i="6" s="1"/>
  <c r="B1597" i="7"/>
  <c r="I599" i="6" s="1"/>
  <c r="B1594" i="7"/>
  <c r="I598" i="6" s="1"/>
  <c r="B1574" i="7"/>
  <c r="B1575" i="7" s="1"/>
  <c r="I591" i="6" s="1"/>
  <c r="B1589" i="7"/>
  <c r="B1590" i="7" s="1"/>
  <c r="I596" i="6" s="1"/>
  <c r="B1415" i="7"/>
  <c r="I533" i="6" s="1"/>
  <c r="B1367" i="7"/>
  <c r="B1368" i="7" s="1"/>
  <c r="I516" i="6" s="1"/>
  <c r="B1321" i="7"/>
  <c r="B1322" i="7" s="1"/>
  <c r="I498" i="6" s="1"/>
  <c r="B1507" i="7"/>
  <c r="B1508" i="7" s="1"/>
  <c r="I568" i="6" s="1"/>
  <c r="B1587" i="7"/>
  <c r="I595" i="6" s="1"/>
  <c r="B1584" i="7"/>
  <c r="I594" i="6" s="1"/>
  <c r="B1580" i="7"/>
  <c r="B1581" i="7" s="1"/>
  <c r="I593" i="6" s="1"/>
  <c r="B1571" i="7"/>
  <c r="B1572" i="7" s="1"/>
  <c r="I590" i="6" s="1"/>
  <c r="B1566" i="7"/>
  <c r="I588" i="6" s="1"/>
  <c r="B1562" i="7"/>
  <c r="B1563" i="7" s="1"/>
  <c r="I587" i="6" s="1"/>
  <c r="B1557" i="7"/>
  <c r="I585" i="6" s="1"/>
  <c r="B1551" i="7"/>
  <c r="I583" i="6" s="1"/>
  <c r="B1548" i="7"/>
  <c r="I582" i="6" s="1"/>
  <c r="B1533" i="7"/>
  <c r="I577" i="6" s="1"/>
  <c r="B1523" i="7"/>
  <c r="I573" i="6" s="1"/>
  <c r="B1520" i="7"/>
  <c r="I572" i="6" s="1"/>
  <c r="B1517" i="7"/>
  <c r="I571" i="6" s="1"/>
  <c r="B1514" i="7"/>
  <c r="I570" i="6" s="1"/>
  <c r="B1502" i="7"/>
  <c r="I566" i="6" s="1"/>
  <c r="B1499" i="7"/>
  <c r="I565" i="6" s="1"/>
  <c r="B1493" i="7"/>
  <c r="I563" i="6" s="1"/>
  <c r="B1490" i="7"/>
  <c r="I562" i="6" s="1"/>
  <c r="B1487" i="7"/>
  <c r="I561" i="6" s="1"/>
  <c r="B1484" i="7"/>
  <c r="I560" i="6" s="1"/>
  <c r="B1481" i="7"/>
  <c r="I559" i="6" s="1"/>
  <c r="B1478" i="7"/>
  <c r="I558" i="6" s="1"/>
  <c r="B1475" i="7"/>
  <c r="I557" i="6" s="1"/>
  <c r="B1469" i="7"/>
  <c r="I555" i="6" s="1"/>
  <c r="B1466" i="7"/>
  <c r="I554" i="6" s="1"/>
  <c r="B1453" i="7"/>
  <c r="I549" i="6" s="1"/>
  <c r="B1450" i="7"/>
  <c r="I548" i="6" s="1"/>
  <c r="B1446" i="7"/>
  <c r="I546" i="6" s="1"/>
  <c r="B1443" i="7"/>
  <c r="I545" i="6" s="1"/>
  <c r="B1438" i="7"/>
  <c r="B1439" i="7" s="1"/>
  <c r="I543" i="6" s="1"/>
  <c r="B1435" i="7"/>
  <c r="I541" i="6" s="1"/>
  <c r="B1428" i="7"/>
  <c r="I538" i="6" s="1"/>
  <c r="B1425" i="7"/>
  <c r="I537" i="6" s="1"/>
  <c r="B1421" i="7"/>
  <c r="I535" i="6" s="1"/>
  <c r="B1418" i="7"/>
  <c r="I534" i="6" s="1"/>
  <c r="B1412" i="7"/>
  <c r="I532" i="6" s="1"/>
  <c r="B1403" i="7"/>
  <c r="I529" i="6" s="1"/>
  <c r="B1400" i="7"/>
  <c r="I528" i="6" s="1"/>
  <c r="B1397" i="7"/>
  <c r="I527" i="6" s="1"/>
  <c r="B1394" i="7"/>
  <c r="I526" i="6" s="1"/>
  <c r="B1391" i="7"/>
  <c r="I525" i="6" s="1"/>
  <c r="B1387" i="7"/>
  <c r="B1388" i="7" s="1"/>
  <c r="I524" i="6" s="1"/>
  <c r="B1381" i="7"/>
  <c r="I521" i="6" s="1"/>
  <c r="B1378" i="7"/>
  <c r="I520" i="6" s="1"/>
  <c r="B1375" i="7"/>
  <c r="I519" i="6" s="1"/>
  <c r="B1365" i="7"/>
  <c r="I515" i="6" s="1"/>
  <c r="B1361" i="7"/>
  <c r="I513" i="6" s="1"/>
  <c r="B1358" i="7"/>
  <c r="I512" i="6" s="1"/>
  <c r="B1355" i="7"/>
  <c r="I511" i="6" s="1"/>
  <c r="B1352" i="7"/>
  <c r="I510" i="6" s="1"/>
  <c r="B1348" i="7"/>
  <c r="I508" i="6" s="1"/>
  <c r="B1344" i="7"/>
  <c r="I506" i="6" s="1"/>
  <c r="B1340" i="7"/>
  <c r="B1341" i="7" s="1"/>
  <c r="I505" i="6" s="1"/>
  <c r="B1333" i="7"/>
  <c r="B1334" i="7" s="1"/>
  <c r="I502" i="6" s="1"/>
  <c r="B1328" i="7"/>
  <c r="I500" i="6" s="1"/>
  <c r="B1318" i="7"/>
  <c r="I496" i="6" s="1"/>
  <c r="B1312" i="7"/>
  <c r="I494" i="6" s="1"/>
  <c r="B1305" i="7"/>
  <c r="I491" i="6" s="1"/>
  <c r="I489" i="6"/>
  <c r="B1297" i="7"/>
  <c r="B1298" i="7" s="1"/>
  <c r="B1294" i="7"/>
  <c r="B1291" i="7"/>
  <c r="B1288" i="7"/>
  <c r="A1287" i="7"/>
  <c r="B1284" i="7"/>
  <c r="B1285" i="7" s="1"/>
  <c r="B1286" i="7" s="1"/>
  <c r="I484" i="6" s="1"/>
  <c r="B1281" i="7"/>
  <c r="B1282" i="7" s="1"/>
  <c r="B1283" i="7" s="1"/>
  <c r="I483" i="6" s="1"/>
  <c r="I482" i="6"/>
  <c r="B1278" i="7"/>
  <c r="B1279" i="7" s="1"/>
  <c r="A1277" i="7"/>
  <c r="B1274" i="7"/>
  <c r="I479" i="6"/>
  <c r="B1271" i="7"/>
  <c r="B1272" i="7" s="1"/>
  <c r="B1268" i="7"/>
  <c r="A1267" i="7"/>
  <c r="B1264" i="7"/>
  <c r="B1265" i="7" s="1"/>
  <c r="B1266" i="7" s="1"/>
  <c r="I476" i="6" s="1"/>
  <c r="B1261" i="7"/>
  <c r="B1262" i="7" s="1"/>
  <c r="B1263" i="7" s="1"/>
  <c r="I475" i="6" s="1"/>
  <c r="I474" i="6"/>
  <c r="B1258" i="7"/>
  <c r="B1259" i="7" s="1"/>
  <c r="B1260" i="7" s="1"/>
  <c r="I472" i="6"/>
  <c r="B1255" i="7"/>
  <c r="B1256" i="7" s="1"/>
  <c r="B1257" i="7" s="1"/>
  <c r="I473" i="6" s="1"/>
  <c r="B1252" i="7"/>
  <c r="B1253" i="7" s="1"/>
  <c r="B1249" i="7"/>
  <c r="B1250" i="7" s="1"/>
  <c r="B1251" i="7" s="1"/>
  <c r="I471" i="6" s="1"/>
  <c r="B1246" i="7"/>
  <c r="B1247" i="7" s="1"/>
  <c r="B1243" i="7"/>
  <c r="B1244" i="7" s="1"/>
  <c r="B1245" i="7" s="1"/>
  <c r="I469" i="6" s="1"/>
  <c r="B1240" i="7"/>
  <c r="B1241" i="7" s="1"/>
  <c r="I467" i="6"/>
  <c r="B1237" i="7"/>
  <c r="B1238" i="7" s="1"/>
  <c r="B1234" i="7"/>
  <c r="B1231" i="7"/>
  <c r="B1232" i="7" s="1"/>
  <c r="B1233" i="7" s="1"/>
  <c r="I465" i="6" s="1"/>
  <c r="B1228" i="7"/>
  <c r="B1229" i="7" s="1"/>
  <c r="B1230" i="7" s="1"/>
  <c r="I464" i="6" s="1"/>
  <c r="B1225" i="7"/>
  <c r="I462" i="6"/>
  <c r="B1222" i="7"/>
  <c r="B1223" i="7" s="1"/>
  <c r="B1219" i="7"/>
  <c r="B1220" i="7" s="1"/>
  <c r="B1221" i="7" s="1"/>
  <c r="I461" i="6" s="1"/>
  <c r="B1217" i="7"/>
  <c r="B1216" i="7"/>
  <c r="I458" i="6"/>
  <c r="B1210" i="7"/>
  <c r="B1211" i="7" s="1"/>
  <c r="A1209" i="7"/>
  <c r="B1206" i="7"/>
  <c r="B1207" i="7" s="1"/>
  <c r="B1203" i="7"/>
  <c r="I454" i="6"/>
  <c r="B1200" i="7"/>
  <c r="B1201" i="7" s="1"/>
  <c r="B1197" i="7"/>
  <c r="A1196" i="7"/>
  <c r="B1193" i="7"/>
  <c r="B1194" i="7" s="1"/>
  <c r="B1190" i="7"/>
  <c r="B1191" i="7" s="1"/>
  <c r="B1192" i="7" s="1"/>
  <c r="I450" i="6" s="1"/>
  <c r="I449" i="6"/>
  <c r="B1188" i="7"/>
  <c r="B1187" i="7"/>
  <c r="B1184" i="7"/>
  <c r="B1185" i="7" s="1"/>
  <c r="B1181" i="7"/>
  <c r="B1178" i="7"/>
  <c r="B1179" i="7" s="1"/>
  <c r="B1180" i="7" s="1"/>
  <c r="I446" i="6" s="1"/>
  <c r="B1175" i="7"/>
  <c r="B1176" i="7" s="1"/>
  <c r="B1172" i="7"/>
  <c r="B1173" i="7" s="1"/>
  <c r="B1169" i="7"/>
  <c r="A1168" i="7"/>
  <c r="I441" i="6"/>
  <c r="B1165" i="7"/>
  <c r="B1166" i="7" s="1"/>
  <c r="B1159" i="7"/>
  <c r="B1160" i="7" s="1"/>
  <c r="B1161" i="7" s="1"/>
  <c r="I439" i="6" s="1"/>
  <c r="B1156" i="7"/>
  <c r="B1157" i="7" s="1"/>
  <c r="A1155" i="7"/>
  <c r="B1152" i="7"/>
  <c r="B1153" i="7" s="1"/>
  <c r="B1149" i="7"/>
  <c r="B1150" i="7" s="1"/>
  <c r="A1148" i="7"/>
  <c r="B1145" i="7"/>
  <c r="B1146" i="7" s="1"/>
  <c r="B1142" i="7"/>
  <c r="B1143" i="7" s="1"/>
  <c r="B1139" i="7"/>
  <c r="B1140" i="7" s="1"/>
  <c r="B1137" i="7"/>
  <c r="I429" i="6"/>
  <c r="B1134" i="7"/>
  <c r="B1133" i="7"/>
  <c r="B1131" i="7"/>
  <c r="A1129" i="7"/>
  <c r="B1127" i="7"/>
  <c r="B1128" i="7" s="1"/>
  <c r="I426" i="6" s="1"/>
  <c r="B1126" i="7"/>
  <c r="B1123" i="7"/>
  <c r="B1124" i="7" s="1"/>
  <c r="B1125" i="7" s="1"/>
  <c r="I425" i="6" s="1"/>
  <c r="B1120" i="7"/>
  <c r="B1117" i="7"/>
  <c r="A1116" i="7"/>
  <c r="B1114" i="7"/>
  <c r="B1110" i="7"/>
  <c r="B1111" i="7" s="1"/>
  <c r="B1107" i="7"/>
  <c r="B1108" i="7" s="1"/>
  <c r="B1105" i="7"/>
  <c r="B1104" i="7"/>
  <c r="I417" i="6"/>
  <c r="B1101" i="7"/>
  <c r="B1102" i="7" s="1"/>
  <c r="A1100" i="7"/>
  <c r="B1097" i="7"/>
  <c r="B1098" i="7" s="1"/>
  <c r="B1094" i="7"/>
  <c r="B1091" i="7"/>
  <c r="B1092" i="7" s="1"/>
  <c r="I412" i="6"/>
  <c r="I411" i="6"/>
  <c r="B1088" i="7"/>
  <c r="B1089" i="7" s="1"/>
  <c r="B1085" i="7"/>
  <c r="B1086" i="7" s="1"/>
  <c r="A1081" i="7"/>
  <c r="B1079" i="7"/>
  <c r="B1076" i="7"/>
  <c r="B1077" i="7" s="1"/>
  <c r="I407" i="6" s="1"/>
  <c r="B1075" i="7"/>
  <c r="B1072" i="7"/>
  <c r="I405" i="6"/>
  <c r="B1070" i="7"/>
  <c r="B1069" i="7"/>
  <c r="A1068" i="7"/>
  <c r="B1066" i="7"/>
  <c r="B1067" i="7" s="1"/>
  <c r="I403" i="6" s="1"/>
  <c r="B1062" i="7"/>
  <c r="B1063" i="7" s="1"/>
  <c r="B1059" i="7"/>
  <c r="B1060" i="7" s="1"/>
  <c r="A1058" i="7"/>
  <c r="B1056" i="7"/>
  <c r="B1055" i="7"/>
  <c r="B1052" i="7"/>
  <c r="B1053" i="7" s="1"/>
  <c r="B1049" i="7"/>
  <c r="B1046" i="7"/>
  <c r="B1047" i="7" s="1"/>
  <c r="I396" i="6"/>
  <c r="A1045" i="7"/>
  <c r="B1042" i="7"/>
  <c r="B1043" i="7" s="1"/>
  <c r="B1044" i="7" s="1"/>
  <c r="I394" i="6" s="1"/>
  <c r="B1039" i="7"/>
  <c r="B1040" i="7" s="1"/>
  <c r="B1036" i="7"/>
  <c r="A1035" i="7"/>
  <c r="B1032" i="7"/>
  <c r="B1029" i="7"/>
  <c r="B1030" i="7" s="1"/>
  <c r="B1026" i="7"/>
  <c r="B1027" i="7" s="1"/>
  <c r="B1023" i="7"/>
  <c r="B1024" i="7" s="1"/>
  <c r="B1025" i="7" s="1"/>
  <c r="I387" i="6" s="1"/>
  <c r="B1020" i="7"/>
  <c r="B1021" i="7" s="1"/>
  <c r="B1017" i="7"/>
  <c r="B1018" i="7" s="1"/>
  <c r="B1019" i="7" s="1"/>
  <c r="I385" i="6" s="1"/>
  <c r="B1014" i="7"/>
  <c r="B1015" i="7" s="1"/>
  <c r="I383" i="6"/>
  <c r="B1011" i="7"/>
  <c r="B1012" i="7" s="1"/>
  <c r="B1008" i="7"/>
  <c r="B1009" i="7" s="1"/>
  <c r="B1005" i="7"/>
  <c r="B1006" i="7" s="1"/>
  <c r="B1002" i="7"/>
  <c r="B1003" i="7" s="1"/>
  <c r="B1000" i="7"/>
  <c r="B999" i="7"/>
  <c r="B996" i="7"/>
  <c r="B997" i="7" s="1"/>
  <c r="A995" i="7"/>
  <c r="B993" i="7"/>
  <c r="B994" i="7" s="1"/>
  <c r="I376" i="6" s="1"/>
  <c r="B992" i="7"/>
  <c r="B989" i="7"/>
  <c r="B990" i="7" s="1"/>
  <c r="B987" i="7"/>
  <c r="A985" i="7"/>
  <c r="I372" i="6"/>
  <c r="B982" i="7"/>
  <c r="B983" i="7" s="1"/>
  <c r="B980" i="7"/>
  <c r="B981" i="7" s="1"/>
  <c r="I371" i="6" s="1"/>
  <c r="I370" i="6"/>
  <c r="I369" i="6"/>
  <c r="B976" i="7"/>
  <c r="B977" i="7" s="1"/>
  <c r="B974" i="7"/>
  <c r="B973" i="7"/>
  <c r="B970" i="7"/>
  <c r="B971" i="7" s="1"/>
  <c r="B967" i="7"/>
  <c r="B968" i="7" s="1"/>
  <c r="B969" i="7" s="1"/>
  <c r="I367" i="6" s="1"/>
  <c r="B964" i="7"/>
  <c r="B965" i="7" s="1"/>
  <c r="B962" i="7"/>
  <c r="B961" i="7"/>
  <c r="I364" i="6"/>
  <c r="I363" i="6"/>
  <c r="B959" i="7"/>
  <c r="B958" i="7"/>
  <c r="B955" i="7"/>
  <c r="B956" i="7" s="1"/>
  <c r="I362" i="6"/>
  <c r="B952" i="7"/>
  <c r="B953" i="7" s="1"/>
  <c r="A951" i="7"/>
  <c r="I360" i="6"/>
  <c r="I359" i="6"/>
  <c r="B948" i="7"/>
  <c r="B949" i="7" s="1"/>
  <c r="B946" i="7"/>
  <c r="B945" i="7"/>
  <c r="B942" i="7"/>
  <c r="B939" i="7"/>
  <c r="B940" i="7" s="1"/>
  <c r="B936" i="7"/>
  <c r="B937" i="7" s="1"/>
  <c r="I355" i="6"/>
  <c r="B933" i="7"/>
  <c r="B934" i="7" s="1"/>
  <c r="A932" i="7"/>
  <c r="I353" i="6"/>
  <c r="B929" i="7"/>
  <c r="B930" i="7" s="1"/>
  <c r="A928" i="7"/>
  <c r="I351" i="6"/>
  <c r="B925" i="7"/>
  <c r="B926" i="7" s="1"/>
  <c r="I350" i="6"/>
  <c r="B922" i="7"/>
  <c r="B923" i="7" s="1"/>
  <c r="B924" i="7" s="1"/>
  <c r="I348" i="6"/>
  <c r="B916" i="7"/>
  <c r="B917" i="7" s="1"/>
  <c r="B913" i="7"/>
  <c r="B914" i="7" s="1"/>
  <c r="B910" i="7"/>
  <c r="B911" i="7" s="1"/>
  <c r="B907" i="7"/>
  <c r="B908" i="7" s="1"/>
  <c r="B904" i="7"/>
  <c r="B905" i="7" s="1"/>
  <c r="B906" i="7" s="1"/>
  <c r="I344" i="6" s="1"/>
  <c r="I343" i="6"/>
  <c r="I342" i="6"/>
  <c r="I341" i="6"/>
  <c r="B902" i="7"/>
  <c r="B901" i="7"/>
  <c r="B898" i="7"/>
  <c r="B899" i="7" s="1"/>
  <c r="B896" i="7"/>
  <c r="B895" i="7"/>
  <c r="B892" i="7"/>
  <c r="B893" i="7" s="1"/>
  <c r="A891" i="7"/>
  <c r="B889" i="7"/>
  <c r="B885" i="7"/>
  <c r="B886" i="7" s="1"/>
  <c r="B882" i="7"/>
  <c r="B883" i="7" s="1"/>
  <c r="B884" i="7" s="1"/>
  <c r="I336" i="6" s="1"/>
  <c r="A881" i="7"/>
  <c r="B878" i="7"/>
  <c r="B879" i="7" s="1"/>
  <c r="B875" i="7"/>
  <c r="B876" i="7" s="1"/>
  <c r="I332" i="6"/>
  <c r="B873" i="7"/>
  <c r="B872" i="7"/>
  <c r="I331" i="6"/>
  <c r="B869" i="7"/>
  <c r="B870" i="7" s="1"/>
  <c r="B866" i="7"/>
  <c r="B867" i="7" s="1"/>
  <c r="B863" i="7"/>
  <c r="B864" i="7" s="1"/>
  <c r="B861" i="7"/>
  <c r="B857" i="7"/>
  <c r="B858" i="7" s="1"/>
  <c r="B855" i="7"/>
  <c r="B854" i="7"/>
  <c r="A853" i="7"/>
  <c r="B851" i="7"/>
  <c r="B852" i="7" s="1"/>
  <c r="I324" i="6" s="1"/>
  <c r="B850" i="7"/>
  <c r="B847" i="7"/>
  <c r="B845" i="7"/>
  <c r="B846" i="7" s="1"/>
  <c r="I322" i="6" s="1"/>
  <c r="B841" i="7"/>
  <c r="B842" i="7" s="1"/>
  <c r="B843" i="7" s="1"/>
  <c r="I321" i="6" s="1"/>
  <c r="I320" i="6"/>
  <c r="B838" i="7"/>
  <c r="B839" i="7" s="1"/>
  <c r="B835" i="7"/>
  <c r="B836" i="7" s="1"/>
  <c r="B832" i="7"/>
  <c r="B829" i="7"/>
  <c r="B826" i="7"/>
  <c r="B827" i="7" s="1"/>
  <c r="B828" i="7" s="1"/>
  <c r="I316" i="6" s="1"/>
  <c r="I315" i="6"/>
  <c r="B823" i="7"/>
  <c r="B824" i="7" s="1"/>
  <c r="B821" i="7"/>
  <c r="B822" i="7" s="1"/>
  <c r="I314" i="6" s="1"/>
  <c r="B817" i="7"/>
  <c r="A816" i="7"/>
  <c r="B814" i="7"/>
  <c r="A812" i="7"/>
  <c r="B809" i="7"/>
  <c r="B810" i="7" s="1"/>
  <c r="B806" i="7"/>
  <c r="B807" i="7" s="1"/>
  <c r="B803" i="7"/>
  <c r="B804" i="7" s="1"/>
  <c r="B797" i="7"/>
  <c r="B798" i="7" s="1"/>
  <c r="B794" i="7"/>
  <c r="B795" i="7" s="1"/>
  <c r="B791" i="7"/>
  <c r="B792" i="7" s="1"/>
  <c r="B788" i="7"/>
  <c r="B789" i="7" s="1"/>
  <c r="B785" i="7"/>
  <c r="B786" i="7" s="1"/>
  <c r="A784" i="7"/>
  <c r="B782" i="7"/>
  <c r="B778" i="7"/>
  <c r="B779" i="7" s="1"/>
  <c r="B775" i="7"/>
  <c r="B776" i="7" s="1"/>
  <c r="B772" i="7"/>
  <c r="B773" i="7" s="1"/>
  <c r="B769" i="7"/>
  <c r="B770" i="7" s="1"/>
  <c r="B766" i="7"/>
  <c r="B767" i="7" s="1"/>
  <c r="B768" i="7" s="1"/>
  <c r="I294" i="6" s="1"/>
  <c r="B763" i="7"/>
  <c r="B764" i="7" s="1"/>
  <c r="B765" i="7" s="1"/>
  <c r="I293" i="6" s="1"/>
  <c r="A762" i="7"/>
  <c r="B759" i="7"/>
  <c r="B760" i="7" s="1"/>
  <c r="B756" i="7"/>
  <c r="B757" i="7" s="1"/>
  <c r="B753" i="7"/>
  <c r="B754" i="7" s="1"/>
  <c r="B750" i="7"/>
  <c r="B751" i="7" s="1"/>
  <c r="B747" i="7"/>
  <c r="B744" i="7"/>
  <c r="B745" i="7" s="1"/>
  <c r="I285" i="6"/>
  <c r="B741" i="7"/>
  <c r="B742" i="7" s="1"/>
  <c r="A740" i="7"/>
  <c r="B737" i="7"/>
  <c r="B738" i="7" s="1"/>
  <c r="A736" i="7"/>
  <c r="B730" i="7"/>
  <c r="B731" i="7" s="1"/>
  <c r="I281" i="6"/>
  <c r="I279" i="6"/>
  <c r="B733" i="7"/>
  <c r="B734" i="7" s="1"/>
  <c r="B727" i="7"/>
  <c r="B728" i="7" s="1"/>
  <c r="A726" i="7"/>
  <c r="B723" i="7"/>
  <c r="B724" i="7" s="1"/>
  <c r="B720" i="7"/>
  <c r="B721" i="7" s="1"/>
  <c r="B722" i="7" s="1"/>
  <c r="I276" i="6" s="1"/>
  <c r="B718" i="7"/>
  <c r="A716" i="7"/>
  <c r="I273" i="6"/>
  <c r="B713" i="7"/>
  <c r="B714" i="7" s="1"/>
  <c r="B710" i="7"/>
  <c r="B711" i="7" s="1"/>
  <c r="A709" i="7"/>
  <c r="B706" i="7"/>
  <c r="B707" i="7" s="1"/>
  <c r="B703" i="7"/>
  <c r="A702" i="7"/>
  <c r="B699" i="7"/>
  <c r="B700" i="7" s="1"/>
  <c r="B696" i="7"/>
  <c r="I265" i="6"/>
  <c r="B693" i="7"/>
  <c r="B694" i="7" s="1"/>
  <c r="A692" i="7"/>
  <c r="B689" i="7"/>
  <c r="A688" i="7"/>
  <c r="I261" i="6"/>
  <c r="B685" i="7"/>
  <c r="B686" i="7" s="1"/>
  <c r="A684" i="7"/>
  <c r="B681" i="7"/>
  <c r="B682" i="7" s="1"/>
  <c r="I258" i="6"/>
  <c r="B678" i="7"/>
  <c r="B679" i="7" s="1"/>
  <c r="B675" i="7"/>
  <c r="B676" i="7" s="1"/>
  <c r="A674" i="7"/>
  <c r="B672" i="7"/>
  <c r="B673" i="7" s="1"/>
  <c r="I255" i="6" s="1"/>
  <c r="I253" i="6"/>
  <c r="I252" i="6"/>
  <c r="I251" i="6"/>
  <c r="B665" i="7"/>
  <c r="B666" i="7" s="1"/>
  <c r="B662" i="7"/>
  <c r="B663" i="7" s="1"/>
  <c r="B659" i="7"/>
  <c r="B1057" i="7" l="1"/>
  <c r="I399" i="6" s="1"/>
  <c r="B1106" i="7"/>
  <c r="I418" i="6" s="1"/>
  <c r="B833" i="7"/>
  <c r="B834" i="7" s="1"/>
  <c r="I318" i="6" s="1"/>
  <c r="B856" i="7"/>
  <c r="I326" i="6" s="1"/>
  <c r="B963" i="7"/>
  <c r="I365" i="6" s="1"/>
  <c r="B1001" i="7"/>
  <c r="I379" i="6" s="1"/>
  <c r="B1218" i="7"/>
  <c r="I460" i="6" s="1"/>
  <c r="B1158" i="7"/>
  <c r="I438" i="6" s="1"/>
  <c r="B1195" i="7"/>
  <c r="I451" i="6" s="1"/>
  <c r="B1301" i="7"/>
  <c r="B1302" i="7" s="1"/>
  <c r="I490" i="6" s="1"/>
  <c r="B1295" i="7"/>
  <c r="B1296" i="7" s="1"/>
  <c r="I488" i="6" s="1"/>
  <c r="B1292" i="7"/>
  <c r="B1293" i="7" s="1"/>
  <c r="I487" i="6" s="1"/>
  <c r="B1289" i="7"/>
  <c r="B1290" i="7" s="1"/>
  <c r="I486" i="6" s="1"/>
  <c r="B1275" i="7"/>
  <c r="B1276" i="7" s="1"/>
  <c r="I480" i="6" s="1"/>
  <c r="B1269" i="7"/>
  <c r="B1270" i="7" s="1"/>
  <c r="I478" i="6" s="1"/>
  <c r="B1248" i="7"/>
  <c r="I470" i="6" s="1"/>
  <c r="B1242" i="7"/>
  <c r="I468" i="6" s="1"/>
  <c r="B1235" i="7"/>
  <c r="B1236" i="7" s="1"/>
  <c r="I466" i="6" s="1"/>
  <c r="B1226" i="7"/>
  <c r="B1227" i="7" s="1"/>
  <c r="I463" i="6" s="1"/>
  <c r="B1214" i="7"/>
  <c r="B1215" i="7" s="1"/>
  <c r="I459" i="6" s="1"/>
  <c r="B1208" i="7"/>
  <c r="I456" i="6" s="1"/>
  <c r="B1204" i="7"/>
  <c r="B1205" i="7" s="1"/>
  <c r="I455" i="6" s="1"/>
  <c r="B1198" i="7"/>
  <c r="B1199" i="7" s="1"/>
  <c r="I453" i="6" s="1"/>
  <c r="B1186" i="7"/>
  <c r="I448" i="6" s="1"/>
  <c r="B1182" i="7"/>
  <c r="B1183" i="7" s="1"/>
  <c r="I447" i="6" s="1"/>
  <c r="B1177" i="7"/>
  <c r="I445" i="6" s="1"/>
  <c r="B1174" i="7"/>
  <c r="I444" i="6" s="1"/>
  <c r="B1170" i="7"/>
  <c r="B1171" i="7" s="1"/>
  <c r="I443" i="6" s="1"/>
  <c r="B1163" i="7"/>
  <c r="B1164" i="7" s="1"/>
  <c r="I440" i="6" s="1"/>
  <c r="B1154" i="7"/>
  <c r="I436" i="6" s="1"/>
  <c r="B1151" i="7"/>
  <c r="I435" i="6" s="1"/>
  <c r="B1147" i="7"/>
  <c r="I433" i="6" s="1"/>
  <c r="B1144" i="7"/>
  <c r="I432" i="6" s="1"/>
  <c r="B1141" i="7"/>
  <c r="I431" i="6" s="1"/>
  <c r="B1138" i="7"/>
  <c r="I430" i="6" s="1"/>
  <c r="B1132" i="7"/>
  <c r="I428" i="6" s="1"/>
  <c r="B1121" i="7"/>
  <c r="B1122" i="7" s="1"/>
  <c r="I424" i="6" s="1"/>
  <c r="B1118" i="7"/>
  <c r="B1119" i="7" s="1"/>
  <c r="I423" i="6" s="1"/>
  <c r="B1115" i="7"/>
  <c r="I421" i="6" s="1"/>
  <c r="B1112" i="7"/>
  <c r="I420" i="6" s="1"/>
  <c r="B1109" i="7"/>
  <c r="I419" i="6" s="1"/>
  <c r="B1099" i="7"/>
  <c r="I415" i="6" s="1"/>
  <c r="B1095" i="7"/>
  <c r="B1096" i="7" s="1"/>
  <c r="I414" i="6" s="1"/>
  <c r="B1093" i="7"/>
  <c r="I413" i="6" s="1"/>
  <c r="B1083" i="7"/>
  <c r="B1084" i="7" s="1"/>
  <c r="I410" i="6" s="1"/>
  <c r="B1080" i="7"/>
  <c r="I408" i="6" s="1"/>
  <c r="B1073" i="7"/>
  <c r="B1074" i="7" s="1"/>
  <c r="I406" i="6" s="1"/>
  <c r="B1064" i="7"/>
  <c r="I402" i="6" s="1"/>
  <c r="B1061" i="7"/>
  <c r="I401" i="6" s="1"/>
  <c r="B1054" i="7"/>
  <c r="I398" i="6" s="1"/>
  <c r="B1050" i="7"/>
  <c r="B1051" i="7" s="1"/>
  <c r="I397" i="6" s="1"/>
  <c r="B1041" i="7"/>
  <c r="I393" i="6" s="1"/>
  <c r="B1037" i="7"/>
  <c r="B1038" i="7" s="1"/>
  <c r="I392" i="6" s="1"/>
  <c r="B1033" i="7"/>
  <c r="B1034" i="7" s="1"/>
  <c r="I390" i="6" s="1"/>
  <c r="B1031" i="7"/>
  <c r="I389" i="6" s="1"/>
  <c r="B1028" i="7"/>
  <c r="I388" i="6" s="1"/>
  <c r="B1022" i="7"/>
  <c r="I386" i="6" s="1"/>
  <c r="B1016" i="7"/>
  <c r="I384" i="6" s="1"/>
  <c r="B1010" i="7"/>
  <c r="I382" i="6" s="1"/>
  <c r="B1007" i="7"/>
  <c r="I381" i="6" s="1"/>
  <c r="B1004" i="7"/>
  <c r="I380" i="6" s="1"/>
  <c r="B998" i="7"/>
  <c r="I378" i="6" s="1"/>
  <c r="B991" i="7"/>
  <c r="I375" i="6" s="1"/>
  <c r="B988" i="7"/>
  <c r="I374" i="6" s="1"/>
  <c r="B972" i="7"/>
  <c r="I368" i="6" s="1"/>
  <c r="B966" i="7"/>
  <c r="I366" i="6" s="1"/>
  <c r="B943" i="7"/>
  <c r="B944" i="7" s="1"/>
  <c r="I358" i="6" s="1"/>
  <c r="B941" i="7"/>
  <c r="I357" i="6" s="1"/>
  <c r="B938" i="7"/>
  <c r="I356" i="6" s="1"/>
  <c r="B920" i="7"/>
  <c r="B921" i="7" s="1"/>
  <c r="I349" i="6" s="1"/>
  <c r="B915" i="7"/>
  <c r="I347" i="6" s="1"/>
  <c r="B912" i="7"/>
  <c r="I346" i="6" s="1"/>
  <c r="B909" i="7"/>
  <c r="I345" i="6" s="1"/>
  <c r="B894" i="7"/>
  <c r="I340" i="6" s="1"/>
  <c r="B890" i="7"/>
  <c r="I338" i="6" s="1"/>
  <c r="B887" i="7"/>
  <c r="I337" i="6" s="1"/>
  <c r="B880" i="7"/>
  <c r="I334" i="6" s="1"/>
  <c r="B877" i="7"/>
  <c r="I333" i="6" s="1"/>
  <c r="B868" i="7"/>
  <c r="I330" i="6" s="1"/>
  <c r="B865" i="7"/>
  <c r="I329" i="6" s="1"/>
  <c r="B862" i="7"/>
  <c r="I328" i="6" s="1"/>
  <c r="B859" i="7"/>
  <c r="I327" i="6" s="1"/>
  <c r="B848" i="7"/>
  <c r="B849" i="7" s="1"/>
  <c r="I323" i="6" s="1"/>
  <c r="B837" i="7"/>
  <c r="I319" i="6" s="1"/>
  <c r="B830" i="7"/>
  <c r="B831" i="7" s="1"/>
  <c r="I317" i="6" s="1"/>
  <c r="B818" i="7"/>
  <c r="B819" i="7" s="1"/>
  <c r="I313" i="6" s="1"/>
  <c r="B815" i="7"/>
  <c r="I311" i="6" s="1"/>
  <c r="B811" i="7"/>
  <c r="I309" i="6" s="1"/>
  <c r="B808" i="7"/>
  <c r="I308" i="6" s="1"/>
  <c r="B805" i="7"/>
  <c r="I307" i="6" s="1"/>
  <c r="B801" i="7"/>
  <c r="B802" i="7" s="1"/>
  <c r="I306" i="6" s="1"/>
  <c r="B799" i="7"/>
  <c r="I305" i="6" s="1"/>
  <c r="B796" i="7"/>
  <c r="I304" i="6" s="1"/>
  <c r="B793" i="7"/>
  <c r="I303" i="6" s="1"/>
  <c r="B790" i="7"/>
  <c r="I302" i="6" s="1"/>
  <c r="B787" i="7"/>
  <c r="I301" i="6" s="1"/>
  <c r="B783" i="7"/>
  <c r="I299" i="6" s="1"/>
  <c r="B780" i="7"/>
  <c r="I298" i="6" s="1"/>
  <c r="B777" i="7"/>
  <c r="I297" i="6" s="1"/>
  <c r="B774" i="7"/>
  <c r="I296" i="6" s="1"/>
  <c r="B771" i="7"/>
  <c r="I295" i="6" s="1"/>
  <c r="B761" i="7"/>
  <c r="I291" i="6" s="1"/>
  <c r="B758" i="7"/>
  <c r="I290" i="6" s="1"/>
  <c r="B755" i="7"/>
  <c r="I289" i="6" s="1"/>
  <c r="B752" i="7"/>
  <c r="I288" i="6" s="1"/>
  <c r="B748" i="7"/>
  <c r="B749" i="7" s="1"/>
  <c r="I287" i="6" s="1"/>
  <c r="B746" i="7"/>
  <c r="I286" i="6" s="1"/>
  <c r="B739" i="7"/>
  <c r="I283" i="6" s="1"/>
  <c r="B732" i="7"/>
  <c r="I280" i="6" s="1"/>
  <c r="B669" i="7"/>
  <c r="B670" i="7" s="1"/>
  <c r="I254" i="6" s="1"/>
  <c r="B725" i="7"/>
  <c r="I277" i="6" s="1"/>
  <c r="B719" i="7"/>
  <c r="I275" i="6" s="1"/>
  <c r="B712" i="7"/>
  <c r="I272" i="6" s="1"/>
  <c r="B708" i="7"/>
  <c r="I270" i="6" s="1"/>
  <c r="B704" i="7"/>
  <c r="B705" i="7" s="1"/>
  <c r="I269" i="6" s="1"/>
  <c r="B701" i="7"/>
  <c r="I267" i="6" s="1"/>
  <c r="B697" i="7"/>
  <c r="B698" i="7" s="1"/>
  <c r="I266" i="6" s="1"/>
  <c r="B690" i="7"/>
  <c r="B691" i="7" s="1"/>
  <c r="I263" i="6" s="1"/>
  <c r="B683" i="7"/>
  <c r="I259" i="6" s="1"/>
  <c r="B677" i="7"/>
  <c r="I257" i="6" s="1"/>
  <c r="B660" i="7"/>
  <c r="I250" i="6"/>
  <c r="B656" i="7"/>
  <c r="B657" i="7" s="1"/>
  <c r="A655" i="7"/>
  <c r="B652" i="7"/>
  <c r="B653" i="7" s="1"/>
  <c r="B650" i="7"/>
  <c r="B646" i="7"/>
  <c r="B647" i="7" s="1"/>
  <c r="B643" i="7"/>
  <c r="B644" i="7" s="1"/>
  <c r="B640" i="7"/>
  <c r="B641" i="7" s="1"/>
  <c r="A639" i="7"/>
  <c r="B636" i="7"/>
  <c r="B637" i="7" s="1"/>
  <c r="B633" i="7"/>
  <c r="B634" i="7" s="1"/>
  <c r="B630" i="7"/>
  <c r="B631" i="7" s="1"/>
  <c r="B632" i="7" s="1"/>
  <c r="I240" i="6" s="1"/>
  <c r="A629" i="7"/>
  <c r="I238" i="6"/>
  <c r="I237" i="6"/>
  <c r="B626" i="7"/>
  <c r="B627" i="7" s="1"/>
  <c r="B623" i="7"/>
  <c r="B624" i="7" s="1"/>
  <c r="B620" i="7"/>
  <c r="I234" i="6"/>
  <c r="B614" i="7"/>
  <c r="B615" i="7" s="1"/>
  <c r="A613" i="7"/>
  <c r="B610" i="7"/>
  <c r="B604" i="7"/>
  <c r="B605" i="7" s="1"/>
  <c r="B602" i="7"/>
  <c r="B603" i="7" s="1"/>
  <c r="I229" i="6" s="1"/>
  <c r="B601" i="7"/>
  <c r="B598" i="7"/>
  <c r="A597" i="7"/>
  <c r="B591" i="7"/>
  <c r="B592" i="7" s="1"/>
  <c r="B593" i="7" s="1"/>
  <c r="I225" i="6" s="1"/>
  <c r="B588" i="7"/>
  <c r="B589" i="7" s="1"/>
  <c r="B590" i="7" s="1"/>
  <c r="I224" i="6" s="1"/>
  <c r="B585" i="7"/>
  <c r="B586" i="7" s="1"/>
  <c r="B582" i="7"/>
  <c r="B583" i="7" s="1"/>
  <c r="B584" i="7" s="1"/>
  <c r="I222" i="6" s="1"/>
  <c r="B579" i="7"/>
  <c r="B580" i="7" s="1"/>
  <c r="B576" i="7"/>
  <c r="I219" i="6"/>
  <c r="I218" i="6"/>
  <c r="B573" i="7"/>
  <c r="B574" i="7" s="1"/>
  <c r="B570" i="7"/>
  <c r="B571" i="7" s="1"/>
  <c r="A569" i="7"/>
  <c r="I216" i="6"/>
  <c r="B566" i="7"/>
  <c r="B567" i="7" s="1"/>
  <c r="B563" i="7"/>
  <c r="B564" i="7" s="1"/>
  <c r="B560" i="7"/>
  <c r="B561" i="7" s="1"/>
  <c r="I213" i="6"/>
  <c r="B557" i="7"/>
  <c r="B558" i="7" s="1"/>
  <c r="B554" i="7"/>
  <c r="B551" i="7"/>
  <c r="B548" i="7"/>
  <c r="B545" i="7"/>
  <c r="B546" i="7" s="1"/>
  <c r="A544" i="7"/>
  <c r="I207" i="6"/>
  <c r="I206" i="6"/>
  <c r="B541" i="7"/>
  <c r="B542" i="7" s="1"/>
  <c r="B538" i="7"/>
  <c r="B539" i="7" s="1"/>
  <c r="B535" i="7"/>
  <c r="B532" i="7"/>
  <c r="B533" i="7" s="1"/>
  <c r="B529" i="7"/>
  <c r="B530" i="7" s="1"/>
  <c r="B526" i="7"/>
  <c r="B527" i="7" s="1"/>
  <c r="B528" i="7" s="1"/>
  <c r="I202" i="6" s="1"/>
  <c r="I201" i="6"/>
  <c r="B523" i="7"/>
  <c r="B524" i="7" s="1"/>
  <c r="A522" i="7"/>
  <c r="B519" i="7"/>
  <c r="B516" i="7"/>
  <c r="B517" i="7" s="1"/>
  <c r="B518" i="7" s="1"/>
  <c r="I198" i="6" s="1"/>
  <c r="B513" i="7"/>
  <c r="A512" i="7"/>
  <c r="B509" i="7"/>
  <c r="B506" i="7"/>
  <c r="B503" i="7"/>
  <c r="I192" i="6"/>
  <c r="B500" i="7"/>
  <c r="B501" i="7" s="1"/>
  <c r="B498" i="7"/>
  <c r="B497" i="7"/>
  <c r="B494" i="7"/>
  <c r="B495" i="7" s="1"/>
  <c r="B496" i="7" s="1"/>
  <c r="I190" i="6" s="1"/>
  <c r="I189" i="6"/>
  <c r="B491" i="7"/>
  <c r="B492" i="7" s="1"/>
  <c r="B488" i="7"/>
  <c r="B485" i="7"/>
  <c r="B486" i="7" s="1"/>
  <c r="I186" i="6"/>
  <c r="I185" i="6"/>
  <c r="B482" i="7"/>
  <c r="B483" i="7" s="1"/>
  <c r="B479" i="7"/>
  <c r="B480" i="7" s="1"/>
  <c r="B476" i="7"/>
  <c r="B477" i="7" s="1"/>
  <c r="B499" i="7" l="1"/>
  <c r="I191" i="6" s="1"/>
  <c r="B606" i="7"/>
  <c r="I230" i="6" s="1"/>
  <c r="B504" i="7"/>
  <c r="B505" i="7" s="1"/>
  <c r="I193" i="6" s="1"/>
  <c r="B645" i="7"/>
  <c r="I245" i="6" s="1"/>
  <c r="B654" i="7"/>
  <c r="I248" i="6" s="1"/>
  <c r="B651" i="7"/>
  <c r="I247" i="6" s="1"/>
  <c r="B648" i="7"/>
  <c r="I246" i="6" s="1"/>
  <c r="B642" i="7"/>
  <c r="I244" i="6" s="1"/>
  <c r="B638" i="7"/>
  <c r="I242" i="6" s="1"/>
  <c r="B635" i="7"/>
  <c r="I241" i="6" s="1"/>
  <c r="B621" i="7"/>
  <c r="B622" i="7" s="1"/>
  <c r="I236" i="6" s="1"/>
  <c r="B618" i="7"/>
  <c r="B619" i="7" s="1"/>
  <c r="I235" i="6" s="1"/>
  <c r="B611" i="7"/>
  <c r="B612" i="7" s="1"/>
  <c r="I232" i="6" s="1"/>
  <c r="B608" i="7"/>
  <c r="B609" i="7" s="1"/>
  <c r="I231" i="6" s="1"/>
  <c r="B599" i="7"/>
  <c r="B600" i="7" s="1"/>
  <c r="I228" i="6" s="1"/>
  <c r="B595" i="7"/>
  <c r="B596" i="7" s="1"/>
  <c r="I226" i="6" s="1"/>
  <c r="B587" i="7"/>
  <c r="I223" i="6" s="1"/>
  <c r="B581" i="7"/>
  <c r="I221" i="6" s="1"/>
  <c r="B577" i="7"/>
  <c r="B578" i="7" s="1"/>
  <c r="I220" i="6" s="1"/>
  <c r="B565" i="7"/>
  <c r="I215" i="6" s="1"/>
  <c r="B562" i="7"/>
  <c r="I214" i="6" s="1"/>
  <c r="B555" i="7"/>
  <c r="B556" i="7" s="1"/>
  <c r="I212" i="6" s="1"/>
  <c r="B552" i="7"/>
  <c r="B553" i="7" s="1"/>
  <c r="I211" i="6" s="1"/>
  <c r="B550" i="7"/>
  <c r="I210" i="6" s="1"/>
  <c r="B549" i="7"/>
  <c r="B547" i="7"/>
  <c r="I209" i="6" s="1"/>
  <c r="B536" i="7"/>
  <c r="B537" i="7" s="1"/>
  <c r="I205" i="6" s="1"/>
  <c r="B534" i="7"/>
  <c r="I204" i="6" s="1"/>
  <c r="B531" i="7"/>
  <c r="I203" i="6" s="1"/>
  <c r="B520" i="7"/>
  <c r="B521" i="7" s="1"/>
  <c r="I199" i="6" s="1"/>
  <c r="B514" i="7"/>
  <c r="B515" i="7" s="1"/>
  <c r="I197" i="6" s="1"/>
  <c r="B510" i="7"/>
  <c r="B511" i="7" s="1"/>
  <c r="I195" i="6" s="1"/>
  <c r="B507" i="7"/>
  <c r="B508" i="7" s="1"/>
  <c r="I194" i="6" s="1"/>
  <c r="B489" i="7"/>
  <c r="B490" i="7" s="1"/>
  <c r="I188" i="6" s="1"/>
  <c r="B487" i="7"/>
  <c r="I187" i="6" s="1"/>
  <c r="B478" i="7"/>
  <c r="I184" i="6" s="1"/>
  <c r="B473" i="7"/>
  <c r="I182" i="6"/>
  <c r="I181" i="6"/>
  <c r="B470" i="7"/>
  <c r="B471" i="7" s="1"/>
  <c r="B467" i="7"/>
  <c r="B468" i="7" s="1"/>
  <c r="B464" i="7"/>
  <c r="B461" i="7"/>
  <c r="A460" i="7"/>
  <c r="B457" i="7"/>
  <c r="B454" i="7"/>
  <c r="B448" i="7"/>
  <c r="A447" i="7"/>
  <c r="B441" i="7"/>
  <c r="I170" i="6"/>
  <c r="B438" i="7"/>
  <c r="B439" i="7" s="1"/>
  <c r="B435" i="7"/>
  <c r="B432" i="7"/>
  <c r="B429" i="7"/>
  <c r="A428" i="7"/>
  <c r="B425" i="7"/>
  <c r="I163" i="6"/>
  <c r="B419" i="7"/>
  <c r="B420" i="7" s="1"/>
  <c r="A418" i="7"/>
  <c r="B415" i="7"/>
  <c r="B412" i="7"/>
  <c r="B409" i="7"/>
  <c r="B406" i="7"/>
  <c r="B400" i="7"/>
  <c r="B397" i="7"/>
  <c r="B394" i="7"/>
  <c r="A393" i="7"/>
  <c r="B390" i="7"/>
  <c r="B387" i="7"/>
  <c r="B384" i="7"/>
  <c r="I150" i="6"/>
  <c r="B381" i="7"/>
  <c r="B382" i="7" s="1"/>
  <c r="A380" i="7"/>
  <c r="B377" i="7"/>
  <c r="B378" i="7" s="1"/>
  <c r="B379" i="7" s="1"/>
  <c r="I148" i="6" s="1"/>
  <c r="I147" i="6"/>
  <c r="B374" i="7"/>
  <c r="B375" i="7" s="1"/>
  <c r="A373" i="7"/>
  <c r="B370" i="7"/>
  <c r="B367" i="7"/>
  <c r="A366" i="7"/>
  <c r="B360" i="7"/>
  <c r="B357" i="7"/>
  <c r="B354" i="7"/>
  <c r="B351" i="7"/>
  <c r="B348" i="7"/>
  <c r="A347" i="7"/>
  <c r="B344" i="7"/>
  <c r="A343" i="7"/>
  <c r="B340" i="7"/>
  <c r="B337" i="7"/>
  <c r="I130" i="6"/>
  <c r="B331" i="7"/>
  <c r="B332" i="7" s="1"/>
  <c r="A330" i="7"/>
  <c r="B327" i="7"/>
  <c r="B324" i="7"/>
  <c r="A323" i="7"/>
  <c r="B320" i="7"/>
  <c r="B317" i="7"/>
  <c r="B314" i="7"/>
  <c r="I122" i="6"/>
  <c r="B311" i="7"/>
  <c r="B312" i="7" s="1"/>
  <c r="A310" i="7"/>
  <c r="B307" i="7"/>
  <c r="B305" i="7"/>
  <c r="B306" i="7" s="1"/>
  <c r="I119" i="6" s="1"/>
  <c r="A303" i="7"/>
  <c r="B300" i="7"/>
  <c r="B297" i="7"/>
  <c r="B294" i="7"/>
  <c r="I114" i="6"/>
  <c r="B291" i="7"/>
  <c r="B288" i="7"/>
  <c r="B285" i="7"/>
  <c r="A284" i="7"/>
  <c r="B281" i="7"/>
  <c r="B278" i="7"/>
  <c r="A277" i="7"/>
  <c r="B274" i="7"/>
  <c r="B271" i="7"/>
  <c r="B268" i="7"/>
  <c r="B265" i="7"/>
  <c r="B262" i="7"/>
  <c r="I102" i="6"/>
  <c r="B259" i="7"/>
  <c r="B260" i="7" s="1"/>
  <c r="B256" i="7"/>
  <c r="A255" i="7"/>
  <c r="B246" i="7"/>
  <c r="B247" i="7" s="1"/>
  <c r="B252" i="7"/>
  <c r="I98" i="6"/>
  <c r="B249" i="7"/>
  <c r="B250" i="7" s="1"/>
  <c r="B243" i="7"/>
  <c r="B244" i="7" s="1"/>
  <c r="B245" i="7" s="1"/>
  <c r="I96" i="6" s="1"/>
  <c r="B237" i="7"/>
  <c r="B234" i="7"/>
  <c r="B231" i="7"/>
  <c r="B228" i="7"/>
  <c r="B225" i="7"/>
  <c r="B222" i="7"/>
  <c r="B219" i="7"/>
  <c r="I87" i="6"/>
  <c r="I86" i="6"/>
  <c r="B216" i="7"/>
  <c r="B217" i="7" s="1"/>
  <c r="B213" i="7"/>
  <c r="B214" i="7" s="1"/>
  <c r="A212" i="7"/>
  <c r="B209" i="7"/>
  <c r="B206" i="7"/>
  <c r="I82" i="6"/>
  <c r="B203" i="7"/>
  <c r="B204" i="7" s="1"/>
  <c r="B200" i="7"/>
  <c r="B197" i="7"/>
  <c r="B194" i="7"/>
  <c r="B191" i="7"/>
  <c r="B188" i="7"/>
  <c r="B185" i="7"/>
  <c r="B186" i="7" s="1"/>
  <c r="B187" i="7" s="1"/>
  <c r="I76" i="6" s="1"/>
  <c r="I75" i="6"/>
  <c r="B182" i="7"/>
  <c r="B183" i="7" s="1"/>
  <c r="A181" i="7"/>
  <c r="I72" i="6"/>
  <c r="B175" i="7"/>
  <c r="B176" i="7" s="1"/>
  <c r="B172" i="7"/>
  <c r="A171" i="7"/>
  <c r="B168" i="7"/>
  <c r="B165" i="7"/>
  <c r="B162" i="7"/>
  <c r="A161" i="7"/>
  <c r="B158" i="7"/>
  <c r="B155" i="7"/>
  <c r="B152" i="7"/>
  <c r="A151" i="7"/>
  <c r="B145" i="7"/>
  <c r="B148" i="7"/>
  <c r="B142" i="7"/>
  <c r="B139" i="7"/>
  <c r="B136" i="7"/>
  <c r="I56" i="6"/>
  <c r="B133" i="7"/>
  <c r="B134" i="7" s="1"/>
  <c r="B127" i="7"/>
  <c r="I53" i="6"/>
  <c r="B124" i="7"/>
  <c r="B125" i="7" s="1"/>
  <c r="B121" i="7"/>
  <c r="B118" i="7"/>
  <c r="B115" i="7"/>
  <c r="B112" i="7"/>
  <c r="I48" i="6"/>
  <c r="B109" i="7"/>
  <c r="B106" i="7"/>
  <c r="I46" i="6"/>
  <c r="B103" i="7"/>
  <c r="B100" i="7"/>
  <c r="A96" i="7"/>
  <c r="B97" i="7"/>
  <c r="I42" i="6"/>
  <c r="B93" i="7"/>
  <c r="B90" i="7"/>
  <c r="A89" i="7"/>
  <c r="B86" i="7"/>
  <c r="B83" i="7"/>
  <c r="B77" i="7"/>
  <c r="B74" i="7"/>
  <c r="B71" i="7"/>
  <c r="B68" i="7"/>
  <c r="A67" i="7"/>
  <c r="B64" i="7"/>
  <c r="A63" i="7"/>
  <c r="I29" i="6"/>
  <c r="B60" i="7"/>
  <c r="B61" i="7" s="1"/>
  <c r="B57" i="7"/>
  <c r="B54" i="7"/>
  <c r="B51" i="7"/>
  <c r="A47" i="7"/>
  <c r="B44" i="7"/>
  <c r="B41" i="7"/>
  <c r="B35" i="7"/>
  <c r="B32" i="7"/>
  <c r="B29" i="7"/>
  <c r="B30" i="7" s="1"/>
  <c r="I17" i="6"/>
  <c r="B26" i="7"/>
  <c r="A25" i="7"/>
  <c r="B22" i="7"/>
  <c r="B23" i="7" s="1"/>
  <c r="B24" i="7" s="1"/>
  <c r="I15" i="6" s="1"/>
  <c r="A21" i="7"/>
  <c r="B15" i="7"/>
  <c r="B18" i="7"/>
  <c r="A14" i="7"/>
  <c r="A10" i="7"/>
  <c r="B11" i="7"/>
  <c r="A6" i="7"/>
  <c r="B7" i="7"/>
  <c r="B3" i="7"/>
  <c r="A2" i="7"/>
  <c r="B248" i="7" l="1"/>
  <c r="I97" i="6" s="1"/>
  <c r="B31" i="7"/>
  <c r="I18" i="6" s="1"/>
  <c r="B474" i="7"/>
  <c r="B475" i="7" s="1"/>
  <c r="I183" i="6" s="1"/>
  <c r="B465" i="7"/>
  <c r="B466" i="7" s="1"/>
  <c r="I180" i="6" s="1"/>
  <c r="B462" i="7"/>
  <c r="I179" i="6" s="1"/>
  <c r="B458" i="7"/>
  <c r="B459" i="7" s="1"/>
  <c r="I177" i="6" s="1"/>
  <c r="B455" i="7"/>
  <c r="B456" i="7" s="1"/>
  <c r="I176" i="6" s="1"/>
  <c r="B452" i="7"/>
  <c r="B453" i="7" s="1"/>
  <c r="I175" i="6" s="1"/>
  <c r="B449" i="7"/>
  <c r="B450" i="7" s="1"/>
  <c r="I174" i="6" s="1"/>
  <c r="B445" i="7"/>
  <c r="B446" i="7" s="1"/>
  <c r="I172" i="6" s="1"/>
  <c r="B442" i="7"/>
  <c r="B443" i="7" s="1"/>
  <c r="I171" i="6" s="1"/>
  <c r="B436" i="7"/>
  <c r="B437" i="7" s="1"/>
  <c r="I169" i="6" s="1"/>
  <c r="B433" i="7"/>
  <c r="B434" i="7" s="1"/>
  <c r="I168" i="6" s="1"/>
  <c r="B430" i="7"/>
  <c r="B431" i="7" s="1"/>
  <c r="I167" i="6" s="1"/>
  <c r="B426" i="7"/>
  <c r="B427" i="7" s="1"/>
  <c r="I165" i="6" s="1"/>
  <c r="B423" i="7"/>
  <c r="B424" i="7" s="1"/>
  <c r="I164" i="6" s="1"/>
  <c r="B416" i="7"/>
  <c r="B417" i="7" s="1"/>
  <c r="I161" i="6" s="1"/>
  <c r="B413" i="7"/>
  <c r="B414" i="7" s="1"/>
  <c r="I160" i="6" s="1"/>
  <c r="B410" i="7"/>
  <c r="B411" i="7" s="1"/>
  <c r="I159" i="6" s="1"/>
  <c r="B407" i="7"/>
  <c r="B408" i="7" s="1"/>
  <c r="I158" i="6" s="1"/>
  <c r="B404" i="7"/>
  <c r="B405" i="7" s="1"/>
  <c r="I157" i="6" s="1"/>
  <c r="B401" i="7"/>
  <c r="B402" i="7" s="1"/>
  <c r="I156" i="6" s="1"/>
  <c r="B398" i="7"/>
  <c r="B399" i="7" s="1"/>
  <c r="I155" i="6" s="1"/>
  <c r="B395" i="7"/>
  <c r="B396" i="7" s="1"/>
  <c r="B391" i="7"/>
  <c r="B392" i="7" s="1"/>
  <c r="I153" i="6" s="1"/>
  <c r="B388" i="7"/>
  <c r="B389" i="7" s="1"/>
  <c r="I152" i="6" s="1"/>
  <c r="B385" i="7"/>
  <c r="B386" i="7" s="1"/>
  <c r="I151" i="6" s="1"/>
  <c r="B371" i="7"/>
  <c r="B372" i="7" s="1"/>
  <c r="I145" i="6" s="1"/>
  <c r="B368" i="7"/>
  <c r="B369" i="7" s="1"/>
  <c r="I144" i="6" s="1"/>
  <c r="B364" i="7"/>
  <c r="B365" i="7" s="1"/>
  <c r="I142" i="6" s="1"/>
  <c r="B361" i="7"/>
  <c r="B362" i="7" s="1"/>
  <c r="I141" i="6" s="1"/>
  <c r="B358" i="7"/>
  <c r="B359" i="7" s="1"/>
  <c r="I140" i="6" s="1"/>
  <c r="B355" i="7"/>
  <c r="B356" i="7" s="1"/>
  <c r="I139" i="6" s="1"/>
  <c r="B352" i="7"/>
  <c r="B353" i="7" s="1"/>
  <c r="I138" i="6" s="1"/>
  <c r="B349" i="7"/>
  <c r="B350" i="7" s="1"/>
  <c r="I137" i="6" s="1"/>
  <c r="B345" i="7"/>
  <c r="B346" i="7" s="1"/>
  <c r="I135" i="6" s="1"/>
  <c r="B341" i="7"/>
  <c r="B342" i="7" s="1"/>
  <c r="I133" i="6" s="1"/>
  <c r="B338" i="7"/>
  <c r="B339" i="7" s="1"/>
  <c r="I132" i="6" s="1"/>
  <c r="B335" i="7"/>
  <c r="B336" i="7" s="1"/>
  <c r="I131" i="6" s="1"/>
  <c r="B328" i="7"/>
  <c r="B329" i="7" s="1"/>
  <c r="I128" i="6" s="1"/>
  <c r="B325" i="7"/>
  <c r="B326" i="7" s="1"/>
  <c r="I127" i="6" s="1"/>
  <c r="B321" i="7"/>
  <c r="B322" i="7" s="1"/>
  <c r="I125" i="6" s="1"/>
  <c r="B318" i="7"/>
  <c r="B319" i="7" s="1"/>
  <c r="I124" i="6" s="1"/>
  <c r="B315" i="7"/>
  <c r="B316" i="7" s="1"/>
  <c r="I123" i="6" s="1"/>
  <c r="B308" i="7"/>
  <c r="B309" i="7" s="1"/>
  <c r="I120" i="6" s="1"/>
  <c r="B301" i="7"/>
  <c r="B302" i="7" s="1"/>
  <c r="I117" i="6" s="1"/>
  <c r="B298" i="7"/>
  <c r="B299" i="7" s="1"/>
  <c r="I116" i="6" s="1"/>
  <c r="B295" i="7"/>
  <c r="B296" i="7" s="1"/>
  <c r="I115" i="6" s="1"/>
  <c r="B292" i="7"/>
  <c r="B289" i="7"/>
  <c r="B290" i="7" s="1"/>
  <c r="I113" i="6" s="1"/>
  <c r="B286" i="7"/>
  <c r="B287" i="7" s="1"/>
  <c r="I112" i="6" s="1"/>
  <c r="B282" i="7"/>
  <c r="B283" i="7" s="1"/>
  <c r="I110" i="6" s="1"/>
  <c r="B279" i="7"/>
  <c r="B280" i="7" s="1"/>
  <c r="I109" i="6" s="1"/>
  <c r="B275" i="7"/>
  <c r="B276" i="7" s="1"/>
  <c r="I107" i="6" s="1"/>
  <c r="B272" i="7"/>
  <c r="B273" i="7" s="1"/>
  <c r="I106" i="6" s="1"/>
  <c r="B269" i="7"/>
  <c r="B270" i="7" s="1"/>
  <c r="I105" i="6" s="1"/>
  <c r="B266" i="7"/>
  <c r="B267" i="7" s="1"/>
  <c r="I104" i="6" s="1"/>
  <c r="B263" i="7"/>
  <c r="B264" i="7" s="1"/>
  <c r="I103" i="6" s="1"/>
  <c r="B257" i="7"/>
  <c r="B258" i="7" s="1"/>
  <c r="I101" i="6" s="1"/>
  <c r="B253" i="7"/>
  <c r="B254" i="7" s="1"/>
  <c r="I99" i="6" s="1"/>
  <c r="B241" i="7"/>
  <c r="B242" i="7" s="1"/>
  <c r="I95" i="6" s="1"/>
  <c r="B238" i="7"/>
  <c r="B239" i="7" s="1"/>
  <c r="I94" i="6" s="1"/>
  <c r="B235" i="7"/>
  <c r="B236" i="7" s="1"/>
  <c r="I93" i="6" s="1"/>
  <c r="B232" i="7"/>
  <c r="B233" i="7" s="1"/>
  <c r="I92" i="6" s="1"/>
  <c r="B229" i="7"/>
  <c r="B230" i="7" s="1"/>
  <c r="I91" i="6" s="1"/>
  <c r="B226" i="7"/>
  <c r="B227" i="7" s="1"/>
  <c r="I90" i="6" s="1"/>
  <c r="B223" i="7"/>
  <c r="B224" i="7" s="1"/>
  <c r="I89" i="6" s="1"/>
  <c r="B220" i="7"/>
  <c r="B221" i="7" s="1"/>
  <c r="I88" i="6" s="1"/>
  <c r="B210" i="7"/>
  <c r="B211" i="7" s="1"/>
  <c r="I84" i="6" s="1"/>
  <c r="B207" i="7"/>
  <c r="B208" i="7" s="1"/>
  <c r="I83" i="6" s="1"/>
  <c r="B201" i="7"/>
  <c r="B202" i="7" s="1"/>
  <c r="I81" i="6" s="1"/>
  <c r="B198" i="7"/>
  <c r="B199" i="7" s="1"/>
  <c r="I80" i="6" s="1"/>
  <c r="B195" i="7"/>
  <c r="B196" i="7" s="1"/>
  <c r="I79" i="6" s="1"/>
  <c r="B192" i="7"/>
  <c r="B193" i="7" s="1"/>
  <c r="I78" i="6" s="1"/>
  <c r="B189" i="7"/>
  <c r="B190" i="7" s="1"/>
  <c r="I77" i="6" s="1"/>
  <c r="B179" i="7"/>
  <c r="B180" i="7" s="1"/>
  <c r="I73" i="6" s="1"/>
  <c r="B173" i="7"/>
  <c r="B174" i="7" s="1"/>
  <c r="I71" i="6" s="1"/>
  <c r="B169" i="7"/>
  <c r="B170" i="7" s="1"/>
  <c r="I69" i="6" s="1"/>
  <c r="B166" i="7"/>
  <c r="B167" i="7" s="1"/>
  <c r="I68" i="6" s="1"/>
  <c r="B163" i="7"/>
  <c r="B164" i="7" s="1"/>
  <c r="I67" i="6" s="1"/>
  <c r="B159" i="7"/>
  <c r="B160" i="7" s="1"/>
  <c r="I65" i="6" s="1"/>
  <c r="B156" i="7"/>
  <c r="B157" i="7" s="1"/>
  <c r="I64" i="6" s="1"/>
  <c r="B153" i="7"/>
  <c r="B154" i="7" s="1"/>
  <c r="I63" i="6" s="1"/>
  <c r="B146" i="7"/>
  <c r="B147" i="7" s="1"/>
  <c r="I60" i="6" s="1"/>
  <c r="B149" i="7"/>
  <c r="B150" i="7" s="1"/>
  <c r="I61" i="6" s="1"/>
  <c r="B143" i="7"/>
  <c r="B144" i="7" s="1"/>
  <c r="I59" i="6" s="1"/>
  <c r="B140" i="7"/>
  <c r="B141" i="7" s="1"/>
  <c r="I58" i="6" s="1"/>
  <c r="B137" i="7"/>
  <c r="B138" i="7" s="1"/>
  <c r="I57" i="6" s="1"/>
  <c r="B131" i="7"/>
  <c r="B132" i="7" s="1"/>
  <c r="I55" i="6" s="1"/>
  <c r="B128" i="7"/>
  <c r="B129" i="7" s="1"/>
  <c r="I54" i="6" s="1"/>
  <c r="B122" i="7"/>
  <c r="B123" i="7" s="1"/>
  <c r="I52" i="6" s="1"/>
  <c r="B119" i="7"/>
  <c r="B120" i="7" s="1"/>
  <c r="I51" i="6" s="1"/>
  <c r="B116" i="7"/>
  <c r="B117" i="7" s="1"/>
  <c r="I50" i="6" s="1"/>
  <c r="B113" i="7"/>
  <c r="B114" i="7" s="1"/>
  <c r="I49" i="6" s="1"/>
  <c r="B110" i="7"/>
  <c r="B107" i="7"/>
  <c r="B108" i="7" s="1"/>
  <c r="I47" i="6" s="1"/>
  <c r="B104" i="7"/>
  <c r="B101" i="7"/>
  <c r="B102" i="7" s="1"/>
  <c r="I45" i="6" s="1"/>
  <c r="B98" i="7"/>
  <c r="B99" i="7" s="1"/>
  <c r="I44" i="6" s="1"/>
  <c r="B94" i="7"/>
  <c r="B91" i="7"/>
  <c r="B92" i="7" s="1"/>
  <c r="I41" i="6" s="1"/>
  <c r="B87" i="7"/>
  <c r="B88" i="7" s="1"/>
  <c r="I39" i="6" s="1"/>
  <c r="B84" i="7"/>
  <c r="B85" i="7" s="1"/>
  <c r="I38" i="6" s="1"/>
  <c r="B81" i="7"/>
  <c r="B82" i="7" s="1"/>
  <c r="I37" i="6" s="1"/>
  <c r="B78" i="7"/>
  <c r="B79" i="7" s="1"/>
  <c r="I36" i="6" s="1"/>
  <c r="B75" i="7"/>
  <c r="B76" i="7" s="1"/>
  <c r="I35" i="6" s="1"/>
  <c r="B72" i="7"/>
  <c r="B73" i="7" s="1"/>
  <c r="I34" i="6" s="1"/>
  <c r="B69" i="7"/>
  <c r="B70" i="7" s="1"/>
  <c r="I33" i="6" s="1"/>
  <c r="B65" i="7"/>
  <c r="B66" i="7" s="1"/>
  <c r="I31" i="6" s="1"/>
  <c r="B58" i="7"/>
  <c r="B59" i="7" s="1"/>
  <c r="I28" i="6" s="1"/>
  <c r="B55" i="7"/>
  <c r="B56" i="7" s="1"/>
  <c r="I27" i="6" s="1"/>
  <c r="B52" i="7"/>
  <c r="B53" i="7" s="1"/>
  <c r="I26" i="6" s="1"/>
  <c r="B49" i="7"/>
  <c r="B50" i="7" s="1"/>
  <c r="I25" i="6" s="1"/>
  <c r="B45" i="7"/>
  <c r="B46" i="7" s="1"/>
  <c r="I23" i="6" s="1"/>
  <c r="B42" i="7"/>
  <c r="B43" i="7" s="1"/>
  <c r="I22" i="6" s="1"/>
  <c r="B39" i="7"/>
  <c r="B40" i="7" s="1"/>
  <c r="I21" i="6" s="1"/>
  <c r="B36" i="7"/>
  <c r="B37" i="7" s="1"/>
  <c r="I20" i="6" s="1"/>
  <c r="B33" i="7"/>
  <c r="B34" i="7" s="1"/>
  <c r="I19" i="6" s="1"/>
  <c r="B27" i="7"/>
  <c r="B19" i="7"/>
  <c r="B20" i="7" s="1"/>
  <c r="I13" i="6" s="1"/>
  <c r="B16" i="7"/>
  <c r="B17" i="7" s="1"/>
  <c r="I12" i="6" s="1"/>
  <c r="B12" i="7"/>
  <c r="B13" i="7" s="1"/>
  <c r="B8" i="7"/>
  <c r="B9" i="7" s="1"/>
  <c r="I8" i="6" s="1"/>
  <c r="C674" i="6"/>
  <c r="C669" i="6"/>
  <c r="C675" i="6"/>
  <c r="C673" i="6"/>
  <c r="C672" i="6"/>
  <c r="C671" i="6"/>
  <c r="C670" i="6"/>
  <c r="C668" i="6"/>
  <c r="C667" i="6"/>
  <c r="C666" i="6"/>
  <c r="C650" i="6"/>
  <c r="C665" i="6"/>
  <c r="C664" i="6"/>
  <c r="C663" i="6"/>
  <c r="C662" i="6"/>
  <c r="C661" i="6"/>
  <c r="C660" i="6"/>
  <c r="C659" i="6"/>
  <c r="C658" i="6"/>
  <c r="C657" i="6"/>
  <c r="C656" i="6"/>
  <c r="C652" i="6"/>
  <c r="C651" i="6"/>
  <c r="C655" i="6"/>
  <c r="C654" i="6"/>
  <c r="C653" i="6"/>
  <c r="C649" i="6"/>
  <c r="C648" i="6"/>
  <c r="C640" i="6"/>
  <c r="C629" i="6"/>
  <c r="C646" i="6"/>
  <c r="C645" i="6"/>
  <c r="C644" i="6"/>
  <c r="C643" i="6"/>
  <c r="C642" i="6"/>
  <c r="C641" i="6"/>
  <c r="C638" i="6"/>
  <c r="C639" i="6"/>
  <c r="C637" i="6"/>
  <c r="C636" i="6"/>
  <c r="C635" i="6"/>
  <c r="C634" i="6"/>
  <c r="C633" i="6"/>
  <c r="C632" i="6"/>
  <c r="C631" i="6"/>
  <c r="C630" i="6"/>
  <c r="C609" i="6"/>
  <c r="C621" i="6"/>
  <c r="C619" i="6"/>
  <c r="C623" i="6"/>
  <c r="C622" i="6"/>
  <c r="C624" i="6"/>
  <c r="C625" i="6"/>
  <c r="C627" i="6"/>
  <c r="C626" i="6"/>
  <c r="C616" i="6"/>
  <c r="C615" i="6"/>
  <c r="C614" i="6"/>
  <c r="C613" i="6"/>
  <c r="C620" i="6"/>
  <c r="C618" i="6"/>
  <c r="C617" i="6"/>
  <c r="C612" i="6"/>
  <c r="C611" i="6"/>
  <c r="C610" i="6"/>
  <c r="C599" i="6"/>
  <c r="C601" i="6"/>
  <c r="C604" i="6"/>
  <c r="C607" i="6"/>
  <c r="C606" i="6"/>
  <c r="C605" i="6"/>
  <c r="C603" i="6"/>
  <c r="C602" i="6"/>
  <c r="C600" i="6"/>
  <c r="C598" i="6"/>
  <c r="C586" i="6"/>
  <c r="C576" i="6"/>
  <c r="C589" i="6"/>
  <c r="C592" i="6"/>
  <c r="C596" i="6"/>
  <c r="C590" i="6"/>
  <c r="C593" i="6"/>
  <c r="C591" i="6"/>
  <c r="C595" i="6"/>
  <c r="C594" i="6"/>
  <c r="C584" i="6"/>
  <c r="C583" i="6"/>
  <c r="C578" i="6"/>
  <c r="C581" i="6"/>
  <c r="C580" i="6"/>
  <c r="C579" i="6"/>
  <c r="C585" i="6"/>
  <c r="C588" i="6"/>
  <c r="C587" i="6"/>
  <c r="C582" i="6"/>
  <c r="C577" i="6"/>
  <c r="C570" i="6"/>
  <c r="C569" i="6"/>
  <c r="C567" i="6"/>
  <c r="C568" i="6"/>
  <c r="C380" i="6"/>
  <c r="C379" i="6"/>
  <c r="C565" i="6"/>
  <c r="C574" i="6"/>
  <c r="C573" i="6"/>
  <c r="C572" i="6"/>
  <c r="C571" i="6"/>
  <c r="C563" i="6"/>
  <c r="C564" i="6"/>
  <c r="C566" i="6"/>
  <c r="C562" i="6"/>
  <c r="C553" i="6"/>
  <c r="C552" i="6"/>
  <c r="C551" i="6"/>
  <c r="C557" i="6"/>
  <c r="C556" i="6"/>
  <c r="C555" i="6"/>
  <c r="C554" i="6"/>
  <c r="C561" i="6"/>
  <c r="C560" i="6"/>
  <c r="C559" i="6"/>
  <c r="C558" i="6"/>
  <c r="C549" i="6"/>
  <c r="C548" i="6"/>
  <c r="C546" i="6"/>
  <c r="C545" i="6"/>
  <c r="C543" i="6"/>
  <c r="C541" i="6"/>
  <c r="C540" i="6"/>
  <c r="C537" i="6"/>
  <c r="C538" i="6"/>
  <c r="C534" i="6"/>
  <c r="C533" i="6"/>
  <c r="C535" i="6"/>
  <c r="C532" i="6"/>
  <c r="C531" i="6"/>
  <c r="C530" i="6"/>
  <c r="C529" i="6"/>
  <c r="C528" i="6"/>
  <c r="C527" i="6"/>
  <c r="C526" i="6"/>
  <c r="C525" i="6"/>
  <c r="C523" i="6"/>
  <c r="C524" i="6"/>
  <c r="C521" i="6"/>
  <c r="C520" i="6"/>
  <c r="C519" i="6"/>
  <c r="C516" i="6"/>
  <c r="C517" i="6"/>
  <c r="C515" i="6"/>
  <c r="C513" i="6"/>
  <c r="C512" i="6"/>
  <c r="C511" i="6"/>
  <c r="C510" i="6"/>
  <c r="C508" i="6"/>
  <c r="C504" i="6"/>
  <c r="C506" i="6"/>
  <c r="C505" i="6"/>
  <c r="C502" i="6"/>
  <c r="C499" i="6"/>
  <c r="C498" i="6"/>
  <c r="C501" i="6"/>
  <c r="C500" i="6"/>
  <c r="C496" i="6"/>
  <c r="C494" i="6"/>
  <c r="C495" i="6"/>
  <c r="C493" i="6"/>
  <c r="C491" i="6"/>
  <c r="C486" i="6"/>
  <c r="C489" i="6"/>
  <c r="C490" i="6"/>
  <c r="C488" i="6"/>
  <c r="C487" i="6"/>
  <c r="C483" i="6"/>
  <c r="C484" i="6"/>
  <c r="C482" i="6"/>
  <c r="C480" i="6"/>
  <c r="C479" i="6"/>
  <c r="C478" i="6"/>
  <c r="C476" i="6"/>
  <c r="C475" i="6"/>
  <c r="C474" i="6"/>
  <c r="C473" i="6"/>
  <c r="C472" i="6"/>
  <c r="C471" i="6"/>
  <c r="C470" i="6"/>
  <c r="C469" i="6"/>
  <c r="C468" i="6"/>
  <c r="C467" i="6"/>
  <c r="C466" i="6"/>
  <c r="C465" i="6"/>
  <c r="C464" i="6"/>
  <c r="C463" i="6"/>
  <c r="C462" i="6"/>
  <c r="C461" i="6"/>
  <c r="C460" i="6"/>
  <c r="C459" i="6"/>
  <c r="C458" i="6"/>
  <c r="C453" i="6"/>
  <c r="C454" i="6"/>
  <c r="C456" i="6"/>
  <c r="C455" i="6"/>
  <c r="C449" i="6"/>
  <c r="C451" i="6"/>
  <c r="C450" i="6"/>
  <c r="C443" i="6"/>
  <c r="C448" i="6"/>
  <c r="C447" i="6"/>
  <c r="C446" i="6"/>
  <c r="C445" i="6"/>
  <c r="C444" i="6"/>
  <c r="C439" i="6"/>
  <c r="C438" i="6"/>
  <c r="C441" i="6"/>
  <c r="C440" i="6"/>
  <c r="C436" i="6"/>
  <c r="C435" i="6"/>
  <c r="C433" i="6"/>
  <c r="C431" i="6"/>
  <c r="C432" i="6"/>
  <c r="C430" i="6"/>
  <c r="C429" i="6"/>
  <c r="C428" i="6"/>
  <c r="C423" i="6"/>
  <c r="C426" i="6"/>
  <c r="C425" i="6"/>
  <c r="C424" i="6"/>
  <c r="C417" i="6"/>
  <c r="C421" i="6"/>
  <c r="C420" i="6"/>
  <c r="C419" i="6"/>
  <c r="C418" i="6"/>
  <c r="C415" i="6"/>
  <c r="C414" i="6"/>
  <c r="C413" i="6"/>
  <c r="C412" i="6"/>
  <c r="C411" i="6"/>
  <c r="C410" i="6"/>
  <c r="C405" i="6"/>
  <c r="C408" i="6"/>
  <c r="C407" i="6"/>
  <c r="C406" i="6"/>
  <c r="C403" i="6"/>
  <c r="C402" i="6"/>
  <c r="C401" i="6"/>
  <c r="C399" i="6"/>
  <c r="C398" i="6"/>
  <c r="C396" i="6"/>
  <c r="C397" i="6"/>
  <c r="C394" i="6"/>
  <c r="C393" i="6"/>
  <c r="C392" i="6"/>
  <c r="C390" i="6"/>
  <c r="C389" i="6"/>
  <c r="C388" i="6"/>
  <c r="C387" i="6"/>
  <c r="C386" i="6"/>
  <c r="C385" i="6"/>
  <c r="C384" i="6"/>
  <c r="C383" i="6"/>
  <c r="C382" i="6"/>
  <c r="C381" i="6"/>
  <c r="C378" i="6"/>
  <c r="C376" i="6"/>
  <c r="C375" i="6"/>
  <c r="C374" i="6"/>
  <c r="C372" i="6"/>
  <c r="C371" i="6"/>
  <c r="C368" i="6"/>
  <c r="C367" i="6"/>
  <c r="C370" i="6"/>
  <c r="C369" i="6"/>
  <c r="C366" i="6"/>
  <c r="C365" i="6"/>
  <c r="C364" i="6"/>
  <c r="C363" i="6"/>
  <c r="C362" i="6"/>
  <c r="C358" i="6"/>
  <c r="C359" i="6"/>
  <c r="C360" i="6"/>
  <c r="C357" i="6"/>
  <c r="C356" i="6"/>
  <c r="C355" i="6"/>
  <c r="C353" i="6"/>
  <c r="C348" i="6"/>
  <c r="C351" i="6"/>
  <c r="C350" i="6"/>
  <c r="C349" i="6"/>
  <c r="C347" i="6"/>
  <c r="C346" i="6"/>
  <c r="C345" i="6"/>
  <c r="C344" i="6"/>
  <c r="C343" i="6"/>
  <c r="C342" i="6"/>
  <c r="C341" i="6"/>
  <c r="C340" i="6"/>
  <c r="C336" i="6"/>
  <c r="C337" i="6"/>
  <c r="C338" i="6"/>
  <c r="C332" i="6"/>
  <c r="C334" i="6"/>
  <c r="C333" i="6"/>
  <c r="C331" i="6"/>
  <c r="C330" i="6"/>
  <c r="C329" i="6"/>
  <c r="C328" i="6"/>
  <c r="C327" i="6"/>
  <c r="C326" i="6"/>
  <c r="C324" i="6"/>
  <c r="C323" i="6"/>
  <c r="C322" i="6"/>
  <c r="C321" i="6"/>
  <c r="C320" i="6"/>
  <c r="C315" i="6"/>
  <c r="C319" i="6"/>
  <c r="C318" i="6"/>
  <c r="C317" i="6"/>
  <c r="C316" i="6"/>
  <c r="C313" i="6"/>
  <c r="C314" i="6"/>
  <c r="C311" i="6"/>
  <c r="C304" i="6"/>
  <c r="C303" i="6"/>
  <c r="C302" i="6"/>
  <c r="C305" i="6"/>
  <c r="C301" i="6"/>
  <c r="C309" i="6"/>
  <c r="C308" i="6"/>
  <c r="C307" i="6"/>
  <c r="C306" i="6"/>
  <c r="C294" i="6"/>
  <c r="C293" i="6"/>
  <c r="C298" i="6"/>
  <c r="C297" i="6"/>
  <c r="C296" i="6"/>
  <c r="C295" i="6"/>
  <c r="C299" i="6"/>
  <c r="C286" i="6"/>
  <c r="C291" i="6"/>
  <c r="C290" i="6"/>
  <c r="C285" i="6"/>
  <c r="C289" i="6"/>
  <c r="C288" i="6"/>
  <c r="C287" i="6"/>
  <c r="C283" i="6"/>
  <c r="C280" i="6"/>
  <c r="C281" i="6"/>
  <c r="C279" i="6"/>
  <c r="C275" i="6"/>
  <c r="C277" i="6"/>
  <c r="C276" i="6"/>
  <c r="C273" i="6"/>
  <c r="C272" i="6"/>
  <c r="C265" i="6"/>
  <c r="C267" i="6"/>
  <c r="C266" i="6"/>
  <c r="C270" i="6"/>
  <c r="C269" i="6"/>
  <c r="C263" i="6"/>
  <c r="C261" i="6"/>
  <c r="C258" i="6"/>
  <c r="C259" i="6"/>
  <c r="C257" i="6"/>
  <c r="C253" i="6"/>
  <c r="C252" i="6"/>
  <c r="C251" i="6"/>
  <c r="C250" i="6"/>
  <c r="C255" i="6"/>
  <c r="C254" i="6"/>
  <c r="C248" i="6"/>
  <c r="C247" i="6"/>
  <c r="C246" i="6"/>
  <c r="C245" i="6"/>
  <c r="C244" i="6"/>
  <c r="C241" i="6"/>
  <c r="C240" i="6"/>
  <c r="C242" i="6"/>
  <c r="C236" i="6"/>
  <c r="C234" i="6"/>
  <c r="C235" i="6"/>
  <c r="C238" i="6"/>
  <c r="C237" i="6"/>
  <c r="C230" i="6"/>
  <c r="C229" i="6"/>
  <c r="C228" i="6"/>
  <c r="C232" i="6"/>
  <c r="C231" i="6"/>
  <c r="C226" i="6"/>
  <c r="C225" i="6"/>
  <c r="C224" i="6"/>
  <c r="C223" i="6"/>
  <c r="C222" i="6"/>
  <c r="C221" i="6"/>
  <c r="C220" i="6"/>
  <c r="C219" i="6"/>
  <c r="C218" i="6"/>
  <c r="C215" i="6"/>
  <c r="C216" i="6"/>
  <c r="C212" i="6"/>
  <c r="C211" i="6"/>
  <c r="C210" i="6"/>
  <c r="C214" i="6"/>
  <c r="C213" i="6"/>
  <c r="C202" i="6"/>
  <c r="C204" i="6"/>
  <c r="C203" i="6"/>
  <c r="C209" i="6"/>
  <c r="C207" i="6"/>
  <c r="C206" i="6"/>
  <c r="C205" i="6"/>
  <c r="C201" i="6"/>
  <c r="C197" i="6"/>
  <c r="C199" i="6"/>
  <c r="C198" i="6"/>
  <c r="C195" i="6"/>
  <c r="C194" i="6"/>
  <c r="C192" i="6"/>
  <c r="C193" i="6"/>
  <c r="C191" i="6"/>
  <c r="C190" i="6"/>
  <c r="C189" i="6"/>
  <c r="C187" i="6"/>
  <c r="C184" i="6"/>
  <c r="C188" i="6"/>
  <c r="C186" i="6"/>
  <c r="C185" i="6"/>
  <c r="C183" i="6"/>
  <c r="C182" i="6"/>
  <c r="C181" i="6"/>
  <c r="C180" i="6"/>
  <c r="C179" i="6"/>
  <c r="C174" i="6"/>
  <c r="C177" i="6"/>
  <c r="C176" i="6"/>
  <c r="C175" i="6"/>
  <c r="C171" i="6"/>
  <c r="C167" i="6"/>
  <c r="C169" i="6"/>
  <c r="C168" i="6"/>
  <c r="C172" i="6"/>
  <c r="C170" i="6"/>
  <c r="C163" i="6"/>
  <c r="C164" i="6"/>
  <c r="C165" i="6"/>
  <c r="C161" i="6"/>
  <c r="C160" i="6"/>
  <c r="C159" i="6"/>
  <c r="C158" i="6"/>
  <c r="C157" i="6"/>
  <c r="C156" i="6"/>
  <c r="C155" i="6"/>
  <c r="C153" i="6"/>
  <c r="C152" i="6"/>
  <c r="C151" i="6"/>
  <c r="C150" i="6"/>
  <c r="C148" i="6"/>
  <c r="C147" i="6"/>
  <c r="C145" i="6"/>
  <c r="C144" i="6"/>
  <c r="C142" i="6"/>
  <c r="C141" i="6"/>
  <c r="C140" i="6"/>
  <c r="C139" i="6"/>
  <c r="C138" i="6"/>
  <c r="C137" i="6"/>
  <c r="C135" i="6"/>
  <c r="C133" i="6"/>
  <c r="C132" i="6"/>
  <c r="C131" i="6"/>
  <c r="C130" i="6"/>
  <c r="C127" i="6"/>
  <c r="C128" i="6"/>
  <c r="C125" i="6"/>
  <c r="C124" i="6"/>
  <c r="C123" i="6"/>
  <c r="C122" i="6"/>
  <c r="C119" i="6"/>
  <c r="C120" i="6"/>
  <c r="C117" i="6"/>
  <c r="C116" i="6"/>
  <c r="C115" i="6"/>
  <c r="C114" i="6"/>
  <c r="C113" i="6"/>
  <c r="C112" i="6"/>
  <c r="C110" i="6"/>
  <c r="C109" i="6"/>
  <c r="C102" i="6"/>
  <c r="C107" i="6"/>
  <c r="C106" i="6"/>
  <c r="C105" i="6"/>
  <c r="C104" i="6"/>
  <c r="C103" i="6"/>
  <c r="C101" i="6"/>
  <c r="C99" i="6"/>
  <c r="C98" i="6"/>
  <c r="C97" i="6"/>
  <c r="C96" i="6"/>
  <c r="C95" i="6"/>
  <c r="C90" i="6"/>
  <c r="C88" i="6"/>
  <c r="C94" i="6"/>
  <c r="C93" i="6"/>
  <c r="C92" i="6"/>
  <c r="C91" i="6"/>
  <c r="C89" i="6"/>
  <c r="C87" i="6"/>
  <c r="C86" i="6"/>
  <c r="C84" i="6"/>
  <c r="C83" i="6"/>
  <c r="C82" i="6"/>
  <c r="C81" i="6"/>
  <c r="C80" i="6"/>
  <c r="C79" i="6"/>
  <c r="C78" i="6"/>
  <c r="C77" i="6"/>
  <c r="C76" i="6"/>
  <c r="C75" i="6"/>
  <c r="C73" i="6"/>
  <c r="C72" i="6"/>
  <c r="C71" i="6"/>
  <c r="C69" i="6"/>
  <c r="C68" i="6"/>
  <c r="C67" i="6"/>
  <c r="C65" i="6"/>
  <c r="C64" i="6"/>
  <c r="C63" i="6"/>
  <c r="C61" i="6"/>
  <c r="C60" i="6"/>
  <c r="C59" i="6"/>
  <c r="C58" i="6"/>
  <c r="C57" i="6"/>
  <c r="C56" i="6"/>
  <c r="C55" i="6"/>
  <c r="C54" i="6"/>
  <c r="C53" i="6"/>
  <c r="C49" i="6"/>
  <c r="C52" i="6"/>
  <c r="C51" i="6"/>
  <c r="C50" i="6"/>
  <c r="C48" i="6"/>
  <c r="C46" i="6"/>
  <c r="C47" i="6"/>
  <c r="C45" i="6"/>
  <c r="C44" i="6"/>
  <c r="C42" i="6"/>
  <c r="C41" i="6"/>
  <c r="C36" i="6"/>
  <c r="C35" i="6"/>
  <c r="C34" i="6"/>
  <c r="C33" i="6"/>
  <c r="C39" i="6"/>
  <c r="C38" i="6"/>
  <c r="C37" i="6"/>
  <c r="C31" i="6"/>
  <c r="C29" i="6"/>
  <c r="C28" i="6"/>
  <c r="C27" i="6"/>
  <c r="C26" i="6"/>
  <c r="C25" i="6"/>
  <c r="C23" i="6"/>
  <c r="C22" i="6"/>
  <c r="C21" i="6"/>
  <c r="C20" i="6"/>
  <c r="C17" i="6"/>
  <c r="C13" i="6"/>
  <c r="C12" i="6"/>
  <c r="C19" i="6" l="1"/>
  <c r="C18" i="6"/>
  <c r="C6" i="6"/>
  <c r="C8" i="6"/>
  <c r="C10" i="6"/>
  <c r="C15" i="6"/>
  <c r="F675" i="6" l="1"/>
  <c r="G675" i="6" s="1"/>
  <c r="H675" i="6" s="1"/>
  <c r="F674" i="6"/>
  <c r="G674" i="6" s="1"/>
  <c r="H674" i="6" s="1"/>
  <c r="F673" i="6"/>
  <c r="G673" i="6" s="1"/>
  <c r="H673" i="6" s="1"/>
  <c r="F672" i="6"/>
  <c r="G672" i="6" s="1"/>
  <c r="H672" i="6" s="1"/>
  <c r="F671" i="6"/>
  <c r="G671" i="6" s="1"/>
  <c r="H671" i="6" s="1"/>
  <c r="F670" i="6"/>
  <c r="G670" i="6" s="1"/>
  <c r="H670" i="6" s="1"/>
  <c r="F669" i="6"/>
  <c r="G669" i="6" s="1"/>
  <c r="H669" i="6" s="1"/>
  <c r="F668" i="6"/>
  <c r="G668" i="6" s="1"/>
  <c r="H668" i="6" s="1"/>
  <c r="F667" i="6"/>
  <c r="G667" i="6" s="1"/>
  <c r="H667" i="6" s="1"/>
  <c r="F666" i="6"/>
  <c r="G666" i="6" s="1"/>
  <c r="H666" i="6" s="1"/>
  <c r="F665" i="6"/>
  <c r="G665" i="6" s="1"/>
  <c r="H665" i="6" s="1"/>
  <c r="F664" i="6"/>
  <c r="G664" i="6" s="1"/>
  <c r="H664" i="6" s="1"/>
  <c r="F663" i="6"/>
  <c r="G663" i="6" s="1"/>
  <c r="H663" i="6" s="1"/>
  <c r="F662" i="6"/>
  <c r="G662" i="6" s="1"/>
  <c r="H662" i="6" s="1"/>
  <c r="F661" i="6"/>
  <c r="G661" i="6" s="1"/>
  <c r="H661" i="6" s="1"/>
  <c r="F660" i="6"/>
  <c r="G660" i="6" s="1"/>
  <c r="H660" i="6" s="1"/>
  <c r="F659" i="6"/>
  <c r="G659" i="6" s="1"/>
  <c r="H659" i="6" s="1"/>
  <c r="F658" i="6"/>
  <c r="G658" i="6" s="1"/>
  <c r="H658" i="6" s="1"/>
  <c r="F657" i="6"/>
  <c r="G657" i="6" s="1"/>
  <c r="H657" i="6" s="1"/>
  <c r="F656" i="6"/>
  <c r="G656" i="6" s="1"/>
  <c r="H656" i="6" s="1"/>
  <c r="F655" i="6"/>
  <c r="G655" i="6" s="1"/>
  <c r="H655" i="6" s="1"/>
  <c r="F654" i="6"/>
  <c r="G654" i="6" s="1"/>
  <c r="H654" i="6" s="1"/>
  <c r="F653" i="6"/>
  <c r="G653" i="6" s="1"/>
  <c r="H653" i="6" s="1"/>
  <c r="F652" i="6"/>
  <c r="G652" i="6" s="1"/>
  <c r="H652" i="6" s="1"/>
  <c r="F651" i="6"/>
  <c r="G651" i="6" s="1"/>
  <c r="H651" i="6" s="1"/>
  <c r="F650" i="6"/>
  <c r="G650" i="6" s="1"/>
  <c r="H650" i="6" s="1"/>
  <c r="F649" i="6"/>
  <c r="G649" i="6" s="1"/>
  <c r="H649" i="6" s="1"/>
  <c r="F648" i="6"/>
  <c r="G648" i="6" s="1"/>
  <c r="H648" i="6" s="1"/>
  <c r="F646" i="6"/>
  <c r="G646" i="6" s="1"/>
  <c r="H646" i="6" s="1"/>
  <c r="F645" i="6"/>
  <c r="G645" i="6" s="1"/>
  <c r="H645" i="6" s="1"/>
  <c r="F644" i="6"/>
  <c r="G644" i="6" s="1"/>
  <c r="H644" i="6" s="1"/>
  <c r="F643" i="6"/>
  <c r="G643" i="6" s="1"/>
  <c r="H643" i="6" s="1"/>
  <c r="F642" i="6"/>
  <c r="G642" i="6" s="1"/>
  <c r="H642" i="6" s="1"/>
  <c r="F641" i="6"/>
  <c r="G641" i="6" s="1"/>
  <c r="H641" i="6" s="1"/>
  <c r="F640" i="6"/>
  <c r="G640" i="6" s="1"/>
  <c r="H640" i="6" s="1"/>
  <c r="F639" i="6"/>
  <c r="G639" i="6" s="1"/>
  <c r="H639" i="6" s="1"/>
  <c r="F638" i="6"/>
  <c r="G638" i="6" s="1"/>
  <c r="H638" i="6" s="1"/>
  <c r="F637" i="6"/>
  <c r="G637" i="6" s="1"/>
  <c r="H637" i="6" s="1"/>
  <c r="F636" i="6"/>
  <c r="G636" i="6" s="1"/>
  <c r="H636" i="6" s="1"/>
  <c r="F635" i="6"/>
  <c r="G635" i="6" s="1"/>
  <c r="H635" i="6" s="1"/>
  <c r="F634" i="6"/>
  <c r="G634" i="6" s="1"/>
  <c r="H634" i="6" s="1"/>
  <c r="F633" i="6"/>
  <c r="G633" i="6" s="1"/>
  <c r="H633" i="6" s="1"/>
  <c r="F632" i="6"/>
  <c r="G632" i="6" s="1"/>
  <c r="H632" i="6" s="1"/>
  <c r="F631" i="6"/>
  <c r="G631" i="6" s="1"/>
  <c r="H631" i="6" s="1"/>
  <c r="F630" i="6"/>
  <c r="G630" i="6" s="1"/>
  <c r="H630" i="6" s="1"/>
  <c r="F629" i="6"/>
  <c r="G629" i="6" s="1"/>
  <c r="H629" i="6" s="1"/>
  <c r="F627" i="6"/>
  <c r="G627" i="6" s="1"/>
  <c r="H627" i="6" s="1"/>
  <c r="F626" i="6"/>
  <c r="G626" i="6" s="1"/>
  <c r="H626" i="6" s="1"/>
  <c r="F625" i="6"/>
  <c r="G625" i="6" s="1"/>
  <c r="H625" i="6" s="1"/>
  <c r="F624" i="6"/>
  <c r="G624" i="6" s="1"/>
  <c r="H624" i="6" s="1"/>
  <c r="F623" i="6"/>
  <c r="G623" i="6" s="1"/>
  <c r="H623" i="6" s="1"/>
  <c r="F622" i="6"/>
  <c r="G622" i="6" s="1"/>
  <c r="H622" i="6" s="1"/>
  <c r="F621" i="6"/>
  <c r="G621" i="6" s="1"/>
  <c r="H621" i="6" s="1"/>
  <c r="F620" i="6"/>
  <c r="G620" i="6" s="1"/>
  <c r="H620" i="6" s="1"/>
  <c r="F619" i="6"/>
  <c r="G619" i="6" s="1"/>
  <c r="H619" i="6" s="1"/>
  <c r="F618" i="6"/>
  <c r="G618" i="6" s="1"/>
  <c r="H618" i="6" s="1"/>
  <c r="F617" i="6"/>
  <c r="G617" i="6" s="1"/>
  <c r="H617" i="6" s="1"/>
  <c r="F616" i="6"/>
  <c r="G616" i="6" s="1"/>
  <c r="H616" i="6" s="1"/>
  <c r="F615" i="6"/>
  <c r="G615" i="6" s="1"/>
  <c r="H615" i="6" s="1"/>
  <c r="F614" i="6"/>
  <c r="G614" i="6" s="1"/>
  <c r="H614" i="6" s="1"/>
  <c r="F613" i="6"/>
  <c r="G613" i="6" s="1"/>
  <c r="H613" i="6" s="1"/>
  <c r="F612" i="6"/>
  <c r="G612" i="6" s="1"/>
  <c r="H612" i="6" s="1"/>
  <c r="F611" i="6"/>
  <c r="G611" i="6" s="1"/>
  <c r="H611" i="6" s="1"/>
  <c r="F610" i="6"/>
  <c r="G610" i="6" s="1"/>
  <c r="H610" i="6" s="1"/>
  <c r="F609" i="6"/>
  <c r="G609" i="6" s="1"/>
  <c r="H609" i="6" s="1"/>
  <c r="F607" i="6"/>
  <c r="G607" i="6" s="1"/>
  <c r="H607" i="6" s="1"/>
  <c r="F606" i="6"/>
  <c r="G606" i="6" s="1"/>
  <c r="H606" i="6" s="1"/>
  <c r="F605" i="6"/>
  <c r="G605" i="6" s="1"/>
  <c r="H605" i="6" s="1"/>
  <c r="F604" i="6"/>
  <c r="G604" i="6" s="1"/>
  <c r="H604" i="6" s="1"/>
  <c r="F603" i="6"/>
  <c r="G603" i="6" s="1"/>
  <c r="H603" i="6" s="1"/>
  <c r="F602" i="6"/>
  <c r="G602" i="6" s="1"/>
  <c r="H602" i="6" s="1"/>
  <c r="F601" i="6"/>
  <c r="G601" i="6" s="1"/>
  <c r="H601" i="6" s="1"/>
  <c r="F600" i="6"/>
  <c r="G600" i="6" s="1"/>
  <c r="H600" i="6" s="1"/>
  <c r="F599" i="6"/>
  <c r="G599" i="6" s="1"/>
  <c r="H599" i="6" s="1"/>
  <c r="F598" i="6"/>
  <c r="G598" i="6" s="1"/>
  <c r="H598" i="6" s="1"/>
  <c r="F596" i="6"/>
  <c r="G596" i="6" s="1"/>
  <c r="H596" i="6" s="1"/>
  <c r="F595" i="6"/>
  <c r="G595" i="6" s="1"/>
  <c r="H595" i="6" s="1"/>
  <c r="F594" i="6"/>
  <c r="G594" i="6" s="1"/>
  <c r="H594" i="6" s="1"/>
  <c r="F593" i="6"/>
  <c r="G593" i="6" s="1"/>
  <c r="H593" i="6" s="1"/>
  <c r="F592" i="6"/>
  <c r="G592" i="6" s="1"/>
  <c r="H592" i="6" s="1"/>
  <c r="F591" i="6"/>
  <c r="G591" i="6" s="1"/>
  <c r="H591" i="6" s="1"/>
  <c r="F590" i="6"/>
  <c r="G590" i="6" s="1"/>
  <c r="H590" i="6" s="1"/>
  <c r="F589" i="6"/>
  <c r="G589" i="6" s="1"/>
  <c r="H589" i="6" s="1"/>
  <c r="F588" i="6"/>
  <c r="G588" i="6" s="1"/>
  <c r="H588" i="6" s="1"/>
  <c r="F587" i="6"/>
  <c r="G587" i="6" s="1"/>
  <c r="H587" i="6" s="1"/>
  <c r="F586" i="6"/>
  <c r="G586" i="6" s="1"/>
  <c r="H586" i="6" s="1"/>
  <c r="F585" i="6"/>
  <c r="G585" i="6" s="1"/>
  <c r="H585" i="6" s="1"/>
  <c r="F584" i="6"/>
  <c r="G584" i="6" s="1"/>
  <c r="H584" i="6" s="1"/>
  <c r="F583" i="6"/>
  <c r="G583" i="6" s="1"/>
  <c r="H583" i="6" s="1"/>
  <c r="F582" i="6"/>
  <c r="G582" i="6" s="1"/>
  <c r="H582" i="6" s="1"/>
  <c r="F581" i="6"/>
  <c r="G581" i="6" s="1"/>
  <c r="H581" i="6" s="1"/>
  <c r="F580" i="6"/>
  <c r="G580" i="6" s="1"/>
  <c r="H580" i="6" s="1"/>
  <c r="F579" i="6"/>
  <c r="G579" i="6" s="1"/>
  <c r="H579" i="6" s="1"/>
  <c r="F578" i="6"/>
  <c r="G578" i="6" s="1"/>
  <c r="H578" i="6" s="1"/>
  <c r="F577" i="6"/>
  <c r="G577" i="6" s="1"/>
  <c r="H577" i="6" s="1"/>
  <c r="F576" i="6"/>
  <c r="G576" i="6" s="1"/>
  <c r="H576" i="6" s="1"/>
  <c r="F574" i="6"/>
  <c r="G574" i="6" s="1"/>
  <c r="H574" i="6" s="1"/>
  <c r="F573" i="6"/>
  <c r="G573" i="6" s="1"/>
  <c r="H573" i="6" s="1"/>
  <c r="F572" i="6"/>
  <c r="G572" i="6" s="1"/>
  <c r="H572" i="6" s="1"/>
  <c r="F571" i="6"/>
  <c r="G571" i="6" s="1"/>
  <c r="H571" i="6" s="1"/>
  <c r="F570" i="6"/>
  <c r="G570" i="6" s="1"/>
  <c r="H570" i="6" s="1"/>
  <c r="F569" i="6"/>
  <c r="G569" i="6" s="1"/>
  <c r="H569" i="6" s="1"/>
  <c r="F568" i="6"/>
  <c r="G568" i="6" s="1"/>
  <c r="H568" i="6" s="1"/>
  <c r="F567" i="6"/>
  <c r="G567" i="6" s="1"/>
  <c r="H567" i="6" s="1"/>
  <c r="F566" i="6"/>
  <c r="G566" i="6" s="1"/>
  <c r="H566" i="6" s="1"/>
  <c r="F565" i="6"/>
  <c r="G565" i="6" s="1"/>
  <c r="H565" i="6" s="1"/>
  <c r="F564" i="6"/>
  <c r="G564" i="6" s="1"/>
  <c r="H564" i="6" s="1"/>
  <c r="F563" i="6"/>
  <c r="G563" i="6" s="1"/>
  <c r="H563" i="6" s="1"/>
  <c r="F562" i="6"/>
  <c r="G562" i="6" s="1"/>
  <c r="H562" i="6" s="1"/>
  <c r="F561" i="6"/>
  <c r="G561" i="6" s="1"/>
  <c r="H561" i="6" s="1"/>
  <c r="F560" i="6"/>
  <c r="G560" i="6" s="1"/>
  <c r="H560" i="6" s="1"/>
  <c r="F559" i="6"/>
  <c r="G559" i="6" s="1"/>
  <c r="H559" i="6" s="1"/>
  <c r="F558" i="6"/>
  <c r="G558" i="6" s="1"/>
  <c r="H558" i="6" s="1"/>
  <c r="F557" i="6"/>
  <c r="G557" i="6" s="1"/>
  <c r="H557" i="6" s="1"/>
  <c r="F556" i="6"/>
  <c r="G556" i="6" s="1"/>
  <c r="H556" i="6" s="1"/>
  <c r="F555" i="6"/>
  <c r="G555" i="6" s="1"/>
  <c r="H555" i="6" s="1"/>
  <c r="F554" i="6"/>
  <c r="G554" i="6" s="1"/>
  <c r="H554" i="6" s="1"/>
  <c r="F553" i="6"/>
  <c r="G553" i="6" s="1"/>
  <c r="H553" i="6" s="1"/>
  <c r="F552" i="6"/>
  <c r="G552" i="6" s="1"/>
  <c r="H552" i="6" s="1"/>
  <c r="F551" i="6"/>
  <c r="G551" i="6" s="1"/>
  <c r="H551" i="6" s="1"/>
  <c r="F549" i="6"/>
  <c r="G549" i="6" s="1"/>
  <c r="H549" i="6" s="1"/>
  <c r="F548" i="6"/>
  <c r="G548" i="6" s="1"/>
  <c r="H548" i="6" s="1"/>
  <c r="F546" i="6"/>
  <c r="G546" i="6" s="1"/>
  <c r="H546" i="6" s="1"/>
  <c r="F545" i="6"/>
  <c r="G545" i="6" s="1"/>
  <c r="H545" i="6" s="1"/>
  <c r="F543" i="6"/>
  <c r="G543" i="6" s="1"/>
  <c r="H543" i="6" s="1"/>
  <c r="F541" i="6"/>
  <c r="G541" i="6" s="1"/>
  <c r="H541" i="6" s="1"/>
  <c r="F540" i="6"/>
  <c r="G540" i="6" s="1"/>
  <c r="H540" i="6" s="1"/>
  <c r="F538" i="6"/>
  <c r="G538" i="6" s="1"/>
  <c r="H538" i="6" s="1"/>
  <c r="F537" i="6"/>
  <c r="G537" i="6" s="1"/>
  <c r="H537" i="6" s="1"/>
  <c r="F535" i="6"/>
  <c r="G535" i="6" s="1"/>
  <c r="H535" i="6" s="1"/>
  <c r="F534" i="6"/>
  <c r="G534" i="6" s="1"/>
  <c r="H534" i="6" s="1"/>
  <c r="F533" i="6"/>
  <c r="G533" i="6" s="1"/>
  <c r="H533" i="6" s="1"/>
  <c r="F532" i="6"/>
  <c r="G532" i="6" s="1"/>
  <c r="H532" i="6" s="1"/>
  <c r="F531" i="6"/>
  <c r="G531" i="6" s="1"/>
  <c r="H531" i="6" s="1"/>
  <c r="F530" i="6"/>
  <c r="G530" i="6" s="1"/>
  <c r="H530" i="6" s="1"/>
  <c r="F529" i="6"/>
  <c r="G529" i="6" s="1"/>
  <c r="H529" i="6" s="1"/>
  <c r="F528" i="6"/>
  <c r="G528" i="6" s="1"/>
  <c r="H528" i="6" s="1"/>
  <c r="F527" i="6"/>
  <c r="G527" i="6" s="1"/>
  <c r="H527" i="6" s="1"/>
  <c r="F526" i="6"/>
  <c r="G526" i="6" s="1"/>
  <c r="H526" i="6" s="1"/>
  <c r="F525" i="6"/>
  <c r="G525" i="6" s="1"/>
  <c r="H525" i="6" s="1"/>
  <c r="F524" i="6"/>
  <c r="G524" i="6" s="1"/>
  <c r="H524" i="6" s="1"/>
  <c r="F523" i="6"/>
  <c r="G523" i="6" s="1"/>
  <c r="H523" i="6" s="1"/>
  <c r="F521" i="6"/>
  <c r="G521" i="6" s="1"/>
  <c r="H521" i="6" s="1"/>
  <c r="F520" i="6"/>
  <c r="G520" i="6" s="1"/>
  <c r="H520" i="6" s="1"/>
  <c r="F519" i="6"/>
  <c r="G519" i="6" s="1"/>
  <c r="H519" i="6" s="1"/>
  <c r="F517" i="6"/>
  <c r="G517" i="6" s="1"/>
  <c r="H517" i="6" s="1"/>
  <c r="F516" i="6"/>
  <c r="G516" i="6" s="1"/>
  <c r="H516" i="6" s="1"/>
  <c r="F515" i="6"/>
  <c r="G515" i="6" s="1"/>
  <c r="H515" i="6" s="1"/>
  <c r="F513" i="6"/>
  <c r="G513" i="6" s="1"/>
  <c r="H513" i="6" s="1"/>
  <c r="F512" i="6"/>
  <c r="G512" i="6" s="1"/>
  <c r="H512" i="6" s="1"/>
  <c r="F511" i="6"/>
  <c r="G511" i="6" s="1"/>
  <c r="H511" i="6" s="1"/>
  <c r="F510" i="6"/>
  <c r="G510" i="6" s="1"/>
  <c r="H510" i="6" s="1"/>
  <c r="F508" i="6"/>
  <c r="G508" i="6" s="1"/>
  <c r="H508" i="6" s="1"/>
  <c r="F506" i="6"/>
  <c r="G506" i="6" s="1"/>
  <c r="H506" i="6" s="1"/>
  <c r="F505" i="6"/>
  <c r="G505" i="6" s="1"/>
  <c r="H505" i="6" s="1"/>
  <c r="F504" i="6"/>
  <c r="G504" i="6" s="1"/>
  <c r="H504" i="6" s="1"/>
  <c r="F502" i="6"/>
  <c r="G502" i="6" s="1"/>
  <c r="H502" i="6" s="1"/>
  <c r="F501" i="6"/>
  <c r="G501" i="6" s="1"/>
  <c r="H501" i="6" s="1"/>
  <c r="F500" i="6"/>
  <c r="G500" i="6" s="1"/>
  <c r="H500" i="6" s="1"/>
  <c r="F499" i="6"/>
  <c r="G499" i="6" s="1"/>
  <c r="H499" i="6" s="1"/>
  <c r="F498" i="6"/>
  <c r="G498" i="6" s="1"/>
  <c r="H498" i="6" s="1"/>
  <c r="F496" i="6"/>
  <c r="G496" i="6" s="1"/>
  <c r="H496" i="6" s="1"/>
  <c r="F495" i="6"/>
  <c r="G495" i="6" s="1"/>
  <c r="H495" i="6" s="1"/>
  <c r="F494" i="6"/>
  <c r="G494" i="6" s="1"/>
  <c r="H494" i="6" s="1"/>
  <c r="F493" i="6"/>
  <c r="G493" i="6" s="1"/>
  <c r="H493" i="6" s="1"/>
  <c r="F491" i="6"/>
  <c r="G491" i="6" s="1"/>
  <c r="H491" i="6" s="1"/>
  <c r="F490" i="6"/>
  <c r="G490" i="6" s="1"/>
  <c r="H490" i="6" s="1"/>
  <c r="F489" i="6"/>
  <c r="G489" i="6" s="1"/>
  <c r="H489" i="6" s="1"/>
  <c r="F488" i="6"/>
  <c r="G488" i="6" s="1"/>
  <c r="H488" i="6" s="1"/>
  <c r="F487" i="6"/>
  <c r="G487" i="6" s="1"/>
  <c r="H487" i="6" s="1"/>
  <c r="F486" i="6"/>
  <c r="G486" i="6" s="1"/>
  <c r="H486" i="6" s="1"/>
  <c r="F484" i="6"/>
  <c r="G484" i="6" s="1"/>
  <c r="H484" i="6" s="1"/>
  <c r="F483" i="6"/>
  <c r="G483" i="6" s="1"/>
  <c r="H483" i="6" s="1"/>
  <c r="F482" i="6"/>
  <c r="G482" i="6" s="1"/>
  <c r="H482" i="6" s="1"/>
  <c r="F480" i="6"/>
  <c r="G480" i="6" s="1"/>
  <c r="H480" i="6" s="1"/>
  <c r="F479" i="6"/>
  <c r="G479" i="6" s="1"/>
  <c r="H479" i="6" s="1"/>
  <c r="F478" i="6"/>
  <c r="G478" i="6" s="1"/>
  <c r="H478" i="6" s="1"/>
  <c r="F476" i="6"/>
  <c r="G476" i="6" s="1"/>
  <c r="H476" i="6" s="1"/>
  <c r="F475" i="6"/>
  <c r="G475" i="6" s="1"/>
  <c r="H475" i="6" s="1"/>
  <c r="F474" i="6"/>
  <c r="G474" i="6" s="1"/>
  <c r="H474" i="6" s="1"/>
  <c r="F473" i="6"/>
  <c r="G473" i="6" s="1"/>
  <c r="H473" i="6" s="1"/>
  <c r="F472" i="6"/>
  <c r="G472" i="6" s="1"/>
  <c r="H472" i="6" s="1"/>
  <c r="F471" i="6"/>
  <c r="G471" i="6" s="1"/>
  <c r="H471" i="6" s="1"/>
  <c r="F470" i="6"/>
  <c r="G470" i="6" s="1"/>
  <c r="H470" i="6" s="1"/>
  <c r="F469" i="6"/>
  <c r="G469" i="6" s="1"/>
  <c r="H469" i="6" s="1"/>
  <c r="F468" i="6"/>
  <c r="G468" i="6" s="1"/>
  <c r="H468" i="6" s="1"/>
  <c r="F467" i="6"/>
  <c r="G467" i="6" s="1"/>
  <c r="H467" i="6" s="1"/>
  <c r="F466" i="6"/>
  <c r="G466" i="6" s="1"/>
  <c r="H466" i="6" s="1"/>
  <c r="F465" i="6"/>
  <c r="G465" i="6" s="1"/>
  <c r="H465" i="6" s="1"/>
  <c r="F464" i="6"/>
  <c r="G464" i="6" s="1"/>
  <c r="H464" i="6" s="1"/>
  <c r="F463" i="6"/>
  <c r="G463" i="6" s="1"/>
  <c r="H463" i="6" s="1"/>
  <c r="F462" i="6"/>
  <c r="G462" i="6" s="1"/>
  <c r="H462" i="6" s="1"/>
  <c r="F461" i="6"/>
  <c r="G461" i="6" s="1"/>
  <c r="H461" i="6" s="1"/>
  <c r="F460" i="6"/>
  <c r="G460" i="6" s="1"/>
  <c r="H460" i="6" s="1"/>
  <c r="F459" i="6"/>
  <c r="G459" i="6" s="1"/>
  <c r="H459" i="6" s="1"/>
  <c r="F458" i="6"/>
  <c r="G458" i="6" s="1"/>
  <c r="H458" i="6" s="1"/>
  <c r="F456" i="6"/>
  <c r="G456" i="6" s="1"/>
  <c r="H456" i="6" s="1"/>
  <c r="F455" i="6"/>
  <c r="G455" i="6" s="1"/>
  <c r="H455" i="6" s="1"/>
  <c r="F454" i="6"/>
  <c r="G454" i="6" s="1"/>
  <c r="H454" i="6" s="1"/>
  <c r="F453" i="6"/>
  <c r="G453" i="6" s="1"/>
  <c r="H453" i="6" s="1"/>
  <c r="F451" i="6"/>
  <c r="G451" i="6" s="1"/>
  <c r="H451" i="6" s="1"/>
  <c r="F450" i="6"/>
  <c r="G450" i="6" s="1"/>
  <c r="H450" i="6" s="1"/>
  <c r="F449" i="6"/>
  <c r="G449" i="6" s="1"/>
  <c r="H449" i="6" s="1"/>
  <c r="F448" i="6"/>
  <c r="G448" i="6" s="1"/>
  <c r="H448" i="6" s="1"/>
  <c r="F447" i="6"/>
  <c r="G447" i="6" s="1"/>
  <c r="H447" i="6" s="1"/>
  <c r="F446" i="6"/>
  <c r="G446" i="6" s="1"/>
  <c r="H446" i="6" s="1"/>
  <c r="F445" i="6"/>
  <c r="G445" i="6" s="1"/>
  <c r="H445" i="6" s="1"/>
  <c r="F444" i="6"/>
  <c r="G444" i="6" s="1"/>
  <c r="H444" i="6" s="1"/>
  <c r="F443" i="6"/>
  <c r="G443" i="6" s="1"/>
  <c r="H443" i="6" s="1"/>
  <c r="F441" i="6"/>
  <c r="G441" i="6" s="1"/>
  <c r="H441" i="6" s="1"/>
  <c r="F440" i="6"/>
  <c r="G440" i="6" s="1"/>
  <c r="H440" i="6" s="1"/>
  <c r="F439" i="6"/>
  <c r="G439" i="6" s="1"/>
  <c r="H439" i="6" s="1"/>
  <c r="F438" i="6"/>
  <c r="G438" i="6" s="1"/>
  <c r="H438" i="6" s="1"/>
  <c r="F436" i="6"/>
  <c r="G436" i="6" s="1"/>
  <c r="H436" i="6" s="1"/>
  <c r="F435" i="6"/>
  <c r="G435" i="6" s="1"/>
  <c r="H435" i="6" s="1"/>
  <c r="F433" i="6"/>
  <c r="G433" i="6" s="1"/>
  <c r="H433" i="6" s="1"/>
  <c r="F432" i="6"/>
  <c r="G432" i="6" s="1"/>
  <c r="H432" i="6" s="1"/>
  <c r="F431" i="6"/>
  <c r="G431" i="6" s="1"/>
  <c r="H431" i="6" s="1"/>
  <c r="F430" i="6"/>
  <c r="G430" i="6" s="1"/>
  <c r="H430" i="6" s="1"/>
  <c r="F429" i="6"/>
  <c r="G429" i="6" s="1"/>
  <c r="H429" i="6" s="1"/>
  <c r="F428" i="6"/>
  <c r="G428" i="6" s="1"/>
  <c r="H428" i="6" s="1"/>
  <c r="F426" i="6"/>
  <c r="G426" i="6" s="1"/>
  <c r="H426" i="6" s="1"/>
  <c r="F425" i="6"/>
  <c r="G425" i="6" s="1"/>
  <c r="H425" i="6" s="1"/>
  <c r="F424" i="6"/>
  <c r="G424" i="6" s="1"/>
  <c r="H424" i="6" s="1"/>
  <c r="F423" i="6"/>
  <c r="G423" i="6" s="1"/>
  <c r="H423" i="6" s="1"/>
  <c r="F421" i="6"/>
  <c r="G421" i="6" s="1"/>
  <c r="H421" i="6" s="1"/>
  <c r="F420" i="6"/>
  <c r="G420" i="6" s="1"/>
  <c r="H420" i="6" s="1"/>
  <c r="F419" i="6"/>
  <c r="G419" i="6" s="1"/>
  <c r="H419" i="6" s="1"/>
  <c r="F418" i="6"/>
  <c r="G418" i="6" s="1"/>
  <c r="H418" i="6" s="1"/>
  <c r="F417" i="6"/>
  <c r="G417" i="6" s="1"/>
  <c r="H417" i="6" s="1"/>
  <c r="F415" i="6"/>
  <c r="G415" i="6" s="1"/>
  <c r="H415" i="6" s="1"/>
  <c r="F414" i="6"/>
  <c r="G414" i="6" s="1"/>
  <c r="H414" i="6" s="1"/>
  <c r="F413" i="6"/>
  <c r="G413" i="6" s="1"/>
  <c r="H413" i="6" s="1"/>
  <c r="F412" i="6"/>
  <c r="G412" i="6" s="1"/>
  <c r="H412" i="6" s="1"/>
  <c r="F411" i="6"/>
  <c r="G411" i="6" s="1"/>
  <c r="H411" i="6" s="1"/>
  <c r="F410" i="6"/>
  <c r="G410" i="6" s="1"/>
  <c r="H410" i="6" s="1"/>
  <c r="F408" i="6"/>
  <c r="G408" i="6" s="1"/>
  <c r="H408" i="6" s="1"/>
  <c r="F407" i="6"/>
  <c r="G407" i="6" s="1"/>
  <c r="H407" i="6" s="1"/>
  <c r="F406" i="6"/>
  <c r="G406" i="6" s="1"/>
  <c r="H406" i="6" s="1"/>
  <c r="F405" i="6"/>
  <c r="G405" i="6" s="1"/>
  <c r="H405" i="6" s="1"/>
  <c r="F403" i="6"/>
  <c r="G403" i="6" s="1"/>
  <c r="H403" i="6" s="1"/>
  <c r="F402" i="6"/>
  <c r="G402" i="6" s="1"/>
  <c r="H402" i="6" s="1"/>
  <c r="F401" i="6"/>
  <c r="G401" i="6" s="1"/>
  <c r="H401" i="6" s="1"/>
  <c r="F399" i="6"/>
  <c r="G399" i="6" s="1"/>
  <c r="H399" i="6" s="1"/>
  <c r="F398" i="6"/>
  <c r="G398" i="6" s="1"/>
  <c r="H398" i="6" s="1"/>
  <c r="F397" i="6"/>
  <c r="G397" i="6" s="1"/>
  <c r="H397" i="6" s="1"/>
  <c r="F396" i="6"/>
  <c r="G396" i="6" s="1"/>
  <c r="H396" i="6" s="1"/>
  <c r="F394" i="6"/>
  <c r="G394" i="6" s="1"/>
  <c r="H394" i="6" s="1"/>
  <c r="F393" i="6"/>
  <c r="G393" i="6" s="1"/>
  <c r="H393" i="6" s="1"/>
  <c r="F392" i="6"/>
  <c r="G392" i="6" s="1"/>
  <c r="H392" i="6" s="1"/>
  <c r="F390" i="6"/>
  <c r="G390" i="6" s="1"/>
  <c r="H390" i="6" s="1"/>
  <c r="F389" i="6"/>
  <c r="G389" i="6" s="1"/>
  <c r="H389" i="6" s="1"/>
  <c r="F388" i="6"/>
  <c r="G388" i="6" s="1"/>
  <c r="H388" i="6" s="1"/>
  <c r="F387" i="6"/>
  <c r="G387" i="6" s="1"/>
  <c r="H387" i="6" s="1"/>
  <c r="F386" i="6"/>
  <c r="G386" i="6" s="1"/>
  <c r="H386" i="6" s="1"/>
  <c r="F385" i="6"/>
  <c r="G385" i="6" s="1"/>
  <c r="H385" i="6" s="1"/>
  <c r="F384" i="6"/>
  <c r="G384" i="6" s="1"/>
  <c r="H384" i="6" s="1"/>
  <c r="F383" i="6"/>
  <c r="G383" i="6" s="1"/>
  <c r="H383" i="6" s="1"/>
  <c r="F382" i="6"/>
  <c r="G382" i="6" s="1"/>
  <c r="H382" i="6" s="1"/>
  <c r="F381" i="6"/>
  <c r="G381" i="6" s="1"/>
  <c r="H381" i="6" s="1"/>
  <c r="F380" i="6"/>
  <c r="G380" i="6" s="1"/>
  <c r="H380" i="6" s="1"/>
  <c r="F379" i="6"/>
  <c r="G379" i="6" s="1"/>
  <c r="H379" i="6" s="1"/>
  <c r="F378" i="6"/>
  <c r="G378" i="6" s="1"/>
  <c r="H378" i="6" s="1"/>
  <c r="F376" i="6"/>
  <c r="G376" i="6" s="1"/>
  <c r="H376" i="6" s="1"/>
  <c r="F375" i="6"/>
  <c r="G375" i="6" s="1"/>
  <c r="H375" i="6" s="1"/>
  <c r="F374" i="6"/>
  <c r="G374" i="6" s="1"/>
  <c r="H374" i="6" s="1"/>
  <c r="F372" i="6"/>
  <c r="G372" i="6" s="1"/>
  <c r="H372" i="6" s="1"/>
  <c r="F371" i="6"/>
  <c r="G371" i="6" s="1"/>
  <c r="H371" i="6" s="1"/>
  <c r="F370" i="6"/>
  <c r="G370" i="6" s="1"/>
  <c r="H370" i="6" s="1"/>
  <c r="F369" i="6"/>
  <c r="G369" i="6" s="1"/>
  <c r="H369" i="6" s="1"/>
  <c r="F368" i="6"/>
  <c r="G368" i="6" s="1"/>
  <c r="H368" i="6" s="1"/>
  <c r="F367" i="6"/>
  <c r="G367" i="6" s="1"/>
  <c r="H367" i="6" s="1"/>
  <c r="F366" i="6"/>
  <c r="G366" i="6" s="1"/>
  <c r="H366" i="6" s="1"/>
  <c r="F365" i="6"/>
  <c r="G365" i="6" s="1"/>
  <c r="H365" i="6" s="1"/>
  <c r="F364" i="6"/>
  <c r="G364" i="6" s="1"/>
  <c r="H364" i="6" s="1"/>
  <c r="F363" i="6"/>
  <c r="G363" i="6" s="1"/>
  <c r="H363" i="6" s="1"/>
  <c r="F362" i="6"/>
  <c r="G362" i="6" s="1"/>
  <c r="H362" i="6" s="1"/>
  <c r="F360" i="6"/>
  <c r="G360" i="6" s="1"/>
  <c r="H360" i="6" s="1"/>
  <c r="F359" i="6"/>
  <c r="G359" i="6" s="1"/>
  <c r="H359" i="6" s="1"/>
  <c r="F358" i="6"/>
  <c r="G358" i="6" s="1"/>
  <c r="H358" i="6" s="1"/>
  <c r="F357" i="6"/>
  <c r="G357" i="6" s="1"/>
  <c r="H357" i="6" s="1"/>
  <c r="F356" i="6"/>
  <c r="G356" i="6" s="1"/>
  <c r="H356" i="6" s="1"/>
  <c r="F355" i="6"/>
  <c r="G355" i="6" s="1"/>
  <c r="H355" i="6" s="1"/>
  <c r="F353" i="6"/>
  <c r="G353" i="6" s="1"/>
  <c r="H353" i="6" s="1"/>
  <c r="F351" i="6"/>
  <c r="G351" i="6" s="1"/>
  <c r="H351" i="6" s="1"/>
  <c r="F350" i="6"/>
  <c r="G350" i="6" s="1"/>
  <c r="H350" i="6" s="1"/>
  <c r="F349" i="6"/>
  <c r="G349" i="6" s="1"/>
  <c r="H349" i="6" s="1"/>
  <c r="F348" i="6"/>
  <c r="G348" i="6" s="1"/>
  <c r="H348" i="6" s="1"/>
  <c r="F347" i="6"/>
  <c r="G347" i="6" s="1"/>
  <c r="H347" i="6" s="1"/>
  <c r="F346" i="6"/>
  <c r="G346" i="6" s="1"/>
  <c r="H346" i="6" s="1"/>
  <c r="F345" i="6"/>
  <c r="G345" i="6" s="1"/>
  <c r="H345" i="6" s="1"/>
  <c r="F344" i="6"/>
  <c r="G344" i="6" s="1"/>
  <c r="H344" i="6" s="1"/>
  <c r="F343" i="6"/>
  <c r="G343" i="6" s="1"/>
  <c r="H343" i="6" s="1"/>
  <c r="F342" i="6"/>
  <c r="G342" i="6" s="1"/>
  <c r="H342" i="6" s="1"/>
  <c r="F341" i="6"/>
  <c r="G341" i="6" s="1"/>
  <c r="H341" i="6" s="1"/>
  <c r="F340" i="6"/>
  <c r="G340" i="6" s="1"/>
  <c r="H340" i="6" s="1"/>
  <c r="F338" i="6"/>
  <c r="G338" i="6" s="1"/>
  <c r="H338" i="6" s="1"/>
  <c r="F337" i="6"/>
  <c r="G337" i="6" s="1"/>
  <c r="H337" i="6" s="1"/>
  <c r="F336" i="6"/>
  <c r="G336" i="6" s="1"/>
  <c r="H336" i="6" s="1"/>
  <c r="F334" i="6"/>
  <c r="G334" i="6" s="1"/>
  <c r="H334" i="6" s="1"/>
  <c r="F333" i="6"/>
  <c r="G333" i="6" s="1"/>
  <c r="H333" i="6" s="1"/>
  <c r="F332" i="6"/>
  <c r="G332" i="6" s="1"/>
  <c r="H332" i="6" s="1"/>
  <c r="F331" i="6"/>
  <c r="G331" i="6" s="1"/>
  <c r="H331" i="6" s="1"/>
  <c r="F330" i="6"/>
  <c r="G330" i="6" s="1"/>
  <c r="H330" i="6" s="1"/>
  <c r="F329" i="6"/>
  <c r="G329" i="6" s="1"/>
  <c r="H329" i="6" s="1"/>
  <c r="F328" i="6"/>
  <c r="G328" i="6" s="1"/>
  <c r="H328" i="6" s="1"/>
  <c r="F327" i="6"/>
  <c r="G327" i="6" s="1"/>
  <c r="H327" i="6" s="1"/>
  <c r="F326" i="6"/>
  <c r="G326" i="6" s="1"/>
  <c r="H326" i="6" s="1"/>
  <c r="F324" i="6"/>
  <c r="G324" i="6" s="1"/>
  <c r="H324" i="6" s="1"/>
  <c r="F323" i="6"/>
  <c r="G323" i="6" s="1"/>
  <c r="H323" i="6" s="1"/>
  <c r="F322" i="6"/>
  <c r="G322" i="6" s="1"/>
  <c r="H322" i="6" s="1"/>
  <c r="F321" i="6"/>
  <c r="G321" i="6" s="1"/>
  <c r="H321" i="6" s="1"/>
  <c r="F320" i="6"/>
  <c r="G320" i="6" s="1"/>
  <c r="H320" i="6" s="1"/>
  <c r="F319" i="6"/>
  <c r="G319" i="6" s="1"/>
  <c r="H319" i="6" s="1"/>
  <c r="F318" i="6"/>
  <c r="G318" i="6" s="1"/>
  <c r="H318" i="6" s="1"/>
  <c r="F317" i="6"/>
  <c r="G317" i="6" s="1"/>
  <c r="H317" i="6" s="1"/>
  <c r="F316" i="6"/>
  <c r="G316" i="6" s="1"/>
  <c r="H316" i="6" s="1"/>
  <c r="F315" i="6"/>
  <c r="G315" i="6" s="1"/>
  <c r="H315" i="6" s="1"/>
  <c r="F314" i="6"/>
  <c r="G314" i="6" s="1"/>
  <c r="H314" i="6" s="1"/>
  <c r="F313" i="6"/>
  <c r="G313" i="6" s="1"/>
  <c r="H313" i="6" s="1"/>
  <c r="F311" i="6"/>
  <c r="G311" i="6" s="1"/>
  <c r="H311" i="6" s="1"/>
  <c r="F309" i="6"/>
  <c r="G309" i="6" s="1"/>
  <c r="H309" i="6" s="1"/>
  <c r="F308" i="6"/>
  <c r="G308" i="6" s="1"/>
  <c r="H308" i="6" s="1"/>
  <c r="F307" i="6"/>
  <c r="G307" i="6" s="1"/>
  <c r="H307" i="6" s="1"/>
  <c r="F306" i="6"/>
  <c r="G306" i="6" s="1"/>
  <c r="H306" i="6" s="1"/>
  <c r="F305" i="6"/>
  <c r="G305" i="6" s="1"/>
  <c r="H305" i="6" s="1"/>
  <c r="F304" i="6"/>
  <c r="G304" i="6" s="1"/>
  <c r="H304" i="6" s="1"/>
  <c r="F303" i="6"/>
  <c r="G303" i="6" s="1"/>
  <c r="H303" i="6" s="1"/>
  <c r="F302" i="6"/>
  <c r="G302" i="6" s="1"/>
  <c r="H302" i="6" s="1"/>
  <c r="F301" i="6"/>
  <c r="G301" i="6" s="1"/>
  <c r="H301" i="6" s="1"/>
  <c r="F299" i="6"/>
  <c r="G299" i="6" s="1"/>
  <c r="H299" i="6" s="1"/>
  <c r="F298" i="6"/>
  <c r="G298" i="6" s="1"/>
  <c r="H298" i="6" s="1"/>
  <c r="F297" i="6"/>
  <c r="G297" i="6" s="1"/>
  <c r="H297" i="6" s="1"/>
  <c r="F296" i="6"/>
  <c r="G296" i="6" s="1"/>
  <c r="H296" i="6" s="1"/>
  <c r="F295" i="6"/>
  <c r="G295" i="6" s="1"/>
  <c r="H295" i="6" s="1"/>
  <c r="F294" i="6"/>
  <c r="G294" i="6" s="1"/>
  <c r="H294" i="6" s="1"/>
  <c r="F293" i="6"/>
  <c r="G293" i="6" s="1"/>
  <c r="H293" i="6" s="1"/>
  <c r="F291" i="6"/>
  <c r="G291" i="6" s="1"/>
  <c r="H291" i="6" s="1"/>
  <c r="F290" i="6"/>
  <c r="G290" i="6" s="1"/>
  <c r="H290" i="6" s="1"/>
  <c r="F289" i="6"/>
  <c r="G289" i="6" s="1"/>
  <c r="H289" i="6" s="1"/>
  <c r="F288" i="6"/>
  <c r="G288" i="6" s="1"/>
  <c r="H288" i="6" s="1"/>
  <c r="F287" i="6"/>
  <c r="G287" i="6" s="1"/>
  <c r="H287" i="6" s="1"/>
  <c r="F286" i="6"/>
  <c r="G286" i="6" s="1"/>
  <c r="H286" i="6" s="1"/>
  <c r="F285" i="6"/>
  <c r="G285" i="6" s="1"/>
  <c r="H285" i="6" s="1"/>
  <c r="F283" i="6"/>
  <c r="G283" i="6" s="1"/>
  <c r="H283" i="6" s="1"/>
  <c r="F281" i="6"/>
  <c r="G281" i="6" s="1"/>
  <c r="H281" i="6" s="1"/>
  <c r="F280" i="6"/>
  <c r="G280" i="6" s="1"/>
  <c r="H280" i="6" s="1"/>
  <c r="F279" i="6"/>
  <c r="G279" i="6" s="1"/>
  <c r="H279" i="6" s="1"/>
  <c r="F277" i="6"/>
  <c r="G277" i="6" s="1"/>
  <c r="H277" i="6" s="1"/>
  <c r="F276" i="6"/>
  <c r="G276" i="6" s="1"/>
  <c r="H276" i="6" s="1"/>
  <c r="F275" i="6"/>
  <c r="G275" i="6" s="1"/>
  <c r="H275" i="6" s="1"/>
  <c r="F273" i="6"/>
  <c r="G273" i="6" s="1"/>
  <c r="H273" i="6" s="1"/>
  <c r="F272" i="6"/>
  <c r="G272" i="6" s="1"/>
  <c r="H272" i="6" s="1"/>
  <c r="F270" i="6"/>
  <c r="G270" i="6" s="1"/>
  <c r="H270" i="6" s="1"/>
  <c r="F269" i="6"/>
  <c r="G269" i="6" s="1"/>
  <c r="H269" i="6" s="1"/>
  <c r="F267" i="6"/>
  <c r="G267" i="6" s="1"/>
  <c r="H267" i="6" s="1"/>
  <c r="F266" i="6"/>
  <c r="G266" i="6" s="1"/>
  <c r="H266" i="6" s="1"/>
  <c r="F265" i="6"/>
  <c r="G265" i="6" s="1"/>
  <c r="H265" i="6" s="1"/>
  <c r="F263" i="6"/>
  <c r="G263" i="6" s="1"/>
  <c r="H263" i="6" s="1"/>
  <c r="F261" i="6"/>
  <c r="G261" i="6" s="1"/>
  <c r="H261" i="6" s="1"/>
  <c r="F259" i="6"/>
  <c r="G259" i="6" s="1"/>
  <c r="H259" i="6" s="1"/>
  <c r="F258" i="6"/>
  <c r="G258" i="6" s="1"/>
  <c r="H258" i="6" s="1"/>
  <c r="F257" i="6"/>
  <c r="G257" i="6" s="1"/>
  <c r="H257" i="6" s="1"/>
  <c r="F255" i="6"/>
  <c r="G255" i="6" s="1"/>
  <c r="H255" i="6" s="1"/>
  <c r="F254" i="6"/>
  <c r="G254" i="6" s="1"/>
  <c r="H254" i="6" s="1"/>
  <c r="F253" i="6"/>
  <c r="G253" i="6" s="1"/>
  <c r="H253" i="6" s="1"/>
  <c r="F252" i="6"/>
  <c r="G252" i="6" s="1"/>
  <c r="H252" i="6" s="1"/>
  <c r="F251" i="6"/>
  <c r="G251" i="6" s="1"/>
  <c r="H251" i="6" s="1"/>
  <c r="F250" i="6"/>
  <c r="G250" i="6" s="1"/>
  <c r="H250" i="6" s="1"/>
  <c r="F248" i="6"/>
  <c r="G248" i="6" s="1"/>
  <c r="H248" i="6" s="1"/>
  <c r="F247" i="6"/>
  <c r="G247" i="6" s="1"/>
  <c r="H247" i="6" s="1"/>
  <c r="F246" i="6"/>
  <c r="G246" i="6" s="1"/>
  <c r="H246" i="6" s="1"/>
  <c r="F245" i="6"/>
  <c r="G245" i="6" s="1"/>
  <c r="H245" i="6" s="1"/>
  <c r="F244" i="6"/>
  <c r="G244" i="6" s="1"/>
  <c r="H244" i="6" s="1"/>
  <c r="F242" i="6"/>
  <c r="G242" i="6" s="1"/>
  <c r="H242" i="6" s="1"/>
  <c r="F241" i="6"/>
  <c r="G241" i="6" s="1"/>
  <c r="H241" i="6" s="1"/>
  <c r="F240" i="6"/>
  <c r="G240" i="6" s="1"/>
  <c r="H240" i="6" s="1"/>
  <c r="F238" i="6"/>
  <c r="G238" i="6" s="1"/>
  <c r="H238" i="6" s="1"/>
  <c r="F237" i="6"/>
  <c r="G237" i="6" s="1"/>
  <c r="H237" i="6" s="1"/>
  <c r="F236" i="6"/>
  <c r="G236" i="6" s="1"/>
  <c r="H236" i="6" s="1"/>
  <c r="F235" i="6"/>
  <c r="G235" i="6" s="1"/>
  <c r="H235" i="6" s="1"/>
  <c r="F234" i="6"/>
  <c r="G234" i="6" s="1"/>
  <c r="H234" i="6" s="1"/>
  <c r="F232" i="6"/>
  <c r="G232" i="6" s="1"/>
  <c r="H232" i="6" s="1"/>
  <c r="F231" i="6"/>
  <c r="G231" i="6" s="1"/>
  <c r="H231" i="6" s="1"/>
  <c r="F230" i="6"/>
  <c r="G230" i="6" s="1"/>
  <c r="H230" i="6" s="1"/>
  <c r="F229" i="6"/>
  <c r="G229" i="6" s="1"/>
  <c r="H229" i="6" s="1"/>
  <c r="F228" i="6"/>
  <c r="G228" i="6" s="1"/>
  <c r="H228" i="6" s="1"/>
  <c r="F226" i="6"/>
  <c r="G226" i="6" s="1"/>
  <c r="H226" i="6" s="1"/>
  <c r="F225" i="6"/>
  <c r="G225" i="6" s="1"/>
  <c r="H225" i="6" s="1"/>
  <c r="F224" i="6"/>
  <c r="G224" i="6" s="1"/>
  <c r="H224" i="6" s="1"/>
  <c r="F223" i="6"/>
  <c r="G223" i="6" s="1"/>
  <c r="H223" i="6" s="1"/>
  <c r="F222" i="6"/>
  <c r="G222" i="6" s="1"/>
  <c r="H222" i="6" s="1"/>
  <c r="F221" i="6"/>
  <c r="G221" i="6" s="1"/>
  <c r="H221" i="6" s="1"/>
  <c r="F220" i="6"/>
  <c r="G220" i="6" s="1"/>
  <c r="H220" i="6" s="1"/>
  <c r="F219" i="6"/>
  <c r="G219" i="6" s="1"/>
  <c r="H219" i="6" s="1"/>
  <c r="F218" i="6"/>
  <c r="G218" i="6" s="1"/>
  <c r="H218" i="6" s="1"/>
  <c r="F216" i="6"/>
  <c r="G216" i="6" s="1"/>
  <c r="H216" i="6" s="1"/>
  <c r="F215" i="6"/>
  <c r="G215" i="6" s="1"/>
  <c r="H215" i="6" s="1"/>
  <c r="F214" i="6"/>
  <c r="G214" i="6" s="1"/>
  <c r="H214" i="6" s="1"/>
  <c r="F213" i="6"/>
  <c r="G213" i="6" s="1"/>
  <c r="H213" i="6" s="1"/>
  <c r="F212" i="6"/>
  <c r="G212" i="6" s="1"/>
  <c r="H212" i="6" s="1"/>
  <c r="F211" i="6"/>
  <c r="G211" i="6" s="1"/>
  <c r="H211" i="6" s="1"/>
  <c r="F210" i="6"/>
  <c r="G210" i="6" s="1"/>
  <c r="H210" i="6" s="1"/>
  <c r="F209" i="6"/>
  <c r="G209" i="6" s="1"/>
  <c r="H209" i="6" s="1"/>
  <c r="F207" i="6"/>
  <c r="G207" i="6" s="1"/>
  <c r="H207" i="6" s="1"/>
  <c r="F206" i="6"/>
  <c r="G206" i="6" s="1"/>
  <c r="H206" i="6" s="1"/>
  <c r="F205" i="6"/>
  <c r="G205" i="6" s="1"/>
  <c r="H205" i="6" s="1"/>
  <c r="F204" i="6"/>
  <c r="G204" i="6" s="1"/>
  <c r="H204" i="6" s="1"/>
  <c r="F203" i="6"/>
  <c r="G203" i="6" s="1"/>
  <c r="H203" i="6" s="1"/>
  <c r="F202" i="6"/>
  <c r="G202" i="6" s="1"/>
  <c r="H202" i="6" s="1"/>
  <c r="F201" i="6"/>
  <c r="G201" i="6" s="1"/>
  <c r="H201" i="6" s="1"/>
  <c r="F199" i="6"/>
  <c r="G199" i="6" s="1"/>
  <c r="H199" i="6" s="1"/>
  <c r="F198" i="6"/>
  <c r="G198" i="6" s="1"/>
  <c r="H198" i="6" s="1"/>
  <c r="F197" i="6"/>
  <c r="G197" i="6" s="1"/>
  <c r="H197" i="6" s="1"/>
  <c r="F195" i="6"/>
  <c r="G195" i="6" s="1"/>
  <c r="H195" i="6" s="1"/>
  <c r="F194" i="6"/>
  <c r="G194" i="6" s="1"/>
  <c r="H194" i="6" s="1"/>
  <c r="F193" i="6"/>
  <c r="G193" i="6" s="1"/>
  <c r="H193" i="6" s="1"/>
  <c r="F192" i="6"/>
  <c r="G192" i="6" s="1"/>
  <c r="H192" i="6" s="1"/>
  <c r="F191" i="6"/>
  <c r="G191" i="6" s="1"/>
  <c r="H191" i="6" s="1"/>
  <c r="F190" i="6"/>
  <c r="G190" i="6" s="1"/>
  <c r="H190" i="6" s="1"/>
  <c r="F189" i="6"/>
  <c r="G189" i="6" s="1"/>
  <c r="H189" i="6" s="1"/>
  <c r="F188" i="6"/>
  <c r="G188" i="6" s="1"/>
  <c r="H188" i="6" s="1"/>
  <c r="F187" i="6"/>
  <c r="G187" i="6" s="1"/>
  <c r="H187" i="6" s="1"/>
  <c r="F186" i="6"/>
  <c r="G186" i="6" s="1"/>
  <c r="H186" i="6" s="1"/>
  <c r="F185" i="6"/>
  <c r="G185" i="6" s="1"/>
  <c r="H185" i="6" s="1"/>
  <c r="F184" i="6"/>
  <c r="G184" i="6" s="1"/>
  <c r="H184" i="6" s="1"/>
  <c r="F183" i="6"/>
  <c r="G183" i="6" s="1"/>
  <c r="H183" i="6" s="1"/>
  <c r="F182" i="6"/>
  <c r="G182" i="6" s="1"/>
  <c r="H182" i="6" s="1"/>
  <c r="F181" i="6"/>
  <c r="G181" i="6" s="1"/>
  <c r="H181" i="6" s="1"/>
  <c r="F180" i="6"/>
  <c r="G180" i="6" s="1"/>
  <c r="H180" i="6" s="1"/>
  <c r="F179" i="6"/>
  <c r="G179" i="6" s="1"/>
  <c r="H179" i="6" s="1"/>
  <c r="F177" i="6"/>
  <c r="G177" i="6" s="1"/>
  <c r="H177" i="6" s="1"/>
  <c r="F176" i="6"/>
  <c r="G176" i="6" s="1"/>
  <c r="H176" i="6" s="1"/>
  <c r="F175" i="6"/>
  <c r="G175" i="6" s="1"/>
  <c r="H175" i="6" s="1"/>
  <c r="F174" i="6"/>
  <c r="G174" i="6" s="1"/>
  <c r="H174" i="6" s="1"/>
  <c r="F172" i="6"/>
  <c r="G172" i="6" s="1"/>
  <c r="H172" i="6" s="1"/>
  <c r="F171" i="6"/>
  <c r="G171" i="6" s="1"/>
  <c r="H171" i="6" s="1"/>
  <c r="F170" i="6"/>
  <c r="G170" i="6" s="1"/>
  <c r="H170" i="6" s="1"/>
  <c r="F169" i="6"/>
  <c r="G169" i="6" s="1"/>
  <c r="H169" i="6" s="1"/>
  <c r="F168" i="6"/>
  <c r="G168" i="6" s="1"/>
  <c r="H168" i="6" s="1"/>
  <c r="F167" i="6"/>
  <c r="G167" i="6" s="1"/>
  <c r="H167" i="6" s="1"/>
  <c r="F165" i="6"/>
  <c r="G165" i="6" s="1"/>
  <c r="H165" i="6" s="1"/>
  <c r="F164" i="6"/>
  <c r="G164" i="6" s="1"/>
  <c r="H164" i="6" s="1"/>
  <c r="F163" i="6"/>
  <c r="G163" i="6" s="1"/>
  <c r="H163" i="6" s="1"/>
  <c r="F161" i="6"/>
  <c r="G161" i="6" s="1"/>
  <c r="H161" i="6" s="1"/>
  <c r="F160" i="6"/>
  <c r="G160" i="6" s="1"/>
  <c r="H160" i="6" s="1"/>
  <c r="F159" i="6"/>
  <c r="G159" i="6" s="1"/>
  <c r="H159" i="6" s="1"/>
  <c r="F158" i="6"/>
  <c r="G158" i="6" s="1"/>
  <c r="H158" i="6" s="1"/>
  <c r="F157" i="6"/>
  <c r="G157" i="6" s="1"/>
  <c r="H157" i="6" s="1"/>
  <c r="F156" i="6"/>
  <c r="G156" i="6" s="1"/>
  <c r="H156" i="6" s="1"/>
  <c r="F155" i="6"/>
  <c r="G155" i="6" s="1"/>
  <c r="H155" i="6" s="1"/>
  <c r="F153" i="6"/>
  <c r="G153" i="6" s="1"/>
  <c r="H153" i="6" s="1"/>
  <c r="F152" i="6"/>
  <c r="G152" i="6" s="1"/>
  <c r="H152" i="6" s="1"/>
  <c r="F151" i="6"/>
  <c r="G151" i="6" s="1"/>
  <c r="H151" i="6" s="1"/>
  <c r="F150" i="6"/>
  <c r="G150" i="6" s="1"/>
  <c r="H150" i="6" s="1"/>
  <c r="F148" i="6"/>
  <c r="G148" i="6" s="1"/>
  <c r="H148" i="6" s="1"/>
  <c r="F147" i="6"/>
  <c r="G147" i="6" s="1"/>
  <c r="H147" i="6" s="1"/>
  <c r="F145" i="6"/>
  <c r="G145" i="6" s="1"/>
  <c r="H145" i="6" s="1"/>
  <c r="F144" i="6"/>
  <c r="G144" i="6" s="1"/>
  <c r="H144" i="6" s="1"/>
  <c r="F142" i="6"/>
  <c r="G142" i="6" s="1"/>
  <c r="H142" i="6" s="1"/>
  <c r="F141" i="6"/>
  <c r="G141" i="6" s="1"/>
  <c r="H141" i="6" s="1"/>
  <c r="F140" i="6"/>
  <c r="G140" i="6" s="1"/>
  <c r="H140" i="6" s="1"/>
  <c r="F139" i="6"/>
  <c r="G139" i="6" s="1"/>
  <c r="H139" i="6" s="1"/>
  <c r="F138" i="6"/>
  <c r="G138" i="6" s="1"/>
  <c r="H138" i="6" s="1"/>
  <c r="F137" i="6"/>
  <c r="G137" i="6" s="1"/>
  <c r="H137" i="6" s="1"/>
  <c r="F135" i="6"/>
  <c r="G135" i="6" s="1"/>
  <c r="H135" i="6" s="1"/>
  <c r="F133" i="6"/>
  <c r="G133" i="6" s="1"/>
  <c r="H133" i="6" s="1"/>
  <c r="F132" i="6"/>
  <c r="G132" i="6" s="1"/>
  <c r="H132" i="6" s="1"/>
  <c r="F131" i="6"/>
  <c r="G131" i="6" s="1"/>
  <c r="H131" i="6" s="1"/>
  <c r="F130" i="6"/>
  <c r="G130" i="6" s="1"/>
  <c r="H130" i="6" s="1"/>
  <c r="F128" i="6"/>
  <c r="G128" i="6" s="1"/>
  <c r="H128" i="6" s="1"/>
  <c r="F127" i="6"/>
  <c r="G127" i="6" s="1"/>
  <c r="H127" i="6" s="1"/>
  <c r="F125" i="6"/>
  <c r="G125" i="6" s="1"/>
  <c r="H125" i="6" s="1"/>
  <c r="F124" i="6"/>
  <c r="G124" i="6" s="1"/>
  <c r="H124" i="6" s="1"/>
  <c r="F123" i="6"/>
  <c r="G123" i="6" s="1"/>
  <c r="H123" i="6" s="1"/>
  <c r="F122" i="6"/>
  <c r="G122" i="6" s="1"/>
  <c r="H122" i="6" s="1"/>
  <c r="F120" i="6"/>
  <c r="G120" i="6" s="1"/>
  <c r="H120" i="6" s="1"/>
  <c r="F119" i="6"/>
  <c r="G119" i="6" s="1"/>
  <c r="H119" i="6" s="1"/>
  <c r="F117" i="6"/>
  <c r="G117" i="6" s="1"/>
  <c r="H117" i="6" s="1"/>
  <c r="F116" i="6"/>
  <c r="G116" i="6" s="1"/>
  <c r="H116" i="6" s="1"/>
  <c r="F115" i="6"/>
  <c r="G115" i="6" s="1"/>
  <c r="H115" i="6" s="1"/>
  <c r="F114" i="6"/>
  <c r="G114" i="6" s="1"/>
  <c r="H114" i="6" s="1"/>
  <c r="F113" i="6"/>
  <c r="G113" i="6" s="1"/>
  <c r="H113" i="6" s="1"/>
  <c r="F112" i="6"/>
  <c r="G112" i="6" s="1"/>
  <c r="H112" i="6" s="1"/>
  <c r="F110" i="6"/>
  <c r="G110" i="6" s="1"/>
  <c r="H110" i="6" s="1"/>
  <c r="F109" i="6"/>
  <c r="G109" i="6" s="1"/>
  <c r="H109" i="6" s="1"/>
  <c r="F107" i="6"/>
  <c r="G107" i="6" s="1"/>
  <c r="H107" i="6" s="1"/>
  <c r="F106" i="6"/>
  <c r="G106" i="6" s="1"/>
  <c r="H106" i="6" s="1"/>
  <c r="F105" i="6"/>
  <c r="G105" i="6" s="1"/>
  <c r="H105" i="6" s="1"/>
  <c r="F104" i="6"/>
  <c r="G104" i="6" s="1"/>
  <c r="H104" i="6" s="1"/>
  <c r="F103" i="6"/>
  <c r="G103" i="6" s="1"/>
  <c r="H103" i="6" s="1"/>
  <c r="F102" i="6"/>
  <c r="G102" i="6" s="1"/>
  <c r="H102" i="6" s="1"/>
  <c r="F101" i="6"/>
  <c r="G101" i="6" s="1"/>
  <c r="H101" i="6" s="1"/>
  <c r="F99" i="6"/>
  <c r="G99" i="6" s="1"/>
  <c r="H99" i="6" s="1"/>
  <c r="F98" i="6"/>
  <c r="G98" i="6" s="1"/>
  <c r="H98" i="6" s="1"/>
  <c r="F97" i="6"/>
  <c r="G97" i="6" s="1"/>
  <c r="H97" i="6" s="1"/>
  <c r="F96" i="6"/>
  <c r="G96" i="6" s="1"/>
  <c r="H96" i="6" s="1"/>
  <c r="F95" i="6"/>
  <c r="G95" i="6" s="1"/>
  <c r="H95" i="6" s="1"/>
  <c r="F94" i="6"/>
  <c r="G94" i="6" s="1"/>
  <c r="H94" i="6" s="1"/>
  <c r="F93" i="6"/>
  <c r="G93" i="6" s="1"/>
  <c r="H93" i="6" s="1"/>
  <c r="F92" i="6"/>
  <c r="G92" i="6" s="1"/>
  <c r="H92" i="6" s="1"/>
  <c r="F91" i="6"/>
  <c r="G91" i="6" s="1"/>
  <c r="H91" i="6" s="1"/>
  <c r="F90" i="6"/>
  <c r="G90" i="6" s="1"/>
  <c r="H90" i="6" s="1"/>
  <c r="F89" i="6"/>
  <c r="G89" i="6" s="1"/>
  <c r="H89" i="6" s="1"/>
  <c r="F88" i="6"/>
  <c r="G88" i="6" s="1"/>
  <c r="H88" i="6" s="1"/>
  <c r="F87" i="6"/>
  <c r="G87" i="6" s="1"/>
  <c r="H87" i="6" s="1"/>
  <c r="F86" i="6"/>
  <c r="G86" i="6" s="1"/>
  <c r="H86" i="6" s="1"/>
  <c r="F84" i="6"/>
  <c r="G84" i="6" s="1"/>
  <c r="H84" i="6" s="1"/>
  <c r="F83" i="6"/>
  <c r="G83" i="6" s="1"/>
  <c r="H83" i="6" s="1"/>
  <c r="F82" i="6"/>
  <c r="G82" i="6" s="1"/>
  <c r="H82" i="6" s="1"/>
  <c r="F81" i="6"/>
  <c r="G81" i="6" s="1"/>
  <c r="H81" i="6" s="1"/>
  <c r="F80" i="6"/>
  <c r="G80" i="6" s="1"/>
  <c r="H80" i="6" s="1"/>
  <c r="F79" i="6"/>
  <c r="G79" i="6" s="1"/>
  <c r="H79" i="6" s="1"/>
  <c r="F78" i="6"/>
  <c r="G78" i="6" s="1"/>
  <c r="H78" i="6" s="1"/>
  <c r="F77" i="6"/>
  <c r="G77" i="6" s="1"/>
  <c r="H77" i="6" s="1"/>
  <c r="F76" i="6"/>
  <c r="G76" i="6" s="1"/>
  <c r="H76" i="6" s="1"/>
  <c r="F75" i="6"/>
  <c r="G75" i="6" s="1"/>
  <c r="H75" i="6" s="1"/>
  <c r="F73" i="6"/>
  <c r="G73" i="6" s="1"/>
  <c r="H73" i="6" s="1"/>
  <c r="F72" i="6"/>
  <c r="G72" i="6" s="1"/>
  <c r="H72" i="6" s="1"/>
  <c r="F71" i="6"/>
  <c r="G71" i="6" s="1"/>
  <c r="H71" i="6" s="1"/>
  <c r="F69" i="6"/>
  <c r="G69" i="6" s="1"/>
  <c r="H69" i="6" s="1"/>
  <c r="F68" i="6"/>
  <c r="G68" i="6" s="1"/>
  <c r="H68" i="6" s="1"/>
  <c r="F67" i="6"/>
  <c r="G67" i="6" s="1"/>
  <c r="H67" i="6" s="1"/>
  <c r="F65" i="6"/>
  <c r="G65" i="6" s="1"/>
  <c r="H65" i="6" s="1"/>
  <c r="F64" i="6"/>
  <c r="G64" i="6" s="1"/>
  <c r="H64" i="6" s="1"/>
  <c r="F63" i="6"/>
  <c r="G63" i="6" s="1"/>
  <c r="H63" i="6" s="1"/>
  <c r="F61" i="6"/>
  <c r="G61" i="6" s="1"/>
  <c r="H61" i="6" s="1"/>
  <c r="F60" i="6"/>
  <c r="G60" i="6" s="1"/>
  <c r="H60" i="6" s="1"/>
  <c r="F59" i="6"/>
  <c r="G59" i="6" s="1"/>
  <c r="H59" i="6" s="1"/>
  <c r="F58" i="6"/>
  <c r="G58" i="6" s="1"/>
  <c r="H58" i="6" s="1"/>
  <c r="F57" i="6"/>
  <c r="G57" i="6" s="1"/>
  <c r="H57" i="6" s="1"/>
  <c r="F56" i="6"/>
  <c r="G56" i="6" s="1"/>
  <c r="H56" i="6" s="1"/>
  <c r="F55" i="6"/>
  <c r="G55" i="6" s="1"/>
  <c r="H55" i="6" s="1"/>
  <c r="F54" i="6"/>
  <c r="G54" i="6" s="1"/>
  <c r="H54" i="6" s="1"/>
  <c r="F53" i="6"/>
  <c r="G53" i="6" s="1"/>
  <c r="H53" i="6" s="1"/>
  <c r="F52" i="6"/>
  <c r="G52" i="6" s="1"/>
  <c r="H52" i="6" s="1"/>
  <c r="F51" i="6"/>
  <c r="G51" i="6" s="1"/>
  <c r="H51" i="6" s="1"/>
  <c r="F50" i="6"/>
  <c r="G50" i="6" s="1"/>
  <c r="H50" i="6" s="1"/>
  <c r="F49" i="6"/>
  <c r="G49" i="6" s="1"/>
  <c r="H49" i="6" s="1"/>
  <c r="F48" i="6"/>
  <c r="G48" i="6" s="1"/>
  <c r="H48" i="6" s="1"/>
  <c r="F47" i="6"/>
  <c r="G47" i="6" s="1"/>
  <c r="H47" i="6" s="1"/>
  <c r="F46" i="6"/>
  <c r="G46" i="6" s="1"/>
  <c r="H46" i="6" s="1"/>
  <c r="F45" i="6"/>
  <c r="G45" i="6" s="1"/>
  <c r="H45" i="6" s="1"/>
  <c r="F44" i="6"/>
  <c r="G44" i="6" s="1"/>
  <c r="H44" i="6" s="1"/>
  <c r="F42" i="6"/>
  <c r="G42" i="6" s="1"/>
  <c r="H42" i="6" s="1"/>
  <c r="F41" i="6"/>
  <c r="G41" i="6" s="1"/>
  <c r="H41" i="6" s="1"/>
  <c r="F39" i="6"/>
  <c r="G39" i="6" s="1"/>
  <c r="H39" i="6" s="1"/>
  <c r="F38" i="6"/>
  <c r="G38" i="6" s="1"/>
  <c r="H38" i="6" s="1"/>
  <c r="F37" i="6"/>
  <c r="G37" i="6" s="1"/>
  <c r="H37" i="6" s="1"/>
  <c r="F36" i="6"/>
  <c r="G36" i="6" s="1"/>
  <c r="H36" i="6" s="1"/>
  <c r="F35" i="6"/>
  <c r="G35" i="6" s="1"/>
  <c r="H35" i="6" s="1"/>
  <c r="F34" i="6"/>
  <c r="G34" i="6" s="1"/>
  <c r="H34" i="6" s="1"/>
  <c r="F33" i="6"/>
  <c r="G33" i="6" s="1"/>
  <c r="H33" i="6" s="1"/>
  <c r="F31" i="6"/>
  <c r="G31" i="6" s="1"/>
  <c r="H31" i="6" s="1"/>
  <c r="F29" i="6"/>
  <c r="G29" i="6" s="1"/>
  <c r="H29" i="6" s="1"/>
  <c r="F28" i="6"/>
  <c r="G28" i="6" s="1"/>
  <c r="H28" i="6" s="1"/>
  <c r="F27" i="6"/>
  <c r="G27" i="6" s="1"/>
  <c r="F26" i="6"/>
  <c r="G26" i="6" s="1"/>
  <c r="H26" i="6" s="1"/>
  <c r="F25" i="6"/>
  <c r="G25" i="6" s="1"/>
  <c r="H25" i="6" s="1"/>
  <c r="F23" i="6"/>
  <c r="G23" i="6" s="1"/>
  <c r="H23" i="6" s="1"/>
  <c r="F22" i="6"/>
  <c r="G22" i="6" s="1"/>
  <c r="H22" i="6" s="1"/>
  <c r="F21" i="6"/>
  <c r="G21" i="6" s="1"/>
  <c r="F20" i="6"/>
  <c r="G20" i="6" s="1"/>
  <c r="H20" i="6" s="1"/>
  <c r="F19" i="6"/>
  <c r="G19" i="6" s="1"/>
  <c r="H19" i="6" s="1"/>
  <c r="F18" i="6"/>
  <c r="G18" i="6" s="1"/>
  <c r="H18" i="6" s="1"/>
  <c r="F17" i="6"/>
  <c r="G17" i="6" s="1"/>
  <c r="H17" i="6" s="1"/>
  <c r="F15" i="6"/>
  <c r="G15" i="6" s="1"/>
  <c r="H15" i="6" s="1"/>
  <c r="F13" i="6"/>
  <c r="G13" i="6" s="1"/>
  <c r="H13" i="6" s="1"/>
  <c r="F12" i="6"/>
  <c r="G12" i="6" s="1"/>
  <c r="H12" i="6" s="1"/>
  <c r="J12" i="6" s="1"/>
  <c r="I10" i="6"/>
  <c r="F10" i="6"/>
  <c r="G10" i="6" s="1"/>
  <c r="H10" i="6" s="1"/>
  <c r="F8" i="6"/>
  <c r="G8" i="6" s="1"/>
  <c r="H8" i="6" s="1"/>
  <c r="F6" i="6"/>
  <c r="G6" i="6" s="1"/>
  <c r="H27" i="6" l="1"/>
  <c r="G676" i="6"/>
  <c r="F676" i="6" s="1"/>
  <c r="H21" i="6"/>
  <c r="J21" i="6" s="1"/>
  <c r="H676" i="6"/>
  <c r="J576" i="6"/>
  <c r="J571" i="6"/>
  <c r="J578" i="6"/>
  <c r="J580" i="6"/>
  <c r="J614" i="6"/>
  <c r="J637" i="6"/>
  <c r="J643" i="6"/>
  <c r="J673" i="6"/>
  <c r="J488" i="6"/>
  <c r="J407" i="6"/>
  <c r="J372" i="6"/>
  <c r="J286" i="6"/>
  <c r="J450" i="6"/>
  <c r="J176" i="6"/>
  <c r="J181" i="6"/>
  <c r="J28" i="6"/>
  <c r="J41" i="6"/>
  <c r="J44" i="6"/>
  <c r="J68" i="6"/>
  <c r="J443" i="6"/>
  <c r="J342" i="6"/>
  <c r="J346" i="6"/>
  <c r="J411" i="6"/>
  <c r="J582" i="6"/>
  <c r="J599" i="6"/>
  <c r="J604" i="6"/>
  <c r="J606" i="6"/>
  <c r="J49" i="6"/>
  <c r="J53" i="6"/>
  <c r="J552" i="6"/>
  <c r="J556" i="6"/>
  <c r="J664" i="6"/>
  <c r="J246" i="6"/>
  <c r="J19" i="6"/>
  <c r="J222" i="6"/>
  <c r="J252" i="6"/>
  <c r="J276" i="6"/>
  <c r="J283" i="6"/>
  <c r="J285" i="6"/>
  <c r="J287" i="6"/>
  <c r="J356" i="6"/>
  <c r="J566" i="6"/>
  <c r="J570" i="6"/>
  <c r="J642" i="6"/>
  <c r="J331" i="6"/>
  <c r="J333" i="6"/>
  <c r="J349" i="6"/>
  <c r="J353" i="6"/>
  <c r="J358" i="6"/>
  <c r="J360" i="6"/>
  <c r="J454" i="6"/>
  <c r="J501" i="6"/>
  <c r="J588" i="6"/>
  <c r="J650" i="6"/>
  <c r="J77" i="6"/>
  <c r="J113" i="6"/>
  <c r="J152" i="6"/>
  <c r="J198" i="6"/>
  <c r="J205" i="6"/>
  <c r="J214" i="6"/>
  <c r="J315" i="6"/>
  <c r="J326" i="6"/>
  <c r="J451" i="6"/>
  <c r="J530" i="6"/>
  <c r="J583" i="6"/>
  <c r="J585" i="6"/>
  <c r="J609" i="6"/>
  <c r="J615" i="6"/>
  <c r="J619" i="6"/>
  <c r="J622" i="6"/>
  <c r="J649" i="6"/>
  <c r="J36" i="6"/>
  <c r="J54" i="6"/>
  <c r="J80" i="6"/>
  <c r="J86" i="6"/>
  <c r="J88" i="6"/>
  <c r="J90" i="6"/>
  <c r="J92" i="6"/>
  <c r="J94" i="6"/>
  <c r="J102" i="6"/>
  <c r="J109" i="6"/>
  <c r="J114" i="6"/>
  <c r="J119" i="6"/>
  <c r="J122" i="6"/>
  <c r="J193" i="6"/>
  <c r="J195" i="6"/>
  <c r="J204" i="6"/>
  <c r="J206" i="6"/>
  <c r="J273" i="6"/>
  <c r="J318" i="6"/>
  <c r="J322" i="6"/>
  <c r="J327" i="6"/>
  <c r="J328" i="6"/>
  <c r="J330" i="6"/>
  <c r="J378" i="6"/>
  <c r="J415" i="6"/>
  <c r="J420" i="6"/>
  <c r="J421" i="6"/>
  <c r="J425" i="6"/>
  <c r="J428" i="6"/>
  <c r="J504" i="6"/>
  <c r="J510" i="6"/>
  <c r="J520" i="6"/>
  <c r="J563" i="6"/>
  <c r="J579" i="6"/>
  <c r="J589" i="6"/>
  <c r="J598" i="6"/>
  <c r="J610" i="6"/>
  <c r="J629" i="6"/>
  <c r="J241" i="6"/>
  <c r="J448" i="6"/>
  <c r="J236" i="6"/>
  <c r="J521" i="6"/>
  <c r="J63" i="6"/>
  <c r="J71" i="6"/>
  <c r="J76" i="6"/>
  <c r="J83" i="6"/>
  <c r="J96" i="6"/>
  <c r="J124" i="6"/>
  <c r="J132" i="6"/>
  <c r="J140" i="6"/>
  <c r="J170" i="6"/>
  <c r="J183" i="6"/>
  <c r="J186" i="6"/>
  <c r="J188" i="6"/>
  <c r="J192" i="6"/>
  <c r="J235" i="6"/>
  <c r="J263" i="6"/>
  <c r="J280" i="6"/>
  <c r="J289" i="6"/>
  <c r="J296" i="6"/>
  <c r="J298" i="6"/>
  <c r="J383" i="6"/>
  <c r="J385" i="6"/>
  <c r="J398" i="6"/>
  <c r="J430" i="6"/>
  <c r="J436" i="6"/>
  <c r="J472" i="6"/>
  <c r="J493" i="6"/>
  <c r="J545" i="6"/>
  <c r="J632" i="6"/>
  <c r="J648" i="6"/>
  <c r="J191" i="6"/>
  <c r="J297" i="6"/>
  <c r="J33" i="6"/>
  <c r="J34" i="6"/>
  <c r="J48" i="6"/>
  <c r="J56" i="6"/>
  <c r="J155" i="6"/>
  <c r="J164" i="6"/>
  <c r="J187" i="6"/>
  <c r="J210" i="6"/>
  <c r="J212" i="6"/>
  <c r="J218" i="6"/>
  <c r="J220" i="6"/>
  <c r="J221" i="6"/>
  <c r="J229" i="6"/>
  <c r="J231" i="6"/>
  <c r="J232" i="6"/>
  <c r="J301" i="6"/>
  <c r="J308" i="6"/>
  <c r="J317" i="6"/>
  <c r="J368" i="6"/>
  <c r="J387" i="6"/>
  <c r="J390" i="6"/>
  <c r="J419" i="6"/>
  <c r="J459" i="6"/>
  <c r="J478" i="6"/>
  <c r="J516" i="6"/>
  <c r="J553" i="6"/>
  <c r="J557" i="6"/>
  <c r="J559" i="6"/>
  <c r="J561" i="6"/>
  <c r="J568" i="6"/>
  <c r="J586" i="6"/>
  <c r="J636" i="6"/>
  <c r="J640" i="6"/>
  <c r="J659" i="6"/>
  <c r="J665" i="6"/>
  <c r="J75" i="6"/>
  <c r="J101" i="6"/>
  <c r="J112" i="6"/>
  <c r="J51" i="6"/>
  <c r="J55" i="6"/>
  <c r="J57" i="6"/>
  <c r="J259" i="6"/>
  <c r="J631" i="6"/>
  <c r="J13" i="6"/>
  <c r="J50" i="6"/>
  <c r="J52" i="6"/>
  <c r="J106" i="6"/>
  <c r="J157" i="6"/>
  <c r="J199" i="6"/>
  <c r="J226" i="6"/>
  <c r="J234" i="6"/>
  <c r="J244" i="6"/>
  <c r="J316" i="6"/>
  <c r="J320" i="6"/>
  <c r="J179" i="6"/>
  <c r="J211" i="6"/>
  <c r="J304" i="6"/>
  <c r="J306" i="6"/>
  <c r="J314" i="6"/>
  <c r="J343" i="6"/>
  <c r="J347" i="6"/>
  <c r="J393" i="6"/>
  <c r="J396" i="6"/>
  <c r="J440" i="6"/>
  <c r="J446" i="6"/>
  <c r="J486" i="6"/>
  <c r="J490" i="6"/>
  <c r="J508" i="6"/>
  <c r="J524" i="6"/>
  <c r="H6" i="6"/>
  <c r="J17" i="6"/>
  <c r="J22" i="6"/>
  <c r="J35" i="6"/>
  <c r="J46" i="6"/>
  <c r="J47" i="6"/>
  <c r="J60" i="6"/>
  <c r="J72" i="6"/>
  <c r="J247" i="6"/>
  <c r="J255" i="6"/>
  <c r="J293" i="6"/>
  <c r="J324" i="6"/>
  <c r="J329" i="6"/>
  <c r="J337" i="6"/>
  <c r="J350" i="6"/>
  <c r="J466" i="6"/>
  <c r="J562" i="6"/>
  <c r="J565" i="6"/>
  <c r="J569" i="6"/>
  <c r="J624" i="6"/>
  <c r="J627" i="6"/>
  <c r="J473" i="6"/>
  <c r="J533" i="6"/>
  <c r="J613" i="6"/>
  <c r="J635" i="6"/>
  <c r="J641" i="6"/>
  <c r="J135" i="6"/>
  <c r="J138" i="6"/>
  <c r="J142" i="6"/>
  <c r="J26" i="6"/>
  <c r="J45" i="6"/>
  <c r="J64" i="6"/>
  <c r="J98" i="6"/>
  <c r="J104" i="6"/>
  <c r="J116" i="6"/>
  <c r="J117" i="6"/>
  <c r="J127" i="6"/>
  <c r="J131" i="6"/>
  <c r="J133" i="6"/>
  <c r="J147" i="6"/>
  <c r="J150" i="6"/>
  <c r="J151" i="6"/>
  <c r="J160" i="6"/>
  <c r="J161" i="6"/>
  <c r="J171" i="6"/>
  <c r="J174" i="6"/>
  <c r="J190" i="6"/>
  <c r="J202" i="6"/>
  <c r="J224" i="6"/>
  <c r="J250" i="6"/>
  <c r="J254" i="6"/>
  <c r="J266" i="6"/>
  <c r="J269" i="6"/>
  <c r="J294" i="6"/>
  <c r="J302" i="6"/>
  <c r="J303" i="6"/>
  <c r="J311" i="6"/>
  <c r="J313" i="6"/>
  <c r="J332" i="6"/>
  <c r="J364" i="6"/>
  <c r="J366" i="6"/>
  <c r="J367" i="6"/>
  <c r="J388" i="6"/>
  <c r="J403" i="6"/>
  <c r="J405" i="6"/>
  <c r="J410" i="6"/>
  <c r="J418" i="6"/>
  <c r="J449" i="6"/>
  <c r="J463" i="6"/>
  <c r="J465" i="6"/>
  <c r="J467" i="6"/>
  <c r="J505" i="6"/>
  <c r="J527" i="6"/>
  <c r="J531" i="6"/>
  <c r="J534" i="6"/>
  <c r="J538" i="6"/>
  <c r="J560" i="6"/>
  <c r="J581" i="6"/>
  <c r="J590" i="6"/>
  <c r="J591" i="6"/>
  <c r="J595" i="6"/>
  <c r="J611" i="6"/>
  <c r="J633" i="6"/>
  <c r="J639" i="6"/>
  <c r="J657" i="6"/>
  <c r="J661" i="6"/>
  <c r="J666" i="6"/>
  <c r="J675" i="6"/>
  <c r="J362" i="6"/>
  <c r="J363" i="6"/>
  <c r="J370" i="6"/>
  <c r="J371" i="6"/>
  <c r="J375" i="6"/>
  <c r="J380" i="6"/>
  <c r="J381" i="6"/>
  <c r="J389" i="6"/>
  <c r="J401" i="6"/>
  <c r="J413" i="6"/>
  <c r="J423" i="6"/>
  <c r="J439" i="6"/>
  <c r="J444" i="6"/>
  <c r="J445" i="6"/>
  <c r="J447" i="6"/>
  <c r="J455" i="6"/>
  <c r="J461" i="6"/>
  <c r="J462" i="6"/>
  <c r="J470" i="6"/>
  <c r="J475" i="6"/>
  <c r="J483" i="6"/>
  <c r="J495" i="6"/>
  <c r="J499" i="6"/>
  <c r="J512" i="6"/>
  <c r="J523" i="6"/>
  <c r="J537" i="6"/>
  <c r="J540" i="6"/>
  <c r="J549" i="6"/>
  <c r="J564" i="6"/>
  <c r="J567" i="6"/>
  <c r="J573" i="6"/>
  <c r="J584" i="6"/>
  <c r="J587" i="6"/>
  <c r="J593" i="6"/>
  <c r="J600" i="6"/>
  <c r="J602" i="6"/>
  <c r="J616" i="6"/>
  <c r="J638" i="6"/>
  <c r="J645" i="6"/>
  <c r="J653" i="6"/>
  <c r="J669" i="6"/>
  <c r="J577" i="6"/>
  <c r="J555" i="6"/>
  <c r="J554" i="6"/>
  <c r="J551" i="6"/>
  <c r="J345" i="6"/>
  <c r="J341" i="6"/>
  <c r="J99" i="6"/>
  <c r="J93" i="6"/>
  <c r="J91" i="6"/>
  <c r="J601" i="6"/>
  <c r="J258" i="6"/>
  <c r="J458" i="6"/>
  <c r="J441" i="6"/>
  <c r="J432" i="6"/>
  <c r="J355" i="6"/>
  <c r="J237" i="6"/>
  <c r="J201" i="6"/>
  <c r="J248" i="6"/>
  <c r="J38" i="6"/>
  <c r="J654" i="6"/>
  <c r="J663" i="6"/>
  <c r="J668" i="6"/>
  <c r="J670" i="6"/>
  <c r="J651" i="6"/>
  <c r="J656" i="6"/>
  <c r="J658" i="6"/>
  <c r="J667" i="6"/>
  <c r="J672" i="6"/>
  <c r="J674" i="6"/>
  <c r="J652" i="6"/>
  <c r="J655" i="6"/>
  <c r="J660" i="6"/>
  <c r="J662" i="6"/>
  <c r="J671" i="6"/>
  <c r="J630" i="6"/>
  <c r="J644" i="6"/>
  <c r="J634" i="6"/>
  <c r="J646" i="6"/>
  <c r="J626" i="6"/>
  <c r="J617" i="6"/>
  <c r="J623" i="6"/>
  <c r="J612" i="6"/>
  <c r="J618" i="6"/>
  <c r="J620" i="6"/>
  <c r="J621" i="6"/>
  <c r="J625" i="6"/>
  <c r="J603" i="6"/>
  <c r="J605" i="6"/>
  <c r="J607" i="6"/>
  <c r="J592" i="6"/>
  <c r="J594" i="6"/>
  <c r="J596" i="6"/>
  <c r="J572" i="6"/>
  <c r="J558" i="6"/>
  <c r="J574" i="6"/>
  <c r="J548" i="6"/>
  <c r="J546" i="6"/>
  <c r="J543" i="6"/>
  <c r="J541" i="6"/>
  <c r="J526" i="6"/>
  <c r="J528" i="6"/>
  <c r="J525" i="6"/>
  <c r="J532" i="6"/>
  <c r="J529" i="6"/>
  <c r="J535" i="6"/>
  <c r="J519" i="6"/>
  <c r="J515" i="6"/>
  <c r="J517" i="6"/>
  <c r="J511" i="6"/>
  <c r="J513" i="6"/>
  <c r="J506" i="6"/>
  <c r="J498" i="6"/>
  <c r="J500" i="6"/>
  <c r="J502" i="6"/>
  <c r="J494" i="6"/>
  <c r="J496" i="6"/>
  <c r="J487" i="6"/>
  <c r="J489" i="6"/>
  <c r="J491" i="6"/>
  <c r="J482" i="6"/>
  <c r="J484" i="6"/>
  <c r="J479" i="6"/>
  <c r="J480" i="6"/>
  <c r="J460" i="6"/>
  <c r="J468" i="6"/>
  <c r="J469" i="6"/>
  <c r="J474" i="6"/>
  <c r="J464" i="6"/>
  <c r="J471" i="6"/>
  <c r="J476" i="6"/>
  <c r="J453" i="6"/>
  <c r="J456" i="6"/>
  <c r="J438" i="6"/>
  <c r="J435" i="6"/>
  <c r="J429" i="6"/>
  <c r="J431" i="6"/>
  <c r="J433" i="6"/>
  <c r="J424" i="6"/>
  <c r="J426" i="6"/>
  <c r="J417" i="6"/>
  <c r="J412" i="6"/>
  <c r="J414" i="6"/>
  <c r="J406" i="6"/>
  <c r="J408" i="6"/>
  <c r="J402" i="6"/>
  <c r="J397" i="6"/>
  <c r="J399" i="6"/>
  <c r="J392" i="6"/>
  <c r="J394" i="6"/>
  <c r="J382" i="6"/>
  <c r="J384" i="6"/>
  <c r="J379" i="6"/>
  <c r="J386" i="6"/>
  <c r="J374" i="6"/>
  <c r="J376" i="6"/>
  <c r="J369" i="6"/>
  <c r="J365" i="6"/>
  <c r="J357" i="6"/>
  <c r="J359" i="6"/>
  <c r="J348" i="6"/>
  <c r="J344" i="6"/>
  <c r="J340" i="6"/>
  <c r="J351" i="6"/>
  <c r="J336" i="6"/>
  <c r="J338" i="6"/>
  <c r="J334" i="6"/>
  <c r="J319" i="6"/>
  <c r="J321" i="6"/>
  <c r="J323" i="6"/>
  <c r="J305" i="6"/>
  <c r="J307" i="6"/>
  <c r="J309" i="6"/>
  <c r="J295" i="6"/>
  <c r="J299" i="6"/>
  <c r="J288" i="6"/>
  <c r="J290" i="6"/>
  <c r="J291" i="6"/>
  <c r="J279" i="6"/>
  <c r="J281" i="6"/>
  <c r="J275" i="6"/>
  <c r="J277" i="6"/>
  <c r="J272" i="6"/>
  <c r="J270" i="6"/>
  <c r="J265" i="6"/>
  <c r="J267" i="6"/>
  <c r="J261" i="6"/>
  <c r="J257" i="6"/>
  <c r="J251" i="6"/>
  <c r="J253" i="6"/>
  <c r="J245" i="6"/>
  <c r="J240" i="6"/>
  <c r="J242" i="6"/>
  <c r="J238" i="6"/>
  <c r="J228" i="6"/>
  <c r="J230" i="6"/>
  <c r="J223" i="6"/>
  <c r="J225" i="6"/>
  <c r="J219" i="6"/>
  <c r="J209" i="6"/>
  <c r="J215" i="6"/>
  <c r="J213" i="6"/>
  <c r="J216" i="6"/>
  <c r="J203" i="6"/>
  <c r="J207" i="6"/>
  <c r="J197" i="6"/>
  <c r="J185" i="6"/>
  <c r="J180" i="6"/>
  <c r="J189" i="6"/>
  <c r="J194" i="6"/>
  <c r="J182" i="6"/>
  <c r="J184" i="6"/>
  <c r="J175" i="6"/>
  <c r="J177" i="6"/>
  <c r="J167" i="6"/>
  <c r="J169" i="6"/>
  <c r="J168" i="6"/>
  <c r="J172" i="6"/>
  <c r="J163" i="6"/>
  <c r="J165" i="6"/>
  <c r="J159" i="6"/>
  <c r="J156" i="6"/>
  <c r="J158" i="6"/>
  <c r="J153" i="6"/>
  <c r="J148" i="6"/>
  <c r="J144" i="6"/>
  <c r="J145" i="6"/>
  <c r="J137" i="6"/>
  <c r="J139" i="6"/>
  <c r="J141" i="6"/>
  <c r="J130" i="6"/>
  <c r="J128" i="6"/>
  <c r="J123" i="6"/>
  <c r="J125" i="6"/>
  <c r="J120" i="6"/>
  <c r="J115" i="6"/>
  <c r="J110" i="6"/>
  <c r="J103" i="6"/>
  <c r="J105" i="6"/>
  <c r="J107" i="6"/>
  <c r="J87" i="6"/>
  <c r="J95" i="6"/>
  <c r="J89" i="6"/>
  <c r="J97" i="6"/>
  <c r="J79" i="6"/>
  <c r="J81" i="6"/>
  <c r="J78" i="6"/>
  <c r="J82" i="6"/>
  <c r="J84" i="6"/>
  <c r="J73" i="6"/>
  <c r="J67" i="6"/>
  <c r="J69" i="6"/>
  <c r="J65" i="6"/>
  <c r="J58" i="6"/>
  <c r="J59" i="6"/>
  <c r="J61" i="6"/>
  <c r="J42" i="6"/>
  <c r="J37" i="6"/>
  <c r="J39" i="6"/>
  <c r="J31" i="6"/>
  <c r="J25" i="6"/>
  <c r="J27" i="6"/>
  <c r="J29" i="6"/>
  <c r="J20" i="6"/>
  <c r="J18" i="6"/>
  <c r="J23" i="6"/>
  <c r="J15" i="6"/>
  <c r="J10" i="6"/>
  <c r="J8" i="6"/>
  <c r="B4" i="7" l="1"/>
  <c r="B5" i="7" s="1"/>
  <c r="I6" i="6" s="1"/>
  <c r="J6" i="6" s="1"/>
</calcChain>
</file>

<file path=xl/sharedStrings.xml><?xml version="1.0" encoding="utf-8"?>
<sst xmlns="http://schemas.openxmlformats.org/spreadsheetml/2006/main" count="2406" uniqueCount="184">
  <si>
    <t>тыс. кВт*ч</t>
  </si>
  <si>
    <t>т у.т.</t>
  </si>
  <si>
    <t>тыс. руб.</t>
  </si>
  <si>
    <t>Экономический эффект, в пределах до:</t>
  </si>
  <si>
    <t>Время работы, ч</t>
  </si>
  <si>
    <t>Капитало-затраты, тыс. руб.</t>
  </si>
  <si>
    <t>Срок окупаемости</t>
  </si>
  <si>
    <t>Статья затрат</t>
  </si>
  <si>
    <t>Проектные работы</t>
  </si>
  <si>
    <t>Итого</t>
  </si>
  <si>
    <t>Укрупненные капиталозатраты, тыс. руб.</t>
  </si>
  <si>
    <t>ИТОГО</t>
  </si>
  <si>
    <t>-</t>
  </si>
  <si>
    <t>Установленная мощность существующего передачика, кВт</t>
  </si>
  <si>
    <t>Установленная мощность современного передатчика, кВт</t>
  </si>
  <si>
    <t>Наименование заменяемого передатчика</t>
  </si>
  <si>
    <t>Коэффициент использования установленной мощности оборудования</t>
  </si>
  <si>
    <t xml:space="preserve">АРТПС Минск (Коммунистическая)         </t>
  </si>
  <si>
    <t xml:space="preserve">АРТПС Молодечно                        </t>
  </si>
  <si>
    <t xml:space="preserve">АРТПС Новоселье                        </t>
  </si>
  <si>
    <t xml:space="preserve">АРТПС Плещеницы                        </t>
  </si>
  <si>
    <t xml:space="preserve">АРТПС Пруды                            </t>
  </si>
  <si>
    <t xml:space="preserve">АРТПС Радошковичи                      </t>
  </si>
  <si>
    <t xml:space="preserve">АРТПС Свислочь                 </t>
  </si>
  <si>
    <t xml:space="preserve">АРТПС Сенно                  </t>
  </si>
  <si>
    <t xml:space="preserve">АРТПС Синкевичи             </t>
  </si>
  <si>
    <t xml:space="preserve">АРТПС Скерси                    </t>
  </si>
  <si>
    <t xml:space="preserve">АРТПС Славгород                  </t>
  </si>
  <si>
    <t xml:space="preserve">АРТПС Следюки                 </t>
  </si>
  <si>
    <t xml:space="preserve">АРТПС Слобода                    </t>
  </si>
  <si>
    <t xml:space="preserve">АРТПС Сметаничи                 </t>
  </si>
  <si>
    <t xml:space="preserve">АРТПС Сморгонь                  </t>
  </si>
  <si>
    <t xml:space="preserve">АРТПС Солигорск               </t>
  </si>
  <si>
    <t xml:space="preserve">АРТПС Солтаново               </t>
  </si>
  <si>
    <t xml:space="preserve">АРТПС Сосны                 </t>
  </si>
  <si>
    <t xml:space="preserve">АРТПС Старые Дороги              </t>
  </si>
  <si>
    <t xml:space="preserve">АРТПС Стодоличи                   </t>
  </si>
  <si>
    <t xml:space="preserve">АРТПС Столбцы                    </t>
  </si>
  <si>
    <t xml:space="preserve">АРТПС Столин                    </t>
  </si>
  <si>
    <t xml:space="preserve">АРТПС Стрельчики                  </t>
  </si>
  <si>
    <t xml:space="preserve">АРТПС Струбки                     </t>
  </si>
  <si>
    <t xml:space="preserve">АРТПС Техтин                      </t>
  </si>
  <si>
    <t xml:space="preserve">АРТПС Трокеники                  </t>
  </si>
  <si>
    <t xml:space="preserve">АРТПС Ушачи                     </t>
  </si>
  <si>
    <t xml:space="preserve">АРТПС Шарковщина                 </t>
  </si>
  <si>
    <t xml:space="preserve">АРТПС Шепелевичи                  </t>
  </si>
  <si>
    <t xml:space="preserve">АРТПС Шклов                       </t>
  </si>
  <si>
    <t xml:space="preserve">АРТПС Ярошовка                         </t>
  </si>
  <si>
    <t xml:space="preserve">ОРТПС Брест                 </t>
  </si>
  <si>
    <t xml:space="preserve">ОРТПС Витебск                    </t>
  </si>
  <si>
    <t xml:space="preserve">ОРТПС Гомель                    </t>
  </si>
  <si>
    <t xml:space="preserve">ОРТПС Гродно                  </t>
  </si>
  <si>
    <t xml:space="preserve">ОРТПС Могилев                    </t>
  </si>
  <si>
    <t xml:space="preserve">ОРТПС Ракитница               </t>
  </si>
  <si>
    <t xml:space="preserve">РТПС Колодищи                </t>
  </si>
  <si>
    <t xml:space="preserve">АРТПС Пинск (Посеничи)          </t>
  </si>
  <si>
    <t xml:space="preserve">АРТПС Острино              </t>
  </si>
  <si>
    <t xml:space="preserve">АРТПС Осиповичи                 </t>
  </si>
  <si>
    <t xml:space="preserve">АРТПС Освея                      </t>
  </si>
  <si>
    <t xml:space="preserve">АРТПС Озерцы                    </t>
  </si>
  <si>
    <t xml:space="preserve">АРТПС Обухово                  </t>
  </si>
  <si>
    <t xml:space="preserve">АРТПС Новая Стража              </t>
  </si>
  <si>
    <t xml:space="preserve">АРТПС Мядель                    </t>
  </si>
  <si>
    <t xml:space="preserve">АРТПС Мыто                        </t>
  </si>
  <si>
    <t xml:space="preserve">АРТПС Мстиславль                 </t>
  </si>
  <si>
    <t xml:space="preserve">АРТПС Мосты                    </t>
  </si>
  <si>
    <t xml:space="preserve">АРТПС Мозырь                     </t>
  </si>
  <si>
    <t xml:space="preserve">АРТПС Мишневичи                 </t>
  </si>
  <si>
    <t xml:space="preserve">АРТПС Мироненки                   </t>
  </si>
  <si>
    <t xml:space="preserve">АРТПС Лялевщина                  </t>
  </si>
  <si>
    <t xml:space="preserve">АРТПС Любча                      </t>
  </si>
  <si>
    <t xml:space="preserve">АРТПС Любань                           </t>
  </si>
  <si>
    <t xml:space="preserve">АРТПС Луки                       </t>
  </si>
  <si>
    <t xml:space="preserve"> АРТПС Лиозно                     </t>
  </si>
  <si>
    <t xml:space="preserve">АРТПС Куплин (Пружаны)           </t>
  </si>
  <si>
    <t xml:space="preserve">АРТПС Крупский                         </t>
  </si>
  <si>
    <t xml:space="preserve">АРТПС Крулевщина                  </t>
  </si>
  <si>
    <t xml:space="preserve">АРТПС Кричев                      </t>
  </si>
  <si>
    <t xml:space="preserve">АРТПС Крево                    </t>
  </si>
  <si>
    <t xml:space="preserve">АРТПС Костюковичи                 </t>
  </si>
  <si>
    <t xml:space="preserve">АРТПС Копыль                      </t>
  </si>
  <si>
    <t xml:space="preserve">АРТПС Защебье                    </t>
  </si>
  <si>
    <t xml:space="preserve">АРТПС Запрудье                    </t>
  </si>
  <si>
    <t xml:space="preserve">АРТПС Жлобин                      </t>
  </si>
  <si>
    <t xml:space="preserve">АРТПС Житковичи                  </t>
  </si>
  <si>
    <t xml:space="preserve">АРТПС Дрогичин                  </t>
  </si>
  <si>
    <t xml:space="preserve">АРТПС Дричин                           </t>
  </si>
  <si>
    <t xml:space="preserve">АРТПС Долгиново                  </t>
  </si>
  <si>
    <t xml:space="preserve">АРТПС Добрынь                    </t>
  </si>
  <si>
    <t xml:space="preserve">АРТПС Гута                       </t>
  </si>
  <si>
    <t xml:space="preserve">АРТПС Гребенка                         </t>
  </si>
  <si>
    <t xml:space="preserve">АРТПС Горы                        </t>
  </si>
  <si>
    <t xml:space="preserve">АРТПС Городок      </t>
  </si>
  <si>
    <t xml:space="preserve">АРТПС Геранены               </t>
  </si>
  <si>
    <t xml:space="preserve">АРТПС Ганцевичи                  </t>
  </si>
  <si>
    <t xml:space="preserve">АРТПС Ворновка                   </t>
  </si>
  <si>
    <t xml:space="preserve">АРТПС Волосовичи                  </t>
  </si>
  <si>
    <t xml:space="preserve">АРТПС Воложин                          </t>
  </si>
  <si>
    <t xml:space="preserve">АРТПС Вербовичи                  </t>
  </si>
  <si>
    <t xml:space="preserve">АРТПС Бычиха        </t>
  </si>
  <si>
    <t xml:space="preserve">АРТПС Браслав                  </t>
  </si>
  <si>
    <t xml:space="preserve">АРТПС Брагин                     </t>
  </si>
  <si>
    <t xml:space="preserve">АРТПС Борисов                          </t>
  </si>
  <si>
    <t xml:space="preserve">АРТПС Большие Чучевичи            </t>
  </si>
  <si>
    <t xml:space="preserve">АРТПС Богданово                   </t>
  </si>
  <si>
    <t xml:space="preserve">АРТПС Бобруйск                    </t>
  </si>
  <si>
    <t xml:space="preserve">АРТПС Березовка                  </t>
  </si>
  <si>
    <t xml:space="preserve">АРТПС Березино                         </t>
  </si>
  <si>
    <t xml:space="preserve">АРТПС Береза                      </t>
  </si>
  <si>
    <t xml:space="preserve">АРТПС Бегомль                    </t>
  </si>
  <si>
    <t xml:space="preserve">АРТПС Барановичи                 </t>
  </si>
  <si>
    <t xml:space="preserve">АПГ-6  Кобрин                    </t>
  </si>
  <si>
    <t xml:space="preserve">АПГ-2                           </t>
  </si>
  <si>
    <t xml:space="preserve">АПГ-1                          </t>
  </si>
  <si>
    <t xml:space="preserve">АПГ №3 ГП                                </t>
  </si>
  <si>
    <t xml:space="preserve">АПГ №1 ГП                                </t>
  </si>
  <si>
    <t>RT-FMS-1001</t>
  </si>
  <si>
    <t xml:space="preserve">TXTU-250-R-2      </t>
  </si>
  <si>
    <t xml:space="preserve">TXTU-250-R-2     </t>
  </si>
  <si>
    <t>RT-FMS-101</t>
  </si>
  <si>
    <t xml:space="preserve">RT-FMS-251  </t>
  </si>
  <si>
    <t xml:space="preserve">RT-FMS-1001    </t>
  </si>
  <si>
    <t xml:space="preserve">TXTU-250-R2       </t>
  </si>
  <si>
    <t xml:space="preserve">РТЦ-2000          </t>
  </si>
  <si>
    <t xml:space="preserve">RT-FMS-1001 </t>
  </si>
  <si>
    <t>РТЦ-2000</t>
  </si>
  <si>
    <t>Агат-1000</t>
  </si>
  <si>
    <t>ПОВЧ-1,0</t>
  </si>
  <si>
    <t xml:space="preserve">РТЦ-1000М-Т2  </t>
  </si>
  <si>
    <t xml:space="preserve">ПОВЧ-2,0 </t>
  </si>
  <si>
    <t xml:space="preserve">SDT-202 ARK-6 </t>
  </si>
  <si>
    <t xml:space="preserve">РТЦ-1000М-Т2 </t>
  </si>
  <si>
    <t xml:space="preserve">TXTU-1200-R-2      </t>
  </si>
  <si>
    <t>RT-FMS-2001</t>
  </si>
  <si>
    <t xml:space="preserve">RT-FMS 2001.1 </t>
  </si>
  <si>
    <t xml:space="preserve">RT-FMS-4001 </t>
  </si>
  <si>
    <t xml:space="preserve">RT-FMS-2001 </t>
  </si>
  <si>
    <t xml:space="preserve">RT-FMS-1001  </t>
  </si>
  <si>
    <t>РТЦ-2000М-Т2</t>
  </si>
  <si>
    <t xml:space="preserve">РТЦ-600               </t>
  </si>
  <si>
    <t>TXTU 1200-R-2 (Е)</t>
  </si>
  <si>
    <t>RT-FMS-1001.1</t>
  </si>
  <si>
    <t xml:space="preserve">TXTU-250-R-2 </t>
  </si>
  <si>
    <t>ПОВЧ-2,0</t>
  </si>
  <si>
    <t>ПОВЧ-0,25</t>
  </si>
  <si>
    <t xml:space="preserve">RT-FMS-1001.1           </t>
  </si>
  <si>
    <t>TXTU-150-R-2</t>
  </si>
  <si>
    <t>TXFM-1000</t>
  </si>
  <si>
    <t xml:space="preserve">ПОВЧ-4,0                 </t>
  </si>
  <si>
    <t xml:space="preserve">RT-FMS-251         </t>
  </si>
  <si>
    <t xml:space="preserve">RT-FMS-101  </t>
  </si>
  <si>
    <t>TXFM-1000-А-В</t>
  </si>
  <si>
    <t>РТЦ-600</t>
  </si>
  <si>
    <t>TXTU-1200-R-2 (Е)</t>
  </si>
  <si>
    <t>TXFM-1000-А-B</t>
  </si>
  <si>
    <t xml:space="preserve">TXTU-3-2 </t>
  </si>
  <si>
    <t xml:space="preserve">TXFM-1000-A-B </t>
  </si>
  <si>
    <t>Современный радиопередатчик (КПД не менее 60%) вместо RT-FMS-1001</t>
  </si>
  <si>
    <t xml:space="preserve">Современный радиопередатчик (КПД не менее 60%) вместо RT-FMS-101    </t>
  </si>
  <si>
    <t>Современный радиопередатчик (КПД не менее 60%) вместо ПОВЧ-1,0</t>
  </si>
  <si>
    <t xml:space="preserve">Современный телепередатчик (КПД не менее 27%) вместо TXTU-250-R-2    </t>
  </si>
  <si>
    <t xml:space="preserve">Современный радиопередатчик (КПД не менее 60%) вместо RT-FMS-251    </t>
  </si>
  <si>
    <t xml:space="preserve">Современный телепередатчик (КПД не менее 27%) вместо РТЦ-2000    </t>
  </si>
  <si>
    <t xml:space="preserve">Современный телепередатчик (КПД не менее 27%) вместо Агат-1000    </t>
  </si>
  <si>
    <t xml:space="preserve">Современный телепередатчик (КПД не менее 27%) вместо SDT-202 ARK-6     </t>
  </si>
  <si>
    <t xml:space="preserve">Современный телепередатчик (КПД не менее 27%) вместо РТЦ-1000М-Т2    </t>
  </si>
  <si>
    <t xml:space="preserve">Современный телепередатчик (КПД не менее 27%) вместо TXTU-1200-R-2    </t>
  </si>
  <si>
    <t>Современный радиопередатчик (КПД не менее 60%) вместо RT-FMS-2001</t>
  </si>
  <si>
    <t>Современный радиопередатчик (КПД не менее 60%) вместо RT-FMS-2001.1</t>
  </si>
  <si>
    <t>Современный радиопередатчик (КПД не менее 60%) вместо RT-FMS-4001</t>
  </si>
  <si>
    <t xml:space="preserve">Современный телепередатчик (КПД не менее 27%) вместо РТЦ-2000М-Т2    </t>
  </si>
  <si>
    <t>Современный радиопередатчик (КПД не менее 60%) вместо ПОВЧ-2,0</t>
  </si>
  <si>
    <t xml:space="preserve">Современный телепередатчик (КПД не менее 27%) вместо TXTU-1200-R-2 (Е)    </t>
  </si>
  <si>
    <t>Современный телепередатчик (КПД не менее 27%) вместо РТЦ-600</t>
  </si>
  <si>
    <t>Современный радиопередатчик (КПД не менее 60%) вместо RT-FMS-1001.1</t>
  </si>
  <si>
    <t>Современный радиопередатчик (КПД не менее 60%) вместо ПОВЧ-0,25</t>
  </si>
  <si>
    <t xml:space="preserve">Современный телепередатчик (КПД не менее 27%) вместо TXTU-150-R-2    </t>
  </si>
  <si>
    <t>Современный радиопередатчик (КПД не менее 60%) вместо TXFM-1000</t>
  </si>
  <si>
    <t>Современный радиопередатчик (КПД не менее 60%) вместо ПОВЧ-4,0</t>
  </si>
  <si>
    <t>Современный радиопередатчик (КПД не менее 60%) вместо TXFM-1000-A-B</t>
  </si>
  <si>
    <t xml:space="preserve">Современный телепередатчик (КПД не менее 27%) вместо TXTU-1200-R-2 (E)    </t>
  </si>
  <si>
    <t xml:space="preserve">Современный телепередатчик (КПД не менее 27%) вместо TXTU-1200-R-2  </t>
  </si>
  <si>
    <t xml:space="preserve">Современный телепередатчик (КПД не менее 27%) вместо TXTU-1200-R-2 (E)  </t>
  </si>
  <si>
    <t xml:space="preserve">Современный телепередатчик (КПД не менее 27%) вместо TXTU-3-2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</si>
</sst>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26">
    <xf numFmtId="0" fontId="0" fillId="0" borderId="0" xfId="0"/>
    <xf numFmtId="0" fontId="1" fillId="0" borderId="0" xfId="1" applyFont="1"/>
    <xf numFmtId="0" fontId="2" fillId="0" borderId="1" xfId="1" applyFont="1" applyBorder="1" applyAlignment="1">
      <alignment horizontal="center" vertical="center" textRotation="90"/>
    </xf>
    <xf numFmtId="164" fontId="1" fillId="0" borderId="0" xfId="1" applyNumberFormat="1" applyFont="1"/>
    <xf numFmtId="0" fontId="2" fillId="2" borderId="1" xfId="0" applyFont="1" applyFill="1" applyBorder="1" applyAlignment="1">
      <alignment horizontal="center" vertical="center" wrapText="1"/>
    </xf>
    <xf numFmtId="164" fontId="6" fillId="2" borderId="1" xfId="0" applyNumberFormat="1" applyFont="1" applyFill="1" applyBorder="1" applyAlignment="1">
      <alignment horizontal="center" vertical="center" wrapText="1"/>
    </xf>
    <xf numFmtId="164" fontId="1" fillId="0" borderId="1" xfId="1" applyNumberFormat="1" applyFont="1" applyFill="1" applyBorder="1" applyAlignment="1">
      <alignment horizontal="center" vertical="center"/>
    </xf>
    <xf numFmtId="1" fontId="1" fillId="0" borderId="1" xfId="1" applyNumberFormat="1" applyFont="1" applyFill="1" applyBorder="1" applyAlignment="1">
      <alignment horizontal="center" vertical="center"/>
    </xf>
    <xf numFmtId="164" fontId="2" fillId="0" borderId="1" xfId="1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" fontId="1" fillId="2" borderId="1" xfId="1" applyNumberFormat="1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  <xf numFmtId="164" fontId="1" fillId="2" borderId="1" xfId="1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1" applyNumberFormat="1" applyFont="1" applyFill="1" applyBorder="1" applyAlignment="1">
      <alignment horizontal="center" vertical="center"/>
    </xf>
    <xf numFmtId="2" fontId="1" fillId="2" borderId="1" xfId="1" applyNumberFormat="1" applyFont="1" applyFill="1" applyBorder="1" applyAlignment="1">
      <alignment horizontal="center" vertical="center"/>
    </xf>
  </cellXfs>
  <cellStyles count="3">
    <cellStyle name="Обычный" xfId="0" builtinId="0"/>
    <cellStyle name="Обычный 2" xfId="2" xr:uid="{00000000-0005-0000-0000-000001000000}"/>
    <cellStyle name="Обычный 5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alexby/&#1053;&#1086;&#1088;&#1084;&#1099;%20&#1058;&#1069;&#1056;/2%20-%20&#1043;&#1086;&#1090;&#1086;&#1074;&#1086;/&#1047;&#1072;&#1074;&#1086;&#1076;%20&#1050;&#1055;&#1044;%20&#8470;3%20&#1054;&#1040;&#1054;%20&#1052;&#1040;&#1055;&#1048;&#1044;/&#1052;&#1086;&#1080;%20&#1076;&#1086;&#1082;&#1091;&#1084;&#1077;&#1085;&#1090;&#1099;/IRINA/IRINA/&#1056;&#1077;&#1095;&#1080;&#1094;&#1072;/&#1052;&#1086;&#1080;%20&#1076;&#1086;&#1082;&#1091;&#1084;&#1077;&#1085;&#1090;&#1099;/I-&#1101;&#1085;&#1077;&#1088;&#1075;&#1086;&#1089;&#1073;.&#1090;&#1077;&#1091;&#1097;&#1080;&#1081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balexby/&#1053;&#1086;&#1088;&#1084;&#1099;%20&#1058;&#1069;&#1056;/2%20-%20&#1043;&#1086;&#1090;&#1086;&#1074;&#1086;/&#1047;&#1072;&#1074;&#1086;&#1076;%20&#1050;&#1055;&#1044;%20&#8470;3%20&#1054;&#1040;&#1054;%20&#1052;&#1040;&#1055;&#1048;&#1044;/&#1050;&#1091;&#1083;&#1080;&#1085;&#1080;&#1095;/&#1086;&#1088;&#1096;&#1072;/&#1043;&#1086;&#1084;&#1077;&#1083;&#1100;/&#1052;&#1086;&#1080;%20&#1076;&#1086;&#1082;&#1091;&#1084;&#1077;&#1085;&#1090;&#1099;/IRINA/&#1056;&#1077;&#1095;&#1080;&#1094;&#1072;/&#1052;&#1086;&#1080;%20&#1076;&#1086;&#1082;&#1091;&#1084;&#1077;&#1085;&#1090;&#1099;/I-&#1101;&#1085;&#1077;&#1088;&#1075;&#1086;&#1089;&#1073;.&#1090;&#1077;&#1091;&#1097;&#1080;&#10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alexby/&#1053;&#1086;&#1088;&#1084;&#1099;%20&#1058;&#1069;&#1056;/2%20-%20&#1043;&#1086;&#1090;&#1086;&#1074;&#1086;/&#1047;&#1072;&#1074;&#1086;&#1076;%20&#1050;&#1055;&#1044;%20&#8470;3%20&#1054;&#1040;&#1054;%20&#1052;&#1040;&#1055;&#1048;&#1044;/&#1052;&#1086;&#1080;%20&#1076;&#1086;&#1082;&#1091;&#1084;&#1077;&#1085;&#1090;&#1099;/IRINA/&#1041;&#1088;&#1077;&#1089;&#1090;/&#1052;&#1086;&#1080;%20&#1076;&#1086;&#1082;&#1091;&#1084;&#1077;&#1085;&#1090;&#1099;/I-&#1101;&#1085;&#1077;&#1088;&#1075;&#1086;&#1089;&#1073;.&#1090;&#1077;&#1091;&#1097;&#1080;&#108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balexby/&#1053;&#1086;&#1088;&#1084;&#1099;%20&#1058;&#1069;&#1056;/2%20-%20&#1043;&#1086;&#1090;&#1086;&#1074;&#1086;/&#1047;&#1072;&#1074;&#1086;&#1076;%20&#1050;&#1055;&#1044;%20&#8470;3%20&#1054;&#1040;&#1054;%20&#1052;&#1040;&#1055;&#1048;&#1044;/&#1082;&#1091;&#1083;&#1080;&#1085;&#1080;&#1095;/&#1073;&#1077;&#1088;&#1077;&#1079;&#1072;/&#1052;&#1086;&#1080;%20&#1076;&#1086;&#1082;&#1091;&#1084;&#1077;&#1085;&#1090;&#1099;/&#1085;&#1077;&#1088;&#1091;&#1076;&#1087;&#1088;&#1086;&#1084;/IRINA/IRINA/&#1056;&#1077;&#1095;&#1080;&#1094;&#1072;/&#1052;&#1086;&#1080;%20&#1076;&#1086;&#1082;&#1091;&#1084;&#1077;&#1085;&#1090;&#1099;/I-&#1101;&#1085;&#1077;&#1088;&#1075;&#1086;&#1089;&#1073;.&#1090;&#1077;&#1091;&#1097;&#1080;&#1081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balexby/&#1053;&#1086;&#1088;&#1084;&#1099;%20&#1058;&#1069;&#1056;/2%20-%20&#1043;&#1086;&#1090;&#1086;&#1074;&#1086;/&#1047;&#1072;&#1074;&#1086;&#1076;%20&#1050;&#1055;&#1044;%20&#8470;3%20&#1054;&#1040;&#1054;%20&#1052;&#1040;&#1055;&#1048;&#1044;/&#1050;&#1091;&#1083;&#1080;&#1085;&#1080;&#1095;/&#1074;&#1080;&#1090;&#1077;&#1073;&#1089;&#1082;2/IRINA/IRINA/&#1056;&#1077;&#1095;&#1080;&#1094;&#1072;/&#1052;&#1086;&#1080;%20&#1076;&#1086;&#1082;&#1091;&#1084;&#1077;&#1085;&#1090;&#1099;/I-&#1101;&#1085;&#1077;&#1088;&#1075;&#1086;&#1089;&#1073;.&#1090;&#1077;&#1091;&#1097;&#1080;&#1081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balexby/&#1053;&#1086;&#1088;&#1084;&#1099;%20&#1058;&#1069;&#1056;/2%20-%20&#1043;&#1086;&#1090;&#1086;&#1074;&#1086;/&#1047;&#1072;&#1074;&#1086;&#1076;%20&#1050;&#1055;&#1044;%20&#8470;3%20&#1054;&#1040;&#1054;%20&#1052;&#1040;&#1055;&#1048;&#1044;/&#1056;&#1072;&#1073;&#1086;&#1090;&#1072;/&#1050;&#1088;&#1072;&#1089;&#1085;&#1086;&#1089;&#1077;&#1083;&#1100;&#1089;&#1082;/&#1079;&#1089;&#1084;/&#1089;&#1084;&#1086;&#1088;&#1075;&#1086;&#1085;&#1100;/IRINA/&#1043;&#1086;&#1084;&#1077;&#1083;&#1100;/&#1043;&#1086;&#1084;&#1077;&#1083;&#1100;/&#1052;&#1086;&#1080;%20&#1076;&#1086;&#1082;&#1091;&#1084;&#1077;&#1085;&#1090;&#1099;/IRINA/&#1056;&#1077;&#1095;&#1080;&#1094;&#1072;/&#1052;&#1086;&#1080;%20&#1076;&#1086;&#1082;&#1091;&#1084;&#1077;&#1085;&#1090;&#1099;/I-&#1101;&#1085;&#1077;&#1088;&#1075;&#1086;&#1089;&#1073;.&#1090;&#1077;&#1091;&#1097;&#1080;&#1081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balexby/&#1053;&#1086;&#1088;&#1084;&#1099;%20&#1058;&#1069;&#1056;/2%20-%20&#1043;&#1086;&#1090;&#1086;&#1074;&#1086;/&#1047;&#1072;&#1074;&#1086;&#1076;%20&#1050;&#1055;&#1044;%20&#8470;3%20&#1054;&#1040;&#1054;%20&#1052;&#1040;&#1055;&#1048;&#1044;/WINDOWS/&#1056;&#1072;&#1073;&#1086;&#1095;&#1080;&#1081;%20&#1089;&#1090;&#1086;&#1083;/&#1052;&#1086;&#1080;%20&#1076;&#1086;&#1082;&#1091;&#1084;&#1077;&#1085;&#1090;&#1099;/&#1052;&#1086;&#1080;%20&#1076;&#1086;&#1082;&#1091;&#1084;&#1077;&#1085;&#1090;&#1099;/&#1052;&#1086;&#1075;&#1080;&#1083;&#1077;&#1074;/IRINA/&#1043;&#1086;&#1084;&#1077;&#1083;&#1100;/&#1043;&#1086;&#1084;&#1077;&#1083;&#1100;/&#1052;&#1086;&#1080;%20&#1076;&#1086;&#1082;&#1091;&#1084;&#1077;&#1085;&#1090;&#1099;/IRINA/&#1056;&#1077;&#1095;&#1080;&#1094;&#1072;/&#1052;&#1086;&#1080;%20&#1076;&#1086;&#1082;&#1091;&#1084;&#1077;&#1085;&#1090;&#1099;/I-&#1101;&#1085;&#1077;&#1088;&#1075;&#1086;&#1089;&#1073;.&#1090;&#1077;&#1091;&#1097;&#1080;&#1081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balexby/&#1053;&#1086;&#1088;&#1084;&#1099;%20&#1058;&#1069;&#1056;/2%20-%20&#1043;&#1086;&#1090;&#1086;&#1074;&#1086;/&#1047;&#1072;&#1074;&#1086;&#1076;%20&#1050;&#1055;&#1044;%20&#8470;3%20&#1054;&#1040;&#1054;%20&#1052;&#1040;&#1055;&#1048;&#1044;/&#1056;-&#1090;&#1072;%202004/&#1041;&#1077;&#1083;%20&#1094;&#1077;&#1084;%20&#1079;-&#1076;/&#1041;&#1062;&#1047;%20&#1072;&#1091;&#1076;&#1080;&#1090;/&#1041;&#1077;&#1088;&#1077;&#1079;&#1072;/WINDOWS/&#1056;&#1072;&#1073;&#1086;&#1095;&#1080;&#1081;%20&#1089;&#1090;&#1086;&#1083;/&#1052;&#1086;&#1080;%20&#1076;&#1086;&#1082;&#1091;&#1084;&#1077;&#1085;&#1090;&#1099;/&#1052;&#1086;&#1080;%20&#1076;&#1086;&#1082;&#1091;&#1084;&#1077;&#1085;&#1090;&#1099;/&#1041;&#1088;&#1077;&#1089;&#1090;/&#1052;&#1086;&#1080;%20&#1076;&#1086;&#1082;&#1091;&#1084;&#1077;&#1085;&#1090;&#1099;/I-&#1101;&#1085;&#1077;&#1088;&#1075;&#1086;&#1089;&#1073;.&#1090;&#1077;&#1091;&#1097;&#1080;&#1081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balexby/&#1053;&#1086;&#1088;&#1084;&#1099;%20&#1058;&#1069;&#1056;/2%20-%20&#1043;&#1086;&#1090;&#1086;&#1074;&#1086;/&#1047;&#1072;&#1074;&#1086;&#1076;%20&#1050;&#1055;&#1044;%20&#8470;3%20&#1054;&#1040;&#1054;%20&#1052;&#1040;&#1055;&#1048;&#1044;/WINDOWS/&#1056;&#1072;&#1073;&#1086;&#1095;&#1080;&#1081;%20&#1089;&#1090;&#1086;&#1083;/&#1052;&#1086;&#1080;%20&#1076;&#1086;&#1082;&#1091;&#1084;&#1077;&#1085;&#1090;&#1099;/&#1052;&#1086;&#1080;%20&#1076;&#1086;&#1082;&#1091;&#1084;&#1077;&#1085;&#1090;&#1099;/&#1041;&#1088;&#1077;&#1089;&#1090;/&#1052;&#1086;&#1080;%20&#1076;&#1086;&#1082;&#1091;&#1084;&#1077;&#1085;&#1090;&#1099;/I-&#1101;&#1085;&#1077;&#1088;&#1075;&#1086;&#1089;&#1073;.&#1090;&#1077;&#1091;&#1097;&#1080;&#1081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balexby/&#1053;&#1086;&#1088;&#1084;&#1099;%20&#1058;&#1069;&#1056;/2%20-%20&#1043;&#1086;&#1090;&#1086;&#1074;&#1086;/&#1047;&#1072;&#1074;&#1086;&#1076;%20&#1050;&#1055;&#1044;%20&#8470;3%20&#1054;&#1040;&#1054;%20&#1052;&#1040;&#1055;&#1048;&#1044;/DOCUME~1/Dimon/LOCALS~1/Temp/Rar$DI00.344/&#1040;&#1089;&#1073;&#1077;&#1089;&#1090;2/IRINA/IRINA/&#1056;&#1077;&#1095;&#1080;&#1094;&#1072;/&#1052;&#1086;&#1080;%20&#1076;&#1086;&#1082;&#1091;&#1084;&#1077;&#1085;&#1090;&#1099;/I-&#1101;&#1085;&#1077;&#1088;&#1075;&#1086;&#1089;&#1073;.&#1090;&#1077;&#1091;&#1097;&#1080;&#1081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balexby/&#1053;&#1086;&#1088;&#1084;&#1099;%20&#1058;&#1069;&#1056;/2%20-%20&#1043;&#1086;&#1090;&#1086;&#1074;&#1086;/&#1047;&#1072;&#1074;&#1086;&#1076;%20&#1050;&#1055;&#1044;%20&#8470;3%20&#1054;&#1040;&#1054;%20&#1052;&#1040;&#1055;&#1048;&#1044;/&#1052;&#1086;&#1080;%20&#1076;&#1086;&#1082;&#1091;&#1084;&#1077;&#1085;&#1090;&#1099;/&#1052;&#1086;&#1080;%20&#1076;&#1086;&#1082;&#1091;&#1084;&#1077;&#1085;&#1090;&#1099;/&#1043;&#1091;&#1090;&#1072;/&#1052;&#1086;&#1080;%20&#1076;&#1086;&#1082;&#1091;&#1084;&#1077;&#1085;&#1090;&#1099;/IRINA/&#1056;&#1077;&#1095;&#1080;&#1094;&#1072;/&#1052;&#1086;&#1080;%20&#1076;&#1086;&#1082;&#1091;&#1084;&#1077;&#1085;&#1090;&#1099;/I-&#1101;&#1085;&#1077;&#1088;&#1075;&#1086;&#1089;&#1073;.&#1090;&#1077;&#1091;&#1097;&#1080;&#1081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balexby/&#1053;&#1086;&#1088;&#1084;&#1099;%20&#1058;&#1069;&#1056;/2%20-%20&#1043;&#1086;&#1090;&#1086;&#1074;&#1086;/&#1047;&#1072;&#1074;&#1086;&#1076;%20&#1050;&#1055;&#1044;%20&#8470;3%20&#1054;&#1040;&#1054;%20&#1052;&#1040;&#1055;&#1048;&#1044;/&#1053;&#1086;&#1088;&#1084;&#1099;/&#1054;&#1040;&#1054;%20&#1050;&#1077;&#1088;&#1072;&#1084;&#1080;&#1085;/&#1053;&#1086;&#1088;&#1084;&#1099;/&#1043;&#1086;&#1090;&#1086;&#1074;&#1086;/&#1048;&#1085;&#1092;&#1086;&#1088;&#1084;&#1072;&#1094;&#1080;&#1103;%20&#1053;&#1048;&#1055;&#1058;&#1048;&#1057;/WINDOWS/&#1056;&#1072;&#1073;&#1086;&#1095;&#1080;&#1081;%20&#1089;&#1090;&#1086;&#1083;/&#1052;&#1086;&#1080;%20&#1076;&#1086;&#1082;&#1091;&#1084;&#1077;&#1085;&#1090;&#1099;/&#1052;&#1086;&#1080;%20&#1076;&#1086;&#1082;&#1091;&#1084;&#1077;&#1085;&#1090;&#1099;/&#1041;&#1088;&#1077;&#1089;&#1090;/&#1052;&#1086;&#1080;%20&#1076;&#1086;&#1082;&#1091;&#1084;&#1077;&#1085;&#1090;&#1099;/I-&#1101;&#1085;&#1077;&#1088;&#1075;&#1086;&#1089;&#1073;.&#1090;&#1077;&#1091;&#1097;&#1080;&#1081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balexby/&#1053;&#1086;&#1088;&#1084;&#1099;%20&#1058;&#1069;&#1056;/2%20-%20&#1043;&#1086;&#1090;&#1086;&#1074;&#1086;/&#1047;&#1072;&#1074;&#1086;&#1076;%20&#1050;&#1055;&#1044;%20&#8470;3%20&#1054;&#1040;&#1054;%20&#1052;&#1040;&#1055;&#1048;&#1044;/&#1056;-&#1090;&#1072;%202004/&#1041;&#1077;&#1083;%20&#1094;&#1077;&#1084;%20&#1079;-&#1076;/&#1041;&#1062;&#1047;%20&#1072;&#1091;&#1076;&#1080;&#1090;/&#1050;&#1077;&#1088;&#1072;&#1084;&#1080;&#1085;/1/&#1050;&#1091;&#1083;&#1080;&#1085;&#1080;&#1095;/&#1074;&#1080;&#1090;&#1077;&#1073;&#1089;&#1082;/IRINA/IRINA/&#1056;&#1077;&#1095;&#1080;&#1094;&#1072;/&#1052;&#1086;&#1080;%20&#1076;&#1086;&#1082;&#1091;&#1084;&#1077;&#1085;&#1090;&#1099;/I-&#1101;&#1085;&#1077;&#1088;&#1075;&#1086;&#1089;&#1073;.&#1090;&#1077;&#1091;&#1097;&#1080;&#1081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balexby/&#1053;&#1086;&#1088;&#1084;&#1099;%20&#1058;&#1069;&#1056;/2%20-%20&#1043;&#1086;&#1090;&#1086;&#1074;&#1086;/&#1047;&#1072;&#1074;&#1086;&#1076;%20&#1050;&#1055;&#1044;%20&#8470;3%20&#1054;&#1040;&#1054;%20&#1052;&#1040;&#1055;&#1048;&#1044;/DOCUME~1/Dimon/LOCALS~1/Temp/Rar$DI00.344/&#1040;&#1089;&#1073;&#1077;&#1089;&#1090;2/14.02/IRINA/IRINA/&#1056;&#1077;&#1095;&#1080;&#1094;&#1072;/&#1052;&#1086;&#1080;%20&#1076;&#1086;&#1082;&#1091;&#1084;&#1077;&#1085;&#1090;&#1099;/I-&#1101;&#1085;&#1077;&#1088;&#1075;&#1086;&#1089;&#1073;.&#1090;&#1077;&#1091;&#1097;&#1080;&#1081;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63;&#1055;%20&#1044;&#1072;&#1088;&#1080;&#1076;&#1072;/balexby/&#1053;&#1086;&#1088;&#1084;&#1099;%20&#1058;&#1069;&#1056;/2%20-%20&#1043;&#1086;&#1090;&#1086;&#1074;&#1086;/&#1047;&#1072;&#1074;&#1086;&#1076;%20&#1050;&#1055;&#1044;%20&#8470;3%20&#1054;&#1040;&#1054;%20&#1052;&#1040;&#1055;&#1048;&#1044;/&#1053;&#1086;&#1088;&#1084;&#1099;/&#1054;&#1040;&#1054;%20&#1050;&#1077;&#1088;&#1072;&#1084;&#1080;&#1085;/&#1053;&#1086;&#1088;&#1084;&#1099;%20&#1058;&#1069;&#1056;/&#1054;&#1089;&#1074;&#1086;&#1077;&#1085;&#1080;&#1077;%20&#1090;&#1077;&#1093;&#1085;&#1086;&#1083;&#1086;&#1075;&#1080;&#1095;&#1077;&#1089;&#1082;&#1086;&#1075;&#1086;%20&#1087;&#1088;&#1086;&#1094;&#1077;&#1089;&#1089;&#1072;/&#1053;&#1086;&#1088;&#1084;&#1099;/&#1048;&#1085;&#1092;&#1086;&#1088;&#1084;&#1072;&#1094;&#1080;&#1103;%20&#1053;&#1048;&#1055;&#1058;&#1048;&#1057;/WINDOWS/&#1056;&#1072;&#1073;&#1086;&#1095;&#1080;&#1081;%20&#1089;&#1090;&#1086;&#1083;/&#1052;&#1086;&#1080;%20&#1076;&#1086;&#1082;&#1091;&#1084;&#1077;&#1085;&#1090;&#1099;/&#1052;&#1086;&#1080;%20&#1076;&#1086;&#1082;&#1091;&#1084;&#1077;&#1085;&#1090;&#1099;/&#1041;&#1088;&#1077;&#1089;&#1090;/&#1052;&#1086;&#1080;%20&#1076;&#1086;&#1082;&#1091;&#1084;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2\&#1088;&#1072;&#1073;&#1086;&#1090;&#1072;%20(d)\Documents%20and%20Settings\&#1056;&#1040;&#1041;&#1054;&#1058;&#1040;\Desktop\&#1086;&#1088;&#1096;&#1072;%20&#1089;&#1090;&#1072;&#1088;&#1099;&#1081;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ea.abteco/&#1063;&#1055;%20&#1044;&#1072;&#1088;&#1080;&#1076;&#1072;/balexby/&#1053;&#1086;&#1088;&#1084;&#1099;%20&#1058;&#1069;&#1056;/2%20-%20&#1043;&#1086;&#1090;&#1086;&#1074;&#1086;/&#1047;&#1072;&#1074;&#1086;&#1076;%20&#1050;&#1055;&#1044;%20&#8470;3%20&#1054;&#1040;&#1054;%20&#1052;&#1040;&#1055;&#1048;&#1044;/&#1052;&#1086;&#1080;%20&#1076;&#1086;&#1082;&#1091;&#1084;&#1077;&#1085;&#1090;&#1099;/IRINA/IRINA/&#1056;&#1077;&#1095;&#1080;&#1094;&#1072;/&#1052;&#1086;&#1080;%20&#1076;&#1086;&#1082;&#1091;&#1084;&#1077;&#1085;&#1090;&#1099;/I-&#1101;&#1085;&#1077;&#1088;&#1075;&#1086;&#1089;&#1073;.&#1090;&#1077;&#1091;&#1097;&#1080;&#1081;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balexby/&#1053;&#1086;&#1088;&#1084;&#1099;%20&#1058;&#1069;&#1056;/2%20-%20&#1043;&#1086;&#1090;&#1086;&#1074;&#1086;/&#1047;&#1072;&#1074;&#1086;&#1076;%20&#1050;&#1055;&#1044;%20&#8470;3%20&#1054;&#1040;&#1054;%20&#1052;&#1040;&#1055;&#1048;&#1044;/&#1052;&#1086;&#1080;%20&#1076;&#1086;&#1082;&#1091;&#1084;&#1077;&#1085;&#1090;&#1099;/&#1052;&#1086;&#1080;%20&#1076;&#1086;&#1082;&#1091;&#1084;&#1077;&#1085;&#1090;&#1099;/&#1043;&#1091;&#1090;&#1072;/IRINA/&#1056;&#1077;&#1095;&#1080;&#1094;&#1072;/&#1052;&#1086;&#1080;%20&#1076;&#1086;&#1082;&#1091;&#1084;&#1077;&#1085;&#1090;&#1099;/I-&#1101;&#1085;&#1077;&#1088;&#1075;&#1086;&#1089;&#1073;.&#1090;&#1077;&#1091;&#1097;&#1080;&#1081;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balexby/&#1053;&#1086;&#1088;&#1084;&#1099;%20&#1058;&#1069;&#1056;/2%20-%20&#1043;&#1086;&#1090;&#1086;&#1074;&#1086;/&#1047;&#1072;&#1074;&#1086;&#1076;%20&#1050;&#1055;&#1044;%20&#8470;3%20&#1054;&#1040;&#1054;%20&#1052;&#1040;&#1055;&#1048;&#1044;/&#1052;&#1086;&#1080;%20&#1076;&#1086;&#1082;&#1091;&#1084;&#1077;&#1085;&#1090;&#1099;/&#1052;&#1086;&#1080;%20&#1076;&#1086;&#1082;&#1091;&#1084;&#1077;&#1085;&#1090;&#1099;/&#1088;&#1091;&#1073;&#1077;&#1088;&#1086;&#1080;&#1076;/IRINA/IRINA/&#1056;&#1077;&#1095;&#1080;&#1094;&#1072;/&#1052;&#1086;&#1080;%20&#1076;&#1086;&#1082;&#1091;&#1084;&#1077;&#1085;&#1090;&#1099;/I-&#1101;&#1085;&#1077;&#1088;&#1075;&#1086;&#1089;&#1073;.&#1090;&#1077;&#1091;&#1097;&#1080;&#1081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лан ЭО"/>
      <sheetName val="Тит"/>
      <sheetName val="Исп"/>
      <sheetName val="реф"/>
      <sheetName val="С"/>
      <sheetName val="вв"/>
      <sheetName val="Р1"/>
      <sheetName val="Р 2"/>
      <sheetName val="рис11"/>
      <sheetName val="табл.21"/>
      <sheetName val="табл.22-23"/>
      <sheetName val="Т2.5"/>
      <sheetName val="табл.2.6"/>
      <sheetName val="т2.3.1"/>
      <sheetName val="т.2.3.2"/>
      <sheetName val="рис.2.3.1"/>
      <sheetName val="оргтех р3.1."/>
      <sheetName val="р31"/>
      <sheetName val="р3.1-4"/>
      <sheetName val="Т 3.2.1"/>
      <sheetName val="Т3.2.2"/>
      <sheetName val="т3.3.1"/>
      <sheetName val="Т.3.32."/>
      <sheetName val="т3.3.3"/>
      <sheetName val="Т334"/>
      <sheetName val="Т335"/>
      <sheetName val="т3.4.1."/>
      <sheetName val="т.3.4.2"/>
      <sheetName val="Т3.43"/>
      <sheetName val="т.3.4.4"/>
      <sheetName val="рис.3.4.1"/>
      <sheetName val="прогр."/>
      <sheetName val="выводы"/>
      <sheetName val="пр"/>
      <sheetName val="Л"/>
      <sheetName val="Т 7"/>
      <sheetName val="Т 8"/>
      <sheetName val="Т 9"/>
      <sheetName val="Т 11"/>
      <sheetName val="Т 14"/>
      <sheetName val="Т 15"/>
      <sheetName val="Т 18"/>
      <sheetName val="Т 1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>
        <row r="4">
          <cell r="R4">
            <v>1.1499999999999999</v>
          </cell>
        </row>
        <row r="5">
          <cell r="R5">
            <v>0.08</v>
          </cell>
        </row>
        <row r="6">
          <cell r="R6">
            <v>2.0449999999999999E-2</v>
          </cell>
        </row>
      </sheetData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3:S757"/>
  <sheetViews>
    <sheetView tabSelected="1" topLeftCell="A658" zoomScaleNormal="100" workbookViewId="0">
      <selection activeCell="A684" sqref="A684"/>
    </sheetView>
  </sheetViews>
  <sheetFormatPr defaultColWidth="9.140625" defaultRowHeight="15.75" x14ac:dyDescent="0.25"/>
  <cols>
    <col min="1" max="1" width="43.5703125" style="1" customWidth="1"/>
    <col min="2" max="2" width="17.85546875" style="1" customWidth="1"/>
    <col min="3" max="4" width="18.7109375" style="1" customWidth="1"/>
    <col min="5" max="5" width="12" style="1" customWidth="1"/>
    <col min="6" max="8" width="9.5703125" style="1" customWidth="1"/>
    <col min="9" max="9" width="12" style="1" customWidth="1"/>
    <col min="10" max="10" width="15.140625" style="1" customWidth="1"/>
    <col min="11" max="12" width="9.140625" style="1"/>
    <col min="13" max="14" width="45.28515625" style="1" customWidth="1"/>
    <col min="15" max="16384" width="9.140625" style="1"/>
  </cols>
  <sheetData>
    <row r="3" spans="1:19" ht="48" customHeight="1" x14ac:dyDescent="0.25">
      <c r="A3" s="14" t="s">
        <v>15</v>
      </c>
      <c r="B3" s="14" t="s">
        <v>13</v>
      </c>
      <c r="C3" s="14" t="s">
        <v>14</v>
      </c>
      <c r="D3" s="14" t="s">
        <v>16</v>
      </c>
      <c r="E3" s="14" t="s">
        <v>4</v>
      </c>
      <c r="F3" s="14" t="s">
        <v>3</v>
      </c>
      <c r="G3" s="14"/>
      <c r="H3" s="14"/>
      <c r="I3" s="13" t="s">
        <v>5</v>
      </c>
      <c r="J3" s="13" t="s">
        <v>6</v>
      </c>
    </row>
    <row r="4" spans="1:19" ht="69.75" customHeight="1" x14ac:dyDescent="0.25">
      <c r="A4" s="14"/>
      <c r="B4" s="14"/>
      <c r="C4" s="14"/>
      <c r="D4" s="14"/>
      <c r="E4" s="14"/>
      <c r="F4" s="2" t="s">
        <v>0</v>
      </c>
      <c r="G4" s="2" t="s">
        <v>1</v>
      </c>
      <c r="H4" s="2" t="s">
        <v>2</v>
      </c>
      <c r="I4" s="13"/>
      <c r="J4" s="13"/>
    </row>
    <row r="5" spans="1:19" ht="15.75" customHeight="1" x14ac:dyDescent="0.25">
      <c r="A5" s="12" t="s">
        <v>115</v>
      </c>
      <c r="B5" s="12"/>
      <c r="C5" s="12"/>
      <c r="D5" s="12"/>
      <c r="E5" s="12"/>
      <c r="F5" s="12"/>
      <c r="G5" s="12"/>
      <c r="H5" s="12"/>
      <c r="I5" s="12"/>
      <c r="J5" s="12"/>
    </row>
    <row r="6" spans="1:19" ht="15.75" customHeight="1" x14ac:dyDescent="0.25">
      <c r="A6" s="9" t="s">
        <v>116</v>
      </c>
      <c r="B6" s="6">
        <v>1.2</v>
      </c>
      <c r="C6" s="6">
        <f>0.5/0.65</f>
        <v>0.76923076923076916</v>
      </c>
      <c r="D6" s="6">
        <v>1</v>
      </c>
      <c r="E6" s="7">
        <v>8760</v>
      </c>
      <c r="F6" s="6">
        <f>(B6-C6)*D6*E6/1000</f>
        <v>3.773538461538462</v>
      </c>
      <c r="G6" s="6">
        <f t="shared" ref="G6" si="0">F6*0.2986*1.079</f>
        <v>1.2157940927999999</v>
      </c>
      <c r="H6" s="6">
        <f t="shared" ref="H6" si="1">G6*200*2.59/1000</f>
        <v>0.62978134007039988</v>
      </c>
      <c r="I6" s="6">
        <f>Затраты!B5</f>
        <v>28.49</v>
      </c>
      <c r="J6" s="6">
        <f t="shared" ref="J6" si="2">I6/H6</f>
        <v>45.237923366886761</v>
      </c>
      <c r="K6" s="3"/>
      <c r="N6" s="3"/>
      <c r="O6" s="3"/>
      <c r="P6" s="3"/>
      <c r="R6" s="3"/>
    </row>
    <row r="7" spans="1:19" ht="15.6" customHeight="1" x14ac:dyDescent="0.25">
      <c r="A7" s="12" t="s">
        <v>114</v>
      </c>
      <c r="B7" s="12"/>
      <c r="C7" s="12"/>
      <c r="D7" s="12"/>
      <c r="E7" s="12"/>
      <c r="F7" s="12"/>
      <c r="G7" s="12"/>
      <c r="H7" s="12"/>
      <c r="I7" s="12"/>
      <c r="J7" s="12"/>
      <c r="L7" s="3"/>
      <c r="O7" s="3"/>
      <c r="P7" s="3"/>
      <c r="Q7" s="3"/>
      <c r="S7" s="3"/>
    </row>
    <row r="8" spans="1:19" ht="15.75" customHeight="1" x14ac:dyDescent="0.25">
      <c r="A8" s="9" t="s">
        <v>116</v>
      </c>
      <c r="B8" s="6">
        <v>1.2</v>
      </c>
      <c r="C8" s="6">
        <f>0.5/0.65</f>
        <v>0.76923076923076916</v>
      </c>
      <c r="D8" s="6">
        <v>1</v>
      </c>
      <c r="E8" s="7">
        <v>8760</v>
      </c>
      <c r="F8" s="6">
        <f>(B8-C8)*D8*E8/1000</f>
        <v>3.773538461538462</v>
      </c>
      <c r="G8" s="6">
        <f t="shared" ref="G8" si="3">F8*0.2986*1.079</f>
        <v>1.2157940927999999</v>
      </c>
      <c r="H8" s="6">
        <f t="shared" ref="H8" si="4">G8*200*2.59/1000</f>
        <v>0.62978134007039988</v>
      </c>
      <c r="I8" s="6">
        <f>Затраты!B9</f>
        <v>28.49</v>
      </c>
      <c r="J8" s="6">
        <f t="shared" ref="J8" si="5">I8/H8</f>
        <v>45.237923366886761</v>
      </c>
      <c r="K8" s="3"/>
      <c r="N8" s="3"/>
      <c r="O8" s="3"/>
      <c r="P8" s="3"/>
      <c r="R8" s="3"/>
    </row>
    <row r="9" spans="1:19" ht="15.75" customHeight="1" x14ac:dyDescent="0.25">
      <c r="A9" s="12" t="s">
        <v>113</v>
      </c>
      <c r="B9" s="12"/>
      <c r="C9" s="12"/>
      <c r="D9" s="12"/>
      <c r="E9" s="12"/>
      <c r="F9" s="12"/>
      <c r="G9" s="12"/>
      <c r="H9" s="12"/>
      <c r="I9" s="12"/>
      <c r="J9" s="12"/>
      <c r="L9" s="3"/>
      <c r="O9" s="3"/>
      <c r="P9" s="3"/>
      <c r="Q9" s="3"/>
      <c r="S9" s="3"/>
    </row>
    <row r="10" spans="1:19" ht="15.75" customHeight="1" x14ac:dyDescent="0.25">
      <c r="A10" s="9" t="s">
        <v>116</v>
      </c>
      <c r="B10" s="6">
        <v>1.2</v>
      </c>
      <c r="C10" s="6">
        <f>0.5/0.65</f>
        <v>0.76923076923076916</v>
      </c>
      <c r="D10" s="6">
        <v>1</v>
      </c>
      <c r="E10" s="7">
        <v>8760</v>
      </c>
      <c r="F10" s="6">
        <f>(B10-C10)*D10*E10/1000</f>
        <v>3.773538461538462</v>
      </c>
      <c r="G10" s="6">
        <f t="shared" ref="G10" si="6">F10*0.2986*1.079</f>
        <v>1.2157940927999999</v>
      </c>
      <c r="H10" s="6">
        <f t="shared" ref="H10" si="7">G10*200*2.59/1000</f>
        <v>0.62978134007039988</v>
      </c>
      <c r="I10" s="6">
        <f>Затраты!B9</f>
        <v>28.49</v>
      </c>
      <c r="J10" s="6">
        <f t="shared" ref="J10" si="8">I10/H10</f>
        <v>45.237923366886761</v>
      </c>
      <c r="K10" s="3"/>
      <c r="N10" s="3"/>
      <c r="O10" s="3"/>
      <c r="P10" s="3"/>
      <c r="R10" s="3"/>
    </row>
    <row r="11" spans="1:19" x14ac:dyDescent="0.25">
      <c r="A11" s="12" t="s">
        <v>112</v>
      </c>
      <c r="B11" s="12"/>
      <c r="C11" s="12"/>
      <c r="D11" s="12"/>
      <c r="E11" s="12"/>
      <c r="F11" s="12"/>
      <c r="G11" s="12"/>
      <c r="H11" s="12"/>
      <c r="I11" s="12"/>
      <c r="J11" s="12"/>
      <c r="L11" s="3"/>
      <c r="O11" s="3"/>
      <c r="P11" s="3"/>
      <c r="Q11" s="3"/>
      <c r="S11" s="3"/>
    </row>
    <row r="12" spans="1:19" x14ac:dyDescent="0.25">
      <c r="A12" s="9" t="s">
        <v>117</v>
      </c>
      <c r="B12" s="6">
        <v>2.7</v>
      </c>
      <c r="C12" s="6">
        <f>0.3/0.27</f>
        <v>1.1111111111111109</v>
      </c>
      <c r="D12" s="6">
        <v>1</v>
      </c>
      <c r="E12" s="7">
        <v>8760</v>
      </c>
      <c r="F12" s="6">
        <f t="shared" ref="F12:F13" si="9">(B12-C12)*D12*E12/1000</f>
        <v>13.91866666666667</v>
      </c>
      <c r="G12" s="6">
        <f t="shared" ref="G12:G13" si="10">F12*0.2986*1.079</f>
        <v>4.4844468621333347</v>
      </c>
      <c r="H12" s="6">
        <f t="shared" ref="H12:H13" si="11">G12*200*2.59/1000</f>
        <v>2.3229434745850672</v>
      </c>
      <c r="I12" s="6">
        <f>Затраты!B17</f>
        <v>34.187999999999995</v>
      </c>
      <c r="J12" s="6">
        <f t="shared" ref="J12:J13" si="12">I12/H12</f>
        <v>14.717534186279234</v>
      </c>
    </row>
    <row r="13" spans="1:19" x14ac:dyDescent="0.25">
      <c r="A13" s="9" t="s">
        <v>118</v>
      </c>
      <c r="B13" s="6">
        <v>2.7</v>
      </c>
      <c r="C13" s="6">
        <f>0.3/0.27</f>
        <v>1.1111111111111109</v>
      </c>
      <c r="D13" s="6">
        <v>1</v>
      </c>
      <c r="E13" s="7">
        <v>8760</v>
      </c>
      <c r="F13" s="6">
        <f t="shared" si="9"/>
        <v>13.91866666666667</v>
      </c>
      <c r="G13" s="6">
        <f t="shared" si="10"/>
        <v>4.4844468621333347</v>
      </c>
      <c r="H13" s="6">
        <f t="shared" si="11"/>
        <v>2.3229434745850672</v>
      </c>
      <c r="I13" s="6">
        <f>Затраты!B20</f>
        <v>34.187999999999995</v>
      </c>
      <c r="J13" s="6">
        <f t="shared" si="12"/>
        <v>14.717534186279234</v>
      </c>
    </row>
    <row r="14" spans="1:19" x14ac:dyDescent="0.25">
      <c r="A14" s="12" t="s">
        <v>111</v>
      </c>
      <c r="B14" s="12"/>
      <c r="C14" s="12"/>
      <c r="D14" s="12"/>
      <c r="E14" s="12"/>
      <c r="F14" s="12"/>
      <c r="G14" s="12"/>
      <c r="H14" s="12"/>
      <c r="I14" s="12"/>
      <c r="J14" s="12"/>
    </row>
    <row r="15" spans="1:19" ht="15.75" customHeight="1" x14ac:dyDescent="0.25">
      <c r="A15" s="9" t="s">
        <v>119</v>
      </c>
      <c r="B15" s="6">
        <v>0.5</v>
      </c>
      <c r="C15" s="6">
        <f>0.25/0.65</f>
        <v>0.38461538461538458</v>
      </c>
      <c r="D15" s="6">
        <v>1</v>
      </c>
      <c r="E15" s="7">
        <v>8760</v>
      </c>
      <c r="F15" s="6">
        <f t="shared" ref="F15" si="13">(B15-C15)*D15*E15/1000</f>
        <v>1.0107692307692311</v>
      </c>
      <c r="G15" s="6">
        <f t="shared" ref="G15" si="14">F15*0.2986*1.079</f>
        <v>0.32565913200000007</v>
      </c>
      <c r="H15" s="6">
        <f t="shared" ref="H15" si="15">G15*200*2.59/1000</f>
        <v>0.16869143037600001</v>
      </c>
      <c r="I15" s="6">
        <f>Затраты!B24</f>
        <v>19.942999999999998</v>
      </c>
      <c r="J15" s="6">
        <f t="shared" ref="J15" si="16">I15/H15</f>
        <v>118.22177306546402</v>
      </c>
    </row>
    <row r="16" spans="1:19" x14ac:dyDescent="0.25">
      <c r="A16" s="12" t="s">
        <v>110</v>
      </c>
      <c r="B16" s="12"/>
      <c r="C16" s="12"/>
      <c r="D16" s="12"/>
      <c r="E16" s="12"/>
      <c r="F16" s="12"/>
      <c r="G16" s="12"/>
      <c r="H16" s="12"/>
      <c r="I16" s="12"/>
      <c r="J16" s="12"/>
    </row>
    <row r="17" spans="1:10" ht="15.75" customHeight="1" x14ac:dyDescent="0.25">
      <c r="A17" s="9" t="s">
        <v>127</v>
      </c>
      <c r="B17" s="6">
        <v>1.8</v>
      </c>
      <c r="C17" s="6">
        <f>1/0.65</f>
        <v>1.5384615384615383</v>
      </c>
      <c r="D17" s="6">
        <v>1</v>
      </c>
      <c r="E17" s="7">
        <v>8760</v>
      </c>
      <c r="F17" s="6">
        <f t="shared" ref="F17:F23" si="17">(B17-C17)*D17*E17/1000</f>
        <v>2.2910769230769246</v>
      </c>
      <c r="G17" s="6">
        <f t="shared" ref="G17:G23" si="18">F17*0.2986*1.079</f>
        <v>0.73816069920000038</v>
      </c>
      <c r="H17" s="6">
        <f t="shared" ref="H17:H23" si="19">G17*200*2.59/1000</f>
        <v>0.38236724218560014</v>
      </c>
      <c r="I17" s="6">
        <f>Затраты!B28</f>
        <v>37.1</v>
      </c>
      <c r="J17" s="6">
        <f t="shared" ref="J17:J23" si="20">I17/H17</f>
        <v>97.027140159647232</v>
      </c>
    </row>
    <row r="18" spans="1:10" ht="15.75" customHeight="1" x14ac:dyDescent="0.25">
      <c r="A18" s="9" t="s">
        <v>120</v>
      </c>
      <c r="B18" s="6">
        <v>0.4</v>
      </c>
      <c r="C18" s="6">
        <f>0.15/0.65</f>
        <v>0.23076923076923075</v>
      </c>
      <c r="D18" s="6">
        <v>1</v>
      </c>
      <c r="E18" s="7">
        <v>8760</v>
      </c>
      <c r="F18" s="6">
        <f t="shared" si="17"/>
        <v>1.4824615384615387</v>
      </c>
      <c r="G18" s="6">
        <f t="shared" si="18"/>
        <v>0.47763339360000007</v>
      </c>
      <c r="H18" s="6">
        <f t="shared" si="19"/>
        <v>0.24741409788480001</v>
      </c>
      <c r="I18" s="6">
        <f>Затраты!B31</f>
        <v>18.5185</v>
      </c>
      <c r="J18" s="6">
        <f t="shared" si="20"/>
        <v>74.848200479758077</v>
      </c>
    </row>
    <row r="19" spans="1:10" x14ac:dyDescent="0.25">
      <c r="A19" s="9" t="s">
        <v>121</v>
      </c>
      <c r="B19" s="6">
        <v>1.2</v>
      </c>
      <c r="C19" s="6">
        <f>0.5/0.65</f>
        <v>0.76923076923076916</v>
      </c>
      <c r="D19" s="6">
        <v>1</v>
      </c>
      <c r="E19" s="7">
        <v>8760</v>
      </c>
      <c r="F19" s="6">
        <f t="shared" si="17"/>
        <v>3.773538461538462</v>
      </c>
      <c r="G19" s="6">
        <f t="shared" si="18"/>
        <v>1.2157940927999999</v>
      </c>
      <c r="H19" s="6">
        <f t="shared" si="19"/>
        <v>0.62978134007039988</v>
      </c>
      <c r="I19" s="6">
        <f>Затраты!B34</f>
        <v>28.49</v>
      </c>
      <c r="J19" s="6">
        <f t="shared" si="20"/>
        <v>45.237923366886761</v>
      </c>
    </row>
    <row r="20" spans="1:10" x14ac:dyDescent="0.25">
      <c r="A20" s="9" t="s">
        <v>122</v>
      </c>
      <c r="B20" s="6">
        <v>2.7</v>
      </c>
      <c r="C20" s="6">
        <f>0.3/0.27</f>
        <v>1.1111111111111109</v>
      </c>
      <c r="D20" s="6">
        <v>1</v>
      </c>
      <c r="E20" s="7">
        <v>8760</v>
      </c>
      <c r="F20" s="6">
        <f t="shared" si="17"/>
        <v>13.91866666666667</v>
      </c>
      <c r="G20" s="6">
        <f t="shared" si="18"/>
        <v>4.4844468621333347</v>
      </c>
      <c r="H20" s="6">
        <f t="shared" si="19"/>
        <v>2.3229434745850672</v>
      </c>
      <c r="I20" s="6">
        <f>Затраты!B37</f>
        <v>34.187999999999995</v>
      </c>
      <c r="J20" s="6">
        <f t="shared" si="20"/>
        <v>14.717534186279234</v>
      </c>
    </row>
    <row r="21" spans="1:10" x14ac:dyDescent="0.25">
      <c r="A21" s="10" t="s">
        <v>123</v>
      </c>
      <c r="B21" s="22">
        <v>13.4</v>
      </c>
      <c r="C21" s="22">
        <f>2/0.27</f>
        <v>7.4074074074074066</v>
      </c>
      <c r="D21" s="22">
        <v>1</v>
      </c>
      <c r="E21" s="20">
        <v>8000</v>
      </c>
      <c r="F21" s="22">
        <f t="shared" si="17"/>
        <v>47.94074074074075</v>
      </c>
      <c r="G21" s="22">
        <f t="shared" si="18"/>
        <v>15.445998494814816</v>
      </c>
      <c r="H21" s="22">
        <f t="shared" si="19"/>
        <v>8.0010272203140751</v>
      </c>
      <c r="I21" s="22">
        <f>Затраты!B40</f>
        <v>82.620999999999995</v>
      </c>
      <c r="J21" s="22">
        <f t="shared" si="20"/>
        <v>10.326299076977364</v>
      </c>
    </row>
    <row r="22" spans="1:10" x14ac:dyDescent="0.25">
      <c r="A22" s="10" t="s">
        <v>124</v>
      </c>
      <c r="B22" s="22">
        <v>1.2</v>
      </c>
      <c r="C22" s="22">
        <f t="shared" ref="C22:C23" si="21">0.5/0.65</f>
        <v>0.76923076923076916</v>
      </c>
      <c r="D22" s="22">
        <v>1</v>
      </c>
      <c r="E22" s="20">
        <v>8760</v>
      </c>
      <c r="F22" s="22">
        <f t="shared" si="17"/>
        <v>3.773538461538462</v>
      </c>
      <c r="G22" s="22">
        <f t="shared" si="18"/>
        <v>1.2157940927999999</v>
      </c>
      <c r="H22" s="22">
        <f t="shared" si="19"/>
        <v>0.62978134007039988</v>
      </c>
      <c r="I22" s="22">
        <f>Затраты!B43</f>
        <v>28.49</v>
      </c>
      <c r="J22" s="22">
        <f t="shared" si="20"/>
        <v>45.237923366886761</v>
      </c>
    </row>
    <row r="23" spans="1:10" x14ac:dyDescent="0.25">
      <c r="A23" s="10" t="s">
        <v>124</v>
      </c>
      <c r="B23" s="22">
        <v>1.2</v>
      </c>
      <c r="C23" s="22">
        <f t="shared" si="21"/>
        <v>0.76923076923076916</v>
      </c>
      <c r="D23" s="22">
        <v>1</v>
      </c>
      <c r="E23" s="20">
        <v>8760</v>
      </c>
      <c r="F23" s="22">
        <f t="shared" si="17"/>
        <v>3.773538461538462</v>
      </c>
      <c r="G23" s="22">
        <f t="shared" si="18"/>
        <v>1.2157940927999999</v>
      </c>
      <c r="H23" s="22">
        <f t="shared" si="19"/>
        <v>0.62978134007039988</v>
      </c>
      <c r="I23" s="22">
        <f>Затраты!B46</f>
        <v>28.49</v>
      </c>
      <c r="J23" s="22">
        <f t="shared" si="20"/>
        <v>45.237923366886761</v>
      </c>
    </row>
    <row r="24" spans="1:10" x14ac:dyDescent="0.25">
      <c r="A24" s="13" t="s">
        <v>109</v>
      </c>
      <c r="B24" s="13"/>
      <c r="C24" s="13"/>
      <c r="D24" s="13"/>
      <c r="E24" s="13"/>
      <c r="F24" s="13"/>
      <c r="G24" s="13"/>
      <c r="H24" s="13"/>
      <c r="I24" s="13"/>
      <c r="J24" s="13"/>
    </row>
    <row r="25" spans="1:10" x14ac:dyDescent="0.25">
      <c r="A25" s="10" t="s">
        <v>125</v>
      </c>
      <c r="B25" s="22">
        <v>13.4</v>
      </c>
      <c r="C25" s="22">
        <f>2/0.27</f>
        <v>7.4074074074074066</v>
      </c>
      <c r="D25" s="22">
        <v>1</v>
      </c>
      <c r="E25" s="20">
        <v>8000</v>
      </c>
      <c r="F25" s="22">
        <f t="shared" ref="F25:F29" si="22">(B25-C25)*D25*E25/1000</f>
        <v>47.94074074074075</v>
      </c>
      <c r="G25" s="22">
        <f t="shared" ref="G25:G29" si="23">F25*0.2986*1.079</f>
        <v>15.445998494814816</v>
      </c>
      <c r="H25" s="22">
        <f t="shared" ref="H25:H29" si="24">G25*200*2.59/1000</f>
        <v>8.0010272203140751</v>
      </c>
      <c r="I25" s="22">
        <f>Затраты!B50</f>
        <v>82.620999999999995</v>
      </c>
      <c r="J25" s="22">
        <f t="shared" ref="J25:J29" si="25">I25/H25</f>
        <v>10.326299076977364</v>
      </c>
    </row>
    <row r="26" spans="1:10" x14ac:dyDescent="0.25">
      <c r="A26" s="10" t="s">
        <v>116</v>
      </c>
      <c r="B26" s="22">
        <v>1.2</v>
      </c>
      <c r="C26" s="22">
        <f t="shared" ref="C26" si="26">0.5/0.65</f>
        <v>0.76923076923076916</v>
      </c>
      <c r="D26" s="22">
        <v>1</v>
      </c>
      <c r="E26" s="20">
        <v>8760</v>
      </c>
      <c r="F26" s="22">
        <f t="shared" si="22"/>
        <v>3.773538461538462</v>
      </c>
      <c r="G26" s="22">
        <f t="shared" si="23"/>
        <v>1.2157940927999999</v>
      </c>
      <c r="H26" s="22">
        <f t="shared" si="24"/>
        <v>0.62978134007039988</v>
      </c>
      <c r="I26" s="22">
        <f>Затраты!B53</f>
        <v>28.49</v>
      </c>
      <c r="J26" s="22">
        <f t="shared" si="25"/>
        <v>45.237923366886761</v>
      </c>
    </row>
    <row r="27" spans="1:10" x14ac:dyDescent="0.25">
      <c r="A27" s="10" t="s">
        <v>126</v>
      </c>
      <c r="B27" s="22">
        <v>7.1</v>
      </c>
      <c r="C27" s="22">
        <f>1/0.27</f>
        <v>3.7037037037037033</v>
      </c>
      <c r="D27" s="22">
        <v>1</v>
      </c>
      <c r="E27" s="20">
        <v>8000</v>
      </c>
      <c r="F27" s="22">
        <f t="shared" si="22"/>
        <v>27.170370370370371</v>
      </c>
      <c r="G27" s="22">
        <f t="shared" si="23"/>
        <v>8.7540053274074072</v>
      </c>
      <c r="H27" s="22">
        <f t="shared" si="24"/>
        <v>4.534574759597036</v>
      </c>
      <c r="I27" s="22">
        <f>Затраты!B56</f>
        <v>39.885999999999996</v>
      </c>
      <c r="J27" s="22">
        <f t="shared" si="25"/>
        <v>8.7959736280860117</v>
      </c>
    </row>
    <row r="28" spans="1:10" ht="15.6" customHeight="1" x14ac:dyDescent="0.25">
      <c r="A28" s="10" t="s">
        <v>130</v>
      </c>
      <c r="B28" s="22">
        <v>4.5</v>
      </c>
      <c r="C28" s="22">
        <f>1/0.27</f>
        <v>3.7037037037037033</v>
      </c>
      <c r="D28" s="22">
        <v>1</v>
      </c>
      <c r="E28" s="20">
        <v>8760</v>
      </c>
      <c r="F28" s="22">
        <f t="shared" si="22"/>
        <v>6.9755555555555597</v>
      </c>
      <c r="G28" s="22">
        <f t="shared" si="23"/>
        <v>2.2474500591111122</v>
      </c>
      <c r="H28" s="22">
        <f t="shared" si="24"/>
        <v>1.1641791306195559</v>
      </c>
      <c r="I28" s="22">
        <f>Затраты!B59</f>
        <v>39.885999999999996</v>
      </c>
      <c r="J28" s="22">
        <f t="shared" si="25"/>
        <v>34.261050512710497</v>
      </c>
    </row>
    <row r="29" spans="1:10" x14ac:dyDescent="0.25">
      <c r="A29" s="10" t="s">
        <v>127</v>
      </c>
      <c r="B29" s="22">
        <v>1.8</v>
      </c>
      <c r="C29" s="22">
        <f>1/0.65</f>
        <v>1.5384615384615383</v>
      </c>
      <c r="D29" s="22">
        <v>1</v>
      </c>
      <c r="E29" s="20">
        <v>8760</v>
      </c>
      <c r="F29" s="22">
        <f t="shared" si="22"/>
        <v>2.2910769230769246</v>
      </c>
      <c r="G29" s="22">
        <f t="shared" si="23"/>
        <v>0.73816069920000038</v>
      </c>
      <c r="H29" s="22">
        <f t="shared" si="24"/>
        <v>0.38236724218560014</v>
      </c>
      <c r="I29" s="22">
        <f>Затраты!B62</f>
        <v>37.1</v>
      </c>
      <c r="J29" s="22">
        <f t="shared" si="25"/>
        <v>97.027140159647232</v>
      </c>
    </row>
    <row r="30" spans="1:10" x14ac:dyDescent="0.25">
      <c r="A30" s="13" t="s">
        <v>108</v>
      </c>
      <c r="B30" s="13"/>
      <c r="C30" s="13"/>
      <c r="D30" s="13"/>
      <c r="E30" s="13"/>
      <c r="F30" s="13"/>
      <c r="G30" s="13"/>
      <c r="H30" s="13"/>
      <c r="I30" s="13"/>
      <c r="J30" s="13"/>
    </row>
    <row r="31" spans="1:10" x14ac:dyDescent="0.25">
      <c r="A31" s="10" t="s">
        <v>128</v>
      </c>
      <c r="B31" s="22">
        <v>3.8</v>
      </c>
      <c r="C31" s="22">
        <f>0.6/0.27</f>
        <v>2.2222222222222219</v>
      </c>
      <c r="D31" s="22">
        <v>1</v>
      </c>
      <c r="E31" s="20">
        <v>8760</v>
      </c>
      <c r="F31" s="22">
        <f t="shared" ref="F31" si="27">(B31-C31)*D31*E31/1000</f>
        <v>13.821333333333333</v>
      </c>
      <c r="G31" s="22">
        <f t="shared" ref="G31" si="28">F31*0.2986*1.079</f>
        <v>4.4530870938666665</v>
      </c>
      <c r="H31" s="22">
        <f t="shared" ref="H31" si="29">G31*200*2.59/1000</f>
        <v>2.306699114622933</v>
      </c>
      <c r="I31" s="22">
        <f>Затраты!B66</f>
        <v>34.187999999999995</v>
      </c>
      <c r="J31" s="22">
        <f t="shared" ref="J31" si="30">I31/H31</f>
        <v>14.821178793224869</v>
      </c>
    </row>
    <row r="32" spans="1:10" x14ac:dyDescent="0.25">
      <c r="A32" s="13" t="s">
        <v>107</v>
      </c>
      <c r="B32" s="13"/>
      <c r="C32" s="13"/>
      <c r="D32" s="13"/>
      <c r="E32" s="13"/>
      <c r="F32" s="13"/>
      <c r="G32" s="13"/>
      <c r="H32" s="13"/>
      <c r="I32" s="13"/>
      <c r="J32" s="13"/>
    </row>
    <row r="33" spans="1:10" x14ac:dyDescent="0.25">
      <c r="A33" s="10" t="s">
        <v>121</v>
      </c>
      <c r="B33" s="22">
        <v>0.54</v>
      </c>
      <c r="C33" s="22">
        <f>0.25/0.65</f>
        <v>0.38461538461538458</v>
      </c>
      <c r="D33" s="22">
        <v>1</v>
      </c>
      <c r="E33" s="20">
        <v>8760</v>
      </c>
      <c r="F33" s="22">
        <f t="shared" ref="F33:F39" si="31">(B33-C33)*D33*E33/1000</f>
        <v>1.3611692307692316</v>
      </c>
      <c r="G33" s="22">
        <f t="shared" ref="G33:G39" si="32">F33*0.2986*1.079</f>
        <v>0.43855429776000021</v>
      </c>
      <c r="H33" s="22">
        <f t="shared" ref="H33:H39" si="33">G33*200*2.59/1000</f>
        <v>0.22717112623968008</v>
      </c>
      <c r="I33" s="22">
        <f>Затраты!B70</f>
        <v>28.49</v>
      </c>
      <c r="J33" s="22">
        <f t="shared" ref="J33:J39" si="34">I33/H33</f>
        <v>125.41206477948798</v>
      </c>
    </row>
    <row r="34" spans="1:10" x14ac:dyDescent="0.25">
      <c r="A34" s="10" t="s">
        <v>121</v>
      </c>
      <c r="B34" s="22">
        <v>0.54</v>
      </c>
      <c r="C34" s="22">
        <f t="shared" ref="C34:C36" si="35">0.25/0.65</f>
        <v>0.38461538461538458</v>
      </c>
      <c r="D34" s="22">
        <v>1</v>
      </c>
      <c r="E34" s="20">
        <v>8760</v>
      </c>
      <c r="F34" s="22">
        <f t="shared" si="31"/>
        <v>1.3611692307692316</v>
      </c>
      <c r="G34" s="22">
        <f t="shared" si="32"/>
        <v>0.43855429776000021</v>
      </c>
      <c r="H34" s="22">
        <f t="shared" si="33"/>
        <v>0.22717112623968008</v>
      </c>
      <c r="I34" s="22">
        <f>Затраты!B73</f>
        <v>28.49</v>
      </c>
      <c r="J34" s="22">
        <f t="shared" si="34"/>
        <v>125.41206477948798</v>
      </c>
    </row>
    <row r="35" spans="1:10" x14ac:dyDescent="0.25">
      <c r="A35" s="10" t="s">
        <v>121</v>
      </c>
      <c r="B35" s="22">
        <v>0.54</v>
      </c>
      <c r="C35" s="22">
        <f t="shared" si="35"/>
        <v>0.38461538461538458</v>
      </c>
      <c r="D35" s="22">
        <v>1</v>
      </c>
      <c r="E35" s="20">
        <v>8760</v>
      </c>
      <c r="F35" s="22">
        <f t="shared" si="31"/>
        <v>1.3611692307692316</v>
      </c>
      <c r="G35" s="22">
        <f t="shared" si="32"/>
        <v>0.43855429776000021</v>
      </c>
      <c r="H35" s="22">
        <f t="shared" si="33"/>
        <v>0.22717112623968008</v>
      </c>
      <c r="I35" s="22">
        <f>Затраты!B76</f>
        <v>28.49</v>
      </c>
      <c r="J35" s="22">
        <f t="shared" si="34"/>
        <v>125.41206477948798</v>
      </c>
    </row>
    <row r="36" spans="1:10" x14ac:dyDescent="0.25">
      <c r="A36" s="10" t="s">
        <v>121</v>
      </c>
      <c r="B36" s="22">
        <v>0.54</v>
      </c>
      <c r="C36" s="22">
        <f t="shared" si="35"/>
        <v>0.38461538461538458</v>
      </c>
      <c r="D36" s="22">
        <v>1</v>
      </c>
      <c r="E36" s="20">
        <v>8760</v>
      </c>
      <c r="F36" s="22">
        <f t="shared" si="31"/>
        <v>1.3611692307692316</v>
      </c>
      <c r="G36" s="22">
        <f t="shared" si="32"/>
        <v>0.43855429776000021</v>
      </c>
      <c r="H36" s="22">
        <f t="shared" si="33"/>
        <v>0.22717112623968008</v>
      </c>
      <c r="I36" s="22">
        <f>Затраты!B79</f>
        <v>28.49</v>
      </c>
      <c r="J36" s="22">
        <f t="shared" si="34"/>
        <v>125.41206477948798</v>
      </c>
    </row>
    <row r="37" spans="1:10" x14ac:dyDescent="0.25">
      <c r="A37" s="10" t="s">
        <v>123</v>
      </c>
      <c r="B37" s="22">
        <v>13.4</v>
      </c>
      <c r="C37" s="22">
        <f>2/0.27</f>
        <v>7.4074074074074066</v>
      </c>
      <c r="D37" s="22">
        <v>1</v>
      </c>
      <c r="E37" s="20">
        <v>8000</v>
      </c>
      <c r="F37" s="22">
        <f t="shared" si="31"/>
        <v>47.94074074074075</v>
      </c>
      <c r="G37" s="22">
        <f t="shared" si="32"/>
        <v>15.445998494814816</v>
      </c>
      <c r="H37" s="22">
        <f t="shared" si="33"/>
        <v>8.0010272203140751</v>
      </c>
      <c r="I37" s="22">
        <f>Затраты!B82</f>
        <v>82.620999999999995</v>
      </c>
      <c r="J37" s="22">
        <f t="shared" si="34"/>
        <v>10.326299076977364</v>
      </c>
    </row>
    <row r="38" spans="1:10" x14ac:dyDescent="0.25">
      <c r="A38" s="10" t="s">
        <v>130</v>
      </c>
      <c r="B38" s="22">
        <v>4.5</v>
      </c>
      <c r="C38" s="22">
        <f>1/0.27</f>
        <v>3.7037037037037033</v>
      </c>
      <c r="D38" s="22">
        <v>1</v>
      </c>
      <c r="E38" s="20">
        <v>8760</v>
      </c>
      <c r="F38" s="22">
        <f t="shared" si="31"/>
        <v>6.9755555555555597</v>
      </c>
      <c r="G38" s="22">
        <f t="shared" si="32"/>
        <v>2.2474500591111122</v>
      </c>
      <c r="H38" s="22">
        <f t="shared" si="33"/>
        <v>1.1641791306195559</v>
      </c>
      <c r="I38" s="22">
        <f>Затраты!B85</f>
        <v>39.885999999999996</v>
      </c>
      <c r="J38" s="22">
        <f t="shared" si="34"/>
        <v>34.261050512710497</v>
      </c>
    </row>
    <row r="39" spans="1:10" x14ac:dyDescent="0.25">
      <c r="A39" s="10" t="s">
        <v>121</v>
      </c>
      <c r="B39" s="22">
        <v>0.54</v>
      </c>
      <c r="C39" s="22">
        <f>0.25/0.65</f>
        <v>0.38461538461538458</v>
      </c>
      <c r="D39" s="22">
        <v>1</v>
      </c>
      <c r="E39" s="20">
        <v>8760</v>
      </c>
      <c r="F39" s="22">
        <f t="shared" si="31"/>
        <v>1.3611692307692316</v>
      </c>
      <c r="G39" s="22">
        <f t="shared" si="32"/>
        <v>0.43855429776000021</v>
      </c>
      <c r="H39" s="22">
        <f t="shared" si="33"/>
        <v>0.22717112623968008</v>
      </c>
      <c r="I39" s="22">
        <f>Затраты!B88</f>
        <v>28.49</v>
      </c>
      <c r="J39" s="22">
        <f t="shared" si="34"/>
        <v>125.41206477948798</v>
      </c>
    </row>
    <row r="40" spans="1:10" x14ac:dyDescent="0.25">
      <c r="A40" s="13" t="s">
        <v>106</v>
      </c>
      <c r="B40" s="13"/>
      <c r="C40" s="13"/>
      <c r="D40" s="13"/>
      <c r="E40" s="13"/>
      <c r="F40" s="13"/>
      <c r="G40" s="13"/>
      <c r="H40" s="13"/>
      <c r="I40" s="13"/>
      <c r="J40" s="13"/>
    </row>
    <row r="41" spans="1:10" x14ac:dyDescent="0.25">
      <c r="A41" s="10" t="s">
        <v>131</v>
      </c>
      <c r="B41" s="22">
        <v>3.8</v>
      </c>
      <c r="C41" s="22">
        <f>0.6/0.27</f>
        <v>2.2222222222222219</v>
      </c>
      <c r="D41" s="22">
        <v>1</v>
      </c>
      <c r="E41" s="20">
        <v>8760</v>
      </c>
      <c r="F41" s="22">
        <f t="shared" ref="F41:F42" si="36">(B41-C41)*D41*E41/1000</f>
        <v>13.821333333333333</v>
      </c>
      <c r="G41" s="22">
        <f t="shared" ref="G41:G42" si="37">F41*0.2986*1.079</f>
        <v>4.4530870938666665</v>
      </c>
      <c r="H41" s="22">
        <f t="shared" ref="H41:H42" si="38">G41*200*2.59/1000</f>
        <v>2.306699114622933</v>
      </c>
      <c r="I41" s="22">
        <f>Затраты!B92</f>
        <v>34.187999999999995</v>
      </c>
      <c r="J41" s="22">
        <f t="shared" ref="J41:J42" si="39">I41/H41</f>
        <v>14.821178793224869</v>
      </c>
    </row>
    <row r="42" spans="1:10" x14ac:dyDescent="0.25">
      <c r="A42" s="10" t="s">
        <v>132</v>
      </c>
      <c r="B42" s="22">
        <v>11.4</v>
      </c>
      <c r="C42" s="22">
        <f>1/0.27</f>
        <v>3.7037037037037033</v>
      </c>
      <c r="D42" s="22">
        <v>1</v>
      </c>
      <c r="E42" s="20">
        <v>8000</v>
      </c>
      <c r="F42" s="22">
        <f t="shared" si="36"/>
        <v>61.570370370370377</v>
      </c>
      <c r="G42" s="22">
        <f t="shared" si="37"/>
        <v>19.837320687407406</v>
      </c>
      <c r="H42" s="22">
        <f t="shared" si="38"/>
        <v>10.275732116077036</v>
      </c>
      <c r="I42" s="22">
        <f>Затраты!B95</f>
        <v>71.3</v>
      </c>
      <c r="J42" s="22">
        <f t="shared" si="39"/>
        <v>6.9386783534816576</v>
      </c>
    </row>
    <row r="43" spans="1:10" x14ac:dyDescent="0.25">
      <c r="A43" s="13" t="s">
        <v>105</v>
      </c>
      <c r="B43" s="13"/>
      <c r="C43" s="13"/>
      <c r="D43" s="13"/>
      <c r="E43" s="13"/>
      <c r="F43" s="13"/>
      <c r="G43" s="13"/>
      <c r="H43" s="13"/>
      <c r="I43" s="13"/>
      <c r="J43" s="13"/>
    </row>
    <row r="44" spans="1:10" x14ac:dyDescent="0.25">
      <c r="A44" s="10" t="s">
        <v>116</v>
      </c>
      <c r="B44" s="22">
        <v>1.2</v>
      </c>
      <c r="C44" s="22">
        <f t="shared" ref="C44" si="40">0.5/0.65</f>
        <v>0.76923076923076916</v>
      </c>
      <c r="D44" s="22">
        <v>1</v>
      </c>
      <c r="E44" s="20">
        <v>8760</v>
      </c>
      <c r="F44" s="22">
        <f t="shared" ref="F44:F61" si="41">(B44-C44)*D44*E44/1000</f>
        <v>3.773538461538462</v>
      </c>
      <c r="G44" s="22">
        <f t="shared" ref="G44:G61" si="42">F44*0.2986*1.079</f>
        <v>1.2157940927999999</v>
      </c>
      <c r="H44" s="22">
        <f t="shared" ref="H44:H61" si="43">G44*200*2.59/1000</f>
        <v>0.62978134007039988</v>
      </c>
      <c r="I44" s="22">
        <f>Затраты!B99</f>
        <v>28.49</v>
      </c>
      <c r="J44" s="22">
        <f t="shared" ref="J44:J61" si="44">I44/H44</f>
        <v>45.237923366886761</v>
      </c>
    </row>
    <row r="45" spans="1:10" x14ac:dyDescent="0.25">
      <c r="A45" s="10" t="s">
        <v>122</v>
      </c>
      <c r="B45" s="22">
        <v>2.7</v>
      </c>
      <c r="C45" s="22">
        <f>0.3/0.27</f>
        <v>1.1111111111111109</v>
      </c>
      <c r="D45" s="22">
        <v>1</v>
      </c>
      <c r="E45" s="20">
        <v>8760</v>
      </c>
      <c r="F45" s="22">
        <f t="shared" si="41"/>
        <v>13.91866666666667</v>
      </c>
      <c r="G45" s="22">
        <f t="shared" si="42"/>
        <v>4.4844468621333347</v>
      </c>
      <c r="H45" s="22">
        <f t="shared" si="43"/>
        <v>2.3229434745850672</v>
      </c>
      <c r="I45" s="22">
        <f>Затраты!B102</f>
        <v>34.187999999999995</v>
      </c>
      <c r="J45" s="22">
        <f t="shared" si="44"/>
        <v>14.717534186279234</v>
      </c>
    </row>
    <row r="46" spans="1:10" x14ac:dyDescent="0.25">
      <c r="A46" s="10" t="s">
        <v>133</v>
      </c>
      <c r="B46" s="22">
        <v>3</v>
      </c>
      <c r="C46" s="22">
        <f>1.5/0.65</f>
        <v>2.3076923076923075</v>
      </c>
      <c r="D46" s="22">
        <v>1</v>
      </c>
      <c r="E46" s="20">
        <v>8760</v>
      </c>
      <c r="F46" s="22">
        <f t="shared" si="41"/>
        <v>6.0646153846153865</v>
      </c>
      <c r="G46" s="22">
        <f t="shared" si="42"/>
        <v>1.9539547920000004</v>
      </c>
      <c r="H46" s="22">
        <f t="shared" si="43"/>
        <v>1.0121485822560001</v>
      </c>
      <c r="I46" s="22">
        <f>Затраты!B105</f>
        <v>42.8</v>
      </c>
      <c r="J46" s="22">
        <f t="shared" si="44"/>
        <v>42.28628162932575</v>
      </c>
    </row>
    <row r="47" spans="1:10" x14ac:dyDescent="0.25">
      <c r="A47" s="10" t="s">
        <v>116</v>
      </c>
      <c r="B47" s="22">
        <v>1.2</v>
      </c>
      <c r="C47" s="22">
        <f t="shared" ref="C47" si="45">0.5/0.65</f>
        <v>0.76923076923076916</v>
      </c>
      <c r="D47" s="22">
        <v>1</v>
      </c>
      <c r="E47" s="20">
        <v>8760</v>
      </c>
      <c r="F47" s="22">
        <f t="shared" si="41"/>
        <v>3.773538461538462</v>
      </c>
      <c r="G47" s="22">
        <f t="shared" si="42"/>
        <v>1.2157940927999999</v>
      </c>
      <c r="H47" s="22">
        <f t="shared" si="43"/>
        <v>0.62978134007039988</v>
      </c>
      <c r="I47" s="22">
        <f>Затраты!B108</f>
        <v>28.49</v>
      </c>
      <c r="J47" s="22">
        <f t="shared" si="44"/>
        <v>45.237923366886761</v>
      </c>
    </row>
    <row r="48" spans="1:10" x14ac:dyDescent="0.25">
      <c r="A48" s="10" t="s">
        <v>134</v>
      </c>
      <c r="B48" s="22">
        <v>3</v>
      </c>
      <c r="C48" s="22">
        <f>1.5/0.65</f>
        <v>2.3076923076923075</v>
      </c>
      <c r="D48" s="22">
        <v>1</v>
      </c>
      <c r="E48" s="20">
        <v>8760</v>
      </c>
      <c r="F48" s="22">
        <f t="shared" si="41"/>
        <v>6.0646153846153865</v>
      </c>
      <c r="G48" s="22">
        <f t="shared" si="42"/>
        <v>1.9539547920000004</v>
      </c>
      <c r="H48" s="22">
        <f t="shared" si="43"/>
        <v>1.0121485822560001</v>
      </c>
      <c r="I48" s="22">
        <f>Затраты!B111</f>
        <v>42.8</v>
      </c>
      <c r="J48" s="22">
        <f t="shared" si="44"/>
        <v>42.28628162932575</v>
      </c>
    </row>
    <row r="49" spans="1:10" x14ac:dyDescent="0.25">
      <c r="A49" s="10" t="s">
        <v>135</v>
      </c>
      <c r="B49" s="22">
        <v>7.9</v>
      </c>
      <c r="C49" s="22">
        <f>4/0.65</f>
        <v>6.1538461538461533</v>
      </c>
      <c r="D49" s="22">
        <v>1</v>
      </c>
      <c r="E49" s="20">
        <v>8760</v>
      </c>
      <c r="F49" s="22">
        <f t="shared" si="41"/>
        <v>15.2963076923077</v>
      </c>
      <c r="G49" s="22">
        <f t="shared" si="42"/>
        <v>4.9283081976000025</v>
      </c>
      <c r="H49" s="22">
        <f t="shared" si="43"/>
        <v>2.5528636463568009</v>
      </c>
      <c r="I49" s="22">
        <f>Затраты!B114</f>
        <v>56.98</v>
      </c>
      <c r="J49" s="22">
        <f t="shared" si="44"/>
        <v>22.320032674411078</v>
      </c>
    </row>
    <row r="50" spans="1:10" x14ac:dyDescent="0.25">
      <c r="A50" s="10" t="s">
        <v>135</v>
      </c>
      <c r="B50" s="22">
        <v>7.9</v>
      </c>
      <c r="C50" s="22">
        <f>4/0.65</f>
        <v>6.1538461538461533</v>
      </c>
      <c r="D50" s="22">
        <v>1</v>
      </c>
      <c r="E50" s="20">
        <v>8760</v>
      </c>
      <c r="F50" s="22">
        <f t="shared" si="41"/>
        <v>15.2963076923077</v>
      </c>
      <c r="G50" s="22">
        <f t="shared" si="42"/>
        <v>4.9283081976000025</v>
      </c>
      <c r="H50" s="22">
        <f t="shared" si="43"/>
        <v>2.5528636463568009</v>
      </c>
      <c r="I50" s="22">
        <f>Затраты!B117</f>
        <v>56.98</v>
      </c>
      <c r="J50" s="22">
        <f t="shared" si="44"/>
        <v>22.320032674411078</v>
      </c>
    </row>
    <row r="51" spans="1:10" x14ac:dyDescent="0.25">
      <c r="A51" s="10" t="s">
        <v>135</v>
      </c>
      <c r="B51" s="22">
        <v>7.9</v>
      </c>
      <c r="C51" s="22">
        <f t="shared" ref="C51:C52" si="46">4/0.65</f>
        <v>6.1538461538461533</v>
      </c>
      <c r="D51" s="22">
        <v>1</v>
      </c>
      <c r="E51" s="20">
        <v>8760</v>
      </c>
      <c r="F51" s="22">
        <f t="shared" si="41"/>
        <v>15.2963076923077</v>
      </c>
      <c r="G51" s="22">
        <f t="shared" si="42"/>
        <v>4.9283081976000025</v>
      </c>
      <c r="H51" s="22">
        <f t="shared" si="43"/>
        <v>2.5528636463568009</v>
      </c>
      <c r="I51" s="22">
        <f>Затраты!B120</f>
        <v>56.98</v>
      </c>
      <c r="J51" s="22">
        <f t="shared" si="44"/>
        <v>22.320032674411078</v>
      </c>
    </row>
    <row r="52" spans="1:10" x14ac:dyDescent="0.25">
      <c r="A52" s="10" t="s">
        <v>135</v>
      </c>
      <c r="B52" s="22">
        <v>7.9</v>
      </c>
      <c r="C52" s="22">
        <f t="shared" si="46"/>
        <v>6.1538461538461533</v>
      </c>
      <c r="D52" s="22">
        <v>1</v>
      </c>
      <c r="E52" s="20">
        <v>8760</v>
      </c>
      <c r="F52" s="22">
        <f t="shared" si="41"/>
        <v>15.2963076923077</v>
      </c>
      <c r="G52" s="22">
        <f t="shared" si="42"/>
        <v>4.9283081976000025</v>
      </c>
      <c r="H52" s="22">
        <f t="shared" si="43"/>
        <v>2.5528636463568009</v>
      </c>
      <c r="I52" s="22">
        <f>Затраты!B123</f>
        <v>56.98</v>
      </c>
      <c r="J52" s="22">
        <f t="shared" si="44"/>
        <v>22.320032674411078</v>
      </c>
    </row>
    <row r="53" spans="1:10" x14ac:dyDescent="0.25">
      <c r="A53" s="10" t="s">
        <v>136</v>
      </c>
      <c r="B53" s="22">
        <v>3</v>
      </c>
      <c r="C53" s="22">
        <f>1.5/0.65</f>
        <v>2.3076923076923075</v>
      </c>
      <c r="D53" s="22">
        <v>1</v>
      </c>
      <c r="E53" s="20">
        <v>8760</v>
      </c>
      <c r="F53" s="22">
        <f t="shared" si="41"/>
        <v>6.0646153846153865</v>
      </c>
      <c r="G53" s="22">
        <f t="shared" si="42"/>
        <v>1.9539547920000004</v>
      </c>
      <c r="H53" s="22">
        <f t="shared" si="43"/>
        <v>1.0121485822560001</v>
      </c>
      <c r="I53" s="22">
        <f>Затраты!B126</f>
        <v>42.8</v>
      </c>
      <c r="J53" s="22">
        <f t="shared" si="44"/>
        <v>42.28628162932575</v>
      </c>
    </row>
    <row r="54" spans="1:10" x14ac:dyDescent="0.25">
      <c r="A54" s="10" t="s">
        <v>116</v>
      </c>
      <c r="B54" s="22">
        <v>1.2</v>
      </c>
      <c r="C54" s="22">
        <f t="shared" ref="C54" si="47">0.5/0.65</f>
        <v>0.76923076923076916</v>
      </c>
      <c r="D54" s="22">
        <v>1</v>
      </c>
      <c r="E54" s="20">
        <v>8760</v>
      </c>
      <c r="F54" s="22">
        <f t="shared" si="41"/>
        <v>3.773538461538462</v>
      </c>
      <c r="G54" s="22">
        <f t="shared" si="42"/>
        <v>1.2157940927999999</v>
      </c>
      <c r="H54" s="22">
        <f t="shared" si="43"/>
        <v>0.62978134007039988</v>
      </c>
      <c r="I54" s="22">
        <f>Затраты!B129</f>
        <v>28.49</v>
      </c>
      <c r="J54" s="22">
        <f t="shared" si="44"/>
        <v>45.237923366886761</v>
      </c>
    </row>
    <row r="55" spans="1:10" x14ac:dyDescent="0.25">
      <c r="A55" s="10" t="s">
        <v>123</v>
      </c>
      <c r="B55" s="22">
        <v>13.4</v>
      </c>
      <c r="C55" s="22">
        <f>2/0.27</f>
        <v>7.4074074074074066</v>
      </c>
      <c r="D55" s="22">
        <v>1</v>
      </c>
      <c r="E55" s="20">
        <v>8000</v>
      </c>
      <c r="F55" s="22">
        <f t="shared" si="41"/>
        <v>47.94074074074075</v>
      </c>
      <c r="G55" s="22">
        <f t="shared" si="42"/>
        <v>15.445998494814816</v>
      </c>
      <c r="H55" s="22">
        <f t="shared" si="43"/>
        <v>8.0010272203140751</v>
      </c>
      <c r="I55" s="22">
        <f>Затраты!B132</f>
        <v>82.620999999999995</v>
      </c>
      <c r="J55" s="22">
        <f t="shared" si="44"/>
        <v>10.326299076977364</v>
      </c>
    </row>
    <row r="56" spans="1:10" x14ac:dyDescent="0.25">
      <c r="A56" s="10" t="s">
        <v>132</v>
      </c>
      <c r="B56" s="22">
        <v>11.4</v>
      </c>
      <c r="C56" s="22">
        <f>1/0.27</f>
        <v>3.7037037037037033</v>
      </c>
      <c r="D56" s="22">
        <v>1</v>
      </c>
      <c r="E56" s="20">
        <v>8000</v>
      </c>
      <c r="F56" s="22">
        <f t="shared" si="41"/>
        <v>61.570370370370377</v>
      </c>
      <c r="G56" s="22">
        <f t="shared" si="42"/>
        <v>19.837320687407406</v>
      </c>
      <c r="H56" s="22">
        <f t="shared" si="43"/>
        <v>10.275732116077036</v>
      </c>
      <c r="I56" s="22">
        <f>Затраты!B135</f>
        <v>71.3</v>
      </c>
      <c r="J56" s="22">
        <f t="shared" si="44"/>
        <v>6.9386783534816576</v>
      </c>
    </row>
    <row r="57" spans="1:10" x14ac:dyDescent="0.25">
      <c r="A57" s="10" t="s">
        <v>124</v>
      </c>
      <c r="B57" s="22">
        <v>1.2</v>
      </c>
      <c r="C57" s="22">
        <f t="shared" ref="C57:C58" si="48">0.5/0.65</f>
        <v>0.76923076923076916</v>
      </c>
      <c r="D57" s="22">
        <v>1</v>
      </c>
      <c r="E57" s="20">
        <v>8760</v>
      </c>
      <c r="F57" s="22">
        <f t="shared" si="41"/>
        <v>3.773538461538462</v>
      </c>
      <c r="G57" s="22">
        <f t="shared" si="42"/>
        <v>1.2157940927999999</v>
      </c>
      <c r="H57" s="22">
        <f t="shared" si="43"/>
        <v>0.62978134007039988</v>
      </c>
      <c r="I57" s="22">
        <f>Затраты!B138</f>
        <v>28.49</v>
      </c>
      <c r="J57" s="22">
        <f t="shared" si="44"/>
        <v>45.237923366886761</v>
      </c>
    </row>
    <row r="58" spans="1:10" x14ac:dyDescent="0.25">
      <c r="A58" s="10" t="s">
        <v>137</v>
      </c>
      <c r="B58" s="22">
        <v>1.2</v>
      </c>
      <c r="C58" s="22">
        <f t="shared" si="48"/>
        <v>0.76923076923076916</v>
      </c>
      <c r="D58" s="22">
        <v>1</v>
      </c>
      <c r="E58" s="20">
        <v>8760</v>
      </c>
      <c r="F58" s="22">
        <f t="shared" si="41"/>
        <v>3.773538461538462</v>
      </c>
      <c r="G58" s="22">
        <f t="shared" si="42"/>
        <v>1.2157940927999999</v>
      </c>
      <c r="H58" s="22">
        <f t="shared" si="43"/>
        <v>0.62978134007039988</v>
      </c>
      <c r="I58" s="22">
        <f>Затраты!B141</f>
        <v>28.49</v>
      </c>
      <c r="J58" s="22">
        <f t="shared" si="44"/>
        <v>45.237923366886761</v>
      </c>
    </row>
    <row r="59" spans="1:10" x14ac:dyDescent="0.25">
      <c r="A59" s="10" t="s">
        <v>120</v>
      </c>
      <c r="B59" s="22">
        <v>0.4</v>
      </c>
      <c r="C59" s="22">
        <f>0.15/0.65</f>
        <v>0.23076923076923075</v>
      </c>
      <c r="D59" s="22">
        <v>1</v>
      </c>
      <c r="E59" s="20">
        <v>8760</v>
      </c>
      <c r="F59" s="22">
        <f t="shared" si="41"/>
        <v>1.4824615384615387</v>
      </c>
      <c r="G59" s="22">
        <f t="shared" si="42"/>
        <v>0.47763339360000007</v>
      </c>
      <c r="H59" s="22">
        <f t="shared" si="43"/>
        <v>0.24741409788480001</v>
      </c>
      <c r="I59" s="22">
        <f>Затраты!B144</f>
        <v>18.5185</v>
      </c>
      <c r="J59" s="22">
        <f t="shared" si="44"/>
        <v>74.848200479758077</v>
      </c>
    </row>
    <row r="60" spans="1:10" x14ac:dyDescent="0.25">
      <c r="A60" s="10" t="s">
        <v>126</v>
      </c>
      <c r="B60" s="22">
        <v>7.1</v>
      </c>
      <c r="C60" s="22">
        <f>1/0.27</f>
        <v>3.7037037037037033</v>
      </c>
      <c r="D60" s="22">
        <v>1</v>
      </c>
      <c r="E60" s="20">
        <v>8000</v>
      </c>
      <c r="F60" s="22">
        <f t="shared" si="41"/>
        <v>27.170370370370371</v>
      </c>
      <c r="G60" s="22">
        <f t="shared" si="42"/>
        <v>8.7540053274074072</v>
      </c>
      <c r="H60" s="22">
        <f t="shared" si="43"/>
        <v>4.534574759597036</v>
      </c>
      <c r="I60" s="22">
        <f>Затраты!B147</f>
        <v>39.885999999999996</v>
      </c>
      <c r="J60" s="22">
        <f t="shared" si="44"/>
        <v>8.7959736280860117</v>
      </c>
    </row>
    <row r="61" spans="1:10" x14ac:dyDescent="0.25">
      <c r="A61" s="10" t="s">
        <v>120</v>
      </c>
      <c r="B61" s="22">
        <v>0.4</v>
      </c>
      <c r="C61" s="22">
        <f>0.15/0.65</f>
        <v>0.23076923076923075</v>
      </c>
      <c r="D61" s="22">
        <v>1</v>
      </c>
      <c r="E61" s="20">
        <v>8760</v>
      </c>
      <c r="F61" s="22">
        <f t="shared" si="41"/>
        <v>1.4824615384615387</v>
      </c>
      <c r="G61" s="22">
        <f t="shared" si="42"/>
        <v>0.47763339360000007</v>
      </c>
      <c r="H61" s="22">
        <f t="shared" si="43"/>
        <v>0.24741409788480001</v>
      </c>
      <c r="I61" s="22">
        <f>Затраты!B150</f>
        <v>18.5185</v>
      </c>
      <c r="J61" s="22">
        <f t="shared" si="44"/>
        <v>74.848200479758077</v>
      </c>
    </row>
    <row r="62" spans="1:10" x14ac:dyDescent="0.25">
      <c r="A62" s="13" t="s">
        <v>104</v>
      </c>
      <c r="B62" s="13"/>
      <c r="C62" s="13"/>
      <c r="D62" s="13"/>
      <c r="E62" s="13"/>
      <c r="F62" s="13"/>
      <c r="G62" s="13"/>
      <c r="H62" s="13"/>
      <c r="I62" s="13"/>
      <c r="J62" s="13"/>
    </row>
    <row r="63" spans="1:10" x14ac:dyDescent="0.25">
      <c r="A63" s="10" t="s">
        <v>138</v>
      </c>
      <c r="B63" s="22">
        <v>6.5</v>
      </c>
      <c r="C63" s="22">
        <f>1/0.27</f>
        <v>3.7037037037037033</v>
      </c>
      <c r="D63" s="22">
        <v>1</v>
      </c>
      <c r="E63" s="20">
        <v>8000</v>
      </c>
      <c r="F63" s="22">
        <f t="shared" ref="F63:F65" si="49">(B63-C63)*D63*E63/1000</f>
        <v>22.370370370370374</v>
      </c>
      <c r="G63" s="22">
        <f t="shared" ref="G63:G65" si="50">F63*0.2986*1.079</f>
        <v>7.2074962074074076</v>
      </c>
      <c r="H63" s="22">
        <f t="shared" ref="H63:H65" si="51">G63*200*2.59/1000</f>
        <v>3.733483035437037</v>
      </c>
      <c r="I63" s="22">
        <f>Затраты!B154</f>
        <v>68.375999999999991</v>
      </c>
      <c r="J63" s="22">
        <f t="shared" ref="J63:J65" si="52">I63/H63</f>
        <v>18.314265620332726</v>
      </c>
    </row>
    <row r="64" spans="1:10" ht="15.75" customHeight="1" x14ac:dyDescent="0.25">
      <c r="A64" s="10" t="s">
        <v>126</v>
      </c>
      <c r="B64" s="22">
        <v>7.1</v>
      </c>
      <c r="C64" s="22">
        <f t="shared" ref="C64:C71" si="53">1/0.27</f>
        <v>3.7037037037037033</v>
      </c>
      <c r="D64" s="22">
        <v>1</v>
      </c>
      <c r="E64" s="20">
        <v>8000</v>
      </c>
      <c r="F64" s="22">
        <f t="shared" si="49"/>
        <v>27.170370370370371</v>
      </c>
      <c r="G64" s="22">
        <f t="shared" si="50"/>
        <v>8.7540053274074072</v>
      </c>
      <c r="H64" s="22">
        <f t="shared" si="51"/>
        <v>4.534574759597036</v>
      </c>
      <c r="I64" s="22">
        <f>Затраты!B157</f>
        <v>39.885999999999996</v>
      </c>
      <c r="J64" s="22">
        <f t="shared" si="52"/>
        <v>8.7959736280860117</v>
      </c>
    </row>
    <row r="65" spans="1:10" x14ac:dyDescent="0.25">
      <c r="A65" s="10" t="s">
        <v>126</v>
      </c>
      <c r="B65" s="22">
        <v>7.1</v>
      </c>
      <c r="C65" s="22">
        <f t="shared" si="53"/>
        <v>3.7037037037037033</v>
      </c>
      <c r="D65" s="22">
        <v>1</v>
      </c>
      <c r="E65" s="20">
        <v>8000</v>
      </c>
      <c r="F65" s="22">
        <f t="shared" si="49"/>
        <v>27.170370370370371</v>
      </c>
      <c r="G65" s="22">
        <f t="shared" si="50"/>
        <v>8.7540053274074072</v>
      </c>
      <c r="H65" s="22">
        <f t="shared" si="51"/>
        <v>4.534574759597036</v>
      </c>
      <c r="I65" s="22">
        <f>Затраты!B160</f>
        <v>39.885999999999996</v>
      </c>
      <c r="J65" s="22">
        <f t="shared" si="52"/>
        <v>8.7959736280860117</v>
      </c>
    </row>
    <row r="66" spans="1:10" x14ac:dyDescent="0.25">
      <c r="A66" s="13" t="s">
        <v>103</v>
      </c>
      <c r="B66" s="13"/>
      <c r="C66" s="13"/>
      <c r="D66" s="13"/>
      <c r="E66" s="13"/>
      <c r="F66" s="13"/>
      <c r="G66" s="13"/>
      <c r="H66" s="13"/>
      <c r="I66" s="13"/>
      <c r="J66" s="13"/>
    </row>
    <row r="67" spans="1:10" x14ac:dyDescent="0.25">
      <c r="A67" s="10" t="s">
        <v>126</v>
      </c>
      <c r="B67" s="22">
        <v>7.1</v>
      </c>
      <c r="C67" s="22">
        <f t="shared" si="53"/>
        <v>3.7037037037037033</v>
      </c>
      <c r="D67" s="22">
        <v>1</v>
      </c>
      <c r="E67" s="20">
        <v>8000</v>
      </c>
      <c r="F67" s="22">
        <f t="shared" ref="F67:F69" si="54">(B67-C67)*D67*E67/1000</f>
        <v>27.170370370370371</v>
      </c>
      <c r="G67" s="22">
        <f t="shared" ref="G67:G69" si="55">F67*0.2986*1.079</f>
        <v>8.7540053274074072</v>
      </c>
      <c r="H67" s="22">
        <f t="shared" ref="H67:H69" si="56">G67*200*2.59/1000</f>
        <v>4.534574759597036</v>
      </c>
      <c r="I67" s="22">
        <f>Затраты!B164</f>
        <v>39.885999999999996</v>
      </c>
      <c r="J67" s="22">
        <f t="shared" ref="J67:J69" si="57">I67/H67</f>
        <v>8.7959736280860117</v>
      </c>
    </row>
    <row r="68" spans="1:10" x14ac:dyDescent="0.25">
      <c r="A68" s="10" t="s">
        <v>126</v>
      </c>
      <c r="B68" s="22">
        <v>7.1</v>
      </c>
      <c r="C68" s="22">
        <f t="shared" si="53"/>
        <v>3.7037037037037033</v>
      </c>
      <c r="D68" s="22">
        <v>1</v>
      </c>
      <c r="E68" s="20">
        <v>8000</v>
      </c>
      <c r="F68" s="22">
        <f t="shared" si="54"/>
        <v>27.170370370370371</v>
      </c>
      <c r="G68" s="22">
        <f t="shared" si="55"/>
        <v>8.7540053274074072</v>
      </c>
      <c r="H68" s="22">
        <f t="shared" si="56"/>
        <v>4.534574759597036</v>
      </c>
      <c r="I68" s="22">
        <f>Затраты!B167</f>
        <v>39.885999999999996</v>
      </c>
      <c r="J68" s="22">
        <f t="shared" si="57"/>
        <v>8.7959736280860117</v>
      </c>
    </row>
    <row r="69" spans="1:10" x14ac:dyDescent="0.25">
      <c r="A69" s="10" t="s">
        <v>126</v>
      </c>
      <c r="B69" s="22">
        <v>7.1</v>
      </c>
      <c r="C69" s="22">
        <f t="shared" si="53"/>
        <v>3.7037037037037033</v>
      </c>
      <c r="D69" s="22">
        <v>1</v>
      </c>
      <c r="E69" s="20">
        <v>8000</v>
      </c>
      <c r="F69" s="22">
        <f t="shared" si="54"/>
        <v>27.170370370370371</v>
      </c>
      <c r="G69" s="22">
        <f t="shared" si="55"/>
        <v>8.7540053274074072</v>
      </c>
      <c r="H69" s="22">
        <f t="shared" si="56"/>
        <v>4.534574759597036</v>
      </c>
      <c r="I69" s="22">
        <f>Затраты!B170</f>
        <v>39.885999999999996</v>
      </c>
      <c r="J69" s="22">
        <f t="shared" si="57"/>
        <v>8.7959736280860117</v>
      </c>
    </row>
    <row r="70" spans="1:10" x14ac:dyDescent="0.25">
      <c r="A70" s="13" t="s">
        <v>102</v>
      </c>
      <c r="B70" s="13"/>
      <c r="C70" s="13"/>
      <c r="D70" s="13"/>
      <c r="E70" s="13"/>
      <c r="F70" s="13"/>
      <c r="G70" s="13"/>
      <c r="H70" s="13"/>
      <c r="I70" s="13"/>
      <c r="J70" s="13"/>
    </row>
    <row r="71" spans="1:10" x14ac:dyDescent="0.25">
      <c r="A71" s="10" t="s">
        <v>126</v>
      </c>
      <c r="B71" s="22">
        <v>7.1</v>
      </c>
      <c r="C71" s="22">
        <f t="shared" si="53"/>
        <v>3.7037037037037033</v>
      </c>
      <c r="D71" s="22">
        <v>1</v>
      </c>
      <c r="E71" s="20">
        <v>8000</v>
      </c>
      <c r="F71" s="22">
        <f t="shared" ref="F71:F73" si="58">(B71-C71)*D71*E71/1000</f>
        <v>27.170370370370371</v>
      </c>
      <c r="G71" s="22">
        <f t="shared" ref="G71:G73" si="59">F71*0.2986*1.079</f>
        <v>8.7540053274074072</v>
      </c>
      <c r="H71" s="22">
        <f t="shared" ref="H71:H73" si="60">G71*200*2.59/1000</f>
        <v>4.534574759597036</v>
      </c>
      <c r="I71" s="22">
        <f>Затраты!B174</f>
        <v>39.885999999999996</v>
      </c>
      <c r="J71" s="22">
        <f t="shared" ref="J71:J73" si="61">I71/H71</f>
        <v>8.7959736280860117</v>
      </c>
    </row>
    <row r="72" spans="1:10" x14ac:dyDescent="0.25">
      <c r="A72" s="10" t="s">
        <v>127</v>
      </c>
      <c r="B72" s="22">
        <v>1.8</v>
      </c>
      <c r="C72" s="22">
        <f>1/0.65</f>
        <v>1.5384615384615383</v>
      </c>
      <c r="D72" s="22">
        <v>1</v>
      </c>
      <c r="E72" s="20">
        <v>8760</v>
      </c>
      <c r="F72" s="22">
        <f t="shared" si="58"/>
        <v>2.2910769230769246</v>
      </c>
      <c r="G72" s="22">
        <f t="shared" si="59"/>
        <v>0.73816069920000038</v>
      </c>
      <c r="H72" s="22">
        <f t="shared" si="60"/>
        <v>0.38236724218560014</v>
      </c>
      <c r="I72" s="22">
        <f>Затраты!B177</f>
        <v>37.1</v>
      </c>
      <c r="J72" s="22">
        <f t="shared" si="61"/>
        <v>97.027140159647232</v>
      </c>
    </row>
    <row r="73" spans="1:10" x14ac:dyDescent="0.25">
      <c r="A73" s="10" t="s">
        <v>123</v>
      </c>
      <c r="B73" s="22">
        <v>13.4</v>
      </c>
      <c r="C73" s="22">
        <f>2/0.27</f>
        <v>7.4074074074074066</v>
      </c>
      <c r="D73" s="22">
        <v>1</v>
      </c>
      <c r="E73" s="20">
        <v>8000</v>
      </c>
      <c r="F73" s="22">
        <f t="shared" si="58"/>
        <v>47.94074074074075</v>
      </c>
      <c r="G73" s="22">
        <f t="shared" si="59"/>
        <v>15.445998494814816</v>
      </c>
      <c r="H73" s="22">
        <f t="shared" si="60"/>
        <v>8.0010272203140751</v>
      </c>
      <c r="I73" s="22">
        <f>Затраты!B180</f>
        <v>82.620999999999995</v>
      </c>
      <c r="J73" s="22">
        <f t="shared" si="61"/>
        <v>10.326299076977364</v>
      </c>
    </row>
    <row r="74" spans="1:10" x14ac:dyDescent="0.25">
      <c r="A74" s="13" t="s">
        <v>101</v>
      </c>
      <c r="B74" s="13"/>
      <c r="C74" s="13"/>
      <c r="D74" s="13"/>
      <c r="E74" s="13"/>
      <c r="F74" s="13"/>
      <c r="G74" s="13"/>
      <c r="H74" s="13"/>
      <c r="I74" s="13"/>
      <c r="J74" s="13"/>
    </row>
    <row r="75" spans="1:10" x14ac:dyDescent="0.25">
      <c r="A75" s="10" t="s">
        <v>133</v>
      </c>
      <c r="B75" s="22">
        <v>3</v>
      </c>
      <c r="C75" s="22">
        <f>1.5/0.65</f>
        <v>2.3076923076923075</v>
      </c>
      <c r="D75" s="22">
        <v>1</v>
      </c>
      <c r="E75" s="20">
        <v>8760</v>
      </c>
      <c r="F75" s="22">
        <f t="shared" ref="F75:F84" si="62">(B75-C75)*D75*E75/1000</f>
        <v>6.0646153846153865</v>
      </c>
      <c r="G75" s="22">
        <f t="shared" ref="G75:G84" si="63">F75*0.2986*1.079</f>
        <v>1.9539547920000004</v>
      </c>
      <c r="H75" s="22">
        <f t="shared" ref="H75:H84" si="64">G75*200*2.59/1000</f>
        <v>1.0121485822560001</v>
      </c>
      <c r="I75" s="22">
        <f>Затраты!B184</f>
        <v>42.8</v>
      </c>
      <c r="J75" s="22">
        <f t="shared" ref="J75:J84" si="65">I75/H75</f>
        <v>42.28628162932575</v>
      </c>
    </row>
    <row r="76" spans="1:10" x14ac:dyDescent="0.25">
      <c r="A76" s="10" t="s">
        <v>135</v>
      </c>
      <c r="B76" s="22">
        <v>7.9</v>
      </c>
      <c r="C76" s="22">
        <f t="shared" ref="C76" si="66">4/0.65</f>
        <v>6.1538461538461533</v>
      </c>
      <c r="D76" s="22">
        <v>1</v>
      </c>
      <c r="E76" s="20">
        <v>8760</v>
      </c>
      <c r="F76" s="22">
        <f t="shared" si="62"/>
        <v>15.2963076923077</v>
      </c>
      <c r="G76" s="22">
        <f t="shared" si="63"/>
        <v>4.9283081976000025</v>
      </c>
      <c r="H76" s="22">
        <f t="shared" si="64"/>
        <v>2.5528636463568009</v>
      </c>
      <c r="I76" s="22">
        <f>Затраты!B187</f>
        <v>56.98</v>
      </c>
      <c r="J76" s="22">
        <f t="shared" si="65"/>
        <v>22.320032674411078</v>
      </c>
    </row>
    <row r="77" spans="1:10" x14ac:dyDescent="0.25">
      <c r="A77" s="10" t="s">
        <v>137</v>
      </c>
      <c r="B77" s="22">
        <v>1.2</v>
      </c>
      <c r="C77" s="22">
        <f t="shared" ref="C77" si="67">0.5/0.65</f>
        <v>0.76923076923076916</v>
      </c>
      <c r="D77" s="22">
        <v>1</v>
      </c>
      <c r="E77" s="20">
        <v>8760</v>
      </c>
      <c r="F77" s="22">
        <f t="shared" si="62"/>
        <v>3.773538461538462</v>
      </c>
      <c r="G77" s="22">
        <f t="shared" si="63"/>
        <v>1.2157940927999999</v>
      </c>
      <c r="H77" s="22">
        <f t="shared" si="64"/>
        <v>0.62978134007039988</v>
      </c>
      <c r="I77" s="22">
        <f>Затраты!B190</f>
        <v>28.49</v>
      </c>
      <c r="J77" s="22">
        <f t="shared" si="65"/>
        <v>45.237923366886761</v>
      </c>
    </row>
    <row r="78" spans="1:10" x14ac:dyDescent="0.25">
      <c r="A78" s="10" t="s">
        <v>135</v>
      </c>
      <c r="B78" s="22">
        <v>7.9</v>
      </c>
      <c r="C78" s="22">
        <f t="shared" ref="C78:C81" si="68">4/0.65</f>
        <v>6.1538461538461533</v>
      </c>
      <c r="D78" s="22">
        <v>1</v>
      </c>
      <c r="E78" s="20">
        <v>8760</v>
      </c>
      <c r="F78" s="22">
        <f t="shared" si="62"/>
        <v>15.2963076923077</v>
      </c>
      <c r="G78" s="22">
        <f t="shared" si="63"/>
        <v>4.9283081976000025</v>
      </c>
      <c r="H78" s="22">
        <f t="shared" si="64"/>
        <v>2.5528636463568009</v>
      </c>
      <c r="I78" s="22">
        <f>Затраты!B193</f>
        <v>56.98</v>
      </c>
      <c r="J78" s="22">
        <f t="shared" si="65"/>
        <v>22.320032674411078</v>
      </c>
    </row>
    <row r="79" spans="1:10" x14ac:dyDescent="0.25">
      <c r="A79" s="10" t="s">
        <v>135</v>
      </c>
      <c r="B79" s="22">
        <v>7.9</v>
      </c>
      <c r="C79" s="22">
        <f t="shared" si="68"/>
        <v>6.1538461538461533</v>
      </c>
      <c r="D79" s="22">
        <v>1</v>
      </c>
      <c r="E79" s="20">
        <v>8760</v>
      </c>
      <c r="F79" s="22">
        <f t="shared" si="62"/>
        <v>15.2963076923077</v>
      </c>
      <c r="G79" s="22">
        <f t="shared" si="63"/>
        <v>4.9283081976000025</v>
      </c>
      <c r="H79" s="22">
        <f t="shared" si="64"/>
        <v>2.5528636463568009</v>
      </c>
      <c r="I79" s="22">
        <f>Затраты!B196</f>
        <v>56.98</v>
      </c>
      <c r="J79" s="22">
        <f t="shared" si="65"/>
        <v>22.320032674411078</v>
      </c>
    </row>
    <row r="80" spans="1:10" x14ac:dyDescent="0.25">
      <c r="A80" s="10" t="s">
        <v>135</v>
      </c>
      <c r="B80" s="22">
        <v>7.9</v>
      </c>
      <c r="C80" s="22">
        <f t="shared" si="68"/>
        <v>6.1538461538461533</v>
      </c>
      <c r="D80" s="22">
        <v>1</v>
      </c>
      <c r="E80" s="20">
        <v>8760</v>
      </c>
      <c r="F80" s="22">
        <f t="shared" si="62"/>
        <v>15.2963076923077</v>
      </c>
      <c r="G80" s="22">
        <f t="shared" si="63"/>
        <v>4.9283081976000025</v>
      </c>
      <c r="H80" s="22">
        <f t="shared" si="64"/>
        <v>2.5528636463568009</v>
      </c>
      <c r="I80" s="22">
        <f>Затраты!B199</f>
        <v>56.98</v>
      </c>
      <c r="J80" s="22">
        <f t="shared" si="65"/>
        <v>22.320032674411078</v>
      </c>
    </row>
    <row r="81" spans="1:10" x14ac:dyDescent="0.25">
      <c r="A81" s="10" t="s">
        <v>135</v>
      </c>
      <c r="B81" s="22">
        <v>7.9</v>
      </c>
      <c r="C81" s="22">
        <f t="shared" si="68"/>
        <v>6.1538461538461533</v>
      </c>
      <c r="D81" s="22">
        <v>1</v>
      </c>
      <c r="E81" s="20">
        <v>8760</v>
      </c>
      <c r="F81" s="22">
        <f t="shared" si="62"/>
        <v>15.2963076923077</v>
      </c>
      <c r="G81" s="22">
        <f t="shared" si="63"/>
        <v>4.9283081976000025</v>
      </c>
      <c r="H81" s="22">
        <f t="shared" si="64"/>
        <v>2.5528636463568009</v>
      </c>
      <c r="I81" s="22">
        <f>Затраты!B202</f>
        <v>56.98</v>
      </c>
      <c r="J81" s="22">
        <f t="shared" si="65"/>
        <v>22.320032674411078</v>
      </c>
    </row>
    <row r="82" spans="1:10" x14ac:dyDescent="0.25">
      <c r="A82" s="10" t="s">
        <v>132</v>
      </c>
      <c r="B82" s="22">
        <v>11.4</v>
      </c>
      <c r="C82" s="22">
        <f>1/0.27</f>
        <v>3.7037037037037033</v>
      </c>
      <c r="D82" s="22">
        <v>1</v>
      </c>
      <c r="E82" s="20">
        <v>8000</v>
      </c>
      <c r="F82" s="22">
        <f t="shared" si="62"/>
        <v>61.570370370370377</v>
      </c>
      <c r="G82" s="22">
        <f t="shared" si="63"/>
        <v>19.837320687407406</v>
      </c>
      <c r="H82" s="22">
        <f t="shared" si="64"/>
        <v>10.275732116077036</v>
      </c>
      <c r="I82" s="22">
        <f>Затраты!B205</f>
        <v>71.3</v>
      </c>
      <c r="J82" s="22">
        <f t="shared" si="65"/>
        <v>6.9386783534816576</v>
      </c>
    </row>
    <row r="83" spans="1:10" x14ac:dyDescent="0.25">
      <c r="A83" s="10" t="s">
        <v>137</v>
      </c>
      <c r="B83" s="22">
        <v>1.2</v>
      </c>
      <c r="C83" s="22">
        <f t="shared" ref="C83:C84" si="69">0.5/0.65</f>
        <v>0.76923076923076916</v>
      </c>
      <c r="D83" s="22">
        <v>1</v>
      </c>
      <c r="E83" s="20">
        <v>8760</v>
      </c>
      <c r="F83" s="22">
        <f t="shared" si="62"/>
        <v>3.773538461538462</v>
      </c>
      <c r="G83" s="22">
        <f t="shared" si="63"/>
        <v>1.2157940927999999</v>
      </c>
      <c r="H83" s="22">
        <f t="shared" si="64"/>
        <v>0.62978134007039988</v>
      </c>
      <c r="I83" s="22">
        <f>Затраты!B208</f>
        <v>28.49</v>
      </c>
      <c r="J83" s="22">
        <f t="shared" si="65"/>
        <v>45.237923366886761</v>
      </c>
    </row>
    <row r="84" spans="1:10" x14ac:dyDescent="0.25">
      <c r="A84" s="10" t="s">
        <v>137</v>
      </c>
      <c r="B84" s="22">
        <v>1.2</v>
      </c>
      <c r="C84" s="22">
        <f t="shared" si="69"/>
        <v>0.76923076923076916</v>
      </c>
      <c r="D84" s="22">
        <v>1</v>
      </c>
      <c r="E84" s="20">
        <v>8760</v>
      </c>
      <c r="F84" s="22">
        <f t="shared" si="62"/>
        <v>3.773538461538462</v>
      </c>
      <c r="G84" s="22">
        <f t="shared" si="63"/>
        <v>1.2157940927999999</v>
      </c>
      <c r="H84" s="22">
        <f t="shared" si="64"/>
        <v>0.62978134007039988</v>
      </c>
      <c r="I84" s="22">
        <f>Затраты!B211</f>
        <v>28.49</v>
      </c>
      <c r="J84" s="22">
        <f t="shared" si="65"/>
        <v>45.237923366886761</v>
      </c>
    </row>
    <row r="85" spans="1:10" x14ac:dyDescent="0.25">
      <c r="A85" s="13" t="s">
        <v>100</v>
      </c>
      <c r="B85" s="13"/>
      <c r="C85" s="13"/>
      <c r="D85" s="13"/>
      <c r="E85" s="13"/>
      <c r="F85" s="13"/>
      <c r="G85" s="13"/>
      <c r="H85" s="13"/>
      <c r="I85" s="13"/>
      <c r="J85" s="13"/>
    </row>
    <row r="86" spans="1:10" x14ac:dyDescent="0.25">
      <c r="A86" s="10" t="s">
        <v>133</v>
      </c>
      <c r="B86" s="22">
        <v>3</v>
      </c>
      <c r="C86" s="22">
        <f t="shared" ref="C86:C87" si="70">1.5/0.65</f>
        <v>2.3076923076923075</v>
      </c>
      <c r="D86" s="22">
        <v>1</v>
      </c>
      <c r="E86" s="20">
        <v>8760</v>
      </c>
      <c r="F86" s="22">
        <f t="shared" ref="F86:F99" si="71">(B86-C86)*D86*E86/1000</f>
        <v>6.0646153846153865</v>
      </c>
      <c r="G86" s="22">
        <f t="shared" ref="G86:G99" si="72">F86*0.2986*1.079</f>
        <v>1.9539547920000004</v>
      </c>
      <c r="H86" s="22">
        <f t="shared" ref="H86:H99" si="73">G86*200*2.59/1000</f>
        <v>1.0121485822560001</v>
      </c>
      <c r="I86" s="22">
        <f>Затраты!B215</f>
        <v>42.8</v>
      </c>
      <c r="J86" s="22">
        <f t="shared" ref="J86:J99" si="74">I86/H86</f>
        <v>42.28628162932575</v>
      </c>
    </row>
    <row r="87" spans="1:10" x14ac:dyDescent="0.25">
      <c r="A87" s="10" t="s">
        <v>133</v>
      </c>
      <c r="B87" s="22">
        <v>3</v>
      </c>
      <c r="C87" s="22">
        <f t="shared" si="70"/>
        <v>2.3076923076923075</v>
      </c>
      <c r="D87" s="22">
        <v>1</v>
      </c>
      <c r="E87" s="20">
        <v>8760</v>
      </c>
      <c r="F87" s="22">
        <f t="shared" si="71"/>
        <v>6.0646153846153865</v>
      </c>
      <c r="G87" s="22">
        <f t="shared" si="72"/>
        <v>1.9539547920000004</v>
      </c>
      <c r="H87" s="22">
        <f t="shared" si="73"/>
        <v>1.0121485822560001</v>
      </c>
      <c r="I87" s="22">
        <f>Затраты!B218</f>
        <v>42.8</v>
      </c>
      <c r="J87" s="22">
        <f t="shared" si="74"/>
        <v>42.28628162932575</v>
      </c>
    </row>
    <row r="88" spans="1:10" x14ac:dyDescent="0.25">
      <c r="A88" s="10" t="s">
        <v>137</v>
      </c>
      <c r="B88" s="22">
        <v>1.2</v>
      </c>
      <c r="C88" s="22">
        <f t="shared" ref="C88" si="75">0.5/0.65</f>
        <v>0.76923076923076916</v>
      </c>
      <c r="D88" s="22">
        <v>1</v>
      </c>
      <c r="E88" s="20">
        <v>8760</v>
      </c>
      <c r="F88" s="22">
        <f t="shared" si="71"/>
        <v>3.773538461538462</v>
      </c>
      <c r="G88" s="22">
        <f t="shared" si="72"/>
        <v>1.2157940927999999</v>
      </c>
      <c r="H88" s="22">
        <f t="shared" si="73"/>
        <v>0.62978134007039988</v>
      </c>
      <c r="I88" s="22">
        <f>Затраты!B221</f>
        <v>28.49</v>
      </c>
      <c r="J88" s="22">
        <f t="shared" si="74"/>
        <v>45.237923366886761</v>
      </c>
    </row>
    <row r="89" spans="1:10" x14ac:dyDescent="0.25">
      <c r="A89" s="10" t="s">
        <v>135</v>
      </c>
      <c r="B89" s="22">
        <v>7.9</v>
      </c>
      <c r="C89" s="22">
        <f t="shared" ref="C89" si="76">4/0.65</f>
        <v>6.1538461538461533</v>
      </c>
      <c r="D89" s="22">
        <v>1</v>
      </c>
      <c r="E89" s="20">
        <v>8760</v>
      </c>
      <c r="F89" s="22">
        <f t="shared" si="71"/>
        <v>15.2963076923077</v>
      </c>
      <c r="G89" s="22">
        <f t="shared" si="72"/>
        <v>4.9283081976000025</v>
      </c>
      <c r="H89" s="22">
        <f t="shared" si="73"/>
        <v>2.5528636463568009</v>
      </c>
      <c r="I89" s="22">
        <f>Затраты!B224</f>
        <v>56.98</v>
      </c>
      <c r="J89" s="22">
        <f t="shared" si="74"/>
        <v>22.320032674411078</v>
      </c>
    </row>
    <row r="90" spans="1:10" x14ac:dyDescent="0.25">
      <c r="A90" s="10" t="s">
        <v>137</v>
      </c>
      <c r="B90" s="22">
        <v>1.2</v>
      </c>
      <c r="C90" s="22">
        <f t="shared" ref="C90" si="77">0.5/0.65</f>
        <v>0.76923076923076916</v>
      </c>
      <c r="D90" s="22">
        <v>1</v>
      </c>
      <c r="E90" s="20">
        <v>8760</v>
      </c>
      <c r="F90" s="22">
        <f t="shared" si="71"/>
        <v>3.773538461538462</v>
      </c>
      <c r="G90" s="22">
        <f t="shared" si="72"/>
        <v>1.2157940927999999</v>
      </c>
      <c r="H90" s="22">
        <f t="shared" si="73"/>
        <v>0.62978134007039988</v>
      </c>
      <c r="I90" s="22">
        <f>Затраты!B227</f>
        <v>28.49</v>
      </c>
      <c r="J90" s="22">
        <f t="shared" si="74"/>
        <v>45.237923366886761</v>
      </c>
    </row>
    <row r="91" spans="1:10" x14ac:dyDescent="0.25">
      <c r="A91" s="10" t="s">
        <v>135</v>
      </c>
      <c r="B91" s="22">
        <v>7.9</v>
      </c>
      <c r="C91" s="22">
        <f t="shared" ref="C91:C94" si="78">4/0.65</f>
        <v>6.1538461538461533</v>
      </c>
      <c r="D91" s="22">
        <v>1</v>
      </c>
      <c r="E91" s="20">
        <v>8760</v>
      </c>
      <c r="F91" s="22">
        <f t="shared" si="71"/>
        <v>15.2963076923077</v>
      </c>
      <c r="G91" s="22">
        <f t="shared" si="72"/>
        <v>4.9283081976000025</v>
      </c>
      <c r="H91" s="22">
        <f t="shared" si="73"/>
        <v>2.5528636463568009</v>
      </c>
      <c r="I91" s="22">
        <f>Затраты!B230</f>
        <v>56.98</v>
      </c>
      <c r="J91" s="22">
        <f t="shared" si="74"/>
        <v>22.320032674411078</v>
      </c>
    </row>
    <row r="92" spans="1:10" x14ac:dyDescent="0.25">
      <c r="A92" s="10" t="s">
        <v>135</v>
      </c>
      <c r="B92" s="22">
        <v>7.9</v>
      </c>
      <c r="C92" s="22">
        <f t="shared" si="78"/>
        <v>6.1538461538461533</v>
      </c>
      <c r="D92" s="22">
        <v>1</v>
      </c>
      <c r="E92" s="20">
        <v>8760</v>
      </c>
      <c r="F92" s="22">
        <f t="shared" si="71"/>
        <v>15.2963076923077</v>
      </c>
      <c r="G92" s="22">
        <f t="shared" si="72"/>
        <v>4.9283081976000025</v>
      </c>
      <c r="H92" s="22">
        <f t="shared" si="73"/>
        <v>2.5528636463568009</v>
      </c>
      <c r="I92" s="22">
        <f>Затраты!B233</f>
        <v>56.98</v>
      </c>
      <c r="J92" s="22">
        <f t="shared" si="74"/>
        <v>22.320032674411078</v>
      </c>
    </row>
    <row r="93" spans="1:10" x14ac:dyDescent="0.25">
      <c r="A93" s="10" t="s">
        <v>135</v>
      </c>
      <c r="B93" s="22">
        <v>7.9</v>
      </c>
      <c r="C93" s="22">
        <f t="shared" si="78"/>
        <v>6.1538461538461533</v>
      </c>
      <c r="D93" s="22">
        <v>1</v>
      </c>
      <c r="E93" s="20">
        <v>8760</v>
      </c>
      <c r="F93" s="22">
        <f t="shared" si="71"/>
        <v>15.2963076923077</v>
      </c>
      <c r="G93" s="22">
        <f t="shared" si="72"/>
        <v>4.9283081976000025</v>
      </c>
      <c r="H93" s="22">
        <f t="shared" si="73"/>
        <v>2.5528636463568009</v>
      </c>
      <c r="I93" s="22">
        <f>Затраты!B236</f>
        <v>56.98</v>
      </c>
      <c r="J93" s="22">
        <f t="shared" si="74"/>
        <v>22.320032674411078</v>
      </c>
    </row>
    <row r="94" spans="1:10" x14ac:dyDescent="0.25">
      <c r="A94" s="10" t="s">
        <v>135</v>
      </c>
      <c r="B94" s="22">
        <v>7.9</v>
      </c>
      <c r="C94" s="22">
        <f t="shared" si="78"/>
        <v>6.1538461538461533</v>
      </c>
      <c r="D94" s="22">
        <v>1</v>
      </c>
      <c r="E94" s="20">
        <v>8760</v>
      </c>
      <c r="F94" s="22">
        <f t="shared" si="71"/>
        <v>15.2963076923077</v>
      </c>
      <c r="G94" s="22">
        <f t="shared" si="72"/>
        <v>4.9283081976000025</v>
      </c>
      <c r="H94" s="22">
        <f t="shared" si="73"/>
        <v>2.5528636463568009</v>
      </c>
      <c r="I94" s="22">
        <f>Затраты!B239</f>
        <v>56.98</v>
      </c>
      <c r="J94" s="22">
        <f t="shared" si="74"/>
        <v>22.320032674411078</v>
      </c>
    </row>
    <row r="95" spans="1:10" x14ac:dyDescent="0.25">
      <c r="A95" s="10" t="s">
        <v>123</v>
      </c>
      <c r="B95" s="22">
        <v>13.4</v>
      </c>
      <c r="C95" s="22">
        <f>2/0.27</f>
        <v>7.4074074074074066</v>
      </c>
      <c r="D95" s="22">
        <v>1</v>
      </c>
      <c r="E95" s="20">
        <v>8000</v>
      </c>
      <c r="F95" s="22">
        <f t="shared" si="71"/>
        <v>47.94074074074075</v>
      </c>
      <c r="G95" s="22">
        <f t="shared" si="72"/>
        <v>15.445998494814816</v>
      </c>
      <c r="H95" s="22">
        <f t="shared" si="73"/>
        <v>8.0010272203140751</v>
      </c>
      <c r="I95" s="22">
        <f>Затраты!B242</f>
        <v>82.620999999999995</v>
      </c>
      <c r="J95" s="22">
        <f t="shared" si="74"/>
        <v>10.326299076977364</v>
      </c>
    </row>
    <row r="96" spans="1:10" x14ac:dyDescent="0.25">
      <c r="A96" s="10" t="s">
        <v>131</v>
      </c>
      <c r="B96" s="22">
        <v>3.8</v>
      </c>
      <c r="C96" s="22">
        <f>0.6/0.27</f>
        <v>2.2222222222222219</v>
      </c>
      <c r="D96" s="22">
        <v>1</v>
      </c>
      <c r="E96" s="20">
        <v>8760</v>
      </c>
      <c r="F96" s="22">
        <f t="shared" si="71"/>
        <v>13.821333333333333</v>
      </c>
      <c r="G96" s="22">
        <f t="shared" si="72"/>
        <v>4.4530870938666665</v>
      </c>
      <c r="H96" s="22">
        <f t="shared" si="73"/>
        <v>2.306699114622933</v>
      </c>
      <c r="I96" s="22">
        <f>Затраты!B245</f>
        <v>34.187999999999995</v>
      </c>
      <c r="J96" s="22">
        <f t="shared" si="74"/>
        <v>14.821178793224869</v>
      </c>
    </row>
    <row r="97" spans="1:10" x14ac:dyDescent="0.25">
      <c r="A97" s="10" t="s">
        <v>129</v>
      </c>
      <c r="B97" s="22">
        <v>1.7</v>
      </c>
      <c r="C97" s="22">
        <f>1/0.65</f>
        <v>1.5384615384615383</v>
      </c>
      <c r="D97" s="22">
        <v>1</v>
      </c>
      <c r="E97" s="20">
        <v>8760</v>
      </c>
      <c r="F97" s="22">
        <f t="shared" si="71"/>
        <v>1.4150769230769238</v>
      </c>
      <c r="G97" s="22">
        <f t="shared" si="72"/>
        <v>0.4559227848000002</v>
      </c>
      <c r="H97" s="22">
        <f t="shared" si="73"/>
        <v>0.23616800252640008</v>
      </c>
      <c r="I97" s="22">
        <f>Затраты!B248</f>
        <v>51.281999999999996</v>
      </c>
      <c r="J97" s="22">
        <f t="shared" si="74"/>
        <v>217.14203216105633</v>
      </c>
    </row>
    <row r="98" spans="1:10" x14ac:dyDescent="0.25">
      <c r="A98" s="10" t="s">
        <v>132</v>
      </c>
      <c r="B98" s="22">
        <v>11.4</v>
      </c>
      <c r="C98" s="22">
        <f>1/0.27</f>
        <v>3.7037037037037033</v>
      </c>
      <c r="D98" s="22">
        <v>1</v>
      </c>
      <c r="E98" s="20">
        <v>8000</v>
      </c>
      <c r="F98" s="22">
        <f t="shared" si="71"/>
        <v>61.570370370370377</v>
      </c>
      <c r="G98" s="22">
        <f t="shared" si="72"/>
        <v>19.837320687407406</v>
      </c>
      <c r="H98" s="22">
        <f t="shared" si="73"/>
        <v>10.275732116077036</v>
      </c>
      <c r="I98" s="22">
        <f>Затраты!B251</f>
        <v>71.3</v>
      </c>
      <c r="J98" s="22">
        <f t="shared" si="74"/>
        <v>6.9386783534816576</v>
      </c>
    </row>
    <row r="99" spans="1:10" x14ac:dyDescent="0.25">
      <c r="A99" s="10" t="s">
        <v>137</v>
      </c>
      <c r="B99" s="22">
        <v>1.2</v>
      </c>
      <c r="C99" s="22">
        <f t="shared" ref="C99" si="79">0.5/0.65</f>
        <v>0.76923076923076916</v>
      </c>
      <c r="D99" s="22">
        <v>1</v>
      </c>
      <c r="E99" s="20">
        <v>8760</v>
      </c>
      <c r="F99" s="22">
        <f t="shared" si="71"/>
        <v>3.773538461538462</v>
      </c>
      <c r="G99" s="22">
        <f t="shared" si="72"/>
        <v>1.2157940927999999</v>
      </c>
      <c r="H99" s="22">
        <f t="shared" si="73"/>
        <v>0.62978134007039988</v>
      </c>
      <c r="I99" s="22">
        <f>Затраты!B254</f>
        <v>28.49</v>
      </c>
      <c r="J99" s="22">
        <f t="shared" si="74"/>
        <v>45.237923366886761</v>
      </c>
    </row>
    <row r="100" spans="1:10" x14ac:dyDescent="0.25">
      <c r="A100" s="13" t="s">
        <v>99</v>
      </c>
      <c r="B100" s="13"/>
      <c r="C100" s="13"/>
      <c r="D100" s="13"/>
      <c r="E100" s="13"/>
      <c r="F100" s="13"/>
      <c r="G100" s="13"/>
      <c r="H100" s="13"/>
      <c r="I100" s="13"/>
      <c r="J100" s="13"/>
    </row>
    <row r="101" spans="1:10" x14ac:dyDescent="0.25">
      <c r="A101" s="10" t="s">
        <v>126</v>
      </c>
      <c r="B101" s="22">
        <v>7.1</v>
      </c>
      <c r="C101" s="22">
        <f t="shared" ref="C101" si="80">1/0.27</f>
        <v>3.7037037037037033</v>
      </c>
      <c r="D101" s="22">
        <v>1</v>
      </c>
      <c r="E101" s="20">
        <v>8000</v>
      </c>
      <c r="F101" s="22">
        <f t="shared" ref="F101:F107" si="81">(B101-C101)*D101*E101/1000</f>
        <v>27.170370370370371</v>
      </c>
      <c r="G101" s="22">
        <f t="shared" ref="G101:G107" si="82">F101*0.2986*1.079</f>
        <v>8.7540053274074072</v>
      </c>
      <c r="H101" s="22">
        <f t="shared" ref="H101:H107" si="83">G101*200*2.59/1000</f>
        <v>4.534574759597036</v>
      </c>
      <c r="I101" s="22">
        <f>Затраты!B258</f>
        <v>39.885999999999996</v>
      </c>
      <c r="J101" s="22">
        <f t="shared" ref="J101:J107" si="84">I101/H101</f>
        <v>8.7959736280860117</v>
      </c>
    </row>
    <row r="102" spans="1:10" x14ac:dyDescent="0.25">
      <c r="A102" s="10" t="s">
        <v>140</v>
      </c>
      <c r="B102" s="22">
        <v>9.3000000000000007</v>
      </c>
      <c r="C102" s="22">
        <f>1/0.27</f>
        <v>3.7037037037037033</v>
      </c>
      <c r="D102" s="22">
        <v>1</v>
      </c>
      <c r="E102" s="20">
        <v>8000</v>
      </c>
      <c r="F102" s="22">
        <f t="shared" si="81"/>
        <v>44.770370370370379</v>
      </c>
      <c r="G102" s="22">
        <f t="shared" si="82"/>
        <v>14.424538767407409</v>
      </c>
      <c r="H102" s="22">
        <f t="shared" si="83"/>
        <v>7.471911081517038</v>
      </c>
      <c r="I102" s="22">
        <f>Затраты!B261</f>
        <v>71.3</v>
      </c>
      <c r="J102" s="22">
        <f t="shared" si="84"/>
        <v>9.5424047773228864</v>
      </c>
    </row>
    <row r="103" spans="1:10" x14ac:dyDescent="0.25">
      <c r="A103" s="10" t="s">
        <v>137</v>
      </c>
      <c r="B103" s="22">
        <v>1.2</v>
      </c>
      <c r="C103" s="22">
        <f t="shared" ref="C103:C105" si="85">0.5/0.65</f>
        <v>0.76923076923076916</v>
      </c>
      <c r="D103" s="22">
        <v>1</v>
      </c>
      <c r="E103" s="20">
        <v>8760</v>
      </c>
      <c r="F103" s="22">
        <f t="shared" si="81"/>
        <v>3.773538461538462</v>
      </c>
      <c r="G103" s="22">
        <f t="shared" si="82"/>
        <v>1.2157940927999999</v>
      </c>
      <c r="H103" s="22">
        <f t="shared" si="83"/>
        <v>0.62978134007039988</v>
      </c>
      <c r="I103" s="22">
        <f>Затраты!B264</f>
        <v>28.49</v>
      </c>
      <c r="J103" s="22">
        <f t="shared" si="84"/>
        <v>45.237923366886761</v>
      </c>
    </row>
    <row r="104" spans="1:10" x14ac:dyDescent="0.25">
      <c r="A104" s="10" t="s">
        <v>137</v>
      </c>
      <c r="B104" s="22">
        <v>1.2</v>
      </c>
      <c r="C104" s="22">
        <f t="shared" si="85"/>
        <v>0.76923076923076916</v>
      </c>
      <c r="D104" s="22">
        <v>1</v>
      </c>
      <c r="E104" s="20">
        <v>8760</v>
      </c>
      <c r="F104" s="22">
        <f t="shared" si="81"/>
        <v>3.773538461538462</v>
      </c>
      <c r="G104" s="22">
        <f t="shared" si="82"/>
        <v>1.2157940927999999</v>
      </c>
      <c r="H104" s="22">
        <f t="shared" si="83"/>
        <v>0.62978134007039988</v>
      </c>
      <c r="I104" s="22">
        <f>Затраты!B267</f>
        <v>28.49</v>
      </c>
      <c r="J104" s="22">
        <f t="shared" si="84"/>
        <v>45.237923366886761</v>
      </c>
    </row>
    <row r="105" spans="1:10" x14ac:dyDescent="0.25">
      <c r="A105" s="10" t="s">
        <v>137</v>
      </c>
      <c r="B105" s="22">
        <v>1.2</v>
      </c>
      <c r="C105" s="22">
        <f t="shared" si="85"/>
        <v>0.76923076923076916</v>
      </c>
      <c r="D105" s="22">
        <v>1</v>
      </c>
      <c r="E105" s="20">
        <v>8760</v>
      </c>
      <c r="F105" s="22">
        <f t="shared" si="81"/>
        <v>3.773538461538462</v>
      </c>
      <c r="G105" s="22">
        <f t="shared" si="82"/>
        <v>1.2157940927999999</v>
      </c>
      <c r="H105" s="22">
        <f t="shared" si="83"/>
        <v>0.62978134007039988</v>
      </c>
      <c r="I105" s="22">
        <f>Затраты!B270</f>
        <v>28.49</v>
      </c>
      <c r="J105" s="22">
        <f t="shared" si="84"/>
        <v>45.237923366886761</v>
      </c>
    </row>
    <row r="106" spans="1:10" x14ac:dyDescent="0.25">
      <c r="A106" s="10" t="s">
        <v>126</v>
      </c>
      <c r="B106" s="22">
        <v>7.1</v>
      </c>
      <c r="C106" s="22">
        <f t="shared" ref="C106" si="86">1/0.27</f>
        <v>3.7037037037037033</v>
      </c>
      <c r="D106" s="22">
        <v>1</v>
      </c>
      <c r="E106" s="20">
        <v>8000</v>
      </c>
      <c r="F106" s="22">
        <f t="shared" si="81"/>
        <v>27.170370370370371</v>
      </c>
      <c r="G106" s="22">
        <f t="shared" si="82"/>
        <v>8.7540053274074072</v>
      </c>
      <c r="H106" s="22">
        <f t="shared" si="83"/>
        <v>4.534574759597036</v>
      </c>
      <c r="I106" s="22">
        <f>Затраты!B273</f>
        <v>39.885999999999996</v>
      </c>
      <c r="J106" s="22">
        <f t="shared" si="84"/>
        <v>8.7959736280860117</v>
      </c>
    </row>
    <row r="107" spans="1:10" x14ac:dyDescent="0.25">
      <c r="A107" s="10" t="s">
        <v>131</v>
      </c>
      <c r="B107" s="22">
        <v>3.8</v>
      </c>
      <c r="C107" s="22">
        <f>0.6/0.27</f>
        <v>2.2222222222222219</v>
      </c>
      <c r="D107" s="22">
        <v>1</v>
      </c>
      <c r="E107" s="20">
        <v>8760</v>
      </c>
      <c r="F107" s="22">
        <f t="shared" si="81"/>
        <v>13.821333333333333</v>
      </c>
      <c r="G107" s="22">
        <f t="shared" si="82"/>
        <v>4.4530870938666665</v>
      </c>
      <c r="H107" s="22">
        <f t="shared" si="83"/>
        <v>2.306699114622933</v>
      </c>
      <c r="I107" s="22">
        <f>Затраты!B276</f>
        <v>34.187999999999995</v>
      </c>
      <c r="J107" s="22">
        <f t="shared" si="84"/>
        <v>14.821178793224869</v>
      </c>
    </row>
    <row r="108" spans="1:10" x14ac:dyDescent="0.25">
      <c r="A108" s="13" t="s">
        <v>98</v>
      </c>
      <c r="B108" s="13"/>
      <c r="C108" s="13"/>
      <c r="D108" s="13"/>
      <c r="E108" s="13"/>
      <c r="F108" s="13"/>
      <c r="G108" s="13"/>
      <c r="H108" s="13"/>
      <c r="I108" s="13"/>
      <c r="J108" s="13"/>
    </row>
    <row r="109" spans="1:10" x14ac:dyDescent="0.25">
      <c r="A109" s="10" t="s">
        <v>138</v>
      </c>
      <c r="B109" s="22">
        <v>6.5</v>
      </c>
      <c r="C109" s="22">
        <f t="shared" ref="C109:C110" si="87">1/0.27</f>
        <v>3.7037037037037033</v>
      </c>
      <c r="D109" s="22">
        <v>1</v>
      </c>
      <c r="E109" s="20">
        <v>8760</v>
      </c>
      <c r="F109" s="22">
        <f t="shared" ref="F109:F110" si="88">(B109-C109)*D109*E109/1000</f>
        <v>24.495555555555558</v>
      </c>
      <c r="G109" s="22">
        <f t="shared" ref="G109:G110" si="89">F109*0.2986*1.079</f>
        <v>7.8922083471111115</v>
      </c>
      <c r="H109" s="22">
        <f t="shared" ref="H109:H110" si="90">G109*200*2.59/1000</f>
        <v>4.0881639238035552</v>
      </c>
      <c r="I109" s="22">
        <f>Затраты!B280</f>
        <v>76.923000000000002</v>
      </c>
      <c r="J109" s="22">
        <f t="shared" ref="J109:J110" si="91">I109/H109</f>
        <v>18.816026322259653</v>
      </c>
    </row>
    <row r="110" spans="1:10" x14ac:dyDescent="0.25">
      <c r="A110" s="10" t="s">
        <v>138</v>
      </c>
      <c r="B110" s="22">
        <v>6.5</v>
      </c>
      <c r="C110" s="22">
        <f t="shared" si="87"/>
        <v>3.7037037037037033</v>
      </c>
      <c r="D110" s="22">
        <v>1</v>
      </c>
      <c r="E110" s="20">
        <v>8760</v>
      </c>
      <c r="F110" s="22">
        <f t="shared" si="88"/>
        <v>24.495555555555558</v>
      </c>
      <c r="G110" s="22">
        <f t="shared" si="89"/>
        <v>7.8922083471111115</v>
      </c>
      <c r="H110" s="22">
        <f t="shared" si="90"/>
        <v>4.0881639238035552</v>
      </c>
      <c r="I110" s="22">
        <f>Затраты!B283</f>
        <v>76.923000000000002</v>
      </c>
      <c r="J110" s="22">
        <f t="shared" si="91"/>
        <v>18.816026322259653</v>
      </c>
    </row>
    <row r="111" spans="1:10" x14ac:dyDescent="0.25">
      <c r="A111" s="13" t="s">
        <v>97</v>
      </c>
      <c r="B111" s="13"/>
      <c r="C111" s="13"/>
      <c r="D111" s="13"/>
      <c r="E111" s="13"/>
      <c r="F111" s="13"/>
      <c r="G111" s="13"/>
      <c r="H111" s="13"/>
      <c r="I111" s="13"/>
      <c r="J111" s="13"/>
    </row>
    <row r="112" spans="1:10" x14ac:dyDescent="0.25">
      <c r="A112" s="10" t="s">
        <v>122</v>
      </c>
      <c r="B112" s="22">
        <v>2.7</v>
      </c>
      <c r="C112" s="22">
        <f t="shared" ref="C112:C113" si="92">0.3/0.27</f>
        <v>1.1111111111111109</v>
      </c>
      <c r="D112" s="22">
        <v>1</v>
      </c>
      <c r="E112" s="20">
        <v>8760</v>
      </c>
      <c r="F112" s="22">
        <f t="shared" ref="F112:F117" si="93">(B112-C112)*D112*E112/1000</f>
        <v>13.91866666666667</v>
      </c>
      <c r="G112" s="22">
        <f t="shared" ref="G112:G117" si="94">F112*0.2986*1.079</f>
        <v>4.4844468621333347</v>
      </c>
      <c r="H112" s="22">
        <f t="shared" ref="H112:H117" si="95">G112*200*2.59/1000</f>
        <v>2.3229434745850672</v>
      </c>
      <c r="I112" s="22">
        <f>Затраты!B287</f>
        <v>34.187999999999995</v>
      </c>
      <c r="J112" s="22">
        <f t="shared" ref="J112:J117" si="96">I112/H112</f>
        <v>14.717534186279234</v>
      </c>
    </row>
    <row r="113" spans="1:10" x14ac:dyDescent="0.25">
      <c r="A113" s="10" t="s">
        <v>122</v>
      </c>
      <c r="B113" s="22">
        <v>2.7</v>
      </c>
      <c r="C113" s="22">
        <f t="shared" si="92"/>
        <v>1.1111111111111109</v>
      </c>
      <c r="D113" s="22">
        <v>1</v>
      </c>
      <c r="E113" s="20">
        <v>8760</v>
      </c>
      <c r="F113" s="22">
        <f t="shared" si="93"/>
        <v>13.91866666666667</v>
      </c>
      <c r="G113" s="22">
        <f t="shared" si="94"/>
        <v>4.4844468621333347</v>
      </c>
      <c r="H113" s="22">
        <f t="shared" si="95"/>
        <v>2.3229434745850672</v>
      </c>
      <c r="I113" s="22">
        <f>Затраты!B290</f>
        <v>34.187999999999995</v>
      </c>
      <c r="J113" s="22">
        <f t="shared" si="96"/>
        <v>14.717534186279234</v>
      </c>
    </row>
    <row r="114" spans="1:10" x14ac:dyDescent="0.25">
      <c r="A114" s="10" t="s">
        <v>139</v>
      </c>
      <c r="B114" s="22">
        <v>4.7</v>
      </c>
      <c r="C114" s="22">
        <f>0.6/0.27</f>
        <v>2.2222222222222219</v>
      </c>
      <c r="D114" s="22">
        <v>1</v>
      </c>
      <c r="E114" s="20">
        <v>8760</v>
      </c>
      <c r="F114" s="22">
        <f t="shared" si="93"/>
        <v>21.705333333333339</v>
      </c>
      <c r="G114" s="22">
        <f t="shared" si="94"/>
        <v>6.993228323466667</v>
      </c>
      <c r="H114" s="22">
        <f t="shared" si="95"/>
        <v>3.6224922715557333</v>
      </c>
      <c r="I114" s="22">
        <f>Затраты!B293</f>
        <v>37.1</v>
      </c>
      <c r="J114" s="22">
        <f t="shared" si="96"/>
        <v>10.241567743653695</v>
      </c>
    </row>
    <row r="115" spans="1:10" x14ac:dyDescent="0.25">
      <c r="A115" s="10" t="s">
        <v>131</v>
      </c>
      <c r="B115" s="22">
        <v>3.8</v>
      </c>
      <c r="C115" s="22">
        <f t="shared" ref="C115:C117" si="97">0.6/0.27</f>
        <v>2.2222222222222219</v>
      </c>
      <c r="D115" s="22">
        <v>1</v>
      </c>
      <c r="E115" s="20">
        <v>8760</v>
      </c>
      <c r="F115" s="22">
        <f t="shared" si="93"/>
        <v>13.821333333333333</v>
      </c>
      <c r="G115" s="22">
        <f t="shared" si="94"/>
        <v>4.4530870938666665</v>
      </c>
      <c r="H115" s="22">
        <f t="shared" si="95"/>
        <v>2.306699114622933</v>
      </c>
      <c r="I115" s="22">
        <f>Затраты!B296</f>
        <v>34.187999999999995</v>
      </c>
      <c r="J115" s="22">
        <f t="shared" si="96"/>
        <v>14.821178793224869</v>
      </c>
    </row>
    <row r="116" spans="1:10" x14ac:dyDescent="0.25">
      <c r="A116" s="10" t="s">
        <v>131</v>
      </c>
      <c r="B116" s="22">
        <v>3.8</v>
      </c>
      <c r="C116" s="22">
        <f t="shared" si="97"/>
        <v>2.2222222222222219</v>
      </c>
      <c r="D116" s="22">
        <v>1</v>
      </c>
      <c r="E116" s="20">
        <v>8760</v>
      </c>
      <c r="F116" s="22">
        <f t="shared" si="93"/>
        <v>13.821333333333333</v>
      </c>
      <c r="G116" s="22">
        <f t="shared" si="94"/>
        <v>4.4530870938666665</v>
      </c>
      <c r="H116" s="22">
        <f t="shared" si="95"/>
        <v>2.306699114622933</v>
      </c>
      <c r="I116" s="22">
        <f>Затраты!B299</f>
        <v>34.187999999999995</v>
      </c>
      <c r="J116" s="22">
        <f t="shared" si="96"/>
        <v>14.821178793224869</v>
      </c>
    </row>
    <row r="117" spans="1:10" x14ac:dyDescent="0.25">
      <c r="A117" s="10" t="s">
        <v>131</v>
      </c>
      <c r="B117" s="22">
        <v>3.8</v>
      </c>
      <c r="C117" s="22">
        <f t="shared" si="97"/>
        <v>2.2222222222222219</v>
      </c>
      <c r="D117" s="22">
        <v>1</v>
      </c>
      <c r="E117" s="20">
        <v>8760</v>
      </c>
      <c r="F117" s="22">
        <f t="shared" si="93"/>
        <v>13.821333333333333</v>
      </c>
      <c r="G117" s="22">
        <f t="shared" si="94"/>
        <v>4.4530870938666665</v>
      </c>
      <c r="H117" s="22">
        <f t="shared" si="95"/>
        <v>2.306699114622933</v>
      </c>
      <c r="I117" s="22">
        <f>Затраты!B302</f>
        <v>34.187999999999995</v>
      </c>
      <c r="J117" s="22">
        <f t="shared" si="96"/>
        <v>14.821178793224869</v>
      </c>
    </row>
    <row r="118" spans="1:10" x14ac:dyDescent="0.25">
      <c r="A118" s="13" t="s">
        <v>96</v>
      </c>
      <c r="B118" s="13"/>
      <c r="C118" s="13"/>
      <c r="D118" s="13"/>
      <c r="E118" s="13"/>
      <c r="F118" s="13"/>
      <c r="G118" s="13"/>
      <c r="H118" s="13"/>
      <c r="I118" s="13"/>
      <c r="J118" s="13"/>
    </row>
    <row r="119" spans="1:10" x14ac:dyDescent="0.25">
      <c r="A119" s="10" t="s">
        <v>123</v>
      </c>
      <c r="B119" s="22">
        <v>13.4</v>
      </c>
      <c r="C119" s="22">
        <f>2/0.27</f>
        <v>7.4074074074074066</v>
      </c>
      <c r="D119" s="22">
        <v>1</v>
      </c>
      <c r="E119" s="20">
        <v>8000</v>
      </c>
      <c r="F119" s="22">
        <f t="shared" ref="F119:F120" si="98">(B119-C119)*D119*E119/1000</f>
        <v>47.94074074074075</v>
      </c>
      <c r="G119" s="22">
        <f t="shared" ref="G119:G120" si="99">F119*0.2986*1.079</f>
        <v>15.445998494814816</v>
      </c>
      <c r="H119" s="22">
        <f t="shared" ref="H119:H120" si="100">G119*200*2.59/1000</f>
        <v>8.0010272203140751</v>
      </c>
      <c r="I119" s="22">
        <f>Затраты!B306</f>
        <v>82.620999999999995</v>
      </c>
      <c r="J119" s="22">
        <f t="shared" ref="J119:J120" si="101">I119/H119</f>
        <v>10.326299076977364</v>
      </c>
    </row>
    <row r="120" spans="1:10" x14ac:dyDescent="0.25">
      <c r="A120" s="10" t="s">
        <v>131</v>
      </c>
      <c r="B120" s="22">
        <v>3.8</v>
      </c>
      <c r="C120" s="22">
        <f t="shared" ref="C120" si="102">0.6/0.27</f>
        <v>2.2222222222222219</v>
      </c>
      <c r="D120" s="22">
        <v>1</v>
      </c>
      <c r="E120" s="20">
        <v>8760</v>
      </c>
      <c r="F120" s="22">
        <f t="shared" si="98"/>
        <v>13.821333333333333</v>
      </c>
      <c r="G120" s="22">
        <f t="shared" si="99"/>
        <v>4.4530870938666665</v>
      </c>
      <c r="H120" s="22">
        <f t="shared" si="100"/>
        <v>2.306699114622933</v>
      </c>
      <c r="I120" s="22">
        <f>Затраты!B309</f>
        <v>34.187999999999995</v>
      </c>
      <c r="J120" s="22">
        <f t="shared" si="101"/>
        <v>14.821178793224869</v>
      </c>
    </row>
    <row r="121" spans="1:10" x14ac:dyDescent="0.25">
      <c r="A121" s="13" t="s">
        <v>95</v>
      </c>
      <c r="B121" s="13"/>
      <c r="C121" s="13"/>
      <c r="D121" s="13"/>
      <c r="E121" s="13"/>
      <c r="F121" s="13"/>
      <c r="G121" s="13"/>
      <c r="H121" s="13"/>
      <c r="I121" s="13"/>
      <c r="J121" s="13"/>
    </row>
    <row r="122" spans="1:10" x14ac:dyDescent="0.25">
      <c r="A122" s="10" t="s">
        <v>127</v>
      </c>
      <c r="B122" s="22">
        <v>1.8</v>
      </c>
      <c r="C122" s="22">
        <f>1/0.65</f>
        <v>1.5384615384615383</v>
      </c>
      <c r="D122" s="22">
        <v>1</v>
      </c>
      <c r="E122" s="20">
        <v>8760</v>
      </c>
      <c r="F122" s="22">
        <f t="shared" ref="F122:F125" si="103">(B122-C122)*D122*E122/1000</f>
        <v>2.2910769230769246</v>
      </c>
      <c r="G122" s="22">
        <f t="shared" ref="G122:G125" si="104">F122*0.2986*1.079</f>
        <v>0.73816069920000038</v>
      </c>
      <c r="H122" s="22">
        <f t="shared" ref="H122:H125" si="105">G122*200*2.59/1000</f>
        <v>0.38236724218560014</v>
      </c>
      <c r="I122" s="22">
        <f>Затраты!B313</f>
        <v>37.1</v>
      </c>
      <c r="J122" s="22">
        <f t="shared" ref="J122:J125" si="106">I122/H122</f>
        <v>97.027140159647232</v>
      </c>
    </row>
    <row r="123" spans="1:10" x14ac:dyDescent="0.25">
      <c r="A123" s="10" t="s">
        <v>131</v>
      </c>
      <c r="B123" s="22">
        <v>3.8</v>
      </c>
      <c r="C123" s="22">
        <f t="shared" ref="C123" si="107">0.6/0.27</f>
        <v>2.2222222222222219</v>
      </c>
      <c r="D123" s="22">
        <v>1</v>
      </c>
      <c r="E123" s="20">
        <v>8760</v>
      </c>
      <c r="F123" s="22">
        <f t="shared" si="103"/>
        <v>13.821333333333333</v>
      </c>
      <c r="G123" s="22">
        <f t="shared" si="104"/>
        <v>4.4530870938666665</v>
      </c>
      <c r="H123" s="22">
        <f t="shared" si="105"/>
        <v>2.306699114622933</v>
      </c>
      <c r="I123" s="22">
        <f>Затраты!B316</f>
        <v>34.187999999999995</v>
      </c>
      <c r="J123" s="22">
        <f t="shared" si="106"/>
        <v>14.821178793224869</v>
      </c>
    </row>
    <row r="124" spans="1:10" x14ac:dyDescent="0.25">
      <c r="A124" s="10" t="s">
        <v>126</v>
      </c>
      <c r="B124" s="22">
        <v>7.1</v>
      </c>
      <c r="C124" s="22">
        <f t="shared" ref="C124" si="108">1/0.27</f>
        <v>3.7037037037037033</v>
      </c>
      <c r="D124" s="22">
        <v>1</v>
      </c>
      <c r="E124" s="20">
        <v>8000</v>
      </c>
      <c r="F124" s="22">
        <f t="shared" si="103"/>
        <v>27.170370370370371</v>
      </c>
      <c r="G124" s="22">
        <f t="shared" si="104"/>
        <v>8.7540053274074072</v>
      </c>
      <c r="H124" s="22">
        <f t="shared" si="105"/>
        <v>4.534574759597036</v>
      </c>
      <c r="I124" s="22">
        <f>Затраты!B319</f>
        <v>39.885999999999996</v>
      </c>
      <c r="J124" s="22">
        <f t="shared" si="106"/>
        <v>8.7959736280860117</v>
      </c>
    </row>
    <row r="125" spans="1:10" x14ac:dyDescent="0.25">
      <c r="A125" s="10" t="s">
        <v>135</v>
      </c>
      <c r="B125" s="22">
        <v>7.9</v>
      </c>
      <c r="C125" s="22">
        <f t="shared" ref="C125" si="109">4/0.65</f>
        <v>6.1538461538461533</v>
      </c>
      <c r="D125" s="22">
        <v>1</v>
      </c>
      <c r="E125" s="20">
        <v>8760</v>
      </c>
      <c r="F125" s="22">
        <f t="shared" si="103"/>
        <v>15.2963076923077</v>
      </c>
      <c r="G125" s="22">
        <f t="shared" si="104"/>
        <v>4.9283081976000025</v>
      </c>
      <c r="H125" s="22">
        <f t="shared" si="105"/>
        <v>2.5528636463568009</v>
      </c>
      <c r="I125" s="22">
        <f>Затраты!B322</f>
        <v>56.98</v>
      </c>
      <c r="J125" s="22">
        <f t="shared" si="106"/>
        <v>22.320032674411078</v>
      </c>
    </row>
    <row r="126" spans="1:10" x14ac:dyDescent="0.25">
      <c r="A126" s="13" t="s">
        <v>94</v>
      </c>
      <c r="B126" s="13"/>
      <c r="C126" s="13"/>
      <c r="D126" s="13"/>
      <c r="E126" s="13"/>
      <c r="F126" s="13"/>
      <c r="G126" s="13"/>
      <c r="H126" s="13"/>
      <c r="I126" s="13"/>
      <c r="J126" s="13"/>
    </row>
    <row r="127" spans="1:10" x14ac:dyDescent="0.25">
      <c r="A127" s="10" t="s">
        <v>131</v>
      </c>
      <c r="B127" s="22">
        <v>3.8</v>
      </c>
      <c r="C127" s="22">
        <f t="shared" ref="C127" si="110">0.6/0.27</f>
        <v>2.2222222222222219</v>
      </c>
      <c r="D127" s="22">
        <v>1</v>
      </c>
      <c r="E127" s="20">
        <v>8760</v>
      </c>
      <c r="F127" s="22">
        <f t="shared" ref="F127:F128" si="111">(B127-C127)*D127*E127/1000</f>
        <v>13.821333333333333</v>
      </c>
      <c r="G127" s="22">
        <f t="shared" ref="G127:G128" si="112">F127*0.2986*1.079</f>
        <v>4.4530870938666665</v>
      </c>
      <c r="H127" s="22">
        <f t="shared" ref="H127:H128" si="113">G127*200*2.59/1000</f>
        <v>2.306699114622933</v>
      </c>
      <c r="I127" s="22">
        <f>Затраты!B326</f>
        <v>34.187999999999995</v>
      </c>
      <c r="J127" s="22">
        <f t="shared" ref="J127:J128" si="114">I127/H127</f>
        <v>14.821178793224869</v>
      </c>
    </row>
    <row r="128" spans="1:10" x14ac:dyDescent="0.25">
      <c r="A128" s="10" t="s">
        <v>138</v>
      </c>
      <c r="B128" s="22">
        <v>6.5</v>
      </c>
      <c r="C128" s="22">
        <f t="shared" ref="C128" si="115">1/0.27</f>
        <v>3.7037037037037033</v>
      </c>
      <c r="D128" s="22">
        <v>1</v>
      </c>
      <c r="E128" s="20">
        <v>8760</v>
      </c>
      <c r="F128" s="22">
        <f t="shared" si="111"/>
        <v>24.495555555555558</v>
      </c>
      <c r="G128" s="22">
        <f t="shared" si="112"/>
        <v>7.8922083471111115</v>
      </c>
      <c r="H128" s="22">
        <f t="shared" si="113"/>
        <v>4.0881639238035552</v>
      </c>
      <c r="I128" s="22">
        <f>Затраты!B329</f>
        <v>76.923000000000002</v>
      </c>
      <c r="J128" s="22">
        <f t="shared" si="114"/>
        <v>18.816026322259653</v>
      </c>
    </row>
    <row r="129" spans="1:10" x14ac:dyDescent="0.25">
      <c r="A129" s="13" t="s">
        <v>93</v>
      </c>
      <c r="B129" s="13"/>
      <c r="C129" s="13"/>
      <c r="D129" s="13"/>
      <c r="E129" s="13"/>
      <c r="F129" s="13"/>
      <c r="G129" s="13"/>
      <c r="H129" s="13"/>
      <c r="I129" s="13"/>
      <c r="J129" s="13"/>
    </row>
    <row r="130" spans="1:10" x14ac:dyDescent="0.25">
      <c r="A130" s="10" t="s">
        <v>127</v>
      </c>
      <c r="B130" s="22">
        <v>1.8</v>
      </c>
      <c r="C130" s="22">
        <f>1/0.65</f>
        <v>1.5384615384615383</v>
      </c>
      <c r="D130" s="22">
        <v>1</v>
      </c>
      <c r="E130" s="20">
        <v>8760</v>
      </c>
      <c r="F130" s="22">
        <f t="shared" ref="F130:F133" si="116">(B130-C130)*D130*E130/1000</f>
        <v>2.2910769230769246</v>
      </c>
      <c r="G130" s="22">
        <f t="shared" ref="G130:G133" si="117">F130*0.2986*1.079</f>
        <v>0.73816069920000038</v>
      </c>
      <c r="H130" s="22">
        <f t="shared" ref="H130:H133" si="118">G130*200*2.59/1000</f>
        <v>0.38236724218560014</v>
      </c>
      <c r="I130" s="22">
        <f>Затраты!B333</f>
        <v>37.1</v>
      </c>
      <c r="J130" s="22">
        <f t="shared" ref="J130:J133" si="119">I130/H130</f>
        <v>97.027140159647232</v>
      </c>
    </row>
    <row r="131" spans="1:10" x14ac:dyDescent="0.25">
      <c r="A131" s="10" t="s">
        <v>123</v>
      </c>
      <c r="B131" s="22">
        <v>13.4</v>
      </c>
      <c r="C131" s="22">
        <f>2/0.27</f>
        <v>7.4074074074074066</v>
      </c>
      <c r="D131" s="22">
        <v>1</v>
      </c>
      <c r="E131" s="20">
        <v>8000</v>
      </c>
      <c r="F131" s="22">
        <f t="shared" si="116"/>
        <v>47.94074074074075</v>
      </c>
      <c r="G131" s="22">
        <f t="shared" si="117"/>
        <v>15.445998494814816</v>
      </c>
      <c r="H131" s="22">
        <f t="shared" si="118"/>
        <v>8.0010272203140751</v>
      </c>
      <c r="I131" s="22">
        <f>Затраты!B336</f>
        <v>82.620999999999995</v>
      </c>
      <c r="J131" s="22">
        <f t="shared" si="119"/>
        <v>10.326299076977364</v>
      </c>
    </row>
    <row r="132" spans="1:10" x14ac:dyDescent="0.25">
      <c r="A132" s="10" t="s">
        <v>137</v>
      </c>
      <c r="B132" s="22">
        <v>1.2</v>
      </c>
      <c r="C132" s="22">
        <f t="shared" ref="C132:C133" si="120">0.5/0.65</f>
        <v>0.76923076923076916</v>
      </c>
      <c r="D132" s="22">
        <v>1</v>
      </c>
      <c r="E132" s="20">
        <v>8760</v>
      </c>
      <c r="F132" s="22">
        <f t="shared" si="116"/>
        <v>3.773538461538462</v>
      </c>
      <c r="G132" s="22">
        <f t="shared" si="117"/>
        <v>1.2157940927999999</v>
      </c>
      <c r="H132" s="22">
        <f t="shared" si="118"/>
        <v>0.62978134007039988</v>
      </c>
      <c r="I132" s="22">
        <f>Затраты!B339</f>
        <v>28.49</v>
      </c>
      <c r="J132" s="22">
        <f t="shared" si="119"/>
        <v>45.237923366886761</v>
      </c>
    </row>
    <row r="133" spans="1:10" x14ac:dyDescent="0.25">
      <c r="A133" s="10" t="s">
        <v>137</v>
      </c>
      <c r="B133" s="22">
        <v>1.2</v>
      </c>
      <c r="C133" s="22">
        <f t="shared" si="120"/>
        <v>0.76923076923076916</v>
      </c>
      <c r="D133" s="22">
        <v>1</v>
      </c>
      <c r="E133" s="20">
        <v>8760</v>
      </c>
      <c r="F133" s="22">
        <f t="shared" si="116"/>
        <v>3.773538461538462</v>
      </c>
      <c r="G133" s="22">
        <f t="shared" si="117"/>
        <v>1.2157940927999999</v>
      </c>
      <c r="H133" s="22">
        <f t="shared" si="118"/>
        <v>0.62978134007039988</v>
      </c>
      <c r="I133" s="22">
        <f>Затраты!B342</f>
        <v>28.49</v>
      </c>
      <c r="J133" s="22">
        <f t="shared" si="119"/>
        <v>45.237923366886761</v>
      </c>
    </row>
    <row r="134" spans="1:10" x14ac:dyDescent="0.25">
      <c r="A134" s="13" t="s">
        <v>92</v>
      </c>
      <c r="B134" s="13"/>
      <c r="C134" s="13"/>
      <c r="D134" s="13"/>
      <c r="E134" s="13"/>
      <c r="F134" s="13"/>
      <c r="G134" s="13"/>
      <c r="H134" s="13"/>
      <c r="I134" s="13"/>
      <c r="J134" s="13"/>
    </row>
    <row r="135" spans="1:10" x14ac:dyDescent="0.25">
      <c r="A135" s="10" t="s">
        <v>119</v>
      </c>
      <c r="B135" s="22">
        <v>0.27</v>
      </c>
      <c r="C135" s="22">
        <f>0.05/0.6</f>
        <v>8.3333333333333343E-2</v>
      </c>
      <c r="D135" s="22">
        <v>1</v>
      </c>
      <c r="E135" s="20">
        <v>8760</v>
      </c>
      <c r="F135" s="22">
        <f t="shared" ref="F135" si="121">(B135-C135)*D135*E135/1000</f>
        <v>1.6352</v>
      </c>
      <c r="G135" s="22">
        <f t="shared" ref="G135" si="122">F135*0.2986*1.079</f>
        <v>0.52684410687999994</v>
      </c>
      <c r="H135" s="22">
        <f t="shared" ref="H135" si="123">G135*200*2.59/1000</f>
        <v>0.27290524736383992</v>
      </c>
      <c r="I135" s="22">
        <f>Затраты!B346</f>
        <v>19.942999999999998</v>
      </c>
      <c r="J135" s="22">
        <f t="shared" ref="J135" si="124">I135/H135</f>
        <v>73.076645438817067</v>
      </c>
    </row>
    <row r="136" spans="1:10" x14ac:dyDescent="0.25">
      <c r="A136" s="13" t="s">
        <v>91</v>
      </c>
      <c r="B136" s="13"/>
      <c r="C136" s="13"/>
      <c r="D136" s="13"/>
      <c r="E136" s="13"/>
      <c r="F136" s="13"/>
      <c r="G136" s="13"/>
      <c r="H136" s="13"/>
      <c r="I136" s="13"/>
      <c r="J136" s="13"/>
    </row>
    <row r="137" spans="1:10" x14ac:dyDescent="0.25">
      <c r="A137" s="10" t="s">
        <v>137</v>
      </c>
      <c r="B137" s="22">
        <v>1.2</v>
      </c>
      <c r="C137" s="22">
        <f t="shared" ref="C137:C138" si="125">0.5/0.65</f>
        <v>0.76923076923076916</v>
      </c>
      <c r="D137" s="22">
        <v>1</v>
      </c>
      <c r="E137" s="20">
        <v>8760</v>
      </c>
      <c r="F137" s="22">
        <f t="shared" ref="F137:F142" si="126">(B137-C137)*D137*E137/1000</f>
        <v>3.773538461538462</v>
      </c>
      <c r="G137" s="22">
        <f t="shared" ref="G137:G142" si="127">F137*0.2986*1.079</f>
        <v>1.2157940927999999</v>
      </c>
      <c r="H137" s="22">
        <f t="shared" ref="H137:H142" si="128">G137*200*2.59/1000</f>
        <v>0.62978134007039988</v>
      </c>
      <c r="I137" s="22">
        <f>Затраты!B350</f>
        <v>28.49</v>
      </c>
      <c r="J137" s="22">
        <f t="shared" ref="J137:J142" si="129">I137/H137</f>
        <v>45.237923366886761</v>
      </c>
    </row>
    <row r="138" spans="1:10" x14ac:dyDescent="0.25">
      <c r="A138" s="10" t="s">
        <v>137</v>
      </c>
      <c r="B138" s="22">
        <v>1.2</v>
      </c>
      <c r="C138" s="22">
        <f t="shared" si="125"/>
        <v>0.76923076923076916</v>
      </c>
      <c r="D138" s="22">
        <v>1</v>
      </c>
      <c r="E138" s="20">
        <v>8760</v>
      </c>
      <c r="F138" s="22">
        <f t="shared" si="126"/>
        <v>3.773538461538462</v>
      </c>
      <c r="G138" s="22">
        <f t="shared" si="127"/>
        <v>1.2157940927999999</v>
      </c>
      <c r="H138" s="22">
        <f t="shared" si="128"/>
        <v>0.62978134007039988</v>
      </c>
      <c r="I138" s="22">
        <f>Затраты!B353</f>
        <v>28.49</v>
      </c>
      <c r="J138" s="22">
        <f t="shared" si="129"/>
        <v>45.237923366886761</v>
      </c>
    </row>
    <row r="139" spans="1:10" x14ac:dyDescent="0.25">
      <c r="A139" s="10" t="s">
        <v>141</v>
      </c>
      <c r="B139" s="22">
        <v>1.25</v>
      </c>
      <c r="C139" s="22">
        <f>0.5/0.65</f>
        <v>0.76923076923076916</v>
      </c>
      <c r="D139" s="22">
        <v>1</v>
      </c>
      <c r="E139" s="20">
        <v>8760</v>
      </c>
      <c r="F139" s="22">
        <f t="shared" si="126"/>
        <v>4.2115384615384617</v>
      </c>
      <c r="G139" s="22">
        <f t="shared" si="127"/>
        <v>1.3569130499999997</v>
      </c>
      <c r="H139" s="22">
        <f t="shared" si="128"/>
        <v>0.70288095989999977</v>
      </c>
      <c r="I139" s="22">
        <f>Затраты!B356</f>
        <v>28.49</v>
      </c>
      <c r="J139" s="22">
        <f t="shared" si="129"/>
        <v>40.533179336730541</v>
      </c>
    </row>
    <row r="140" spans="1:10" x14ac:dyDescent="0.25">
      <c r="A140" s="10" t="s">
        <v>131</v>
      </c>
      <c r="B140" s="22">
        <v>3.8</v>
      </c>
      <c r="C140" s="22">
        <f t="shared" ref="C140:C141" si="130">0.6/0.27</f>
        <v>2.2222222222222219</v>
      </c>
      <c r="D140" s="22">
        <v>1</v>
      </c>
      <c r="E140" s="20">
        <v>8760</v>
      </c>
      <c r="F140" s="22">
        <f t="shared" si="126"/>
        <v>13.821333333333333</v>
      </c>
      <c r="G140" s="22">
        <f t="shared" si="127"/>
        <v>4.4530870938666665</v>
      </c>
      <c r="H140" s="22">
        <f t="shared" si="128"/>
        <v>2.306699114622933</v>
      </c>
      <c r="I140" s="22">
        <f>Затраты!B359</f>
        <v>34.187999999999995</v>
      </c>
      <c r="J140" s="22">
        <f t="shared" si="129"/>
        <v>14.821178793224869</v>
      </c>
    </row>
    <row r="141" spans="1:10" x14ac:dyDescent="0.25">
      <c r="A141" s="10" t="s">
        <v>131</v>
      </c>
      <c r="B141" s="22">
        <v>3.8</v>
      </c>
      <c r="C141" s="22">
        <f t="shared" si="130"/>
        <v>2.2222222222222219</v>
      </c>
      <c r="D141" s="22">
        <v>1</v>
      </c>
      <c r="E141" s="20">
        <v>8760</v>
      </c>
      <c r="F141" s="22">
        <f t="shared" si="126"/>
        <v>13.821333333333333</v>
      </c>
      <c r="G141" s="22">
        <f t="shared" si="127"/>
        <v>4.4530870938666665</v>
      </c>
      <c r="H141" s="22">
        <f t="shared" si="128"/>
        <v>2.306699114622933</v>
      </c>
      <c r="I141" s="22">
        <f>Затраты!B362</f>
        <v>34.187999999999995</v>
      </c>
      <c r="J141" s="22">
        <f t="shared" si="129"/>
        <v>14.821178793224869</v>
      </c>
    </row>
    <row r="142" spans="1:10" x14ac:dyDescent="0.25">
      <c r="A142" s="10" t="s">
        <v>123</v>
      </c>
      <c r="B142" s="22">
        <v>13.4</v>
      </c>
      <c r="C142" s="22">
        <f>2/0.27</f>
        <v>7.4074074074074066</v>
      </c>
      <c r="D142" s="22">
        <v>1</v>
      </c>
      <c r="E142" s="20">
        <v>8000</v>
      </c>
      <c r="F142" s="22">
        <f t="shared" si="126"/>
        <v>47.94074074074075</v>
      </c>
      <c r="G142" s="22">
        <f t="shared" si="127"/>
        <v>15.445998494814816</v>
      </c>
      <c r="H142" s="22">
        <f t="shared" si="128"/>
        <v>8.0010272203140751</v>
      </c>
      <c r="I142" s="22">
        <f>Затраты!B365</f>
        <v>82.620999999999995</v>
      </c>
      <c r="J142" s="22">
        <f t="shared" si="129"/>
        <v>10.326299076977364</v>
      </c>
    </row>
    <row r="143" spans="1:10" x14ac:dyDescent="0.25">
      <c r="A143" s="13" t="s">
        <v>90</v>
      </c>
      <c r="B143" s="13"/>
      <c r="C143" s="13"/>
      <c r="D143" s="13"/>
      <c r="E143" s="13"/>
      <c r="F143" s="13"/>
      <c r="G143" s="13"/>
      <c r="H143" s="13"/>
      <c r="I143" s="13"/>
      <c r="J143" s="13"/>
    </row>
    <row r="144" spans="1:10" x14ac:dyDescent="0.25">
      <c r="A144" s="10" t="s">
        <v>131</v>
      </c>
      <c r="B144" s="22">
        <v>3.8</v>
      </c>
      <c r="C144" s="22">
        <f t="shared" ref="C144" si="131">0.6/0.27</f>
        <v>2.2222222222222219</v>
      </c>
      <c r="D144" s="22">
        <v>1</v>
      </c>
      <c r="E144" s="20">
        <v>8760</v>
      </c>
      <c r="F144" s="22">
        <f t="shared" ref="F144:F145" si="132">(B144-C144)*D144*E144/1000</f>
        <v>13.821333333333333</v>
      </c>
      <c r="G144" s="22">
        <f t="shared" ref="G144:G145" si="133">F144*0.2986*1.079</f>
        <v>4.4530870938666665</v>
      </c>
      <c r="H144" s="22">
        <f t="shared" ref="H144:H145" si="134">G144*200*2.59/1000</f>
        <v>2.306699114622933</v>
      </c>
      <c r="I144" s="22">
        <f>Затраты!B369</f>
        <v>34.187999999999995</v>
      </c>
      <c r="J144" s="22">
        <f t="shared" ref="J144:J145" si="135">I144/H144</f>
        <v>14.821178793224869</v>
      </c>
    </row>
    <row r="145" spans="1:10" x14ac:dyDescent="0.25">
      <c r="A145" s="10" t="s">
        <v>138</v>
      </c>
      <c r="B145" s="22">
        <v>6.5</v>
      </c>
      <c r="C145" s="22">
        <f t="shared" ref="C145" si="136">1/0.27</f>
        <v>3.7037037037037033</v>
      </c>
      <c r="D145" s="22">
        <v>1</v>
      </c>
      <c r="E145" s="20">
        <v>8760</v>
      </c>
      <c r="F145" s="22">
        <f t="shared" si="132"/>
        <v>24.495555555555558</v>
      </c>
      <c r="G145" s="22">
        <f t="shared" si="133"/>
        <v>7.8922083471111115</v>
      </c>
      <c r="H145" s="22">
        <f t="shared" si="134"/>
        <v>4.0881639238035552</v>
      </c>
      <c r="I145" s="22">
        <f>Затраты!B372</f>
        <v>76.923000000000002</v>
      </c>
      <c r="J145" s="22">
        <f t="shared" si="135"/>
        <v>18.816026322259653</v>
      </c>
    </row>
    <row r="146" spans="1:10" x14ac:dyDescent="0.25">
      <c r="A146" s="13" t="s">
        <v>89</v>
      </c>
      <c r="B146" s="13"/>
      <c r="C146" s="13"/>
      <c r="D146" s="13"/>
      <c r="E146" s="13"/>
      <c r="F146" s="13"/>
      <c r="G146" s="13"/>
      <c r="H146" s="13"/>
      <c r="I146" s="13"/>
      <c r="J146" s="13"/>
    </row>
    <row r="147" spans="1:10" x14ac:dyDescent="0.25">
      <c r="A147" s="10" t="s">
        <v>127</v>
      </c>
      <c r="B147" s="22">
        <v>1.8</v>
      </c>
      <c r="C147" s="22">
        <f>1/0.65</f>
        <v>1.5384615384615383</v>
      </c>
      <c r="D147" s="22">
        <v>1</v>
      </c>
      <c r="E147" s="20">
        <v>8760</v>
      </c>
      <c r="F147" s="22">
        <f t="shared" ref="F147:F148" si="137">(B147-C147)*D147*E147/1000</f>
        <v>2.2910769230769246</v>
      </c>
      <c r="G147" s="22">
        <f t="shared" ref="G147:G148" si="138">F147*0.2986*1.079</f>
        <v>0.73816069920000038</v>
      </c>
      <c r="H147" s="22">
        <f t="shared" ref="H147:H148" si="139">G147*200*2.59/1000</f>
        <v>0.38236724218560014</v>
      </c>
      <c r="I147" s="22">
        <f>Затраты!B376</f>
        <v>37.1</v>
      </c>
      <c r="J147" s="22">
        <f t="shared" ref="J147:J148" si="140">I147/H147</f>
        <v>97.027140159647232</v>
      </c>
    </row>
    <row r="148" spans="1:10" x14ac:dyDescent="0.25">
      <c r="A148" s="10" t="s">
        <v>138</v>
      </c>
      <c r="B148" s="22">
        <v>6.5</v>
      </c>
      <c r="C148" s="22">
        <f t="shared" ref="C148" si="141">1/0.27</f>
        <v>3.7037037037037033</v>
      </c>
      <c r="D148" s="22">
        <v>1</v>
      </c>
      <c r="E148" s="20">
        <v>8760</v>
      </c>
      <c r="F148" s="22">
        <f t="shared" si="137"/>
        <v>24.495555555555558</v>
      </c>
      <c r="G148" s="22">
        <f t="shared" si="138"/>
        <v>7.8922083471111115</v>
      </c>
      <c r="H148" s="22">
        <f t="shared" si="139"/>
        <v>4.0881639238035552</v>
      </c>
      <c r="I148" s="22">
        <f>Затраты!B379</f>
        <v>76.923000000000002</v>
      </c>
      <c r="J148" s="22">
        <f t="shared" si="140"/>
        <v>18.816026322259653</v>
      </c>
    </row>
    <row r="149" spans="1:10" x14ac:dyDescent="0.25">
      <c r="A149" s="13" t="s">
        <v>88</v>
      </c>
      <c r="B149" s="13"/>
      <c r="C149" s="13"/>
      <c r="D149" s="13"/>
      <c r="E149" s="13"/>
      <c r="F149" s="13"/>
      <c r="G149" s="13"/>
      <c r="H149" s="13"/>
      <c r="I149" s="13"/>
      <c r="J149" s="13"/>
    </row>
    <row r="150" spans="1:10" x14ac:dyDescent="0.25">
      <c r="A150" s="10" t="s">
        <v>133</v>
      </c>
      <c r="B150" s="22">
        <v>3</v>
      </c>
      <c r="C150" s="22">
        <f t="shared" ref="C150" si="142">1.5/0.65</f>
        <v>2.3076923076923075</v>
      </c>
      <c r="D150" s="22">
        <v>1</v>
      </c>
      <c r="E150" s="20">
        <v>8760</v>
      </c>
      <c r="F150" s="22">
        <f t="shared" ref="F150:F153" si="143">(B150-C150)*D150*E150/1000</f>
        <v>6.0646153846153865</v>
      </c>
      <c r="G150" s="22">
        <f t="shared" ref="G150:G153" si="144">F150*0.2986*1.079</f>
        <v>1.9539547920000004</v>
      </c>
      <c r="H150" s="22">
        <f t="shared" ref="H150:H153" si="145">G150*200*2.59/1000</f>
        <v>1.0121485822560001</v>
      </c>
      <c r="I150" s="22">
        <f>Затраты!B383</f>
        <v>42.8</v>
      </c>
      <c r="J150" s="22">
        <f t="shared" ref="J150:J153" si="146">I150/H150</f>
        <v>42.28628162932575</v>
      </c>
    </row>
    <row r="151" spans="1:10" x14ac:dyDescent="0.25">
      <c r="A151" s="10" t="s">
        <v>138</v>
      </c>
      <c r="B151" s="22">
        <v>6.5</v>
      </c>
      <c r="C151" s="22">
        <f t="shared" ref="C151:C153" si="147">1/0.27</f>
        <v>3.7037037037037033</v>
      </c>
      <c r="D151" s="22">
        <v>1</v>
      </c>
      <c r="E151" s="20">
        <v>8760</v>
      </c>
      <c r="F151" s="22">
        <f t="shared" si="143"/>
        <v>24.495555555555558</v>
      </c>
      <c r="G151" s="22">
        <f t="shared" si="144"/>
        <v>7.8922083471111115</v>
      </c>
      <c r="H151" s="22">
        <f t="shared" si="145"/>
        <v>4.0881639238035552</v>
      </c>
      <c r="I151" s="22">
        <f>Затраты!B386</f>
        <v>76.923000000000002</v>
      </c>
      <c r="J151" s="22">
        <f t="shared" si="146"/>
        <v>18.816026322259653</v>
      </c>
    </row>
    <row r="152" spans="1:10" x14ac:dyDescent="0.25">
      <c r="A152" s="10" t="s">
        <v>126</v>
      </c>
      <c r="B152" s="22">
        <v>7.1</v>
      </c>
      <c r="C152" s="22">
        <f t="shared" si="147"/>
        <v>3.7037037037037033</v>
      </c>
      <c r="D152" s="22">
        <v>1</v>
      </c>
      <c r="E152" s="20">
        <v>8000</v>
      </c>
      <c r="F152" s="22">
        <f t="shared" si="143"/>
        <v>27.170370370370371</v>
      </c>
      <c r="G152" s="22">
        <f t="shared" si="144"/>
        <v>8.7540053274074072</v>
      </c>
      <c r="H152" s="22">
        <f t="shared" si="145"/>
        <v>4.534574759597036</v>
      </c>
      <c r="I152" s="22">
        <f>Затраты!B389</f>
        <v>39.885999999999996</v>
      </c>
      <c r="J152" s="22">
        <f t="shared" si="146"/>
        <v>8.7959736280860117</v>
      </c>
    </row>
    <row r="153" spans="1:10" x14ac:dyDescent="0.25">
      <c r="A153" s="10" t="s">
        <v>126</v>
      </c>
      <c r="B153" s="22">
        <v>7.1</v>
      </c>
      <c r="C153" s="22">
        <f t="shared" si="147"/>
        <v>3.7037037037037033</v>
      </c>
      <c r="D153" s="22">
        <v>1</v>
      </c>
      <c r="E153" s="20">
        <v>8000</v>
      </c>
      <c r="F153" s="22">
        <f t="shared" si="143"/>
        <v>27.170370370370371</v>
      </c>
      <c r="G153" s="22">
        <f t="shared" si="144"/>
        <v>8.7540053274074072</v>
      </c>
      <c r="H153" s="22">
        <f t="shared" si="145"/>
        <v>4.534574759597036</v>
      </c>
      <c r="I153" s="22">
        <f>Затраты!B392</f>
        <v>39.885999999999996</v>
      </c>
      <c r="J153" s="22">
        <f t="shared" si="146"/>
        <v>8.7959736280860117</v>
      </c>
    </row>
    <row r="154" spans="1:10" x14ac:dyDescent="0.25">
      <c r="A154" s="13" t="s">
        <v>87</v>
      </c>
      <c r="B154" s="13"/>
      <c r="C154" s="13"/>
      <c r="D154" s="13"/>
      <c r="E154" s="13"/>
      <c r="F154" s="13"/>
      <c r="G154" s="13"/>
      <c r="H154" s="13"/>
      <c r="I154" s="13"/>
      <c r="J154" s="13"/>
    </row>
    <row r="155" spans="1:10" x14ac:dyDescent="0.25">
      <c r="A155" s="10" t="s">
        <v>126</v>
      </c>
      <c r="B155" s="22">
        <v>7.1</v>
      </c>
      <c r="C155" s="22">
        <f t="shared" ref="C155:C156" si="148">1/0.27</f>
        <v>3.7037037037037033</v>
      </c>
      <c r="D155" s="22">
        <v>1</v>
      </c>
      <c r="E155" s="20">
        <v>8000</v>
      </c>
      <c r="F155" s="22">
        <f t="shared" ref="F155:F158" si="149">(B155-C155)*D155*E155/1000</f>
        <v>27.170370370370371</v>
      </c>
      <c r="G155" s="22">
        <f t="shared" ref="G155:G158" si="150">F155*0.2986*1.079</f>
        <v>8.7540053274074072</v>
      </c>
      <c r="H155" s="22">
        <f t="shared" ref="H155:H158" si="151">G155*200*2.59/1000</f>
        <v>4.534574759597036</v>
      </c>
      <c r="I155" s="22">
        <f>Затраты!B399</f>
        <v>39.885999999999996</v>
      </c>
      <c r="J155" s="22">
        <f t="shared" ref="J155:J158" si="152">I155/H155</f>
        <v>8.7959736280860117</v>
      </c>
    </row>
    <row r="156" spans="1:10" x14ac:dyDescent="0.25">
      <c r="A156" s="10" t="s">
        <v>126</v>
      </c>
      <c r="B156" s="22">
        <v>7.1</v>
      </c>
      <c r="C156" s="22">
        <f t="shared" si="148"/>
        <v>3.7037037037037033</v>
      </c>
      <c r="D156" s="22">
        <v>1</v>
      </c>
      <c r="E156" s="20">
        <v>8000</v>
      </c>
      <c r="F156" s="22">
        <f t="shared" si="149"/>
        <v>27.170370370370371</v>
      </c>
      <c r="G156" s="22">
        <f t="shared" si="150"/>
        <v>8.7540053274074072</v>
      </c>
      <c r="H156" s="22">
        <f t="shared" si="151"/>
        <v>4.534574759597036</v>
      </c>
      <c r="I156" s="22">
        <f>Затраты!B402</f>
        <v>39.885999999999996</v>
      </c>
      <c r="J156" s="22">
        <f t="shared" si="152"/>
        <v>8.7959736280860117</v>
      </c>
    </row>
    <row r="157" spans="1:10" x14ac:dyDescent="0.25">
      <c r="A157" s="10" t="s">
        <v>123</v>
      </c>
      <c r="B157" s="22">
        <v>13.4</v>
      </c>
      <c r="C157" s="22">
        <f>2/0.27</f>
        <v>7.4074074074074066</v>
      </c>
      <c r="D157" s="22">
        <v>1</v>
      </c>
      <c r="E157" s="20">
        <v>8000</v>
      </c>
      <c r="F157" s="22">
        <f t="shared" si="149"/>
        <v>47.94074074074075</v>
      </c>
      <c r="G157" s="22">
        <f t="shared" si="150"/>
        <v>15.445998494814816</v>
      </c>
      <c r="H157" s="22">
        <f t="shared" si="151"/>
        <v>8.0010272203140751</v>
      </c>
      <c r="I157" s="22">
        <f>Затраты!B405</f>
        <v>82.620999999999995</v>
      </c>
      <c r="J157" s="22">
        <f t="shared" si="152"/>
        <v>10.326299076977364</v>
      </c>
    </row>
    <row r="158" spans="1:10" x14ac:dyDescent="0.25">
      <c r="A158" s="10" t="s">
        <v>130</v>
      </c>
      <c r="B158" s="22">
        <v>4.5</v>
      </c>
      <c r="C158" s="22">
        <f>1/0.27</f>
        <v>3.7037037037037033</v>
      </c>
      <c r="D158" s="22">
        <v>1</v>
      </c>
      <c r="E158" s="20">
        <v>8760</v>
      </c>
      <c r="F158" s="22">
        <f t="shared" si="149"/>
        <v>6.9755555555555597</v>
      </c>
      <c r="G158" s="22">
        <f t="shared" si="150"/>
        <v>2.2474500591111122</v>
      </c>
      <c r="H158" s="22">
        <f t="shared" si="151"/>
        <v>1.1641791306195559</v>
      </c>
      <c r="I158" s="22">
        <f>Затраты!B408</f>
        <v>39.885999999999996</v>
      </c>
      <c r="J158" s="22">
        <f t="shared" si="152"/>
        <v>34.261050512710497</v>
      </c>
    </row>
    <row r="159" spans="1:10" x14ac:dyDescent="0.25">
      <c r="A159" s="10" t="s">
        <v>138</v>
      </c>
      <c r="B159" s="22">
        <v>6.5</v>
      </c>
      <c r="C159" s="22">
        <f t="shared" ref="C159" si="153">1/0.27</f>
        <v>3.7037037037037033</v>
      </c>
      <c r="D159" s="22">
        <v>1</v>
      </c>
      <c r="E159" s="20">
        <v>8760</v>
      </c>
      <c r="F159" s="22">
        <f t="shared" ref="F159:F161" si="154">(B159-C159)*D159*E159/1000</f>
        <v>24.495555555555558</v>
      </c>
      <c r="G159" s="22">
        <f t="shared" ref="G159:G161" si="155">F159*0.2986*1.079</f>
        <v>7.8922083471111115</v>
      </c>
      <c r="H159" s="22">
        <f t="shared" ref="H159:H161" si="156">G159*200*2.59/1000</f>
        <v>4.0881639238035552</v>
      </c>
      <c r="I159" s="22">
        <f>Затраты!B411</f>
        <v>76.923000000000002</v>
      </c>
      <c r="J159" s="22">
        <f t="shared" ref="J159:J161" si="157">I159/H159</f>
        <v>18.816026322259653</v>
      </c>
    </row>
    <row r="160" spans="1:10" x14ac:dyDescent="0.25">
      <c r="A160" s="10" t="s">
        <v>131</v>
      </c>
      <c r="B160" s="22">
        <v>3.8</v>
      </c>
      <c r="C160" s="22">
        <f t="shared" ref="C160:C161" si="158">0.6/0.27</f>
        <v>2.2222222222222219</v>
      </c>
      <c r="D160" s="22">
        <v>1</v>
      </c>
      <c r="E160" s="20">
        <v>8760</v>
      </c>
      <c r="F160" s="22">
        <f t="shared" si="154"/>
        <v>13.821333333333333</v>
      </c>
      <c r="G160" s="22">
        <f t="shared" si="155"/>
        <v>4.4530870938666665</v>
      </c>
      <c r="H160" s="22">
        <f t="shared" si="156"/>
        <v>2.306699114622933</v>
      </c>
      <c r="I160" s="22">
        <f>Затраты!B414</f>
        <v>34.187999999999995</v>
      </c>
      <c r="J160" s="22">
        <f t="shared" si="157"/>
        <v>14.821178793224869</v>
      </c>
    </row>
    <row r="161" spans="1:10" x14ac:dyDescent="0.25">
      <c r="A161" s="10" t="s">
        <v>131</v>
      </c>
      <c r="B161" s="22">
        <v>3.8</v>
      </c>
      <c r="C161" s="22">
        <f t="shared" si="158"/>
        <v>2.2222222222222219</v>
      </c>
      <c r="D161" s="22">
        <v>1</v>
      </c>
      <c r="E161" s="20">
        <v>8760</v>
      </c>
      <c r="F161" s="22">
        <f t="shared" si="154"/>
        <v>13.821333333333333</v>
      </c>
      <c r="G161" s="22">
        <f t="shared" si="155"/>
        <v>4.4530870938666665</v>
      </c>
      <c r="H161" s="22">
        <f t="shared" si="156"/>
        <v>2.306699114622933</v>
      </c>
      <c r="I161" s="22">
        <f>Затраты!B417</f>
        <v>34.187999999999995</v>
      </c>
      <c r="J161" s="22">
        <f t="shared" si="157"/>
        <v>14.821178793224869</v>
      </c>
    </row>
    <row r="162" spans="1:10" x14ac:dyDescent="0.25">
      <c r="A162" s="13" t="s">
        <v>86</v>
      </c>
      <c r="B162" s="13"/>
      <c r="C162" s="13"/>
      <c r="D162" s="13"/>
      <c r="E162" s="13"/>
      <c r="F162" s="13"/>
      <c r="G162" s="13"/>
      <c r="H162" s="13"/>
      <c r="I162" s="13"/>
      <c r="J162" s="13"/>
    </row>
    <row r="163" spans="1:10" x14ac:dyDescent="0.25">
      <c r="A163" s="10" t="s">
        <v>132</v>
      </c>
      <c r="B163" s="22">
        <v>11.4</v>
      </c>
      <c r="C163" s="22">
        <f>1/0.27</f>
        <v>3.7037037037037033</v>
      </c>
      <c r="D163" s="22">
        <v>1</v>
      </c>
      <c r="E163" s="20">
        <v>8000</v>
      </c>
      <c r="F163" s="22">
        <f t="shared" ref="F163:F165" si="159">(B163-C163)*D163*E163/1000</f>
        <v>61.570370370370377</v>
      </c>
      <c r="G163" s="22">
        <f t="shared" ref="G163:G165" si="160">F163*0.2986*1.079</f>
        <v>19.837320687407406</v>
      </c>
      <c r="H163" s="22">
        <f t="shared" ref="H163:H165" si="161">G163*200*2.59/1000</f>
        <v>10.275732116077036</v>
      </c>
      <c r="I163" s="22">
        <f>Затраты!B421</f>
        <v>71.3</v>
      </c>
      <c r="J163" s="22">
        <f t="shared" ref="J163:J165" si="162">I163/H163</f>
        <v>6.9386783534816576</v>
      </c>
    </row>
    <row r="164" spans="1:10" x14ac:dyDescent="0.25">
      <c r="A164" s="10" t="s">
        <v>123</v>
      </c>
      <c r="B164" s="22">
        <v>13.4</v>
      </c>
      <c r="C164" s="22">
        <f>2/0.27</f>
        <v>7.4074074074074066</v>
      </c>
      <c r="D164" s="22">
        <v>1</v>
      </c>
      <c r="E164" s="20">
        <v>8000</v>
      </c>
      <c r="F164" s="22">
        <f t="shared" si="159"/>
        <v>47.94074074074075</v>
      </c>
      <c r="G164" s="22">
        <f t="shared" si="160"/>
        <v>15.445998494814816</v>
      </c>
      <c r="H164" s="22">
        <f t="shared" si="161"/>
        <v>8.0010272203140751</v>
      </c>
      <c r="I164" s="22">
        <f>Затраты!B424</f>
        <v>82.620999999999995</v>
      </c>
      <c r="J164" s="22">
        <f t="shared" si="162"/>
        <v>10.326299076977364</v>
      </c>
    </row>
    <row r="165" spans="1:10" x14ac:dyDescent="0.25">
      <c r="A165" s="10" t="s">
        <v>126</v>
      </c>
      <c r="B165" s="22">
        <v>7.1</v>
      </c>
      <c r="C165" s="22">
        <f t="shared" ref="C165" si="163">1/0.27</f>
        <v>3.7037037037037033</v>
      </c>
      <c r="D165" s="22">
        <v>1</v>
      </c>
      <c r="E165" s="20">
        <v>8000</v>
      </c>
      <c r="F165" s="22">
        <f t="shared" si="159"/>
        <v>27.170370370370371</v>
      </c>
      <c r="G165" s="22">
        <f t="shared" si="160"/>
        <v>8.7540053274074072</v>
      </c>
      <c r="H165" s="22">
        <f t="shared" si="161"/>
        <v>4.534574759597036</v>
      </c>
      <c r="I165" s="22">
        <f>Затраты!B427</f>
        <v>39.885999999999996</v>
      </c>
      <c r="J165" s="22">
        <f t="shared" si="162"/>
        <v>8.7959736280860117</v>
      </c>
    </row>
    <row r="166" spans="1:10" x14ac:dyDescent="0.25">
      <c r="A166" s="13" t="s">
        <v>85</v>
      </c>
      <c r="B166" s="13"/>
      <c r="C166" s="13"/>
      <c r="D166" s="13"/>
      <c r="E166" s="13"/>
      <c r="F166" s="13"/>
      <c r="G166" s="13"/>
      <c r="H166" s="13"/>
      <c r="I166" s="13"/>
      <c r="J166" s="13"/>
    </row>
    <row r="167" spans="1:10" x14ac:dyDescent="0.25">
      <c r="A167" s="10" t="s">
        <v>131</v>
      </c>
      <c r="B167" s="22">
        <v>3.8</v>
      </c>
      <c r="C167" s="22">
        <f t="shared" ref="C167" si="164">0.6/0.27</f>
        <v>2.2222222222222219</v>
      </c>
      <c r="D167" s="22">
        <v>1</v>
      </c>
      <c r="E167" s="20">
        <v>8760</v>
      </c>
      <c r="F167" s="22">
        <f t="shared" ref="F167:F172" si="165">(B167-C167)*D167*E167/1000</f>
        <v>13.821333333333333</v>
      </c>
      <c r="G167" s="22">
        <f t="shared" ref="G167:G172" si="166">F167*0.2986*1.079</f>
        <v>4.4530870938666665</v>
      </c>
      <c r="H167" s="22">
        <f t="shared" ref="H167:H172" si="167">G167*200*2.59/1000</f>
        <v>2.306699114622933</v>
      </c>
      <c r="I167" s="22">
        <f>Затраты!B431</f>
        <v>34.187999999999995</v>
      </c>
      <c r="J167" s="22">
        <f t="shared" ref="J167:J172" si="168">I167/H167</f>
        <v>14.821178793224869</v>
      </c>
    </row>
    <row r="168" spans="1:10" x14ac:dyDescent="0.25">
      <c r="A168" s="10" t="s">
        <v>137</v>
      </c>
      <c r="B168" s="22">
        <v>1.2</v>
      </c>
      <c r="C168" s="22">
        <f t="shared" ref="C168:C169" si="169">0.5/0.65</f>
        <v>0.76923076923076916</v>
      </c>
      <c r="D168" s="22">
        <v>1</v>
      </c>
      <c r="E168" s="20">
        <v>8760</v>
      </c>
      <c r="F168" s="22">
        <f t="shared" si="165"/>
        <v>3.773538461538462</v>
      </c>
      <c r="G168" s="22">
        <f t="shared" si="166"/>
        <v>1.2157940927999999</v>
      </c>
      <c r="H168" s="22">
        <f t="shared" si="167"/>
        <v>0.62978134007039988</v>
      </c>
      <c r="I168" s="22">
        <f>Затраты!B434</f>
        <v>28.49</v>
      </c>
      <c r="J168" s="22">
        <f t="shared" si="168"/>
        <v>45.237923366886761</v>
      </c>
    </row>
    <row r="169" spans="1:10" x14ac:dyDescent="0.25">
      <c r="A169" s="10" t="s">
        <v>137</v>
      </c>
      <c r="B169" s="22">
        <v>1.2</v>
      </c>
      <c r="C169" s="22">
        <f t="shared" si="169"/>
        <v>0.76923076923076916</v>
      </c>
      <c r="D169" s="22">
        <v>1</v>
      </c>
      <c r="E169" s="20">
        <v>8760</v>
      </c>
      <c r="F169" s="22">
        <f t="shared" si="165"/>
        <v>3.773538461538462</v>
      </c>
      <c r="G169" s="22">
        <f t="shared" si="166"/>
        <v>1.2157940927999999</v>
      </c>
      <c r="H169" s="22">
        <f t="shared" si="167"/>
        <v>0.62978134007039988</v>
      </c>
      <c r="I169" s="22">
        <f>Затраты!B437</f>
        <v>28.49</v>
      </c>
      <c r="J169" s="22">
        <f t="shared" si="168"/>
        <v>45.237923366886761</v>
      </c>
    </row>
    <row r="170" spans="1:10" x14ac:dyDescent="0.25">
      <c r="A170" s="10" t="s">
        <v>133</v>
      </c>
      <c r="B170" s="22">
        <v>3</v>
      </c>
      <c r="C170" s="22">
        <f t="shared" ref="C170" si="170">1.5/0.65</f>
        <v>2.3076923076923075</v>
      </c>
      <c r="D170" s="22">
        <v>1</v>
      </c>
      <c r="E170" s="20">
        <v>8760</v>
      </c>
      <c r="F170" s="22">
        <f t="shared" si="165"/>
        <v>6.0646153846153865</v>
      </c>
      <c r="G170" s="22">
        <f t="shared" si="166"/>
        <v>1.9539547920000004</v>
      </c>
      <c r="H170" s="22">
        <f t="shared" si="167"/>
        <v>1.0121485822560001</v>
      </c>
      <c r="I170" s="22">
        <f>Затраты!B440</f>
        <v>42.8</v>
      </c>
      <c r="J170" s="22">
        <f t="shared" si="168"/>
        <v>42.28628162932575</v>
      </c>
    </row>
    <row r="171" spans="1:10" x14ac:dyDescent="0.25">
      <c r="A171" s="10" t="s">
        <v>142</v>
      </c>
      <c r="B171" s="22">
        <v>2.7</v>
      </c>
      <c r="C171" s="22">
        <f>0.3/0.27</f>
        <v>1.1111111111111109</v>
      </c>
      <c r="D171" s="22">
        <v>1</v>
      </c>
      <c r="E171" s="20">
        <v>8760</v>
      </c>
      <c r="F171" s="22">
        <f t="shared" si="165"/>
        <v>13.91866666666667</v>
      </c>
      <c r="G171" s="22">
        <f t="shared" si="166"/>
        <v>4.4844468621333347</v>
      </c>
      <c r="H171" s="22">
        <f t="shared" si="167"/>
        <v>2.3229434745850672</v>
      </c>
      <c r="I171" s="22">
        <f>Затраты!B443</f>
        <v>34.187999999999995</v>
      </c>
      <c r="J171" s="22">
        <f t="shared" si="168"/>
        <v>14.717534186279234</v>
      </c>
    </row>
    <row r="172" spans="1:10" x14ac:dyDescent="0.25">
      <c r="A172" s="10" t="s">
        <v>123</v>
      </c>
      <c r="B172" s="22">
        <v>13.4</v>
      </c>
      <c r="C172" s="22">
        <f>2/0.27</f>
        <v>7.4074074074074066</v>
      </c>
      <c r="D172" s="22">
        <v>1</v>
      </c>
      <c r="E172" s="20">
        <v>8000</v>
      </c>
      <c r="F172" s="22">
        <f t="shared" si="165"/>
        <v>47.94074074074075</v>
      </c>
      <c r="G172" s="22">
        <f t="shared" si="166"/>
        <v>15.445998494814816</v>
      </c>
      <c r="H172" s="22">
        <f t="shared" si="167"/>
        <v>8.0010272203140751</v>
      </c>
      <c r="I172" s="22">
        <f>Затраты!B446</f>
        <v>82.620999999999995</v>
      </c>
      <c r="J172" s="22">
        <f t="shared" si="168"/>
        <v>10.326299076977364</v>
      </c>
    </row>
    <row r="173" spans="1:10" x14ac:dyDescent="0.25">
      <c r="A173" s="13" t="s">
        <v>84</v>
      </c>
      <c r="B173" s="13"/>
      <c r="C173" s="13"/>
      <c r="D173" s="13"/>
      <c r="E173" s="13"/>
      <c r="F173" s="13"/>
      <c r="G173" s="13"/>
      <c r="H173" s="13"/>
      <c r="I173" s="13"/>
      <c r="J173" s="13"/>
    </row>
    <row r="174" spans="1:10" x14ac:dyDescent="0.25">
      <c r="A174" s="10" t="s">
        <v>143</v>
      </c>
      <c r="B174" s="22">
        <v>1.7</v>
      </c>
      <c r="C174" s="22">
        <f>1/0.65</f>
        <v>1.5384615384615383</v>
      </c>
      <c r="D174" s="22">
        <v>1</v>
      </c>
      <c r="E174" s="20">
        <v>8760</v>
      </c>
      <c r="F174" s="22">
        <f t="shared" ref="F174:F177" si="171">(B174-C174)*D174*E174/1000</f>
        <v>1.4150769230769238</v>
      </c>
      <c r="G174" s="22">
        <f t="shared" ref="G174:G177" si="172">F174*0.2986*1.079</f>
        <v>0.4559227848000002</v>
      </c>
      <c r="H174" s="22">
        <f t="shared" ref="H174:H177" si="173">G174*200*2.59/1000</f>
        <v>0.23616800252640008</v>
      </c>
      <c r="I174" s="22">
        <f>Затраты!B450</f>
        <v>51.281999999999996</v>
      </c>
      <c r="J174" s="22">
        <f t="shared" ref="J174:J177" si="174">I174/H174</f>
        <v>217.14203216105633</v>
      </c>
    </row>
    <row r="175" spans="1:10" x14ac:dyDescent="0.25">
      <c r="A175" s="10" t="s">
        <v>123</v>
      </c>
      <c r="B175" s="22">
        <v>13.4</v>
      </c>
      <c r="C175" s="22">
        <f>2/0.27</f>
        <v>7.4074074074074066</v>
      </c>
      <c r="D175" s="22">
        <v>1</v>
      </c>
      <c r="E175" s="20">
        <v>8000</v>
      </c>
      <c r="F175" s="22">
        <f t="shared" si="171"/>
        <v>47.94074074074075</v>
      </c>
      <c r="G175" s="22">
        <f t="shared" si="172"/>
        <v>15.445998494814816</v>
      </c>
      <c r="H175" s="22">
        <f t="shared" si="173"/>
        <v>8.0010272203140751</v>
      </c>
      <c r="I175" s="22">
        <f>Затраты!B453</f>
        <v>82.620999999999995</v>
      </c>
      <c r="J175" s="22">
        <f t="shared" si="174"/>
        <v>10.326299076977364</v>
      </c>
    </row>
    <row r="176" spans="1:10" x14ac:dyDescent="0.25">
      <c r="A176" s="10" t="s">
        <v>131</v>
      </c>
      <c r="B176" s="22">
        <v>3.8</v>
      </c>
      <c r="C176" s="22">
        <f t="shared" ref="C176:C177" si="175">0.6/0.27</f>
        <v>2.2222222222222219</v>
      </c>
      <c r="D176" s="22">
        <v>1</v>
      </c>
      <c r="E176" s="20">
        <v>8760</v>
      </c>
      <c r="F176" s="22">
        <f t="shared" si="171"/>
        <v>13.821333333333333</v>
      </c>
      <c r="G176" s="22">
        <f t="shared" si="172"/>
        <v>4.4530870938666665</v>
      </c>
      <c r="H176" s="22">
        <f t="shared" si="173"/>
        <v>2.306699114622933</v>
      </c>
      <c r="I176" s="22">
        <f>Затраты!B456</f>
        <v>34.187999999999995</v>
      </c>
      <c r="J176" s="22">
        <f t="shared" si="174"/>
        <v>14.821178793224869</v>
      </c>
    </row>
    <row r="177" spans="1:10" x14ac:dyDescent="0.25">
      <c r="A177" s="10" t="s">
        <v>131</v>
      </c>
      <c r="B177" s="22">
        <v>3.8</v>
      </c>
      <c r="C177" s="22">
        <f t="shared" si="175"/>
        <v>2.2222222222222219</v>
      </c>
      <c r="D177" s="22">
        <v>1</v>
      </c>
      <c r="E177" s="20">
        <v>8760</v>
      </c>
      <c r="F177" s="22">
        <f t="shared" si="171"/>
        <v>13.821333333333333</v>
      </c>
      <c r="G177" s="22">
        <f t="shared" si="172"/>
        <v>4.4530870938666665</v>
      </c>
      <c r="H177" s="22">
        <f t="shared" si="173"/>
        <v>2.306699114622933</v>
      </c>
      <c r="I177" s="22">
        <f>Затраты!B459</f>
        <v>34.187999999999995</v>
      </c>
      <c r="J177" s="22">
        <f t="shared" si="174"/>
        <v>14.821178793224869</v>
      </c>
    </row>
    <row r="178" spans="1:10" x14ac:dyDescent="0.25">
      <c r="A178" s="13" t="s">
        <v>83</v>
      </c>
      <c r="B178" s="13"/>
      <c r="C178" s="13"/>
      <c r="D178" s="13"/>
      <c r="E178" s="13"/>
      <c r="F178" s="13"/>
      <c r="G178" s="13"/>
      <c r="H178" s="13"/>
      <c r="I178" s="13"/>
      <c r="J178" s="13"/>
    </row>
    <row r="179" spans="1:10" x14ac:dyDescent="0.25">
      <c r="A179" s="10" t="s">
        <v>144</v>
      </c>
      <c r="B179" s="22">
        <v>0.3</v>
      </c>
      <c r="C179" s="22">
        <f>0.15/0.65</f>
        <v>0.23076923076923075</v>
      </c>
      <c r="D179" s="22">
        <v>1</v>
      </c>
      <c r="E179" s="20">
        <v>8760</v>
      </c>
      <c r="F179" s="22">
        <f t="shared" ref="F179:F195" si="176">(B179-C179)*D179*E179/1000</f>
        <v>0.6064615384615385</v>
      </c>
      <c r="G179" s="22">
        <f t="shared" ref="G179:G195" si="177">F179*0.2986*1.079</f>
        <v>0.19539547919999997</v>
      </c>
      <c r="H179" s="22">
        <f t="shared" ref="H179:H195" si="178">G179*200*2.59/1000</f>
        <v>0.10121485822559999</v>
      </c>
      <c r="I179" s="22">
        <f>Затраты!B463</f>
        <v>12.9</v>
      </c>
      <c r="J179" s="22">
        <f t="shared" ref="J179:J195" si="179">I179/H179</f>
        <v>127.45164322857531</v>
      </c>
    </row>
    <row r="180" spans="1:10" x14ac:dyDescent="0.25">
      <c r="A180" s="10" t="s">
        <v>126</v>
      </c>
      <c r="B180" s="22">
        <v>7.1</v>
      </c>
      <c r="C180" s="22">
        <f t="shared" ref="C180" si="180">1/0.27</f>
        <v>3.7037037037037033</v>
      </c>
      <c r="D180" s="22">
        <v>1</v>
      </c>
      <c r="E180" s="20">
        <v>8000</v>
      </c>
      <c r="F180" s="22">
        <f t="shared" si="176"/>
        <v>27.170370370370371</v>
      </c>
      <c r="G180" s="22">
        <f t="shared" si="177"/>
        <v>8.7540053274074072</v>
      </c>
      <c r="H180" s="22">
        <f t="shared" si="178"/>
        <v>4.534574759597036</v>
      </c>
      <c r="I180" s="22">
        <f>Затраты!B466</f>
        <v>39.885999999999996</v>
      </c>
      <c r="J180" s="22">
        <f t="shared" si="179"/>
        <v>8.7959736280860117</v>
      </c>
    </row>
    <row r="181" spans="1:10" x14ac:dyDescent="0.25">
      <c r="A181" s="10" t="s">
        <v>133</v>
      </c>
      <c r="B181" s="22">
        <v>3</v>
      </c>
      <c r="C181" s="22">
        <f t="shared" ref="C181:C182" si="181">1.5/0.65</f>
        <v>2.3076923076923075</v>
      </c>
      <c r="D181" s="22">
        <v>1</v>
      </c>
      <c r="E181" s="20">
        <v>8760</v>
      </c>
      <c r="F181" s="22">
        <f t="shared" si="176"/>
        <v>6.0646153846153865</v>
      </c>
      <c r="G181" s="22">
        <f t="shared" si="177"/>
        <v>1.9539547920000004</v>
      </c>
      <c r="H181" s="22">
        <f t="shared" si="178"/>
        <v>1.0121485822560001</v>
      </c>
      <c r="I181" s="22">
        <f>Затраты!B469</f>
        <v>42.8</v>
      </c>
      <c r="J181" s="22">
        <f t="shared" si="179"/>
        <v>42.28628162932575</v>
      </c>
    </row>
    <row r="182" spans="1:10" x14ac:dyDescent="0.25">
      <c r="A182" s="10" t="s">
        <v>133</v>
      </c>
      <c r="B182" s="22">
        <v>3</v>
      </c>
      <c r="C182" s="22">
        <f t="shared" si="181"/>
        <v>2.3076923076923075</v>
      </c>
      <c r="D182" s="22">
        <v>1</v>
      </c>
      <c r="E182" s="20">
        <v>8760</v>
      </c>
      <c r="F182" s="22">
        <f t="shared" si="176"/>
        <v>6.0646153846153865</v>
      </c>
      <c r="G182" s="22">
        <f t="shared" si="177"/>
        <v>1.9539547920000004</v>
      </c>
      <c r="H182" s="22">
        <f t="shared" si="178"/>
        <v>1.0121485822560001</v>
      </c>
      <c r="I182" s="22">
        <f>Затраты!B472</f>
        <v>42.8</v>
      </c>
      <c r="J182" s="22">
        <f t="shared" si="179"/>
        <v>42.28628162932575</v>
      </c>
    </row>
    <row r="183" spans="1:10" x14ac:dyDescent="0.25">
      <c r="A183" s="10" t="s">
        <v>145</v>
      </c>
      <c r="B183" s="22">
        <v>1.25</v>
      </c>
      <c r="C183" s="22">
        <f>0.5/0.65</f>
        <v>0.76923076923076916</v>
      </c>
      <c r="D183" s="22">
        <v>1</v>
      </c>
      <c r="E183" s="20">
        <v>8760</v>
      </c>
      <c r="F183" s="22">
        <f t="shared" si="176"/>
        <v>4.2115384615384617</v>
      </c>
      <c r="G183" s="22">
        <f t="shared" si="177"/>
        <v>1.3569130499999997</v>
      </c>
      <c r="H183" s="22">
        <f t="shared" si="178"/>
        <v>0.70288095989999977</v>
      </c>
      <c r="I183" s="22">
        <f>Затраты!B475</f>
        <v>28.49</v>
      </c>
      <c r="J183" s="22">
        <f t="shared" si="179"/>
        <v>40.533179336730541</v>
      </c>
    </row>
    <row r="184" spans="1:10" x14ac:dyDescent="0.25">
      <c r="A184" s="10" t="s">
        <v>135</v>
      </c>
      <c r="B184" s="22">
        <v>7.9</v>
      </c>
      <c r="C184" s="22">
        <f t="shared" ref="C184" si="182">4/0.65</f>
        <v>6.1538461538461533</v>
      </c>
      <c r="D184" s="22">
        <v>1</v>
      </c>
      <c r="E184" s="20">
        <v>8760</v>
      </c>
      <c r="F184" s="22">
        <f t="shared" si="176"/>
        <v>15.2963076923077</v>
      </c>
      <c r="G184" s="22">
        <f t="shared" si="177"/>
        <v>4.9283081976000025</v>
      </c>
      <c r="H184" s="22">
        <f t="shared" si="178"/>
        <v>2.5528636463568009</v>
      </c>
      <c r="I184" s="22">
        <f>Затраты!B478</f>
        <v>56.98</v>
      </c>
      <c r="J184" s="22">
        <f t="shared" si="179"/>
        <v>22.320032674411078</v>
      </c>
    </row>
    <row r="185" spans="1:10" x14ac:dyDescent="0.25">
      <c r="A185" s="10" t="s">
        <v>133</v>
      </c>
      <c r="B185" s="22">
        <v>3</v>
      </c>
      <c r="C185" s="22">
        <f t="shared" ref="C185:C186" si="183">1.5/0.65</f>
        <v>2.3076923076923075</v>
      </c>
      <c r="D185" s="22">
        <v>1</v>
      </c>
      <c r="E185" s="20">
        <v>8760</v>
      </c>
      <c r="F185" s="22">
        <f t="shared" si="176"/>
        <v>6.0646153846153865</v>
      </c>
      <c r="G185" s="22">
        <f t="shared" si="177"/>
        <v>1.9539547920000004</v>
      </c>
      <c r="H185" s="22">
        <f t="shared" si="178"/>
        <v>1.0121485822560001</v>
      </c>
      <c r="I185" s="22">
        <f>Затраты!B481</f>
        <v>42.8</v>
      </c>
      <c r="J185" s="22">
        <f t="shared" si="179"/>
        <v>42.28628162932575</v>
      </c>
    </row>
    <row r="186" spans="1:10" x14ac:dyDescent="0.25">
      <c r="A186" s="10" t="s">
        <v>133</v>
      </c>
      <c r="B186" s="22">
        <v>3</v>
      </c>
      <c r="C186" s="22">
        <f t="shared" si="183"/>
        <v>2.3076923076923075</v>
      </c>
      <c r="D186" s="22">
        <v>1</v>
      </c>
      <c r="E186" s="20">
        <v>8760</v>
      </c>
      <c r="F186" s="22">
        <f t="shared" si="176"/>
        <v>6.0646153846153865</v>
      </c>
      <c r="G186" s="22">
        <f t="shared" si="177"/>
        <v>1.9539547920000004</v>
      </c>
      <c r="H186" s="22">
        <f t="shared" si="178"/>
        <v>1.0121485822560001</v>
      </c>
      <c r="I186" s="22">
        <f>Затраты!B484</f>
        <v>42.8</v>
      </c>
      <c r="J186" s="22">
        <f t="shared" si="179"/>
        <v>42.28628162932575</v>
      </c>
    </row>
    <row r="187" spans="1:10" x14ac:dyDescent="0.25">
      <c r="A187" s="10" t="s">
        <v>135</v>
      </c>
      <c r="B187" s="22">
        <v>7.9</v>
      </c>
      <c r="C187" s="22">
        <f t="shared" ref="C187" si="184">4/0.65</f>
        <v>6.1538461538461533</v>
      </c>
      <c r="D187" s="22">
        <v>1</v>
      </c>
      <c r="E187" s="20">
        <v>8760</v>
      </c>
      <c r="F187" s="22">
        <f t="shared" si="176"/>
        <v>15.2963076923077</v>
      </c>
      <c r="G187" s="22">
        <f t="shared" si="177"/>
        <v>4.9283081976000025</v>
      </c>
      <c r="H187" s="22">
        <f t="shared" si="178"/>
        <v>2.5528636463568009</v>
      </c>
      <c r="I187" s="22">
        <f>Затраты!B487</f>
        <v>56.98</v>
      </c>
      <c r="J187" s="22">
        <f t="shared" si="179"/>
        <v>22.320032674411078</v>
      </c>
    </row>
    <row r="188" spans="1:10" x14ac:dyDescent="0.25">
      <c r="A188" s="10" t="s">
        <v>137</v>
      </c>
      <c r="B188" s="22">
        <v>1.2</v>
      </c>
      <c r="C188" s="22">
        <f t="shared" ref="C188" si="185">0.5/0.65</f>
        <v>0.76923076923076916</v>
      </c>
      <c r="D188" s="22">
        <v>1</v>
      </c>
      <c r="E188" s="20">
        <v>8760</v>
      </c>
      <c r="F188" s="22">
        <f t="shared" si="176"/>
        <v>3.773538461538462</v>
      </c>
      <c r="G188" s="22">
        <f t="shared" si="177"/>
        <v>1.2157940927999999</v>
      </c>
      <c r="H188" s="22">
        <f t="shared" si="178"/>
        <v>0.62978134007039988</v>
      </c>
      <c r="I188" s="22">
        <f>Затраты!B490</f>
        <v>28.49</v>
      </c>
      <c r="J188" s="22">
        <f t="shared" si="179"/>
        <v>45.237923366886761</v>
      </c>
    </row>
    <row r="189" spans="1:10" x14ac:dyDescent="0.25">
      <c r="A189" s="10" t="s">
        <v>132</v>
      </c>
      <c r="B189" s="22">
        <v>11.4</v>
      </c>
      <c r="C189" s="22">
        <f>1/0.27</f>
        <v>3.7037037037037033</v>
      </c>
      <c r="D189" s="22">
        <v>1</v>
      </c>
      <c r="E189" s="20">
        <v>8000</v>
      </c>
      <c r="F189" s="22">
        <f t="shared" si="176"/>
        <v>61.570370370370377</v>
      </c>
      <c r="G189" s="22">
        <f t="shared" si="177"/>
        <v>19.837320687407406</v>
      </c>
      <c r="H189" s="22">
        <f t="shared" si="178"/>
        <v>10.275732116077036</v>
      </c>
      <c r="I189" s="22">
        <f>Затраты!B493</f>
        <v>71.3</v>
      </c>
      <c r="J189" s="22">
        <f t="shared" si="179"/>
        <v>6.9386783534816576</v>
      </c>
    </row>
    <row r="190" spans="1:10" x14ac:dyDescent="0.25">
      <c r="A190" s="10" t="s">
        <v>146</v>
      </c>
      <c r="B190" s="22">
        <v>2.5</v>
      </c>
      <c r="C190" s="22">
        <f>0.3/0.27</f>
        <v>1.1111111111111109</v>
      </c>
      <c r="D190" s="22">
        <v>1</v>
      </c>
      <c r="E190" s="20">
        <v>8760</v>
      </c>
      <c r="F190" s="22">
        <f t="shared" si="176"/>
        <v>12.166666666666668</v>
      </c>
      <c r="G190" s="22">
        <f t="shared" si="177"/>
        <v>3.9199710333333333</v>
      </c>
      <c r="H190" s="22">
        <f t="shared" si="178"/>
        <v>2.0305449952666668</v>
      </c>
      <c r="I190" s="22">
        <f>Затраты!B496</f>
        <v>31.338999999999999</v>
      </c>
      <c r="J190" s="22">
        <f t="shared" si="179"/>
        <v>15.433787516678162</v>
      </c>
    </row>
    <row r="191" spans="1:10" x14ac:dyDescent="0.25">
      <c r="A191" s="10" t="s">
        <v>137</v>
      </c>
      <c r="B191" s="22">
        <v>1.2</v>
      </c>
      <c r="C191" s="22">
        <f t="shared" ref="C191" si="186">0.5/0.65</f>
        <v>0.76923076923076916</v>
      </c>
      <c r="D191" s="22">
        <v>1</v>
      </c>
      <c r="E191" s="20">
        <v>8760</v>
      </c>
      <c r="F191" s="22">
        <f t="shared" si="176"/>
        <v>3.773538461538462</v>
      </c>
      <c r="G191" s="22">
        <f t="shared" si="177"/>
        <v>1.2157940927999999</v>
      </c>
      <c r="H191" s="22">
        <f t="shared" si="178"/>
        <v>0.62978134007039988</v>
      </c>
      <c r="I191" s="22">
        <f>Затраты!B499</f>
        <v>28.49</v>
      </c>
      <c r="J191" s="22">
        <f t="shared" si="179"/>
        <v>45.237923366886761</v>
      </c>
    </row>
    <row r="192" spans="1:10" x14ac:dyDescent="0.25">
      <c r="A192" s="10" t="s">
        <v>133</v>
      </c>
      <c r="B192" s="22">
        <v>3</v>
      </c>
      <c r="C192" s="22">
        <f t="shared" ref="C192" si="187">1.5/0.65</f>
        <v>2.3076923076923075</v>
      </c>
      <c r="D192" s="22">
        <v>1</v>
      </c>
      <c r="E192" s="20">
        <v>8760</v>
      </c>
      <c r="F192" s="22">
        <f t="shared" si="176"/>
        <v>6.0646153846153865</v>
      </c>
      <c r="G192" s="22">
        <f t="shared" si="177"/>
        <v>1.9539547920000004</v>
      </c>
      <c r="H192" s="22">
        <f t="shared" si="178"/>
        <v>1.0121485822560001</v>
      </c>
      <c r="I192" s="22">
        <f>Затраты!B502</f>
        <v>42.8</v>
      </c>
      <c r="J192" s="22">
        <f t="shared" si="179"/>
        <v>42.28628162932575</v>
      </c>
    </row>
    <row r="193" spans="1:10" x14ac:dyDescent="0.25">
      <c r="A193" s="10" t="s">
        <v>137</v>
      </c>
      <c r="B193" s="22">
        <v>1.2</v>
      </c>
      <c r="C193" s="22">
        <f t="shared" ref="C193" si="188">0.5/0.65</f>
        <v>0.76923076923076916</v>
      </c>
      <c r="D193" s="22">
        <v>1</v>
      </c>
      <c r="E193" s="20">
        <v>8760</v>
      </c>
      <c r="F193" s="22">
        <f t="shared" si="176"/>
        <v>3.773538461538462</v>
      </c>
      <c r="G193" s="22">
        <f t="shared" si="177"/>
        <v>1.2157940927999999</v>
      </c>
      <c r="H193" s="22">
        <f t="shared" si="178"/>
        <v>0.62978134007039988</v>
      </c>
      <c r="I193" s="22">
        <f>Затраты!B505</f>
        <v>28.49</v>
      </c>
      <c r="J193" s="22">
        <f t="shared" si="179"/>
        <v>45.237923366886761</v>
      </c>
    </row>
    <row r="194" spans="1:10" x14ac:dyDescent="0.25">
      <c r="A194" s="10" t="s">
        <v>135</v>
      </c>
      <c r="B194" s="22">
        <v>7.9</v>
      </c>
      <c r="C194" s="22">
        <f t="shared" ref="C194" si="189">4/0.65</f>
        <v>6.1538461538461533</v>
      </c>
      <c r="D194" s="22">
        <v>1</v>
      </c>
      <c r="E194" s="20">
        <v>8760</v>
      </c>
      <c r="F194" s="22">
        <f t="shared" si="176"/>
        <v>15.2963076923077</v>
      </c>
      <c r="G194" s="22">
        <f t="shared" si="177"/>
        <v>4.9283081976000025</v>
      </c>
      <c r="H194" s="22">
        <f t="shared" si="178"/>
        <v>2.5528636463568009</v>
      </c>
      <c r="I194" s="22">
        <f>Затраты!B508</f>
        <v>56.98</v>
      </c>
      <c r="J194" s="22">
        <f t="shared" si="179"/>
        <v>22.320032674411078</v>
      </c>
    </row>
    <row r="195" spans="1:10" x14ac:dyDescent="0.25">
      <c r="A195" s="10" t="s">
        <v>126</v>
      </c>
      <c r="B195" s="22">
        <v>7.1</v>
      </c>
      <c r="C195" s="22">
        <f t="shared" ref="C195" si="190">1/0.27</f>
        <v>3.7037037037037033</v>
      </c>
      <c r="D195" s="22">
        <v>1</v>
      </c>
      <c r="E195" s="20">
        <v>8000</v>
      </c>
      <c r="F195" s="22">
        <f t="shared" si="176"/>
        <v>27.170370370370371</v>
      </c>
      <c r="G195" s="22">
        <f t="shared" si="177"/>
        <v>8.7540053274074072</v>
      </c>
      <c r="H195" s="22">
        <f t="shared" si="178"/>
        <v>4.534574759597036</v>
      </c>
      <c r="I195" s="22">
        <f>Затраты!B511</f>
        <v>39.885999999999996</v>
      </c>
      <c r="J195" s="22">
        <f t="shared" si="179"/>
        <v>8.7959736280860117</v>
      </c>
    </row>
    <row r="196" spans="1:10" x14ac:dyDescent="0.25">
      <c r="A196" s="13" t="s">
        <v>82</v>
      </c>
      <c r="B196" s="13"/>
      <c r="C196" s="13"/>
      <c r="D196" s="13"/>
      <c r="E196" s="13"/>
      <c r="F196" s="13"/>
      <c r="G196" s="13"/>
      <c r="H196" s="13"/>
      <c r="I196" s="13"/>
      <c r="J196" s="13"/>
    </row>
    <row r="197" spans="1:10" x14ac:dyDescent="0.25">
      <c r="A197" s="10" t="s">
        <v>138</v>
      </c>
      <c r="B197" s="22">
        <v>6.5</v>
      </c>
      <c r="C197" s="22">
        <f t="shared" ref="C197" si="191">1/0.27</f>
        <v>3.7037037037037033</v>
      </c>
      <c r="D197" s="22">
        <v>1</v>
      </c>
      <c r="E197" s="20">
        <v>8760</v>
      </c>
      <c r="F197" s="22">
        <f t="shared" ref="F197:F199" si="192">(B197-C197)*D197*E197/1000</f>
        <v>24.495555555555558</v>
      </c>
      <c r="G197" s="22">
        <f t="shared" ref="G197:G199" si="193">F197*0.2986*1.079</f>
        <v>7.8922083471111115</v>
      </c>
      <c r="H197" s="22">
        <f t="shared" ref="H197:H199" si="194">G197*200*2.59/1000</f>
        <v>4.0881639238035552</v>
      </c>
      <c r="I197" s="22">
        <f>Затраты!B515</f>
        <v>76.923000000000002</v>
      </c>
      <c r="J197" s="22">
        <f t="shared" ref="J197:J199" si="195">I197/H197</f>
        <v>18.816026322259653</v>
      </c>
    </row>
    <row r="198" spans="1:10" x14ac:dyDescent="0.25">
      <c r="A198" s="23" t="s">
        <v>126</v>
      </c>
      <c r="B198" s="24">
        <v>7.1</v>
      </c>
      <c r="C198" s="24">
        <f t="shared" ref="C198:C199" si="196">1/0.27</f>
        <v>3.7037037037037033</v>
      </c>
      <c r="D198" s="24">
        <v>1</v>
      </c>
      <c r="E198" s="20">
        <v>8000</v>
      </c>
      <c r="F198" s="24">
        <f t="shared" si="192"/>
        <v>27.170370370370371</v>
      </c>
      <c r="G198" s="24">
        <f t="shared" si="193"/>
        <v>8.7540053274074072</v>
      </c>
      <c r="H198" s="24">
        <f t="shared" si="194"/>
        <v>4.534574759597036</v>
      </c>
      <c r="I198" s="24">
        <f>Затраты!B518</f>
        <v>39.885999999999996</v>
      </c>
      <c r="J198" s="24">
        <f t="shared" si="195"/>
        <v>8.7959736280860117</v>
      </c>
    </row>
    <row r="199" spans="1:10" x14ac:dyDescent="0.25">
      <c r="A199" s="23" t="s">
        <v>126</v>
      </c>
      <c r="B199" s="24">
        <v>7.1</v>
      </c>
      <c r="C199" s="24">
        <f t="shared" si="196"/>
        <v>3.7037037037037033</v>
      </c>
      <c r="D199" s="24">
        <v>1</v>
      </c>
      <c r="E199" s="20">
        <v>8000</v>
      </c>
      <c r="F199" s="24">
        <f t="shared" si="192"/>
        <v>27.170370370370371</v>
      </c>
      <c r="G199" s="24">
        <f t="shared" si="193"/>
        <v>8.7540053274074072</v>
      </c>
      <c r="H199" s="24">
        <f t="shared" si="194"/>
        <v>4.534574759597036</v>
      </c>
      <c r="I199" s="24">
        <f>Затраты!B521</f>
        <v>39.885999999999996</v>
      </c>
      <c r="J199" s="24">
        <f t="shared" si="195"/>
        <v>8.7959736280860117</v>
      </c>
    </row>
    <row r="200" spans="1:10" x14ac:dyDescent="0.25">
      <c r="A200" s="13" t="s">
        <v>81</v>
      </c>
      <c r="B200" s="13"/>
      <c r="C200" s="13"/>
      <c r="D200" s="13"/>
      <c r="E200" s="13"/>
      <c r="F200" s="13"/>
      <c r="G200" s="13"/>
      <c r="H200" s="13"/>
      <c r="I200" s="13"/>
      <c r="J200" s="13"/>
    </row>
    <row r="201" spans="1:10" x14ac:dyDescent="0.25">
      <c r="A201" s="10" t="s">
        <v>132</v>
      </c>
      <c r="B201" s="22">
        <v>11.4</v>
      </c>
      <c r="C201" s="22">
        <f>1/0.27</f>
        <v>3.7037037037037033</v>
      </c>
      <c r="D201" s="22">
        <v>1</v>
      </c>
      <c r="E201" s="20">
        <v>8000</v>
      </c>
      <c r="F201" s="22">
        <f t="shared" ref="F201:F207" si="197">(B201-C201)*D201*E201/1000</f>
        <v>61.570370370370377</v>
      </c>
      <c r="G201" s="22">
        <f t="shared" ref="G201:G207" si="198">F201*0.2986*1.079</f>
        <v>19.837320687407406</v>
      </c>
      <c r="H201" s="22">
        <f t="shared" ref="H201:H207" si="199">G201*200*2.59/1000</f>
        <v>10.275732116077036</v>
      </c>
      <c r="I201" s="22">
        <f>Затраты!B525</f>
        <v>71.3</v>
      </c>
      <c r="J201" s="22">
        <f t="shared" ref="J201:J207" si="200">I201/H201</f>
        <v>6.9386783534816576</v>
      </c>
    </row>
    <row r="202" spans="1:10" x14ac:dyDescent="0.25">
      <c r="A202" s="10" t="s">
        <v>147</v>
      </c>
      <c r="B202" s="22">
        <v>2</v>
      </c>
      <c r="C202" s="22">
        <f>1/0.65</f>
        <v>1.5384615384615383</v>
      </c>
      <c r="D202" s="22">
        <v>1</v>
      </c>
      <c r="E202" s="20">
        <v>8760</v>
      </c>
      <c r="F202" s="22">
        <f t="shared" si="197"/>
        <v>4.0430769230769243</v>
      </c>
      <c r="G202" s="22">
        <f t="shared" si="198"/>
        <v>1.3026365280000003</v>
      </c>
      <c r="H202" s="22">
        <f t="shared" si="199"/>
        <v>0.67476572150400005</v>
      </c>
      <c r="I202" s="22">
        <f>Затраты!B528</f>
        <v>39.885999999999996</v>
      </c>
      <c r="J202" s="22">
        <f t="shared" si="200"/>
        <v>59.11088653273201</v>
      </c>
    </row>
    <row r="203" spans="1:10" x14ac:dyDescent="0.25">
      <c r="A203" s="10" t="s">
        <v>147</v>
      </c>
      <c r="B203" s="22">
        <v>2</v>
      </c>
      <c r="C203" s="22">
        <f>1/0.65</f>
        <v>1.5384615384615383</v>
      </c>
      <c r="D203" s="22">
        <v>1</v>
      </c>
      <c r="E203" s="20">
        <v>8760</v>
      </c>
      <c r="F203" s="22">
        <f t="shared" si="197"/>
        <v>4.0430769230769243</v>
      </c>
      <c r="G203" s="22">
        <f t="shared" si="198"/>
        <v>1.3026365280000003</v>
      </c>
      <c r="H203" s="22">
        <f t="shared" si="199"/>
        <v>0.67476572150400005</v>
      </c>
      <c r="I203" s="22">
        <f>Затраты!B531</f>
        <v>39.885999999999996</v>
      </c>
      <c r="J203" s="22">
        <f t="shared" si="200"/>
        <v>59.11088653273201</v>
      </c>
    </row>
    <row r="204" spans="1:10" x14ac:dyDescent="0.25">
      <c r="A204" s="10" t="s">
        <v>147</v>
      </c>
      <c r="B204" s="22">
        <v>2</v>
      </c>
      <c r="C204" s="22">
        <f>1/0.65</f>
        <v>1.5384615384615383</v>
      </c>
      <c r="D204" s="22">
        <v>1</v>
      </c>
      <c r="E204" s="20">
        <v>8760</v>
      </c>
      <c r="F204" s="22">
        <f t="shared" si="197"/>
        <v>4.0430769230769243</v>
      </c>
      <c r="G204" s="22">
        <f t="shared" si="198"/>
        <v>1.3026365280000003</v>
      </c>
      <c r="H204" s="22">
        <f t="shared" si="199"/>
        <v>0.67476572150400005</v>
      </c>
      <c r="I204" s="22">
        <f>Затраты!B534</f>
        <v>39.885999999999996</v>
      </c>
      <c r="J204" s="22">
        <f t="shared" si="200"/>
        <v>59.11088653273201</v>
      </c>
    </row>
    <row r="205" spans="1:10" x14ac:dyDescent="0.25">
      <c r="A205" s="10" t="s">
        <v>145</v>
      </c>
      <c r="B205" s="22">
        <v>1.25</v>
      </c>
      <c r="C205" s="22">
        <f>0.5/0.65</f>
        <v>0.76923076923076916</v>
      </c>
      <c r="D205" s="22">
        <v>1</v>
      </c>
      <c r="E205" s="20">
        <v>8760</v>
      </c>
      <c r="F205" s="22">
        <f t="shared" si="197"/>
        <v>4.2115384615384617</v>
      </c>
      <c r="G205" s="22">
        <f t="shared" si="198"/>
        <v>1.3569130499999997</v>
      </c>
      <c r="H205" s="22">
        <f t="shared" si="199"/>
        <v>0.70288095989999977</v>
      </c>
      <c r="I205" s="22">
        <f>Затраты!B537</f>
        <v>28.49</v>
      </c>
      <c r="J205" s="22">
        <f t="shared" si="200"/>
        <v>40.533179336730541</v>
      </c>
    </row>
    <row r="206" spans="1:10" x14ac:dyDescent="0.25">
      <c r="A206" s="10" t="s">
        <v>132</v>
      </c>
      <c r="B206" s="22">
        <v>11.4</v>
      </c>
      <c r="C206" s="22">
        <f t="shared" ref="C206:C207" si="201">1/0.27</f>
        <v>3.7037037037037033</v>
      </c>
      <c r="D206" s="22">
        <v>1</v>
      </c>
      <c r="E206" s="20">
        <v>8000</v>
      </c>
      <c r="F206" s="22">
        <f t="shared" si="197"/>
        <v>61.570370370370377</v>
      </c>
      <c r="G206" s="22">
        <f t="shared" si="198"/>
        <v>19.837320687407406</v>
      </c>
      <c r="H206" s="22">
        <f t="shared" si="199"/>
        <v>10.275732116077036</v>
      </c>
      <c r="I206" s="22">
        <f>Затраты!B540</f>
        <v>71.3</v>
      </c>
      <c r="J206" s="22">
        <f t="shared" si="200"/>
        <v>6.9386783534816576</v>
      </c>
    </row>
    <row r="207" spans="1:10" x14ac:dyDescent="0.25">
      <c r="A207" s="10" t="s">
        <v>132</v>
      </c>
      <c r="B207" s="22">
        <v>11.4</v>
      </c>
      <c r="C207" s="22">
        <f t="shared" si="201"/>
        <v>3.7037037037037033</v>
      </c>
      <c r="D207" s="22">
        <v>1</v>
      </c>
      <c r="E207" s="20">
        <v>8000</v>
      </c>
      <c r="F207" s="22">
        <f t="shared" si="197"/>
        <v>61.570370370370377</v>
      </c>
      <c r="G207" s="22">
        <f t="shared" si="198"/>
        <v>19.837320687407406</v>
      </c>
      <c r="H207" s="22">
        <f t="shared" si="199"/>
        <v>10.275732116077036</v>
      </c>
      <c r="I207" s="22">
        <f>Затраты!B543</f>
        <v>71.3</v>
      </c>
      <c r="J207" s="22">
        <f t="shared" si="200"/>
        <v>6.9386783534816576</v>
      </c>
    </row>
    <row r="208" spans="1:10" x14ac:dyDescent="0.25">
      <c r="A208" s="13" t="s">
        <v>80</v>
      </c>
      <c r="B208" s="13"/>
      <c r="C208" s="13"/>
      <c r="D208" s="13"/>
      <c r="E208" s="13"/>
      <c r="F208" s="13"/>
      <c r="G208" s="13"/>
      <c r="H208" s="13"/>
      <c r="I208" s="13"/>
      <c r="J208" s="13"/>
    </row>
    <row r="209" spans="1:10" x14ac:dyDescent="0.25">
      <c r="A209" s="10" t="s">
        <v>148</v>
      </c>
      <c r="B209" s="22">
        <v>5.2</v>
      </c>
      <c r="C209" s="22">
        <f>3/0.65</f>
        <v>4.615384615384615</v>
      </c>
      <c r="D209" s="22">
        <v>1</v>
      </c>
      <c r="E209" s="20">
        <v>8760</v>
      </c>
      <c r="F209" s="22">
        <f t="shared" ref="F209:F216" si="202">(B209-C209)*D209*E209/1000</f>
        <v>5.1212307692307739</v>
      </c>
      <c r="G209" s="22">
        <f t="shared" ref="G209:G216" si="203">F209*0.2986*1.079</f>
        <v>1.6500062688000015</v>
      </c>
      <c r="H209" s="22">
        <f t="shared" ref="H209:H216" si="204">G209*200*2.59/1000</f>
        <v>0.85470324723840063</v>
      </c>
      <c r="I209" s="22">
        <f>Затраты!B547</f>
        <v>56.98</v>
      </c>
      <c r="J209" s="22">
        <f t="shared" ref="J209:J216" si="205">I209/H209</f>
        <v>66.666413382780419</v>
      </c>
    </row>
    <row r="210" spans="1:10" x14ac:dyDescent="0.25">
      <c r="A210" s="10" t="s">
        <v>149</v>
      </c>
      <c r="B210" s="22">
        <v>0.4</v>
      </c>
      <c r="C210" s="22">
        <f>0.15/0.6</f>
        <v>0.25</v>
      </c>
      <c r="D210" s="22">
        <v>1</v>
      </c>
      <c r="E210" s="20">
        <v>8760</v>
      </c>
      <c r="F210" s="22">
        <f t="shared" si="202"/>
        <v>1.3140000000000003</v>
      </c>
      <c r="G210" s="22">
        <f t="shared" si="203"/>
        <v>0.42335687160000002</v>
      </c>
      <c r="H210" s="22">
        <f t="shared" si="204"/>
        <v>0.21929885948879999</v>
      </c>
      <c r="I210" s="22">
        <f>Затраты!B550</f>
        <v>18.5185</v>
      </c>
      <c r="J210" s="22">
        <f t="shared" si="205"/>
        <v>84.444123618188613</v>
      </c>
    </row>
    <row r="211" spans="1:10" x14ac:dyDescent="0.25">
      <c r="A211" s="10" t="s">
        <v>150</v>
      </c>
      <c r="B211" s="22">
        <v>0.27</v>
      </c>
      <c r="C211" s="22">
        <f>0.05/0.6</f>
        <v>8.3333333333333343E-2</v>
      </c>
      <c r="D211" s="22">
        <v>1</v>
      </c>
      <c r="E211" s="20">
        <v>8760</v>
      </c>
      <c r="F211" s="22">
        <f t="shared" si="202"/>
        <v>1.6352</v>
      </c>
      <c r="G211" s="22">
        <f t="shared" si="203"/>
        <v>0.52684410687999994</v>
      </c>
      <c r="H211" s="22">
        <f t="shared" si="204"/>
        <v>0.27290524736383992</v>
      </c>
      <c r="I211" s="22">
        <f>Затраты!B553</f>
        <v>19.942999999999998</v>
      </c>
      <c r="J211" s="22">
        <f t="shared" si="205"/>
        <v>73.076645438817067</v>
      </c>
    </row>
    <row r="212" spans="1:10" x14ac:dyDescent="0.25">
      <c r="A212" s="10" t="s">
        <v>150</v>
      </c>
      <c r="B212" s="22">
        <v>0.27</v>
      </c>
      <c r="C212" s="22">
        <f>0.05/0.6</f>
        <v>8.3333333333333343E-2</v>
      </c>
      <c r="D212" s="22">
        <v>1</v>
      </c>
      <c r="E212" s="20">
        <v>8760</v>
      </c>
      <c r="F212" s="22">
        <f t="shared" si="202"/>
        <v>1.6352</v>
      </c>
      <c r="G212" s="22">
        <f t="shared" si="203"/>
        <v>0.52684410687999994</v>
      </c>
      <c r="H212" s="22">
        <f t="shared" si="204"/>
        <v>0.27290524736383992</v>
      </c>
      <c r="I212" s="22">
        <f>Затраты!B556</f>
        <v>19.942999999999998</v>
      </c>
      <c r="J212" s="22">
        <f t="shared" si="205"/>
        <v>73.076645438817067</v>
      </c>
    </row>
    <row r="213" spans="1:10" x14ac:dyDescent="0.25">
      <c r="A213" s="10" t="s">
        <v>133</v>
      </c>
      <c r="B213" s="22">
        <v>3</v>
      </c>
      <c r="C213" s="22">
        <f t="shared" ref="C213" si="206">1.5/0.65</f>
        <v>2.3076923076923075</v>
      </c>
      <c r="D213" s="22">
        <v>1</v>
      </c>
      <c r="E213" s="20">
        <v>8760</v>
      </c>
      <c r="F213" s="22">
        <f t="shared" si="202"/>
        <v>6.0646153846153865</v>
      </c>
      <c r="G213" s="22">
        <f t="shared" si="203"/>
        <v>1.9539547920000004</v>
      </c>
      <c r="H213" s="22">
        <f t="shared" si="204"/>
        <v>1.0121485822560001</v>
      </c>
      <c r="I213" s="22">
        <f>Затраты!B559</f>
        <v>42.8</v>
      </c>
      <c r="J213" s="22">
        <f t="shared" si="205"/>
        <v>42.28628162932575</v>
      </c>
    </row>
    <row r="214" spans="1:10" x14ac:dyDescent="0.25">
      <c r="A214" s="10" t="s">
        <v>135</v>
      </c>
      <c r="B214" s="22">
        <v>7.9</v>
      </c>
      <c r="C214" s="22">
        <f t="shared" ref="C214" si="207">4/0.65</f>
        <v>6.1538461538461533</v>
      </c>
      <c r="D214" s="22">
        <v>1</v>
      </c>
      <c r="E214" s="20">
        <v>8760</v>
      </c>
      <c r="F214" s="22">
        <f t="shared" si="202"/>
        <v>15.2963076923077</v>
      </c>
      <c r="G214" s="22">
        <f t="shared" si="203"/>
        <v>4.9283081976000025</v>
      </c>
      <c r="H214" s="22">
        <f t="shared" si="204"/>
        <v>2.5528636463568009</v>
      </c>
      <c r="I214" s="22">
        <f>Затраты!B562</f>
        <v>56.98</v>
      </c>
      <c r="J214" s="22">
        <f t="shared" si="205"/>
        <v>22.320032674411078</v>
      </c>
    </row>
    <row r="215" spans="1:10" x14ac:dyDescent="0.25">
      <c r="A215" s="10" t="s">
        <v>130</v>
      </c>
      <c r="B215" s="22">
        <v>4.5</v>
      </c>
      <c r="C215" s="22">
        <f>1/0.27</f>
        <v>3.7037037037037033</v>
      </c>
      <c r="D215" s="22">
        <v>1</v>
      </c>
      <c r="E215" s="20">
        <v>8760</v>
      </c>
      <c r="F215" s="22">
        <f t="shared" si="202"/>
        <v>6.9755555555555597</v>
      </c>
      <c r="G215" s="22">
        <f t="shared" si="203"/>
        <v>2.2474500591111122</v>
      </c>
      <c r="H215" s="22">
        <f t="shared" si="204"/>
        <v>1.1641791306195559</v>
      </c>
      <c r="I215" s="22">
        <f>Затраты!B565</f>
        <v>39.885999999999996</v>
      </c>
      <c r="J215" s="22">
        <f t="shared" si="205"/>
        <v>34.261050512710497</v>
      </c>
    </row>
    <row r="216" spans="1:10" ht="15.75" customHeight="1" x14ac:dyDescent="0.25">
      <c r="A216" s="10" t="s">
        <v>144</v>
      </c>
      <c r="B216" s="22">
        <v>0.3</v>
      </c>
      <c r="C216" s="22">
        <f>0.15/0.65</f>
        <v>0.23076923076923075</v>
      </c>
      <c r="D216" s="22">
        <v>1</v>
      </c>
      <c r="E216" s="20">
        <v>8760</v>
      </c>
      <c r="F216" s="22">
        <f t="shared" si="202"/>
        <v>0.6064615384615385</v>
      </c>
      <c r="G216" s="22">
        <f t="shared" si="203"/>
        <v>0.19539547919999997</v>
      </c>
      <c r="H216" s="22">
        <f t="shared" si="204"/>
        <v>0.10121485822559999</v>
      </c>
      <c r="I216" s="22">
        <f>Затраты!B568</f>
        <v>12.9</v>
      </c>
      <c r="J216" s="22">
        <f t="shared" si="205"/>
        <v>127.45164322857531</v>
      </c>
    </row>
    <row r="217" spans="1:10" x14ac:dyDescent="0.25">
      <c r="A217" s="13" t="s">
        <v>79</v>
      </c>
      <c r="B217" s="13"/>
      <c r="C217" s="13"/>
      <c r="D217" s="13"/>
      <c r="E217" s="13"/>
      <c r="F217" s="13"/>
      <c r="G217" s="13"/>
      <c r="H217" s="13"/>
      <c r="I217" s="13"/>
      <c r="J217" s="13"/>
    </row>
    <row r="218" spans="1:10" x14ac:dyDescent="0.25">
      <c r="A218" s="10" t="s">
        <v>133</v>
      </c>
      <c r="B218" s="22">
        <v>3</v>
      </c>
      <c r="C218" s="22">
        <f t="shared" ref="C218:C219" si="208">1.5/0.65</f>
        <v>2.3076923076923075</v>
      </c>
      <c r="D218" s="22">
        <v>1</v>
      </c>
      <c r="E218" s="20">
        <v>8760</v>
      </c>
      <c r="F218" s="22">
        <f t="shared" ref="F218:F226" si="209">(B218-C218)*D218*E218/1000</f>
        <v>6.0646153846153865</v>
      </c>
      <c r="G218" s="22">
        <f t="shared" ref="G218:G226" si="210">F218*0.2986*1.079</f>
        <v>1.9539547920000004</v>
      </c>
      <c r="H218" s="22">
        <f t="shared" ref="H218:H226" si="211">G218*200*2.59/1000</f>
        <v>1.0121485822560001</v>
      </c>
      <c r="I218" s="22">
        <f>Затраты!B572</f>
        <v>42.8</v>
      </c>
      <c r="J218" s="22">
        <f t="shared" ref="J218:J226" si="212">I218/H218</f>
        <v>42.28628162932575</v>
      </c>
    </row>
    <row r="219" spans="1:10" x14ac:dyDescent="0.25">
      <c r="A219" s="10" t="s">
        <v>133</v>
      </c>
      <c r="B219" s="22">
        <v>3</v>
      </c>
      <c r="C219" s="22">
        <f t="shared" si="208"/>
        <v>2.3076923076923075</v>
      </c>
      <c r="D219" s="22">
        <v>1</v>
      </c>
      <c r="E219" s="20">
        <v>8760</v>
      </c>
      <c r="F219" s="22">
        <f t="shared" si="209"/>
        <v>6.0646153846153865</v>
      </c>
      <c r="G219" s="22">
        <f t="shared" si="210"/>
        <v>1.9539547920000004</v>
      </c>
      <c r="H219" s="22">
        <f t="shared" si="211"/>
        <v>1.0121485822560001</v>
      </c>
      <c r="I219" s="22">
        <f>Затраты!B575</f>
        <v>42.8</v>
      </c>
      <c r="J219" s="22">
        <f t="shared" si="212"/>
        <v>42.28628162932575</v>
      </c>
    </row>
    <row r="220" spans="1:10" x14ac:dyDescent="0.25">
      <c r="A220" s="10" t="s">
        <v>145</v>
      </c>
      <c r="B220" s="22">
        <v>1.25</v>
      </c>
      <c r="C220" s="22">
        <f>0.5/0.65</f>
        <v>0.76923076923076916</v>
      </c>
      <c r="D220" s="22">
        <v>1</v>
      </c>
      <c r="E220" s="20">
        <v>8760</v>
      </c>
      <c r="F220" s="22">
        <f t="shared" si="209"/>
        <v>4.2115384615384617</v>
      </c>
      <c r="G220" s="22">
        <f t="shared" si="210"/>
        <v>1.3569130499999997</v>
      </c>
      <c r="H220" s="22">
        <f t="shared" si="211"/>
        <v>0.70288095989999977</v>
      </c>
      <c r="I220" s="22">
        <f>Затраты!B578</f>
        <v>28.49</v>
      </c>
      <c r="J220" s="22">
        <f t="shared" si="212"/>
        <v>40.533179336730541</v>
      </c>
    </row>
    <row r="221" spans="1:10" x14ac:dyDescent="0.25">
      <c r="A221" s="10" t="s">
        <v>145</v>
      </c>
      <c r="B221" s="22">
        <v>1.25</v>
      </c>
      <c r="C221" s="22">
        <f>0.5/0.65</f>
        <v>0.76923076923076916</v>
      </c>
      <c r="D221" s="22">
        <v>1</v>
      </c>
      <c r="E221" s="20">
        <v>8760</v>
      </c>
      <c r="F221" s="22">
        <f t="shared" si="209"/>
        <v>4.2115384615384617</v>
      </c>
      <c r="G221" s="22">
        <f t="shared" si="210"/>
        <v>1.3569130499999997</v>
      </c>
      <c r="H221" s="22">
        <f t="shared" si="211"/>
        <v>0.70288095989999977</v>
      </c>
      <c r="I221" s="22">
        <f>Затраты!B581</f>
        <v>28.49</v>
      </c>
      <c r="J221" s="22">
        <f t="shared" si="212"/>
        <v>40.533179336730541</v>
      </c>
    </row>
    <row r="222" spans="1:10" x14ac:dyDescent="0.25">
      <c r="A222" s="10" t="s">
        <v>135</v>
      </c>
      <c r="B222" s="22">
        <v>7.9</v>
      </c>
      <c r="C222" s="22">
        <f t="shared" ref="C222:C225" si="213">4/0.65</f>
        <v>6.1538461538461533</v>
      </c>
      <c r="D222" s="22">
        <v>1</v>
      </c>
      <c r="E222" s="20">
        <v>8760</v>
      </c>
      <c r="F222" s="22">
        <f t="shared" si="209"/>
        <v>15.2963076923077</v>
      </c>
      <c r="G222" s="22">
        <f t="shared" si="210"/>
        <v>4.9283081976000025</v>
      </c>
      <c r="H222" s="22">
        <f t="shared" si="211"/>
        <v>2.5528636463568009</v>
      </c>
      <c r="I222" s="22">
        <f>Затраты!B584</f>
        <v>56.98</v>
      </c>
      <c r="J222" s="22">
        <f t="shared" si="212"/>
        <v>22.320032674411078</v>
      </c>
    </row>
    <row r="223" spans="1:10" x14ac:dyDescent="0.25">
      <c r="A223" s="10" t="s">
        <v>135</v>
      </c>
      <c r="B223" s="22">
        <v>7.9</v>
      </c>
      <c r="C223" s="22">
        <f t="shared" si="213"/>
        <v>6.1538461538461533</v>
      </c>
      <c r="D223" s="22">
        <v>1</v>
      </c>
      <c r="E223" s="20">
        <v>8760</v>
      </c>
      <c r="F223" s="22">
        <f t="shared" si="209"/>
        <v>15.2963076923077</v>
      </c>
      <c r="G223" s="22">
        <f t="shared" si="210"/>
        <v>4.9283081976000025</v>
      </c>
      <c r="H223" s="22">
        <f t="shared" si="211"/>
        <v>2.5528636463568009</v>
      </c>
      <c r="I223" s="22">
        <f>Затраты!B587</f>
        <v>56.98</v>
      </c>
      <c r="J223" s="22">
        <f t="shared" si="212"/>
        <v>22.320032674411078</v>
      </c>
    </row>
    <row r="224" spans="1:10" x14ac:dyDescent="0.25">
      <c r="A224" s="10" t="s">
        <v>135</v>
      </c>
      <c r="B224" s="22">
        <v>7.9</v>
      </c>
      <c r="C224" s="22">
        <f t="shared" si="213"/>
        <v>6.1538461538461533</v>
      </c>
      <c r="D224" s="22">
        <v>1</v>
      </c>
      <c r="E224" s="20">
        <v>8760</v>
      </c>
      <c r="F224" s="22">
        <f t="shared" si="209"/>
        <v>15.2963076923077</v>
      </c>
      <c r="G224" s="22">
        <f t="shared" si="210"/>
        <v>4.9283081976000025</v>
      </c>
      <c r="H224" s="22">
        <f t="shared" si="211"/>
        <v>2.5528636463568009</v>
      </c>
      <c r="I224" s="22">
        <f>Затраты!B590</f>
        <v>56.98</v>
      </c>
      <c r="J224" s="22">
        <f t="shared" si="212"/>
        <v>22.320032674411078</v>
      </c>
    </row>
    <row r="225" spans="1:10" x14ac:dyDescent="0.25">
      <c r="A225" s="10" t="s">
        <v>135</v>
      </c>
      <c r="B225" s="22">
        <v>7.9</v>
      </c>
      <c r="C225" s="22">
        <f t="shared" si="213"/>
        <v>6.1538461538461533</v>
      </c>
      <c r="D225" s="22">
        <v>1</v>
      </c>
      <c r="E225" s="20">
        <v>8760</v>
      </c>
      <c r="F225" s="22">
        <f t="shared" si="209"/>
        <v>15.2963076923077</v>
      </c>
      <c r="G225" s="22">
        <f t="shared" si="210"/>
        <v>4.9283081976000025</v>
      </c>
      <c r="H225" s="22">
        <f t="shared" si="211"/>
        <v>2.5528636463568009</v>
      </c>
      <c r="I225" s="22">
        <f>Затраты!B593</f>
        <v>56.98</v>
      </c>
      <c r="J225" s="22">
        <f t="shared" si="212"/>
        <v>22.320032674411078</v>
      </c>
    </row>
    <row r="226" spans="1:10" x14ac:dyDescent="0.25">
      <c r="A226" s="10" t="s">
        <v>123</v>
      </c>
      <c r="B226" s="22">
        <v>13.4</v>
      </c>
      <c r="C226" s="22">
        <f>2/0.27</f>
        <v>7.4074074074074066</v>
      </c>
      <c r="D226" s="22">
        <v>1</v>
      </c>
      <c r="E226" s="20">
        <v>8000</v>
      </c>
      <c r="F226" s="22">
        <f t="shared" si="209"/>
        <v>47.94074074074075</v>
      </c>
      <c r="G226" s="22">
        <f t="shared" si="210"/>
        <v>15.445998494814816</v>
      </c>
      <c r="H226" s="22">
        <f t="shared" si="211"/>
        <v>8.0010272203140751</v>
      </c>
      <c r="I226" s="22">
        <f>Затраты!B596</f>
        <v>82.620999999999995</v>
      </c>
      <c r="J226" s="22">
        <f t="shared" si="212"/>
        <v>10.326299076977364</v>
      </c>
    </row>
    <row r="227" spans="1:10" x14ac:dyDescent="0.25">
      <c r="A227" s="13" t="s">
        <v>78</v>
      </c>
      <c r="B227" s="13"/>
      <c r="C227" s="13"/>
      <c r="D227" s="13"/>
      <c r="E227" s="13"/>
      <c r="F227" s="13"/>
      <c r="G227" s="13"/>
      <c r="H227" s="13"/>
      <c r="I227" s="13"/>
      <c r="J227" s="13"/>
    </row>
    <row r="228" spans="1:10" x14ac:dyDescent="0.25">
      <c r="A228" s="10" t="s">
        <v>142</v>
      </c>
      <c r="B228" s="22">
        <v>2.7</v>
      </c>
      <c r="C228" s="22">
        <f>0.3/0.65</f>
        <v>0.46153846153846151</v>
      </c>
      <c r="D228" s="22">
        <v>1</v>
      </c>
      <c r="E228" s="20">
        <v>8760</v>
      </c>
      <c r="F228" s="22">
        <f t="shared" ref="F228:F232" si="214">(B228-C228)*D228*E228/1000</f>
        <v>19.608923076923077</v>
      </c>
      <c r="G228" s="22">
        <f t="shared" ref="G228:G232" si="215">F228*0.2986*1.079</f>
        <v>6.3177871607999991</v>
      </c>
      <c r="H228" s="22">
        <f t="shared" ref="H228:H232" si="216">G228*200*2.59/1000</f>
        <v>3.2726137492943992</v>
      </c>
      <c r="I228" s="22">
        <f>Затраты!B600</f>
        <v>34.187999999999995</v>
      </c>
      <c r="J228" s="22">
        <f t="shared" ref="J228:J232" si="217">I228/H228</f>
        <v>10.446695705342922</v>
      </c>
    </row>
    <row r="229" spans="1:10" x14ac:dyDescent="0.25">
      <c r="A229" s="10" t="s">
        <v>142</v>
      </c>
      <c r="B229" s="22">
        <v>2.7</v>
      </c>
      <c r="C229" s="22">
        <f t="shared" ref="C229:C230" si="218">0.3/0.65</f>
        <v>0.46153846153846151</v>
      </c>
      <c r="D229" s="22">
        <v>1</v>
      </c>
      <c r="E229" s="20">
        <v>8760</v>
      </c>
      <c r="F229" s="22">
        <f t="shared" si="214"/>
        <v>19.608923076923077</v>
      </c>
      <c r="G229" s="22">
        <f t="shared" si="215"/>
        <v>6.3177871607999991</v>
      </c>
      <c r="H229" s="22">
        <f t="shared" si="216"/>
        <v>3.2726137492943992</v>
      </c>
      <c r="I229" s="22">
        <f>Затраты!B603</f>
        <v>34.187999999999995</v>
      </c>
      <c r="J229" s="22">
        <f t="shared" si="217"/>
        <v>10.446695705342922</v>
      </c>
    </row>
    <row r="230" spans="1:10" x14ac:dyDescent="0.25">
      <c r="A230" s="10" t="s">
        <v>142</v>
      </c>
      <c r="B230" s="22">
        <v>2.7</v>
      </c>
      <c r="C230" s="22">
        <f t="shared" si="218"/>
        <v>0.46153846153846151</v>
      </c>
      <c r="D230" s="22">
        <v>1</v>
      </c>
      <c r="E230" s="20">
        <v>8760</v>
      </c>
      <c r="F230" s="22">
        <f t="shared" si="214"/>
        <v>19.608923076923077</v>
      </c>
      <c r="G230" s="22">
        <f t="shared" si="215"/>
        <v>6.3177871607999991</v>
      </c>
      <c r="H230" s="22">
        <f t="shared" si="216"/>
        <v>3.2726137492943992</v>
      </c>
      <c r="I230" s="22">
        <f>Затраты!B606</f>
        <v>34.187999999999995</v>
      </c>
      <c r="J230" s="22">
        <f t="shared" si="217"/>
        <v>10.446695705342922</v>
      </c>
    </row>
    <row r="231" spans="1:10" x14ac:dyDescent="0.25">
      <c r="A231" s="10" t="s">
        <v>123</v>
      </c>
      <c r="B231" s="22">
        <v>13.4</v>
      </c>
      <c r="C231" s="22">
        <f>2/0.27</f>
        <v>7.4074074074074066</v>
      </c>
      <c r="D231" s="22">
        <v>1</v>
      </c>
      <c r="E231" s="20">
        <v>8000</v>
      </c>
      <c r="F231" s="22">
        <f t="shared" si="214"/>
        <v>47.94074074074075</v>
      </c>
      <c r="G231" s="22">
        <f t="shared" si="215"/>
        <v>15.445998494814816</v>
      </c>
      <c r="H231" s="22">
        <f t="shared" si="216"/>
        <v>8.0010272203140751</v>
      </c>
      <c r="I231" s="22">
        <f>Затраты!B609</f>
        <v>82.620999999999995</v>
      </c>
      <c r="J231" s="22">
        <f t="shared" si="217"/>
        <v>10.326299076977364</v>
      </c>
    </row>
    <row r="232" spans="1:10" x14ac:dyDescent="0.25">
      <c r="A232" s="10" t="s">
        <v>126</v>
      </c>
      <c r="B232" s="22">
        <v>7.1</v>
      </c>
      <c r="C232" s="22">
        <f t="shared" ref="C232" si="219">1/0.27</f>
        <v>3.7037037037037033</v>
      </c>
      <c r="D232" s="22">
        <v>1</v>
      </c>
      <c r="E232" s="20">
        <v>8000</v>
      </c>
      <c r="F232" s="22">
        <f t="shared" si="214"/>
        <v>27.170370370370371</v>
      </c>
      <c r="G232" s="22">
        <f t="shared" si="215"/>
        <v>8.7540053274074072</v>
      </c>
      <c r="H232" s="22">
        <f t="shared" si="216"/>
        <v>4.534574759597036</v>
      </c>
      <c r="I232" s="22">
        <f>Затраты!B612</f>
        <v>39.885999999999996</v>
      </c>
      <c r="J232" s="22">
        <f t="shared" si="217"/>
        <v>8.7959736280860117</v>
      </c>
    </row>
    <row r="233" spans="1:10" x14ac:dyDescent="0.25">
      <c r="A233" s="13" t="s">
        <v>77</v>
      </c>
      <c r="B233" s="13"/>
      <c r="C233" s="13"/>
      <c r="D233" s="13"/>
      <c r="E233" s="13"/>
      <c r="F233" s="13"/>
      <c r="G233" s="13"/>
      <c r="H233" s="13"/>
      <c r="I233" s="13"/>
      <c r="J233" s="13"/>
    </row>
    <row r="234" spans="1:10" x14ac:dyDescent="0.25">
      <c r="A234" s="10" t="s">
        <v>127</v>
      </c>
      <c r="B234" s="22">
        <v>1.8</v>
      </c>
      <c r="C234" s="22">
        <f>1/0.65</f>
        <v>1.5384615384615383</v>
      </c>
      <c r="D234" s="22">
        <v>1</v>
      </c>
      <c r="E234" s="20">
        <v>8760</v>
      </c>
      <c r="F234" s="22">
        <f t="shared" ref="F234:F238" si="220">(B234-C234)*D234*E234/1000</f>
        <v>2.2910769230769246</v>
      </c>
      <c r="G234" s="22">
        <f t="shared" ref="G234:G238" si="221">F234*0.2986*1.079</f>
        <v>0.73816069920000038</v>
      </c>
      <c r="H234" s="22">
        <f t="shared" ref="H234:H238" si="222">G234*200*2.59/1000</f>
        <v>0.38236724218560014</v>
      </c>
      <c r="I234" s="22">
        <f>Затраты!B616</f>
        <v>37.1</v>
      </c>
      <c r="J234" s="22">
        <f t="shared" ref="J234:J238" si="223">I234/H234</f>
        <v>97.027140159647232</v>
      </c>
    </row>
    <row r="235" spans="1:10" x14ac:dyDescent="0.25">
      <c r="A235" s="10" t="s">
        <v>123</v>
      </c>
      <c r="B235" s="22">
        <v>13.4</v>
      </c>
      <c r="C235" s="22">
        <f>2/0.27</f>
        <v>7.4074074074074066</v>
      </c>
      <c r="D235" s="22">
        <v>1</v>
      </c>
      <c r="E235" s="20">
        <v>8000</v>
      </c>
      <c r="F235" s="22">
        <f t="shared" si="220"/>
        <v>47.94074074074075</v>
      </c>
      <c r="G235" s="22">
        <f t="shared" si="221"/>
        <v>15.445998494814816</v>
      </c>
      <c r="H235" s="22">
        <f t="shared" si="222"/>
        <v>8.0010272203140751</v>
      </c>
      <c r="I235" s="22">
        <f>Затраты!B619</f>
        <v>82.620999999999995</v>
      </c>
      <c r="J235" s="22">
        <f t="shared" si="223"/>
        <v>10.326299076977364</v>
      </c>
    </row>
    <row r="236" spans="1:10" x14ac:dyDescent="0.25">
      <c r="A236" s="10" t="s">
        <v>137</v>
      </c>
      <c r="B236" s="22">
        <v>1.2</v>
      </c>
      <c r="C236" s="22">
        <f t="shared" ref="C236" si="224">0.5/0.65</f>
        <v>0.76923076923076916</v>
      </c>
      <c r="D236" s="22">
        <v>1</v>
      </c>
      <c r="E236" s="20">
        <v>8760</v>
      </c>
      <c r="F236" s="22">
        <f t="shared" si="220"/>
        <v>3.773538461538462</v>
      </c>
      <c r="G236" s="22">
        <f t="shared" si="221"/>
        <v>1.2157940927999999</v>
      </c>
      <c r="H236" s="22">
        <f t="shared" si="222"/>
        <v>0.62978134007039988</v>
      </c>
      <c r="I236" s="22">
        <f>Затраты!B622</f>
        <v>28.49</v>
      </c>
      <c r="J236" s="22">
        <f t="shared" si="223"/>
        <v>45.237923366886761</v>
      </c>
    </row>
    <row r="237" spans="1:10" x14ac:dyDescent="0.25">
      <c r="A237" s="10" t="s">
        <v>132</v>
      </c>
      <c r="B237" s="22">
        <v>11.4</v>
      </c>
      <c r="C237" s="22">
        <f t="shared" ref="C237:C238" si="225">1/0.27</f>
        <v>3.7037037037037033</v>
      </c>
      <c r="D237" s="22">
        <v>1</v>
      </c>
      <c r="E237" s="20">
        <v>8000</v>
      </c>
      <c r="F237" s="22">
        <f t="shared" si="220"/>
        <v>61.570370370370377</v>
      </c>
      <c r="G237" s="22">
        <f t="shared" si="221"/>
        <v>19.837320687407406</v>
      </c>
      <c r="H237" s="22">
        <f t="shared" si="222"/>
        <v>10.275732116077036</v>
      </c>
      <c r="I237" s="22">
        <f>Затраты!B625</f>
        <v>71.3</v>
      </c>
      <c r="J237" s="22">
        <f t="shared" si="223"/>
        <v>6.9386783534816576</v>
      </c>
    </row>
    <row r="238" spans="1:10" x14ac:dyDescent="0.25">
      <c r="A238" s="10" t="s">
        <v>132</v>
      </c>
      <c r="B238" s="22">
        <v>11.4</v>
      </c>
      <c r="C238" s="22">
        <f t="shared" si="225"/>
        <v>3.7037037037037033</v>
      </c>
      <c r="D238" s="22">
        <v>1</v>
      </c>
      <c r="E238" s="20">
        <v>8000</v>
      </c>
      <c r="F238" s="22">
        <f t="shared" si="220"/>
        <v>61.570370370370377</v>
      </c>
      <c r="G238" s="22">
        <f t="shared" si="221"/>
        <v>19.837320687407406</v>
      </c>
      <c r="H238" s="22">
        <f t="shared" si="222"/>
        <v>10.275732116077036</v>
      </c>
      <c r="I238" s="22">
        <f>Затраты!B628</f>
        <v>71.3</v>
      </c>
      <c r="J238" s="22">
        <f t="shared" si="223"/>
        <v>6.9386783534816576</v>
      </c>
    </row>
    <row r="239" spans="1:10" x14ac:dyDescent="0.25">
      <c r="A239" s="13" t="s">
        <v>76</v>
      </c>
      <c r="B239" s="13"/>
      <c r="C239" s="13"/>
      <c r="D239" s="13"/>
      <c r="E239" s="13"/>
      <c r="F239" s="13"/>
      <c r="G239" s="13"/>
      <c r="H239" s="13"/>
      <c r="I239" s="13"/>
      <c r="J239" s="13"/>
    </row>
    <row r="240" spans="1:10" x14ac:dyDescent="0.25">
      <c r="A240" s="10" t="s">
        <v>138</v>
      </c>
      <c r="B240" s="22">
        <v>6.5</v>
      </c>
      <c r="C240" s="22">
        <f t="shared" ref="C240" si="226">1/0.27</f>
        <v>3.7037037037037033</v>
      </c>
      <c r="D240" s="22">
        <v>1</v>
      </c>
      <c r="E240" s="20">
        <v>8760</v>
      </c>
      <c r="F240" s="22">
        <f t="shared" ref="F240:F242" si="227">(B240-C240)*D240*E240/1000</f>
        <v>24.495555555555558</v>
      </c>
      <c r="G240" s="22">
        <f t="shared" ref="G240:G242" si="228">F240*0.2986*1.079</f>
        <v>7.8922083471111115</v>
      </c>
      <c r="H240" s="22">
        <f t="shared" ref="H240:H242" si="229">G240*200*2.59/1000</f>
        <v>4.0881639238035552</v>
      </c>
      <c r="I240" s="22">
        <f>Затраты!B632</f>
        <v>76.923000000000002</v>
      </c>
      <c r="J240" s="22">
        <f t="shared" ref="J240:J242" si="230">I240/H240</f>
        <v>18.816026322259653</v>
      </c>
    </row>
    <row r="241" spans="1:10" x14ac:dyDescent="0.25">
      <c r="A241" s="10" t="s">
        <v>131</v>
      </c>
      <c r="B241" s="22">
        <v>3.8</v>
      </c>
      <c r="C241" s="22">
        <f t="shared" ref="C241" si="231">0.6/0.27</f>
        <v>2.2222222222222219</v>
      </c>
      <c r="D241" s="22">
        <v>1</v>
      </c>
      <c r="E241" s="20">
        <v>8760</v>
      </c>
      <c r="F241" s="22">
        <f t="shared" si="227"/>
        <v>13.821333333333333</v>
      </c>
      <c r="G241" s="22">
        <f t="shared" si="228"/>
        <v>4.4530870938666665</v>
      </c>
      <c r="H241" s="22">
        <f t="shared" si="229"/>
        <v>2.306699114622933</v>
      </c>
      <c r="I241" s="22">
        <f>Затраты!B635</f>
        <v>34.187999999999995</v>
      </c>
      <c r="J241" s="22">
        <f t="shared" si="230"/>
        <v>14.821178793224869</v>
      </c>
    </row>
    <row r="242" spans="1:10" x14ac:dyDescent="0.25">
      <c r="A242" s="10" t="s">
        <v>126</v>
      </c>
      <c r="B242" s="22">
        <v>7.1</v>
      </c>
      <c r="C242" s="22">
        <f t="shared" ref="C242" si="232">1/0.27</f>
        <v>3.7037037037037033</v>
      </c>
      <c r="D242" s="22">
        <v>1</v>
      </c>
      <c r="E242" s="20">
        <v>8000</v>
      </c>
      <c r="F242" s="22">
        <f t="shared" si="227"/>
        <v>27.170370370370371</v>
      </c>
      <c r="G242" s="22">
        <f t="shared" si="228"/>
        <v>8.7540053274074072</v>
      </c>
      <c r="H242" s="22">
        <f t="shared" si="229"/>
        <v>4.534574759597036</v>
      </c>
      <c r="I242" s="22">
        <f>Затраты!B638</f>
        <v>39.885999999999996</v>
      </c>
      <c r="J242" s="22">
        <f t="shared" si="230"/>
        <v>8.7959736280860117</v>
      </c>
    </row>
    <row r="243" spans="1:10" x14ac:dyDescent="0.25">
      <c r="A243" s="13" t="s">
        <v>75</v>
      </c>
      <c r="B243" s="13"/>
      <c r="C243" s="13"/>
      <c r="D243" s="13"/>
      <c r="E243" s="13"/>
      <c r="F243" s="13"/>
      <c r="G243" s="13"/>
      <c r="H243" s="13"/>
      <c r="I243" s="13"/>
      <c r="J243" s="13"/>
    </row>
    <row r="244" spans="1:10" x14ac:dyDescent="0.25">
      <c r="A244" s="10" t="s">
        <v>137</v>
      </c>
      <c r="B244" s="22">
        <v>1.2</v>
      </c>
      <c r="C244" s="22">
        <f t="shared" ref="C244" si="233">0.5/0.65</f>
        <v>0.76923076923076916</v>
      </c>
      <c r="D244" s="22">
        <v>1</v>
      </c>
      <c r="E244" s="20">
        <v>8760</v>
      </c>
      <c r="F244" s="22">
        <f t="shared" ref="F244:F248" si="234">(B244-C244)*D244*E244/1000</f>
        <v>3.773538461538462</v>
      </c>
      <c r="G244" s="22">
        <f t="shared" ref="G244:G248" si="235">F244*0.2986*1.079</f>
        <v>1.2157940927999999</v>
      </c>
      <c r="H244" s="22">
        <f t="shared" ref="H244:H248" si="236">G244*200*2.59/1000</f>
        <v>0.62978134007039988</v>
      </c>
      <c r="I244" s="22">
        <f>Затраты!B642</f>
        <v>28.49</v>
      </c>
      <c r="J244" s="22">
        <f t="shared" ref="J244:J248" si="237">I244/H244</f>
        <v>45.237923366886761</v>
      </c>
    </row>
    <row r="245" spans="1:10" x14ac:dyDescent="0.25">
      <c r="A245" s="10" t="s">
        <v>135</v>
      </c>
      <c r="B245" s="22">
        <v>7.9</v>
      </c>
      <c r="C245" s="22">
        <f t="shared" ref="C245:C246" si="238">4/0.65</f>
        <v>6.1538461538461533</v>
      </c>
      <c r="D245" s="22">
        <v>1</v>
      </c>
      <c r="E245" s="20">
        <v>8760</v>
      </c>
      <c r="F245" s="22">
        <f t="shared" si="234"/>
        <v>15.2963076923077</v>
      </c>
      <c r="G245" s="22">
        <f t="shared" si="235"/>
        <v>4.9283081976000025</v>
      </c>
      <c r="H245" s="22">
        <f t="shared" si="236"/>
        <v>2.5528636463568009</v>
      </c>
      <c r="I245" s="22">
        <f>Затраты!B645</f>
        <v>56.98</v>
      </c>
      <c r="J245" s="22">
        <f t="shared" si="237"/>
        <v>22.320032674411078</v>
      </c>
    </row>
    <row r="246" spans="1:10" x14ac:dyDescent="0.25">
      <c r="A246" s="10" t="s">
        <v>135</v>
      </c>
      <c r="B246" s="22">
        <v>7.9</v>
      </c>
      <c r="C246" s="22">
        <f t="shared" si="238"/>
        <v>6.1538461538461533</v>
      </c>
      <c r="D246" s="22">
        <v>1</v>
      </c>
      <c r="E246" s="20">
        <v>8760</v>
      </c>
      <c r="F246" s="22">
        <f t="shared" si="234"/>
        <v>15.2963076923077</v>
      </c>
      <c r="G246" s="22">
        <f t="shared" si="235"/>
        <v>4.9283081976000025</v>
      </c>
      <c r="H246" s="22">
        <f t="shared" si="236"/>
        <v>2.5528636463568009</v>
      </c>
      <c r="I246" s="22">
        <f>Затраты!B648</f>
        <v>56.98</v>
      </c>
      <c r="J246" s="22">
        <f t="shared" si="237"/>
        <v>22.320032674411078</v>
      </c>
    </row>
    <row r="247" spans="1:10" x14ac:dyDescent="0.25">
      <c r="A247" s="10" t="s">
        <v>123</v>
      </c>
      <c r="B247" s="22">
        <v>13.4</v>
      </c>
      <c r="C247" s="22">
        <f>2/0.27</f>
        <v>7.4074074074074066</v>
      </c>
      <c r="D247" s="22">
        <v>1</v>
      </c>
      <c r="E247" s="20">
        <v>8000</v>
      </c>
      <c r="F247" s="22">
        <f t="shared" si="234"/>
        <v>47.94074074074075</v>
      </c>
      <c r="G247" s="22">
        <f t="shared" si="235"/>
        <v>15.445998494814816</v>
      </c>
      <c r="H247" s="22">
        <f t="shared" si="236"/>
        <v>8.0010272203140751</v>
      </c>
      <c r="I247" s="22">
        <f>Затраты!B651</f>
        <v>82.620999999999995</v>
      </c>
      <c r="J247" s="22">
        <f t="shared" si="237"/>
        <v>10.326299076977364</v>
      </c>
    </row>
    <row r="248" spans="1:10" x14ac:dyDescent="0.25">
      <c r="A248" s="10" t="s">
        <v>130</v>
      </c>
      <c r="B248" s="22">
        <v>4.5</v>
      </c>
      <c r="C248" s="22">
        <f>1/0.27</f>
        <v>3.7037037037037033</v>
      </c>
      <c r="D248" s="22">
        <v>1</v>
      </c>
      <c r="E248" s="20">
        <v>8760</v>
      </c>
      <c r="F248" s="22">
        <f t="shared" si="234"/>
        <v>6.9755555555555597</v>
      </c>
      <c r="G248" s="22">
        <f t="shared" si="235"/>
        <v>2.2474500591111122</v>
      </c>
      <c r="H248" s="22">
        <f t="shared" si="236"/>
        <v>1.1641791306195559</v>
      </c>
      <c r="I248" s="22">
        <f>Затраты!B654</f>
        <v>39.885999999999996</v>
      </c>
      <c r="J248" s="22">
        <f t="shared" si="237"/>
        <v>34.261050512710497</v>
      </c>
    </row>
    <row r="249" spans="1:10" x14ac:dyDescent="0.25">
      <c r="A249" s="13" t="s">
        <v>74</v>
      </c>
      <c r="B249" s="13"/>
      <c r="C249" s="13"/>
      <c r="D249" s="13"/>
      <c r="E249" s="13"/>
      <c r="F249" s="13"/>
      <c r="G249" s="13"/>
      <c r="H249" s="13"/>
      <c r="I249" s="13"/>
      <c r="J249" s="13"/>
    </row>
    <row r="250" spans="1:10" x14ac:dyDescent="0.25">
      <c r="A250" s="10" t="s">
        <v>144</v>
      </c>
      <c r="B250" s="22">
        <v>0.3</v>
      </c>
      <c r="C250" s="22">
        <f>0.15/0.65</f>
        <v>0.23076923076923075</v>
      </c>
      <c r="D250" s="22">
        <v>1</v>
      </c>
      <c r="E250" s="20">
        <v>8760</v>
      </c>
      <c r="F250" s="22">
        <f t="shared" ref="F250:F255" si="239">(B250-C250)*D250*E250/1000</f>
        <v>0.6064615384615385</v>
      </c>
      <c r="G250" s="22">
        <f t="shared" ref="G250:G255" si="240">F250*0.2986*1.079</f>
        <v>0.19539547919999997</v>
      </c>
      <c r="H250" s="22">
        <f t="shared" ref="H250:H255" si="241">G250*200*2.59/1000</f>
        <v>0.10121485822559999</v>
      </c>
      <c r="I250" s="22">
        <f>Затраты!B658</f>
        <v>12.9</v>
      </c>
      <c r="J250" s="22">
        <f t="shared" ref="J250:J255" si="242">I250/H250</f>
        <v>127.45164322857531</v>
      </c>
    </row>
    <row r="251" spans="1:10" x14ac:dyDescent="0.25">
      <c r="A251" s="10" t="s">
        <v>151</v>
      </c>
      <c r="B251" s="22">
        <v>2</v>
      </c>
      <c r="C251" s="22">
        <f>1/0.6</f>
        <v>1.6666666666666667</v>
      </c>
      <c r="D251" s="22">
        <v>1</v>
      </c>
      <c r="E251" s="20">
        <v>8760</v>
      </c>
      <c r="F251" s="22">
        <f t="shared" si="239"/>
        <v>2.9199999999999995</v>
      </c>
      <c r="G251" s="22">
        <f t="shared" si="240"/>
        <v>0.94079304799999974</v>
      </c>
      <c r="H251" s="22">
        <f t="shared" si="241"/>
        <v>0.48733079886399988</v>
      </c>
      <c r="I251" s="22">
        <f>Затраты!B661</f>
        <v>41.4</v>
      </c>
      <c r="J251" s="22">
        <f t="shared" si="242"/>
        <v>84.952562194932312</v>
      </c>
    </row>
    <row r="252" spans="1:10" x14ac:dyDescent="0.25">
      <c r="A252" s="10" t="s">
        <v>151</v>
      </c>
      <c r="B252" s="22">
        <v>2</v>
      </c>
      <c r="C252" s="22">
        <f t="shared" ref="C252:C253" si="243">1/0.6</f>
        <v>1.6666666666666667</v>
      </c>
      <c r="D252" s="22">
        <v>1</v>
      </c>
      <c r="E252" s="20">
        <v>8760</v>
      </c>
      <c r="F252" s="22">
        <f t="shared" si="239"/>
        <v>2.9199999999999995</v>
      </c>
      <c r="G252" s="22">
        <f t="shared" si="240"/>
        <v>0.94079304799999974</v>
      </c>
      <c r="H252" s="22">
        <f t="shared" si="241"/>
        <v>0.48733079886399988</v>
      </c>
      <c r="I252" s="22">
        <f>Затраты!B664</f>
        <v>41.4</v>
      </c>
      <c r="J252" s="22">
        <f t="shared" si="242"/>
        <v>84.952562194932312</v>
      </c>
    </row>
    <row r="253" spans="1:10" x14ac:dyDescent="0.25">
      <c r="A253" s="10" t="s">
        <v>151</v>
      </c>
      <c r="B253" s="22">
        <v>2</v>
      </c>
      <c r="C253" s="22">
        <f t="shared" si="243"/>
        <v>1.6666666666666667</v>
      </c>
      <c r="D253" s="22">
        <v>1</v>
      </c>
      <c r="E253" s="20">
        <v>8760</v>
      </c>
      <c r="F253" s="22">
        <f t="shared" si="239"/>
        <v>2.9199999999999995</v>
      </c>
      <c r="G253" s="22">
        <f t="shared" si="240"/>
        <v>0.94079304799999974</v>
      </c>
      <c r="H253" s="22">
        <f t="shared" si="241"/>
        <v>0.48733079886399988</v>
      </c>
      <c r="I253" s="22">
        <f>Затраты!B667</f>
        <v>41.4</v>
      </c>
      <c r="J253" s="22">
        <f t="shared" si="242"/>
        <v>84.952562194932312</v>
      </c>
    </row>
    <row r="254" spans="1:10" x14ac:dyDescent="0.25">
      <c r="A254" s="10" t="s">
        <v>123</v>
      </c>
      <c r="B254" s="22">
        <v>13.4</v>
      </c>
      <c r="C254" s="22">
        <f t="shared" ref="C254:C255" si="244">2/0.27</f>
        <v>7.4074074074074066</v>
      </c>
      <c r="D254" s="22">
        <v>1</v>
      </c>
      <c r="E254" s="20">
        <v>8000</v>
      </c>
      <c r="F254" s="22">
        <f t="shared" si="239"/>
        <v>47.94074074074075</v>
      </c>
      <c r="G254" s="22">
        <f t="shared" si="240"/>
        <v>15.445998494814816</v>
      </c>
      <c r="H254" s="22">
        <f t="shared" si="241"/>
        <v>8.0010272203140751</v>
      </c>
      <c r="I254" s="22">
        <f>Затраты!B670</f>
        <v>82.620999999999995</v>
      </c>
      <c r="J254" s="22">
        <f t="shared" si="242"/>
        <v>10.326299076977364</v>
      </c>
    </row>
    <row r="255" spans="1:10" x14ac:dyDescent="0.25">
      <c r="A255" s="10" t="s">
        <v>123</v>
      </c>
      <c r="B255" s="22">
        <v>13.4</v>
      </c>
      <c r="C255" s="22">
        <f t="shared" si="244"/>
        <v>7.4074074074074066</v>
      </c>
      <c r="D255" s="22">
        <v>1</v>
      </c>
      <c r="E255" s="20">
        <v>8000</v>
      </c>
      <c r="F255" s="22">
        <f t="shared" si="239"/>
        <v>47.94074074074075</v>
      </c>
      <c r="G255" s="22">
        <f t="shared" si="240"/>
        <v>15.445998494814816</v>
      </c>
      <c r="H255" s="22">
        <f t="shared" si="241"/>
        <v>8.0010272203140751</v>
      </c>
      <c r="I255" s="22">
        <f>Затраты!B673</f>
        <v>82.620999999999995</v>
      </c>
      <c r="J255" s="22">
        <f t="shared" si="242"/>
        <v>10.326299076977364</v>
      </c>
    </row>
    <row r="256" spans="1:10" x14ac:dyDescent="0.25">
      <c r="A256" s="13" t="s">
        <v>73</v>
      </c>
      <c r="B256" s="13"/>
      <c r="C256" s="13"/>
      <c r="D256" s="13"/>
      <c r="E256" s="13"/>
      <c r="F256" s="13"/>
      <c r="G256" s="13"/>
      <c r="H256" s="13"/>
      <c r="I256" s="13"/>
      <c r="J256" s="13"/>
    </row>
    <row r="257" spans="1:10" x14ac:dyDescent="0.25">
      <c r="A257" s="10" t="s">
        <v>126</v>
      </c>
      <c r="B257" s="22">
        <v>7.1</v>
      </c>
      <c r="C257" s="22">
        <f t="shared" ref="C257" si="245">1/0.27</f>
        <v>3.7037037037037033</v>
      </c>
      <c r="D257" s="22">
        <v>1</v>
      </c>
      <c r="E257" s="20">
        <v>8000</v>
      </c>
      <c r="F257" s="22">
        <f t="shared" ref="F257:F259" si="246">(B257-C257)*D257*E257/1000</f>
        <v>27.170370370370371</v>
      </c>
      <c r="G257" s="22">
        <f t="shared" ref="G257:G259" si="247">F257*0.2986*1.079</f>
        <v>8.7540053274074072</v>
      </c>
      <c r="H257" s="22">
        <f t="shared" ref="H257:H259" si="248">G257*200*2.59/1000</f>
        <v>4.534574759597036</v>
      </c>
      <c r="I257" s="22">
        <f>Затраты!B677</f>
        <v>39.885999999999996</v>
      </c>
      <c r="J257" s="22">
        <f t="shared" ref="J257:J259" si="249">I257/H257</f>
        <v>8.7959736280860117</v>
      </c>
    </row>
    <row r="258" spans="1:10" x14ac:dyDescent="0.25">
      <c r="A258" s="10" t="s">
        <v>153</v>
      </c>
      <c r="B258" s="22">
        <v>9.3000000000000007</v>
      </c>
      <c r="C258" s="22">
        <f>1/0.27</f>
        <v>3.7037037037037033</v>
      </c>
      <c r="D258" s="22">
        <v>1</v>
      </c>
      <c r="E258" s="20">
        <v>8000</v>
      </c>
      <c r="F258" s="22">
        <f t="shared" si="246"/>
        <v>44.770370370370379</v>
      </c>
      <c r="G258" s="22">
        <f t="shared" si="247"/>
        <v>14.424538767407409</v>
      </c>
      <c r="H258" s="22">
        <f t="shared" si="248"/>
        <v>7.471911081517038</v>
      </c>
      <c r="I258" s="22">
        <f>Затраты!B680</f>
        <v>71.3</v>
      </c>
      <c r="J258" s="22">
        <f t="shared" si="249"/>
        <v>9.5424047773228864</v>
      </c>
    </row>
    <row r="259" spans="1:10" x14ac:dyDescent="0.25">
      <c r="A259" s="10" t="s">
        <v>131</v>
      </c>
      <c r="B259" s="22">
        <v>3.8</v>
      </c>
      <c r="C259" s="22">
        <f t="shared" ref="C259" si="250">0.6/0.27</f>
        <v>2.2222222222222219</v>
      </c>
      <c r="D259" s="22">
        <v>1</v>
      </c>
      <c r="E259" s="20">
        <v>8760</v>
      </c>
      <c r="F259" s="22">
        <f t="shared" si="246"/>
        <v>13.821333333333333</v>
      </c>
      <c r="G259" s="22">
        <f t="shared" si="247"/>
        <v>4.4530870938666665</v>
      </c>
      <c r="H259" s="22">
        <f t="shared" si="248"/>
        <v>2.306699114622933</v>
      </c>
      <c r="I259" s="22">
        <f>Затраты!B683</f>
        <v>34.187999999999995</v>
      </c>
      <c r="J259" s="22">
        <f t="shared" si="249"/>
        <v>14.821178793224869</v>
      </c>
    </row>
    <row r="260" spans="1:10" x14ac:dyDescent="0.25">
      <c r="A260" s="13" t="s">
        <v>72</v>
      </c>
      <c r="B260" s="13"/>
      <c r="C260" s="13"/>
      <c r="D260" s="13"/>
      <c r="E260" s="13"/>
      <c r="F260" s="13"/>
      <c r="G260" s="13"/>
      <c r="H260" s="13"/>
      <c r="I260" s="13"/>
      <c r="J260" s="13"/>
    </row>
    <row r="261" spans="1:10" x14ac:dyDescent="0.25">
      <c r="A261" s="10" t="s">
        <v>153</v>
      </c>
      <c r="B261" s="22">
        <v>9.3000000000000007</v>
      </c>
      <c r="C261" s="22">
        <f>1/0.27</f>
        <v>3.7037037037037033</v>
      </c>
      <c r="D261" s="22">
        <v>1</v>
      </c>
      <c r="E261" s="20">
        <v>8000</v>
      </c>
      <c r="F261" s="22">
        <f t="shared" ref="F261" si="251">(B261-C261)*D261*E261/1000</f>
        <v>44.770370370370379</v>
      </c>
      <c r="G261" s="22">
        <f t="shared" ref="G261" si="252">F261*0.2986*1.079</f>
        <v>14.424538767407409</v>
      </c>
      <c r="H261" s="22">
        <f t="shared" ref="H261" si="253">G261*200*2.59/1000</f>
        <v>7.471911081517038</v>
      </c>
      <c r="I261" s="22">
        <f>Затраты!B687</f>
        <v>71.3</v>
      </c>
      <c r="J261" s="22">
        <f t="shared" ref="J261" si="254">I261/H261</f>
        <v>9.5424047773228864</v>
      </c>
    </row>
    <row r="262" spans="1:10" x14ac:dyDescent="0.25">
      <c r="A262" s="13" t="s">
        <v>71</v>
      </c>
      <c r="B262" s="13"/>
      <c r="C262" s="13"/>
      <c r="D262" s="13"/>
      <c r="E262" s="13"/>
      <c r="F262" s="13"/>
      <c r="G262" s="13"/>
      <c r="H262" s="13"/>
      <c r="I262" s="13"/>
      <c r="J262" s="13"/>
    </row>
    <row r="263" spans="1:10" x14ac:dyDescent="0.25">
      <c r="A263" s="10" t="s">
        <v>138</v>
      </c>
      <c r="B263" s="22">
        <v>6.5</v>
      </c>
      <c r="C263" s="22">
        <f t="shared" ref="C263" si="255">1/0.27</f>
        <v>3.7037037037037033</v>
      </c>
      <c r="D263" s="22">
        <v>1</v>
      </c>
      <c r="E263" s="20">
        <v>8760</v>
      </c>
      <c r="F263" s="22">
        <f t="shared" ref="F263" si="256">(B263-C263)*D263*E263/1000</f>
        <v>24.495555555555558</v>
      </c>
      <c r="G263" s="22">
        <f t="shared" ref="G263" si="257">F263*0.2986*1.079</f>
        <v>7.8922083471111115</v>
      </c>
      <c r="H263" s="22">
        <f t="shared" ref="H263" si="258">G263*200*2.59/1000</f>
        <v>4.0881639238035552</v>
      </c>
      <c r="I263" s="22">
        <f>Затраты!B691</f>
        <v>76.923000000000002</v>
      </c>
      <c r="J263" s="22">
        <f t="shared" ref="J263" si="259">I263/H263</f>
        <v>18.816026322259653</v>
      </c>
    </row>
    <row r="264" spans="1:10" x14ac:dyDescent="0.25">
      <c r="A264" s="13" t="s">
        <v>70</v>
      </c>
      <c r="B264" s="13"/>
      <c r="C264" s="13"/>
      <c r="D264" s="13"/>
      <c r="E264" s="13"/>
      <c r="F264" s="13"/>
      <c r="G264" s="13"/>
      <c r="H264" s="13"/>
      <c r="I264" s="13"/>
      <c r="J264" s="13"/>
    </row>
    <row r="265" spans="1:10" x14ac:dyDescent="0.25">
      <c r="A265" s="10" t="s">
        <v>152</v>
      </c>
      <c r="B265" s="22">
        <v>7.8</v>
      </c>
      <c r="C265" s="22">
        <f>1/0.27</f>
        <v>3.7037037037037033</v>
      </c>
      <c r="D265" s="22">
        <v>1</v>
      </c>
      <c r="E265" s="20">
        <v>8000</v>
      </c>
      <c r="F265" s="22">
        <f t="shared" ref="F265:F267" si="260">(B265-C265)*D265*E265/1000</f>
        <v>32.770370370370372</v>
      </c>
      <c r="G265" s="22">
        <f t="shared" ref="G265:G267" si="261">F265*0.2986*1.079</f>
        <v>10.558265967407406</v>
      </c>
      <c r="H265" s="22">
        <f t="shared" ref="H265:H267" si="262">G265*200*2.59/1000</f>
        <v>5.4691817711170359</v>
      </c>
      <c r="I265" s="22">
        <f>Затраты!B695</f>
        <v>37.1</v>
      </c>
      <c r="J265" s="22">
        <f t="shared" ref="J265:J267" si="263">I265/H265</f>
        <v>6.7834644289803201</v>
      </c>
    </row>
    <row r="266" spans="1:10" x14ac:dyDescent="0.25">
      <c r="A266" s="10" t="s">
        <v>131</v>
      </c>
      <c r="B266" s="22">
        <v>3.8</v>
      </c>
      <c r="C266" s="22">
        <f t="shared" ref="C266:C267" si="264">0.6/0.27</f>
        <v>2.2222222222222219</v>
      </c>
      <c r="D266" s="22">
        <v>1</v>
      </c>
      <c r="E266" s="20">
        <v>8760</v>
      </c>
      <c r="F266" s="22">
        <f t="shared" si="260"/>
        <v>13.821333333333333</v>
      </c>
      <c r="G266" s="22">
        <f t="shared" si="261"/>
        <v>4.4530870938666665</v>
      </c>
      <c r="H266" s="22">
        <f t="shared" si="262"/>
        <v>2.306699114622933</v>
      </c>
      <c r="I266" s="22">
        <f>Затраты!B698</f>
        <v>34.187999999999995</v>
      </c>
      <c r="J266" s="22">
        <f t="shared" si="263"/>
        <v>14.821178793224869</v>
      </c>
    </row>
    <row r="267" spans="1:10" x14ac:dyDescent="0.25">
      <c r="A267" s="10" t="s">
        <v>131</v>
      </c>
      <c r="B267" s="22">
        <v>3.8</v>
      </c>
      <c r="C267" s="22">
        <f t="shared" si="264"/>
        <v>2.2222222222222219</v>
      </c>
      <c r="D267" s="22">
        <v>1</v>
      </c>
      <c r="E267" s="20">
        <v>8760</v>
      </c>
      <c r="F267" s="22">
        <f t="shared" si="260"/>
        <v>13.821333333333333</v>
      </c>
      <c r="G267" s="22">
        <f t="shared" si="261"/>
        <v>4.4530870938666665</v>
      </c>
      <c r="H267" s="22">
        <f t="shared" si="262"/>
        <v>2.306699114622933</v>
      </c>
      <c r="I267" s="22">
        <f>Затраты!B701</f>
        <v>34.187999999999995</v>
      </c>
      <c r="J267" s="22">
        <f t="shared" si="263"/>
        <v>14.821178793224869</v>
      </c>
    </row>
    <row r="268" spans="1:10" x14ac:dyDescent="0.25">
      <c r="A268" s="13" t="s">
        <v>69</v>
      </c>
      <c r="B268" s="13"/>
      <c r="C268" s="13"/>
      <c r="D268" s="13"/>
      <c r="E268" s="13"/>
      <c r="F268" s="13"/>
      <c r="G268" s="13"/>
      <c r="H268" s="13"/>
      <c r="I268" s="13"/>
      <c r="J268" s="13"/>
    </row>
    <row r="269" spans="1:10" x14ac:dyDescent="0.25">
      <c r="A269" s="10" t="s">
        <v>126</v>
      </c>
      <c r="B269" s="22">
        <v>7.1</v>
      </c>
      <c r="C269" s="22">
        <f t="shared" ref="C269:C270" si="265">1/0.27</f>
        <v>3.7037037037037033</v>
      </c>
      <c r="D269" s="22">
        <v>1</v>
      </c>
      <c r="E269" s="20">
        <v>8000</v>
      </c>
      <c r="F269" s="22">
        <f t="shared" ref="F269:F270" si="266">(B269-C269)*D269*E269/1000</f>
        <v>27.170370370370371</v>
      </c>
      <c r="G269" s="22">
        <f t="shared" ref="G269:G270" si="267">F269*0.2986*1.079</f>
        <v>8.7540053274074072</v>
      </c>
      <c r="H269" s="22">
        <f t="shared" ref="H269:H270" si="268">G269*200*2.59/1000</f>
        <v>4.534574759597036</v>
      </c>
      <c r="I269" s="22">
        <f>Затраты!B705</f>
        <v>39.885999999999996</v>
      </c>
      <c r="J269" s="22">
        <f t="shared" ref="J269:J270" si="269">I269/H269</f>
        <v>8.7959736280860117</v>
      </c>
    </row>
    <row r="270" spans="1:10" ht="15.75" customHeight="1" x14ac:dyDescent="0.25">
      <c r="A270" s="10" t="s">
        <v>126</v>
      </c>
      <c r="B270" s="22">
        <v>7.1</v>
      </c>
      <c r="C270" s="22">
        <f t="shared" si="265"/>
        <v>3.7037037037037033</v>
      </c>
      <c r="D270" s="22">
        <v>1</v>
      </c>
      <c r="E270" s="20">
        <v>8000</v>
      </c>
      <c r="F270" s="22">
        <f t="shared" si="266"/>
        <v>27.170370370370371</v>
      </c>
      <c r="G270" s="22">
        <f t="shared" si="267"/>
        <v>8.7540053274074072</v>
      </c>
      <c r="H270" s="22">
        <f t="shared" si="268"/>
        <v>4.534574759597036</v>
      </c>
      <c r="I270" s="22">
        <f>Затраты!B708</f>
        <v>39.885999999999996</v>
      </c>
      <c r="J270" s="22">
        <f t="shared" si="269"/>
        <v>8.7959736280860117</v>
      </c>
    </row>
    <row r="271" spans="1:10" x14ac:dyDescent="0.25">
      <c r="A271" s="13" t="s">
        <v>17</v>
      </c>
      <c r="B271" s="13"/>
      <c r="C271" s="13"/>
      <c r="D271" s="13"/>
      <c r="E271" s="13"/>
      <c r="F271" s="13"/>
      <c r="G271" s="13"/>
      <c r="H271" s="13"/>
      <c r="I271" s="13"/>
      <c r="J271" s="13"/>
    </row>
    <row r="272" spans="1:10" x14ac:dyDescent="0.25">
      <c r="A272" s="10" t="s">
        <v>137</v>
      </c>
      <c r="B272" s="22">
        <v>1.2</v>
      </c>
      <c r="C272" s="22">
        <f t="shared" ref="C272" si="270">0.5/0.65</f>
        <v>0.76923076923076916</v>
      </c>
      <c r="D272" s="22">
        <v>1</v>
      </c>
      <c r="E272" s="20">
        <v>8760</v>
      </c>
      <c r="F272" s="22">
        <f t="shared" ref="F272:F273" si="271">(B272-C272)*D272*E272/1000</f>
        <v>3.773538461538462</v>
      </c>
      <c r="G272" s="22">
        <f t="shared" ref="G272:G273" si="272">F272*0.2986*1.079</f>
        <v>1.2157940927999999</v>
      </c>
      <c r="H272" s="22">
        <f t="shared" ref="H272:H273" si="273">G272*200*2.59/1000</f>
        <v>0.62978134007039988</v>
      </c>
      <c r="I272" s="22">
        <f>Затраты!B712</f>
        <v>28.49</v>
      </c>
      <c r="J272" s="22">
        <f t="shared" ref="J272:J273" si="274">I272/H272</f>
        <v>45.237923366886761</v>
      </c>
    </row>
    <row r="273" spans="1:10" x14ac:dyDescent="0.25">
      <c r="A273" s="10" t="s">
        <v>132</v>
      </c>
      <c r="B273" s="22">
        <v>11.4</v>
      </c>
      <c r="C273" s="22">
        <f t="shared" ref="C273" si="275">1/0.27</f>
        <v>3.7037037037037033</v>
      </c>
      <c r="D273" s="22">
        <v>1</v>
      </c>
      <c r="E273" s="20">
        <v>8000</v>
      </c>
      <c r="F273" s="22">
        <f t="shared" si="271"/>
        <v>61.570370370370377</v>
      </c>
      <c r="G273" s="22">
        <f t="shared" si="272"/>
        <v>19.837320687407406</v>
      </c>
      <c r="H273" s="22">
        <f t="shared" si="273"/>
        <v>10.275732116077036</v>
      </c>
      <c r="I273" s="22">
        <f>Затраты!B715</f>
        <v>71.3</v>
      </c>
      <c r="J273" s="22">
        <f t="shared" si="274"/>
        <v>6.9386783534816576</v>
      </c>
    </row>
    <row r="274" spans="1:10" x14ac:dyDescent="0.25">
      <c r="A274" s="13" t="s">
        <v>68</v>
      </c>
      <c r="B274" s="13"/>
      <c r="C274" s="13"/>
      <c r="D274" s="13"/>
      <c r="E274" s="13"/>
      <c r="F274" s="13"/>
      <c r="G274" s="13"/>
      <c r="H274" s="13"/>
      <c r="I274" s="13"/>
      <c r="J274" s="13"/>
    </row>
    <row r="275" spans="1:10" x14ac:dyDescent="0.25">
      <c r="A275" s="10" t="s">
        <v>123</v>
      </c>
      <c r="B275" s="22">
        <v>13.4</v>
      </c>
      <c r="C275" s="22">
        <f t="shared" ref="C275" si="276">2/0.27</f>
        <v>7.4074074074074066</v>
      </c>
      <c r="D275" s="22">
        <v>1</v>
      </c>
      <c r="E275" s="20">
        <v>8000</v>
      </c>
      <c r="F275" s="22">
        <f t="shared" ref="F275:F277" si="277">(B275-C275)*D275*E275/1000</f>
        <v>47.94074074074075</v>
      </c>
      <c r="G275" s="22">
        <f t="shared" ref="G275:G277" si="278">F275*0.2986*1.079</f>
        <v>15.445998494814816</v>
      </c>
      <c r="H275" s="22">
        <f t="shared" ref="H275:H277" si="279">G275*200*2.59/1000</f>
        <v>8.0010272203140751</v>
      </c>
      <c r="I275" s="22">
        <f>Затраты!B719</f>
        <v>82.620999999999995</v>
      </c>
      <c r="J275" s="22">
        <f t="shared" ref="J275:J277" si="280">I275/H275</f>
        <v>10.326299076977364</v>
      </c>
    </row>
    <row r="276" spans="1:10" x14ac:dyDescent="0.25">
      <c r="A276" s="10" t="s">
        <v>126</v>
      </c>
      <c r="B276" s="22">
        <v>7.1</v>
      </c>
      <c r="C276" s="22">
        <f t="shared" ref="C276:C277" si="281">1/0.27</f>
        <v>3.7037037037037033</v>
      </c>
      <c r="D276" s="22">
        <v>1</v>
      </c>
      <c r="E276" s="20">
        <v>8000</v>
      </c>
      <c r="F276" s="22">
        <f t="shared" si="277"/>
        <v>27.170370370370371</v>
      </c>
      <c r="G276" s="22">
        <f t="shared" si="278"/>
        <v>8.7540053274074072</v>
      </c>
      <c r="H276" s="22">
        <f t="shared" si="279"/>
        <v>4.534574759597036</v>
      </c>
      <c r="I276" s="22">
        <f>Затраты!B722</f>
        <v>39.885999999999996</v>
      </c>
      <c r="J276" s="22">
        <f t="shared" si="280"/>
        <v>8.7959736280860117</v>
      </c>
    </row>
    <row r="277" spans="1:10" x14ac:dyDescent="0.25">
      <c r="A277" s="10" t="s">
        <v>126</v>
      </c>
      <c r="B277" s="22">
        <v>7.1</v>
      </c>
      <c r="C277" s="22">
        <f t="shared" si="281"/>
        <v>3.7037037037037033</v>
      </c>
      <c r="D277" s="22">
        <v>1</v>
      </c>
      <c r="E277" s="20">
        <v>8000</v>
      </c>
      <c r="F277" s="22">
        <f t="shared" si="277"/>
        <v>27.170370370370371</v>
      </c>
      <c r="G277" s="22">
        <f t="shared" si="278"/>
        <v>8.7540053274074072</v>
      </c>
      <c r="H277" s="22">
        <f t="shared" si="279"/>
        <v>4.534574759597036</v>
      </c>
      <c r="I277" s="22">
        <f>Затраты!B725</f>
        <v>39.885999999999996</v>
      </c>
      <c r="J277" s="22">
        <f t="shared" si="280"/>
        <v>8.7959736280860117</v>
      </c>
    </row>
    <row r="278" spans="1:10" x14ac:dyDescent="0.25">
      <c r="A278" s="13" t="s">
        <v>67</v>
      </c>
      <c r="B278" s="13"/>
      <c r="C278" s="13"/>
      <c r="D278" s="13"/>
      <c r="E278" s="13"/>
      <c r="F278" s="13"/>
      <c r="G278" s="13"/>
      <c r="H278" s="13"/>
      <c r="I278" s="13"/>
      <c r="J278" s="13"/>
    </row>
    <row r="279" spans="1:10" x14ac:dyDescent="0.25">
      <c r="A279" s="10" t="s">
        <v>132</v>
      </c>
      <c r="B279" s="22">
        <v>11.4</v>
      </c>
      <c r="C279" s="22">
        <f t="shared" ref="C279" si="282">1/0.27</f>
        <v>3.7037037037037033</v>
      </c>
      <c r="D279" s="22">
        <v>1</v>
      </c>
      <c r="E279" s="20">
        <v>8000</v>
      </c>
      <c r="F279" s="22">
        <f t="shared" ref="F279:F281" si="283">(B279-C279)*D279*E279/1000</f>
        <v>61.570370370370377</v>
      </c>
      <c r="G279" s="22">
        <f t="shared" ref="G279:G281" si="284">F279*0.2986*1.079</f>
        <v>19.837320687407406</v>
      </c>
      <c r="H279" s="22">
        <f t="shared" ref="H279:H281" si="285">G279*200*2.59/1000</f>
        <v>10.275732116077036</v>
      </c>
      <c r="I279" s="22">
        <f>Затраты!B729</f>
        <v>71.3</v>
      </c>
      <c r="J279" s="22">
        <f t="shared" ref="J279:J281" si="286">I279/H279</f>
        <v>6.9386783534816576</v>
      </c>
    </row>
    <row r="280" spans="1:10" x14ac:dyDescent="0.25">
      <c r="A280" s="10" t="s">
        <v>131</v>
      </c>
      <c r="B280" s="22">
        <v>3.8</v>
      </c>
      <c r="C280" s="22">
        <f t="shared" ref="C280" si="287">0.6/0.27</f>
        <v>2.2222222222222219</v>
      </c>
      <c r="D280" s="22">
        <v>1</v>
      </c>
      <c r="E280" s="20">
        <v>8760</v>
      </c>
      <c r="F280" s="22">
        <f t="shared" si="283"/>
        <v>13.821333333333333</v>
      </c>
      <c r="G280" s="22">
        <f t="shared" si="284"/>
        <v>4.4530870938666665</v>
      </c>
      <c r="H280" s="22">
        <f t="shared" si="285"/>
        <v>2.306699114622933</v>
      </c>
      <c r="I280" s="22">
        <f>Затраты!B732</f>
        <v>34.187999999999995</v>
      </c>
      <c r="J280" s="22">
        <f t="shared" si="286"/>
        <v>14.821178793224869</v>
      </c>
    </row>
    <row r="281" spans="1:10" x14ac:dyDescent="0.25">
      <c r="A281" s="10" t="s">
        <v>132</v>
      </c>
      <c r="B281" s="22">
        <v>11.4</v>
      </c>
      <c r="C281" s="22">
        <f t="shared" ref="C281" si="288">1/0.27</f>
        <v>3.7037037037037033</v>
      </c>
      <c r="D281" s="22">
        <v>1</v>
      </c>
      <c r="E281" s="20">
        <v>8000</v>
      </c>
      <c r="F281" s="22">
        <f t="shared" si="283"/>
        <v>61.570370370370377</v>
      </c>
      <c r="G281" s="22">
        <f t="shared" si="284"/>
        <v>19.837320687407406</v>
      </c>
      <c r="H281" s="22">
        <f t="shared" si="285"/>
        <v>10.275732116077036</v>
      </c>
      <c r="I281" s="22">
        <f>Затраты!B735</f>
        <v>71.3</v>
      </c>
      <c r="J281" s="22">
        <f t="shared" si="286"/>
        <v>6.9386783534816576</v>
      </c>
    </row>
    <row r="282" spans="1:10" ht="15.75" customHeight="1" x14ac:dyDescent="0.25">
      <c r="A282" s="13" t="s">
        <v>66</v>
      </c>
      <c r="B282" s="13"/>
      <c r="C282" s="13"/>
      <c r="D282" s="13"/>
      <c r="E282" s="13"/>
      <c r="F282" s="13"/>
      <c r="G282" s="13"/>
      <c r="H282" s="13"/>
      <c r="I282" s="13"/>
      <c r="J282" s="13"/>
    </row>
    <row r="283" spans="1:10" x14ac:dyDescent="0.25">
      <c r="A283" s="10" t="s">
        <v>131</v>
      </c>
      <c r="B283" s="22">
        <v>3.8</v>
      </c>
      <c r="C283" s="22">
        <f t="shared" ref="C283" si="289">0.6/0.27</f>
        <v>2.2222222222222219</v>
      </c>
      <c r="D283" s="22">
        <v>1</v>
      </c>
      <c r="E283" s="20">
        <v>8760</v>
      </c>
      <c r="F283" s="22">
        <f t="shared" ref="F283" si="290">(B283-C283)*D283*E283/1000</f>
        <v>13.821333333333333</v>
      </c>
      <c r="G283" s="22">
        <f t="shared" ref="G283" si="291">F283*0.2986*1.079</f>
        <v>4.4530870938666665</v>
      </c>
      <c r="H283" s="22">
        <f t="shared" ref="H283" si="292">G283*200*2.59/1000</f>
        <v>2.306699114622933</v>
      </c>
      <c r="I283" s="22">
        <f>Затраты!B739</f>
        <v>34.187999999999995</v>
      </c>
      <c r="J283" s="22">
        <f t="shared" ref="J283" si="293">I283/H283</f>
        <v>14.821178793224869</v>
      </c>
    </row>
    <row r="284" spans="1:10" ht="15.75" customHeight="1" x14ac:dyDescent="0.25">
      <c r="A284" s="13" t="s">
        <v>18</v>
      </c>
      <c r="B284" s="13"/>
      <c r="C284" s="13"/>
      <c r="D284" s="13"/>
      <c r="E284" s="13"/>
      <c r="F284" s="13"/>
      <c r="G284" s="13"/>
      <c r="H284" s="13"/>
      <c r="I284" s="13"/>
      <c r="J284" s="13"/>
    </row>
    <row r="285" spans="1:10" x14ac:dyDescent="0.25">
      <c r="A285" s="10" t="s">
        <v>133</v>
      </c>
      <c r="B285" s="22">
        <v>3</v>
      </c>
      <c r="C285" s="22">
        <f t="shared" ref="C285" si="294">1.5/0.65</f>
        <v>2.3076923076923075</v>
      </c>
      <c r="D285" s="22">
        <v>1</v>
      </c>
      <c r="E285" s="20">
        <v>8760</v>
      </c>
      <c r="F285" s="22">
        <f t="shared" ref="F285:F291" si="295">(B285-C285)*D285*E285/1000</f>
        <v>6.0646153846153865</v>
      </c>
      <c r="G285" s="22">
        <f t="shared" ref="G285:G291" si="296">F285*0.2986*1.079</f>
        <v>1.9539547920000004</v>
      </c>
      <c r="H285" s="22">
        <f t="shared" ref="H285:H291" si="297">G285*200*2.59/1000</f>
        <v>1.0121485822560001</v>
      </c>
      <c r="I285" s="22">
        <f>Затраты!B743</f>
        <v>42.8</v>
      </c>
      <c r="J285" s="22">
        <f t="shared" ref="J285:J291" si="298">I285/H285</f>
        <v>42.28628162932575</v>
      </c>
    </row>
    <row r="286" spans="1:10" x14ac:dyDescent="0.25">
      <c r="A286" s="10" t="s">
        <v>142</v>
      </c>
      <c r="B286" s="22">
        <v>2.7</v>
      </c>
      <c r="C286" s="22">
        <f>0.3/0.65</f>
        <v>0.46153846153846151</v>
      </c>
      <c r="D286" s="22">
        <v>1</v>
      </c>
      <c r="E286" s="20">
        <v>8760</v>
      </c>
      <c r="F286" s="22">
        <f t="shared" si="295"/>
        <v>19.608923076923077</v>
      </c>
      <c r="G286" s="22">
        <f t="shared" si="296"/>
        <v>6.3177871607999991</v>
      </c>
      <c r="H286" s="22">
        <f t="shared" si="297"/>
        <v>3.2726137492943992</v>
      </c>
      <c r="I286" s="22">
        <f>Затраты!B746</f>
        <v>34.187999999999995</v>
      </c>
      <c r="J286" s="22">
        <f t="shared" si="298"/>
        <v>10.446695705342922</v>
      </c>
    </row>
    <row r="287" spans="1:10" x14ac:dyDescent="0.25">
      <c r="A287" s="10" t="s">
        <v>131</v>
      </c>
      <c r="B287" s="22">
        <v>3.8</v>
      </c>
      <c r="C287" s="22">
        <f t="shared" ref="C287:C289" si="299">0.6/0.27</f>
        <v>2.2222222222222219</v>
      </c>
      <c r="D287" s="22">
        <v>1</v>
      </c>
      <c r="E287" s="20">
        <v>8760</v>
      </c>
      <c r="F287" s="22">
        <f t="shared" si="295"/>
        <v>13.821333333333333</v>
      </c>
      <c r="G287" s="22">
        <f t="shared" si="296"/>
        <v>4.4530870938666665</v>
      </c>
      <c r="H287" s="22">
        <f t="shared" si="297"/>
        <v>2.306699114622933</v>
      </c>
      <c r="I287" s="22">
        <f>Затраты!B749</f>
        <v>34.187999999999995</v>
      </c>
      <c r="J287" s="22">
        <f t="shared" si="298"/>
        <v>14.821178793224869</v>
      </c>
    </row>
    <row r="288" spans="1:10" x14ac:dyDescent="0.25">
      <c r="A288" s="10" t="s">
        <v>131</v>
      </c>
      <c r="B288" s="22">
        <v>3.8</v>
      </c>
      <c r="C288" s="22">
        <f t="shared" si="299"/>
        <v>2.2222222222222219</v>
      </c>
      <c r="D288" s="22">
        <v>1</v>
      </c>
      <c r="E288" s="20">
        <v>8760</v>
      </c>
      <c r="F288" s="22">
        <f t="shared" si="295"/>
        <v>13.821333333333333</v>
      </c>
      <c r="G288" s="22">
        <f t="shared" si="296"/>
        <v>4.4530870938666665</v>
      </c>
      <c r="H288" s="22">
        <f t="shared" si="297"/>
        <v>2.306699114622933</v>
      </c>
      <c r="I288" s="22">
        <f>Затраты!B752</f>
        <v>34.187999999999995</v>
      </c>
      <c r="J288" s="22">
        <f t="shared" si="298"/>
        <v>14.821178793224869</v>
      </c>
    </row>
    <row r="289" spans="1:10" x14ac:dyDescent="0.25">
      <c r="A289" s="10" t="s">
        <v>131</v>
      </c>
      <c r="B289" s="22">
        <v>3.8</v>
      </c>
      <c r="C289" s="22">
        <f t="shared" si="299"/>
        <v>2.2222222222222219</v>
      </c>
      <c r="D289" s="22">
        <v>1</v>
      </c>
      <c r="E289" s="20">
        <v>8760</v>
      </c>
      <c r="F289" s="22">
        <f t="shared" si="295"/>
        <v>13.821333333333333</v>
      </c>
      <c r="G289" s="22">
        <f t="shared" si="296"/>
        <v>4.4530870938666665</v>
      </c>
      <c r="H289" s="22">
        <f t="shared" si="297"/>
        <v>2.306699114622933</v>
      </c>
      <c r="I289" s="22">
        <f>Затраты!B755</f>
        <v>34.187999999999995</v>
      </c>
      <c r="J289" s="22">
        <f t="shared" si="298"/>
        <v>14.821178793224869</v>
      </c>
    </row>
    <row r="290" spans="1:10" x14ac:dyDescent="0.25">
      <c r="A290" s="10" t="s">
        <v>137</v>
      </c>
      <c r="B290" s="22">
        <v>1.2</v>
      </c>
      <c r="C290" s="22">
        <f t="shared" ref="C290" si="300">0.5/0.65</f>
        <v>0.76923076923076916</v>
      </c>
      <c r="D290" s="22">
        <v>1</v>
      </c>
      <c r="E290" s="20">
        <v>8760</v>
      </c>
      <c r="F290" s="22">
        <f t="shared" si="295"/>
        <v>3.773538461538462</v>
      </c>
      <c r="G290" s="22">
        <f t="shared" si="296"/>
        <v>1.2157940927999999</v>
      </c>
      <c r="H290" s="22">
        <f t="shared" si="297"/>
        <v>0.62978134007039988</v>
      </c>
      <c r="I290" s="22">
        <f>Затраты!B758</f>
        <v>28.49</v>
      </c>
      <c r="J290" s="22">
        <f t="shared" si="298"/>
        <v>45.237923366886761</v>
      </c>
    </row>
    <row r="291" spans="1:10" x14ac:dyDescent="0.25">
      <c r="A291" s="10" t="s">
        <v>137</v>
      </c>
      <c r="B291" s="22">
        <v>1.2</v>
      </c>
      <c r="C291" s="22">
        <f t="shared" ref="C291" si="301">0.5/0.65</f>
        <v>0.76923076923076916</v>
      </c>
      <c r="D291" s="22">
        <v>1</v>
      </c>
      <c r="E291" s="20">
        <v>8760</v>
      </c>
      <c r="F291" s="22">
        <f t="shared" si="295"/>
        <v>3.773538461538462</v>
      </c>
      <c r="G291" s="22">
        <f t="shared" si="296"/>
        <v>1.2157940927999999</v>
      </c>
      <c r="H291" s="22">
        <f t="shared" si="297"/>
        <v>0.62978134007039988</v>
      </c>
      <c r="I291" s="22">
        <f>Затраты!B761</f>
        <v>28.49</v>
      </c>
      <c r="J291" s="22">
        <f t="shared" si="298"/>
        <v>45.237923366886761</v>
      </c>
    </row>
    <row r="292" spans="1:10" x14ac:dyDescent="0.25">
      <c r="A292" s="13" t="s">
        <v>65</v>
      </c>
      <c r="B292" s="13"/>
      <c r="C292" s="13"/>
      <c r="D292" s="13"/>
      <c r="E292" s="13"/>
      <c r="F292" s="13"/>
      <c r="G292" s="13"/>
      <c r="H292" s="13"/>
      <c r="I292" s="13"/>
      <c r="J292" s="13"/>
    </row>
    <row r="293" spans="1:10" x14ac:dyDescent="0.25">
      <c r="A293" s="10" t="s">
        <v>126</v>
      </c>
      <c r="B293" s="22">
        <v>7.1</v>
      </c>
      <c r="C293" s="22">
        <f t="shared" ref="C293:C294" si="302">1/0.27</f>
        <v>3.7037037037037033</v>
      </c>
      <c r="D293" s="22">
        <v>1</v>
      </c>
      <c r="E293" s="20">
        <v>8000</v>
      </c>
      <c r="F293" s="22">
        <f t="shared" ref="F293:F299" si="303">(B293-C293)*D293*E293/1000</f>
        <v>27.170370370370371</v>
      </c>
      <c r="G293" s="22">
        <f t="shared" ref="G293:G299" si="304">F293*0.2986*1.079</f>
        <v>8.7540053274074072</v>
      </c>
      <c r="H293" s="22">
        <f t="shared" ref="H293:H299" si="305">G293*200*2.59/1000</f>
        <v>4.534574759597036</v>
      </c>
      <c r="I293" s="22">
        <f>Затраты!B765</f>
        <v>39.885999999999996</v>
      </c>
      <c r="J293" s="22">
        <f t="shared" ref="J293:J299" si="306">I293/H293</f>
        <v>8.7959736280860117</v>
      </c>
    </row>
    <row r="294" spans="1:10" x14ac:dyDescent="0.25">
      <c r="A294" s="10" t="s">
        <v>126</v>
      </c>
      <c r="B294" s="22">
        <v>7.1</v>
      </c>
      <c r="C294" s="22">
        <f t="shared" si="302"/>
        <v>3.7037037037037033</v>
      </c>
      <c r="D294" s="22">
        <v>1</v>
      </c>
      <c r="E294" s="20">
        <v>8000</v>
      </c>
      <c r="F294" s="22">
        <f t="shared" si="303"/>
        <v>27.170370370370371</v>
      </c>
      <c r="G294" s="22">
        <f t="shared" si="304"/>
        <v>8.7540053274074072</v>
      </c>
      <c r="H294" s="22">
        <f t="shared" si="305"/>
        <v>4.534574759597036</v>
      </c>
      <c r="I294" s="22">
        <f>Затраты!B768</f>
        <v>39.885999999999996</v>
      </c>
      <c r="J294" s="22">
        <f t="shared" si="306"/>
        <v>8.7959736280860117</v>
      </c>
    </row>
    <row r="295" spans="1:10" x14ac:dyDescent="0.25">
      <c r="A295" s="10" t="s">
        <v>137</v>
      </c>
      <c r="B295" s="22">
        <v>1.2</v>
      </c>
      <c r="C295" s="22">
        <f t="shared" ref="C295:C298" si="307">0.5/0.65</f>
        <v>0.76923076923076916</v>
      </c>
      <c r="D295" s="22">
        <v>1</v>
      </c>
      <c r="E295" s="20">
        <v>8760</v>
      </c>
      <c r="F295" s="22">
        <f t="shared" si="303"/>
        <v>3.773538461538462</v>
      </c>
      <c r="G295" s="22">
        <f t="shared" si="304"/>
        <v>1.2157940927999999</v>
      </c>
      <c r="H295" s="22">
        <f t="shared" si="305"/>
        <v>0.62978134007039988</v>
      </c>
      <c r="I295" s="22">
        <f>Затраты!B771</f>
        <v>28.49</v>
      </c>
      <c r="J295" s="22">
        <f t="shared" si="306"/>
        <v>45.237923366886761</v>
      </c>
    </row>
    <row r="296" spans="1:10" x14ac:dyDescent="0.25">
      <c r="A296" s="10" t="s">
        <v>137</v>
      </c>
      <c r="B296" s="22">
        <v>1.2</v>
      </c>
      <c r="C296" s="22">
        <f t="shared" si="307"/>
        <v>0.76923076923076916</v>
      </c>
      <c r="D296" s="22">
        <v>1</v>
      </c>
      <c r="E296" s="20">
        <v>8760</v>
      </c>
      <c r="F296" s="22">
        <f t="shared" si="303"/>
        <v>3.773538461538462</v>
      </c>
      <c r="G296" s="22">
        <f t="shared" si="304"/>
        <v>1.2157940927999999</v>
      </c>
      <c r="H296" s="22">
        <f t="shared" si="305"/>
        <v>0.62978134007039988</v>
      </c>
      <c r="I296" s="22">
        <f>Затраты!B774</f>
        <v>28.49</v>
      </c>
      <c r="J296" s="22">
        <f t="shared" si="306"/>
        <v>45.237923366886761</v>
      </c>
    </row>
    <row r="297" spans="1:10" x14ac:dyDescent="0.25">
      <c r="A297" s="10" t="s">
        <v>137</v>
      </c>
      <c r="B297" s="22">
        <v>1.2</v>
      </c>
      <c r="C297" s="22">
        <f t="shared" si="307"/>
        <v>0.76923076923076916</v>
      </c>
      <c r="D297" s="22">
        <v>1</v>
      </c>
      <c r="E297" s="20">
        <v>8760</v>
      </c>
      <c r="F297" s="22">
        <f t="shared" si="303"/>
        <v>3.773538461538462</v>
      </c>
      <c r="G297" s="22">
        <f t="shared" si="304"/>
        <v>1.2157940927999999</v>
      </c>
      <c r="H297" s="22">
        <f t="shared" si="305"/>
        <v>0.62978134007039988</v>
      </c>
      <c r="I297" s="22">
        <f>Затраты!B777</f>
        <v>28.49</v>
      </c>
      <c r="J297" s="22">
        <f t="shared" si="306"/>
        <v>45.237923366886761</v>
      </c>
    </row>
    <row r="298" spans="1:10" x14ac:dyDescent="0.25">
      <c r="A298" s="10" t="s">
        <v>137</v>
      </c>
      <c r="B298" s="22">
        <v>1.2</v>
      </c>
      <c r="C298" s="22">
        <f t="shared" si="307"/>
        <v>0.76923076923076916</v>
      </c>
      <c r="D298" s="22">
        <v>1</v>
      </c>
      <c r="E298" s="20">
        <v>8760</v>
      </c>
      <c r="F298" s="22">
        <f t="shared" si="303"/>
        <v>3.773538461538462</v>
      </c>
      <c r="G298" s="22">
        <f t="shared" si="304"/>
        <v>1.2157940927999999</v>
      </c>
      <c r="H298" s="22">
        <f t="shared" si="305"/>
        <v>0.62978134007039988</v>
      </c>
      <c r="I298" s="22">
        <f>Затраты!B780</f>
        <v>28.49</v>
      </c>
      <c r="J298" s="22">
        <f t="shared" si="306"/>
        <v>45.237923366886761</v>
      </c>
    </row>
    <row r="299" spans="1:10" x14ac:dyDescent="0.25">
      <c r="A299" s="10" t="s">
        <v>123</v>
      </c>
      <c r="B299" s="22">
        <v>13.4</v>
      </c>
      <c r="C299" s="22">
        <f t="shared" ref="C299" si="308">2/0.27</f>
        <v>7.4074074074074066</v>
      </c>
      <c r="D299" s="22">
        <v>1</v>
      </c>
      <c r="E299" s="20">
        <v>8000</v>
      </c>
      <c r="F299" s="22">
        <f t="shared" si="303"/>
        <v>47.94074074074075</v>
      </c>
      <c r="G299" s="22">
        <f t="shared" si="304"/>
        <v>15.445998494814816</v>
      </c>
      <c r="H299" s="22">
        <f t="shared" si="305"/>
        <v>8.0010272203140751</v>
      </c>
      <c r="I299" s="22">
        <f>Затраты!B783</f>
        <v>82.620999999999995</v>
      </c>
      <c r="J299" s="22">
        <f t="shared" si="306"/>
        <v>10.326299076977364</v>
      </c>
    </row>
    <row r="300" spans="1:10" x14ac:dyDescent="0.25">
      <c r="A300" s="13" t="s">
        <v>64</v>
      </c>
      <c r="B300" s="13"/>
      <c r="C300" s="13"/>
      <c r="D300" s="13"/>
      <c r="E300" s="13"/>
      <c r="F300" s="13"/>
      <c r="G300" s="13"/>
      <c r="H300" s="13"/>
      <c r="I300" s="13"/>
      <c r="J300" s="13"/>
    </row>
    <row r="301" spans="1:10" x14ac:dyDescent="0.25">
      <c r="A301" s="10" t="s">
        <v>137</v>
      </c>
      <c r="B301" s="22">
        <v>1.2</v>
      </c>
      <c r="C301" s="22">
        <f t="shared" ref="C301" si="309">0.5/0.65</f>
        <v>0.76923076923076916</v>
      </c>
      <c r="D301" s="22">
        <v>1</v>
      </c>
      <c r="E301" s="20">
        <v>8760</v>
      </c>
      <c r="F301" s="22">
        <f t="shared" ref="F301:F309" si="310">(B301-C301)*D301*E301/1000</f>
        <v>3.773538461538462</v>
      </c>
      <c r="G301" s="22">
        <f t="shared" ref="G301:G309" si="311">F301*0.2986*1.079</f>
        <v>1.2157940927999999</v>
      </c>
      <c r="H301" s="22">
        <f t="shared" ref="H301:H309" si="312">G301*200*2.59/1000</f>
        <v>0.62978134007039988</v>
      </c>
      <c r="I301" s="22">
        <f>Затраты!B787</f>
        <v>28.49</v>
      </c>
      <c r="J301" s="22">
        <f t="shared" ref="J301:J309" si="313">I301/H301</f>
        <v>45.237923366886761</v>
      </c>
    </row>
    <row r="302" spans="1:10" x14ac:dyDescent="0.25">
      <c r="A302" s="10" t="s">
        <v>145</v>
      </c>
      <c r="B302" s="22">
        <v>1.25</v>
      </c>
      <c r="C302" s="22">
        <f>0.5/0.65</f>
        <v>0.76923076923076916</v>
      </c>
      <c r="D302" s="22">
        <v>1</v>
      </c>
      <c r="E302" s="20">
        <v>8760</v>
      </c>
      <c r="F302" s="22">
        <f t="shared" si="310"/>
        <v>4.2115384615384617</v>
      </c>
      <c r="G302" s="22">
        <f t="shared" si="311"/>
        <v>1.3569130499999997</v>
      </c>
      <c r="H302" s="22">
        <f t="shared" si="312"/>
        <v>0.70288095989999977</v>
      </c>
      <c r="I302" s="22">
        <f>Затраты!B790</f>
        <v>28.49</v>
      </c>
      <c r="J302" s="22">
        <f t="shared" si="313"/>
        <v>40.533179336730541</v>
      </c>
    </row>
    <row r="303" spans="1:10" x14ac:dyDescent="0.25">
      <c r="A303" s="10" t="s">
        <v>145</v>
      </c>
      <c r="B303" s="22">
        <v>1.25</v>
      </c>
      <c r="C303" s="22">
        <f>0.5/0.65</f>
        <v>0.76923076923076916</v>
      </c>
      <c r="D303" s="22">
        <v>1</v>
      </c>
      <c r="E303" s="20">
        <v>8760</v>
      </c>
      <c r="F303" s="22">
        <f t="shared" si="310"/>
        <v>4.2115384615384617</v>
      </c>
      <c r="G303" s="22">
        <f t="shared" si="311"/>
        <v>1.3569130499999997</v>
      </c>
      <c r="H303" s="22">
        <f t="shared" si="312"/>
        <v>0.70288095989999977</v>
      </c>
      <c r="I303" s="22">
        <f>Затраты!B793</f>
        <v>28.49</v>
      </c>
      <c r="J303" s="22">
        <f t="shared" si="313"/>
        <v>40.533179336730541</v>
      </c>
    </row>
    <row r="304" spans="1:10" x14ac:dyDescent="0.25">
      <c r="A304" s="10" t="s">
        <v>149</v>
      </c>
      <c r="B304" s="22">
        <v>0.4</v>
      </c>
      <c r="C304" s="22">
        <f>0.15/0.6</f>
        <v>0.25</v>
      </c>
      <c r="D304" s="22">
        <v>1</v>
      </c>
      <c r="E304" s="20">
        <v>8760</v>
      </c>
      <c r="F304" s="22">
        <f t="shared" si="310"/>
        <v>1.3140000000000003</v>
      </c>
      <c r="G304" s="22">
        <f t="shared" si="311"/>
        <v>0.42335687160000002</v>
      </c>
      <c r="H304" s="22">
        <f t="shared" si="312"/>
        <v>0.21929885948879999</v>
      </c>
      <c r="I304" s="22">
        <f>Затраты!B796</f>
        <v>18.5185</v>
      </c>
      <c r="J304" s="22">
        <f t="shared" si="313"/>
        <v>84.444123618188613</v>
      </c>
    </row>
    <row r="305" spans="1:10" x14ac:dyDescent="0.25">
      <c r="A305" s="10" t="s">
        <v>137</v>
      </c>
      <c r="B305" s="22">
        <v>1.2</v>
      </c>
      <c r="C305" s="22">
        <f t="shared" ref="C305" si="314">0.5/0.65</f>
        <v>0.76923076923076916</v>
      </c>
      <c r="D305" s="22">
        <v>1</v>
      </c>
      <c r="E305" s="20">
        <v>8760</v>
      </c>
      <c r="F305" s="22">
        <f t="shared" si="310"/>
        <v>3.773538461538462</v>
      </c>
      <c r="G305" s="22">
        <f t="shared" si="311"/>
        <v>1.2157940927999999</v>
      </c>
      <c r="H305" s="22">
        <f t="shared" si="312"/>
        <v>0.62978134007039988</v>
      </c>
      <c r="I305" s="22">
        <f>Затраты!B799</f>
        <v>28.49</v>
      </c>
      <c r="J305" s="22">
        <f t="shared" si="313"/>
        <v>45.237923366886761</v>
      </c>
    </row>
    <row r="306" spans="1:10" x14ac:dyDescent="0.25">
      <c r="A306" s="10" t="s">
        <v>123</v>
      </c>
      <c r="B306" s="22">
        <v>13.4</v>
      </c>
      <c r="C306" s="22">
        <f t="shared" ref="C306" si="315">2/0.27</f>
        <v>7.4074074074074066</v>
      </c>
      <c r="D306" s="22">
        <v>1</v>
      </c>
      <c r="E306" s="20">
        <v>8000</v>
      </c>
      <c r="F306" s="22">
        <f t="shared" si="310"/>
        <v>47.94074074074075</v>
      </c>
      <c r="G306" s="22">
        <f t="shared" si="311"/>
        <v>15.445998494814816</v>
      </c>
      <c r="H306" s="22">
        <f t="shared" si="312"/>
        <v>8.0010272203140751</v>
      </c>
      <c r="I306" s="22">
        <f>Затраты!B802</f>
        <v>82.620999999999995</v>
      </c>
      <c r="J306" s="22">
        <f t="shared" si="313"/>
        <v>10.326299076977364</v>
      </c>
    </row>
    <row r="307" spans="1:10" x14ac:dyDescent="0.25">
      <c r="A307" s="10" t="s">
        <v>131</v>
      </c>
      <c r="B307" s="22">
        <v>3.8</v>
      </c>
      <c r="C307" s="22">
        <f t="shared" ref="C307" si="316">0.6/0.27</f>
        <v>2.2222222222222219</v>
      </c>
      <c r="D307" s="22">
        <v>1</v>
      </c>
      <c r="E307" s="20">
        <v>8760</v>
      </c>
      <c r="F307" s="22">
        <f t="shared" si="310"/>
        <v>13.821333333333333</v>
      </c>
      <c r="G307" s="22">
        <f t="shared" si="311"/>
        <v>4.4530870938666665</v>
      </c>
      <c r="H307" s="22">
        <f t="shared" si="312"/>
        <v>2.306699114622933</v>
      </c>
      <c r="I307" s="22">
        <f>Затраты!B805</f>
        <v>34.187999999999995</v>
      </c>
      <c r="J307" s="22">
        <f t="shared" si="313"/>
        <v>14.821178793224869</v>
      </c>
    </row>
    <row r="308" spans="1:10" x14ac:dyDescent="0.25">
      <c r="A308" s="10" t="s">
        <v>126</v>
      </c>
      <c r="B308" s="22">
        <v>7.1</v>
      </c>
      <c r="C308" s="22">
        <f t="shared" ref="C308" si="317">1/0.27</f>
        <v>3.7037037037037033</v>
      </c>
      <c r="D308" s="22">
        <v>1</v>
      </c>
      <c r="E308" s="20">
        <v>8000</v>
      </c>
      <c r="F308" s="22">
        <f t="shared" si="310"/>
        <v>27.170370370370371</v>
      </c>
      <c r="G308" s="22">
        <f t="shared" si="311"/>
        <v>8.7540053274074072</v>
      </c>
      <c r="H308" s="22">
        <f t="shared" si="312"/>
        <v>4.534574759597036</v>
      </c>
      <c r="I308" s="22">
        <f>Затраты!B808</f>
        <v>39.885999999999996</v>
      </c>
      <c r="J308" s="22">
        <f t="shared" si="313"/>
        <v>8.7959736280860117</v>
      </c>
    </row>
    <row r="309" spans="1:10" x14ac:dyDescent="0.25">
      <c r="A309" s="10" t="s">
        <v>137</v>
      </c>
      <c r="B309" s="22">
        <v>1.2</v>
      </c>
      <c r="C309" s="22">
        <f t="shared" ref="C309" si="318">0.5/0.65</f>
        <v>0.76923076923076916</v>
      </c>
      <c r="D309" s="22">
        <v>1</v>
      </c>
      <c r="E309" s="20">
        <v>8760</v>
      </c>
      <c r="F309" s="22">
        <f t="shared" si="310"/>
        <v>3.773538461538462</v>
      </c>
      <c r="G309" s="22">
        <f t="shared" si="311"/>
        <v>1.2157940927999999</v>
      </c>
      <c r="H309" s="22">
        <f t="shared" si="312"/>
        <v>0.62978134007039988</v>
      </c>
      <c r="I309" s="22">
        <f>Затраты!B811</f>
        <v>28.49</v>
      </c>
      <c r="J309" s="22">
        <f t="shared" si="313"/>
        <v>45.237923366886761</v>
      </c>
    </row>
    <row r="310" spans="1:10" x14ac:dyDescent="0.25">
      <c r="A310" s="13" t="s">
        <v>63</v>
      </c>
      <c r="B310" s="13"/>
      <c r="C310" s="13"/>
      <c r="D310" s="13"/>
      <c r="E310" s="13"/>
      <c r="F310" s="13"/>
      <c r="G310" s="13"/>
      <c r="H310" s="13"/>
      <c r="I310" s="13"/>
      <c r="J310" s="13"/>
    </row>
    <row r="311" spans="1:10" x14ac:dyDescent="0.25">
      <c r="A311" s="10" t="s">
        <v>123</v>
      </c>
      <c r="B311" s="22">
        <v>13.4</v>
      </c>
      <c r="C311" s="22">
        <f t="shared" ref="C311" si="319">2/0.27</f>
        <v>7.4074074074074066</v>
      </c>
      <c r="D311" s="22">
        <v>1</v>
      </c>
      <c r="E311" s="20">
        <v>8000</v>
      </c>
      <c r="F311" s="22">
        <f t="shared" ref="F311" si="320">(B311-C311)*D311*E311/1000</f>
        <v>47.94074074074075</v>
      </c>
      <c r="G311" s="22">
        <f t="shared" ref="G311" si="321">F311*0.2986*1.079</f>
        <v>15.445998494814816</v>
      </c>
      <c r="H311" s="22">
        <f t="shared" ref="H311" si="322">G311*200*2.59/1000</f>
        <v>8.0010272203140751</v>
      </c>
      <c r="I311" s="22">
        <f>Затраты!B815</f>
        <v>82.620999999999995</v>
      </c>
      <c r="J311" s="22">
        <f t="shared" ref="J311" si="323">I311/H311</f>
        <v>10.326299076977364</v>
      </c>
    </row>
    <row r="312" spans="1:10" x14ac:dyDescent="0.25">
      <c r="A312" s="13" t="s">
        <v>62</v>
      </c>
      <c r="B312" s="13"/>
      <c r="C312" s="13"/>
      <c r="D312" s="13"/>
      <c r="E312" s="13"/>
      <c r="F312" s="13"/>
      <c r="G312" s="13"/>
      <c r="H312" s="13"/>
      <c r="I312" s="13"/>
      <c r="J312" s="13"/>
    </row>
    <row r="313" spans="1:10" x14ac:dyDescent="0.25">
      <c r="A313" s="10" t="s">
        <v>135</v>
      </c>
      <c r="B313" s="22">
        <v>7.9</v>
      </c>
      <c r="C313" s="22">
        <f t="shared" ref="C313" si="324">4/0.65</f>
        <v>6.1538461538461533</v>
      </c>
      <c r="D313" s="22">
        <v>1</v>
      </c>
      <c r="E313" s="20">
        <v>8760</v>
      </c>
      <c r="F313" s="22">
        <f t="shared" ref="F313:F324" si="325">(B313-C313)*D313*E313/1000</f>
        <v>15.2963076923077</v>
      </c>
      <c r="G313" s="22">
        <f t="shared" ref="G313:G324" si="326">F313*0.2986*1.079</f>
        <v>4.9283081976000025</v>
      </c>
      <c r="H313" s="22">
        <f t="shared" ref="H313:H324" si="327">G313*200*2.59/1000</f>
        <v>2.5528636463568009</v>
      </c>
      <c r="I313" s="22">
        <f>Затраты!B819</f>
        <v>56.98</v>
      </c>
      <c r="J313" s="22">
        <f t="shared" ref="J313:J324" si="328">I313/H313</f>
        <v>22.320032674411078</v>
      </c>
    </row>
    <row r="314" spans="1:10" x14ac:dyDescent="0.25">
      <c r="A314" s="10" t="s">
        <v>123</v>
      </c>
      <c r="B314" s="22">
        <v>13.4</v>
      </c>
      <c r="C314" s="22">
        <f t="shared" ref="C314" si="329">2/0.27</f>
        <v>7.4074074074074066</v>
      </c>
      <c r="D314" s="22">
        <v>1</v>
      </c>
      <c r="E314" s="20">
        <v>8000</v>
      </c>
      <c r="F314" s="22">
        <f t="shared" si="325"/>
        <v>47.94074074074075</v>
      </c>
      <c r="G314" s="22">
        <f t="shared" si="326"/>
        <v>15.445998494814816</v>
      </c>
      <c r="H314" s="22">
        <f t="shared" si="327"/>
        <v>8.0010272203140751</v>
      </c>
      <c r="I314" s="22">
        <f>Затраты!B822</f>
        <v>82.620999999999995</v>
      </c>
      <c r="J314" s="22">
        <f t="shared" si="328"/>
        <v>10.326299076977364</v>
      </c>
    </row>
    <row r="315" spans="1:10" x14ac:dyDescent="0.25">
      <c r="A315" s="10" t="s">
        <v>133</v>
      </c>
      <c r="B315" s="22">
        <v>3</v>
      </c>
      <c r="C315" s="22">
        <f t="shared" ref="C315" si="330">1.5/0.65</f>
        <v>2.3076923076923075</v>
      </c>
      <c r="D315" s="22">
        <v>1</v>
      </c>
      <c r="E315" s="20">
        <v>8760</v>
      </c>
      <c r="F315" s="22">
        <f t="shared" si="325"/>
        <v>6.0646153846153865</v>
      </c>
      <c r="G315" s="22">
        <f t="shared" si="326"/>
        <v>1.9539547920000004</v>
      </c>
      <c r="H315" s="22">
        <f t="shared" si="327"/>
        <v>1.0121485822560001</v>
      </c>
      <c r="I315" s="22">
        <f>Затраты!B825</f>
        <v>42.8</v>
      </c>
      <c r="J315" s="22">
        <f t="shared" si="328"/>
        <v>42.28628162932575</v>
      </c>
    </row>
    <row r="316" spans="1:10" x14ac:dyDescent="0.25">
      <c r="A316" s="10" t="s">
        <v>135</v>
      </c>
      <c r="B316" s="22">
        <v>7.9</v>
      </c>
      <c r="C316" s="22">
        <f t="shared" ref="C316:C319" si="331">4/0.65</f>
        <v>6.1538461538461533</v>
      </c>
      <c r="D316" s="22">
        <v>1</v>
      </c>
      <c r="E316" s="20">
        <v>8760</v>
      </c>
      <c r="F316" s="22">
        <f t="shared" si="325"/>
        <v>15.2963076923077</v>
      </c>
      <c r="G316" s="22">
        <f t="shared" si="326"/>
        <v>4.9283081976000025</v>
      </c>
      <c r="H316" s="22">
        <f t="shared" si="327"/>
        <v>2.5528636463568009</v>
      </c>
      <c r="I316" s="22">
        <f>Затраты!B828</f>
        <v>56.98</v>
      </c>
      <c r="J316" s="22">
        <f t="shared" si="328"/>
        <v>22.320032674411078</v>
      </c>
    </row>
    <row r="317" spans="1:10" x14ac:dyDescent="0.25">
      <c r="A317" s="10" t="s">
        <v>135</v>
      </c>
      <c r="B317" s="22">
        <v>7.9</v>
      </c>
      <c r="C317" s="22">
        <f t="shared" si="331"/>
        <v>6.1538461538461533</v>
      </c>
      <c r="D317" s="22">
        <v>1</v>
      </c>
      <c r="E317" s="20">
        <v>8760</v>
      </c>
      <c r="F317" s="22">
        <f t="shared" si="325"/>
        <v>15.2963076923077</v>
      </c>
      <c r="G317" s="22">
        <f t="shared" si="326"/>
        <v>4.9283081976000025</v>
      </c>
      <c r="H317" s="22">
        <f t="shared" si="327"/>
        <v>2.5528636463568009</v>
      </c>
      <c r="I317" s="22">
        <f>Затраты!B831</f>
        <v>56.98</v>
      </c>
      <c r="J317" s="22">
        <f t="shared" si="328"/>
        <v>22.320032674411078</v>
      </c>
    </row>
    <row r="318" spans="1:10" x14ac:dyDescent="0.25">
      <c r="A318" s="10" t="s">
        <v>135</v>
      </c>
      <c r="B318" s="22">
        <v>7.9</v>
      </c>
      <c r="C318" s="22">
        <f t="shared" si="331"/>
        <v>6.1538461538461533</v>
      </c>
      <c r="D318" s="22">
        <v>1</v>
      </c>
      <c r="E318" s="20">
        <v>8760</v>
      </c>
      <c r="F318" s="22">
        <f t="shared" si="325"/>
        <v>15.2963076923077</v>
      </c>
      <c r="G318" s="22">
        <f t="shared" si="326"/>
        <v>4.9283081976000025</v>
      </c>
      <c r="H318" s="22">
        <f t="shared" si="327"/>
        <v>2.5528636463568009</v>
      </c>
      <c r="I318" s="22">
        <f>Затраты!B834</f>
        <v>56.98</v>
      </c>
      <c r="J318" s="22">
        <f t="shared" si="328"/>
        <v>22.320032674411078</v>
      </c>
    </row>
    <row r="319" spans="1:10" x14ac:dyDescent="0.25">
      <c r="A319" s="10" t="s">
        <v>135</v>
      </c>
      <c r="B319" s="22">
        <v>7.9</v>
      </c>
      <c r="C319" s="22">
        <f t="shared" si="331"/>
        <v>6.1538461538461533</v>
      </c>
      <c r="D319" s="22">
        <v>1</v>
      </c>
      <c r="E319" s="20">
        <v>8760</v>
      </c>
      <c r="F319" s="22">
        <f t="shared" si="325"/>
        <v>15.2963076923077</v>
      </c>
      <c r="G319" s="22">
        <f t="shared" si="326"/>
        <v>4.9283081976000025</v>
      </c>
      <c r="H319" s="22">
        <f t="shared" si="327"/>
        <v>2.5528636463568009</v>
      </c>
      <c r="I319" s="22">
        <f>Затраты!B837</f>
        <v>56.98</v>
      </c>
      <c r="J319" s="22">
        <f t="shared" si="328"/>
        <v>22.320032674411078</v>
      </c>
    </row>
    <row r="320" spans="1:10" x14ac:dyDescent="0.25">
      <c r="A320" s="10" t="s">
        <v>127</v>
      </c>
      <c r="B320" s="22">
        <v>1.8</v>
      </c>
      <c r="C320" s="22">
        <f>1/0.65</f>
        <v>1.5384615384615383</v>
      </c>
      <c r="D320" s="22">
        <v>1</v>
      </c>
      <c r="E320" s="20">
        <v>8760</v>
      </c>
      <c r="F320" s="22">
        <f t="shared" si="325"/>
        <v>2.2910769230769246</v>
      </c>
      <c r="G320" s="22">
        <f t="shared" si="326"/>
        <v>0.73816069920000038</v>
      </c>
      <c r="H320" s="22">
        <f t="shared" si="327"/>
        <v>0.38236724218560014</v>
      </c>
      <c r="I320" s="22">
        <f>Затраты!B840</f>
        <v>37.1</v>
      </c>
      <c r="J320" s="22">
        <f t="shared" si="328"/>
        <v>97.027140159647232</v>
      </c>
    </row>
    <row r="321" spans="1:10" x14ac:dyDescent="0.25">
      <c r="A321" s="10" t="s">
        <v>137</v>
      </c>
      <c r="B321" s="22">
        <v>1.2</v>
      </c>
      <c r="C321" s="22">
        <f t="shared" ref="C321:C323" si="332">0.5/0.65</f>
        <v>0.76923076923076916</v>
      </c>
      <c r="D321" s="22">
        <v>1</v>
      </c>
      <c r="E321" s="20">
        <v>8760</v>
      </c>
      <c r="F321" s="22">
        <f t="shared" si="325"/>
        <v>3.773538461538462</v>
      </c>
      <c r="G321" s="22">
        <f t="shared" si="326"/>
        <v>1.2157940927999999</v>
      </c>
      <c r="H321" s="22">
        <f t="shared" si="327"/>
        <v>0.62978134007039988</v>
      </c>
      <c r="I321" s="22">
        <f>Затраты!B843</f>
        <v>28.49</v>
      </c>
      <c r="J321" s="22">
        <f t="shared" si="328"/>
        <v>45.237923366886761</v>
      </c>
    </row>
    <row r="322" spans="1:10" x14ac:dyDescent="0.25">
      <c r="A322" s="10" t="s">
        <v>123</v>
      </c>
      <c r="B322" s="22">
        <v>13.4</v>
      </c>
      <c r="C322" s="22">
        <f t="shared" ref="C322" si="333">2/0.27</f>
        <v>7.4074074074074066</v>
      </c>
      <c r="D322" s="22">
        <v>1</v>
      </c>
      <c r="E322" s="20">
        <v>8000</v>
      </c>
      <c r="F322" s="22">
        <f t="shared" si="325"/>
        <v>47.94074074074075</v>
      </c>
      <c r="G322" s="22">
        <f t="shared" si="326"/>
        <v>15.445998494814816</v>
      </c>
      <c r="H322" s="22">
        <f t="shared" si="327"/>
        <v>8.0010272203140751</v>
      </c>
      <c r="I322" s="22">
        <f>Затраты!B846</f>
        <v>82.620999999999995</v>
      </c>
      <c r="J322" s="22">
        <f t="shared" si="328"/>
        <v>10.326299076977364</v>
      </c>
    </row>
    <row r="323" spans="1:10" x14ac:dyDescent="0.25">
      <c r="A323" s="10" t="s">
        <v>137</v>
      </c>
      <c r="B323" s="22">
        <v>1.2</v>
      </c>
      <c r="C323" s="22">
        <f t="shared" si="332"/>
        <v>0.76923076923076916</v>
      </c>
      <c r="D323" s="22">
        <v>1</v>
      </c>
      <c r="E323" s="20">
        <v>8760</v>
      </c>
      <c r="F323" s="22">
        <f t="shared" si="325"/>
        <v>3.773538461538462</v>
      </c>
      <c r="G323" s="22">
        <f t="shared" si="326"/>
        <v>1.2157940927999999</v>
      </c>
      <c r="H323" s="22">
        <f t="shared" si="327"/>
        <v>0.62978134007039988</v>
      </c>
      <c r="I323" s="22">
        <f>Затраты!B849</f>
        <v>28.49</v>
      </c>
      <c r="J323" s="22">
        <f t="shared" si="328"/>
        <v>45.237923366886761</v>
      </c>
    </row>
    <row r="324" spans="1:10" x14ac:dyDescent="0.25">
      <c r="A324" s="10" t="s">
        <v>148</v>
      </c>
      <c r="B324" s="22">
        <v>6.7</v>
      </c>
      <c r="C324" s="22">
        <f>4/0.65</f>
        <v>6.1538461538461533</v>
      </c>
      <c r="D324" s="22">
        <v>1</v>
      </c>
      <c r="E324" s="20">
        <v>8760</v>
      </c>
      <c r="F324" s="22">
        <f t="shared" si="325"/>
        <v>4.7843076923076984</v>
      </c>
      <c r="G324" s="22">
        <f t="shared" si="326"/>
        <v>1.5414532248000017</v>
      </c>
      <c r="H324" s="22">
        <f t="shared" si="327"/>
        <v>0.79847277044640086</v>
      </c>
      <c r="I324" s="22">
        <f>Затраты!B852</f>
        <v>56.98</v>
      </c>
      <c r="J324" s="22">
        <f t="shared" si="328"/>
        <v>71.361231226638182</v>
      </c>
    </row>
    <row r="325" spans="1:10" x14ac:dyDescent="0.25">
      <c r="A325" s="13" t="s">
        <v>61</v>
      </c>
      <c r="B325" s="13"/>
      <c r="C325" s="13"/>
      <c r="D325" s="13"/>
      <c r="E325" s="13"/>
      <c r="F325" s="13"/>
      <c r="G325" s="13"/>
      <c r="H325" s="13"/>
      <c r="I325" s="13"/>
      <c r="J325" s="13"/>
    </row>
    <row r="326" spans="1:10" x14ac:dyDescent="0.25">
      <c r="A326" s="10" t="s">
        <v>129</v>
      </c>
      <c r="B326" s="22">
        <v>1.7</v>
      </c>
      <c r="C326" s="22">
        <f>1/0.65</f>
        <v>1.5384615384615383</v>
      </c>
      <c r="D326" s="22">
        <v>1</v>
      </c>
      <c r="E326" s="20">
        <v>8760</v>
      </c>
      <c r="F326" s="22">
        <f t="shared" ref="F326:F334" si="334">(B326-C326)*D326*E326/1000</f>
        <v>1.4150769230769238</v>
      </c>
      <c r="G326" s="22">
        <f t="shared" ref="G326:G334" si="335">F326*0.2986*1.079</f>
        <v>0.4559227848000002</v>
      </c>
      <c r="H326" s="22">
        <f t="shared" ref="H326:H334" si="336">G326*200*2.59/1000</f>
        <v>0.23616800252640008</v>
      </c>
      <c r="I326" s="22">
        <f>Затраты!B856</f>
        <v>51.281999999999996</v>
      </c>
      <c r="J326" s="22">
        <f t="shared" ref="J326:J334" si="337">I326/H326</f>
        <v>217.14203216105633</v>
      </c>
    </row>
    <row r="327" spans="1:10" x14ac:dyDescent="0.25">
      <c r="A327" s="10" t="s">
        <v>129</v>
      </c>
      <c r="B327" s="22">
        <v>1.7</v>
      </c>
      <c r="C327" s="22">
        <f>1/0.65</f>
        <v>1.5384615384615383</v>
      </c>
      <c r="D327" s="22">
        <v>1</v>
      </c>
      <c r="E327" s="20">
        <v>8760</v>
      </c>
      <c r="F327" s="22">
        <f t="shared" si="334"/>
        <v>1.4150769230769238</v>
      </c>
      <c r="G327" s="22">
        <f t="shared" si="335"/>
        <v>0.4559227848000002</v>
      </c>
      <c r="H327" s="22">
        <f t="shared" si="336"/>
        <v>0.23616800252640008</v>
      </c>
      <c r="I327" s="22">
        <f>Затраты!B859</f>
        <v>51.281999999999996</v>
      </c>
      <c r="J327" s="22">
        <f t="shared" si="337"/>
        <v>217.14203216105633</v>
      </c>
    </row>
    <row r="328" spans="1:10" x14ac:dyDescent="0.25">
      <c r="A328" s="10" t="s">
        <v>123</v>
      </c>
      <c r="B328" s="22">
        <v>13.4</v>
      </c>
      <c r="C328" s="22">
        <f t="shared" ref="C328" si="338">2/0.27</f>
        <v>7.4074074074074066</v>
      </c>
      <c r="D328" s="22">
        <v>1</v>
      </c>
      <c r="E328" s="20">
        <v>8000</v>
      </c>
      <c r="F328" s="22">
        <f t="shared" si="334"/>
        <v>47.94074074074075</v>
      </c>
      <c r="G328" s="22">
        <f t="shared" si="335"/>
        <v>15.445998494814816</v>
      </c>
      <c r="H328" s="22">
        <f t="shared" si="336"/>
        <v>8.0010272203140751</v>
      </c>
      <c r="I328" s="22">
        <f>Затраты!B862</f>
        <v>82.620999999999995</v>
      </c>
      <c r="J328" s="22">
        <f t="shared" si="337"/>
        <v>10.326299076977364</v>
      </c>
    </row>
    <row r="329" spans="1:10" x14ac:dyDescent="0.25">
      <c r="A329" s="10" t="s">
        <v>137</v>
      </c>
      <c r="B329" s="22">
        <v>1.2</v>
      </c>
      <c r="C329" s="22">
        <f t="shared" ref="C329" si="339">0.5/0.65</f>
        <v>0.76923076923076916</v>
      </c>
      <c r="D329" s="22">
        <v>1</v>
      </c>
      <c r="E329" s="20">
        <v>8760</v>
      </c>
      <c r="F329" s="22">
        <f t="shared" si="334"/>
        <v>3.773538461538462</v>
      </c>
      <c r="G329" s="22">
        <f t="shared" si="335"/>
        <v>1.2157940927999999</v>
      </c>
      <c r="H329" s="22">
        <f t="shared" si="336"/>
        <v>0.62978134007039988</v>
      </c>
      <c r="I329" s="22">
        <f>Затраты!B865</f>
        <v>28.49</v>
      </c>
      <c r="J329" s="22">
        <f t="shared" si="337"/>
        <v>45.237923366886761</v>
      </c>
    </row>
    <row r="330" spans="1:10" x14ac:dyDescent="0.25">
      <c r="A330" s="10" t="s">
        <v>135</v>
      </c>
      <c r="B330" s="22">
        <v>7.9</v>
      </c>
      <c r="C330" s="22">
        <f t="shared" ref="C330" si="340">4/0.65</f>
        <v>6.1538461538461533</v>
      </c>
      <c r="D330" s="22">
        <v>1</v>
      </c>
      <c r="E330" s="20">
        <v>8760</v>
      </c>
      <c r="F330" s="22">
        <f t="shared" si="334"/>
        <v>15.2963076923077</v>
      </c>
      <c r="G330" s="22">
        <f t="shared" si="335"/>
        <v>4.9283081976000025</v>
      </c>
      <c r="H330" s="22">
        <f t="shared" si="336"/>
        <v>2.5528636463568009</v>
      </c>
      <c r="I330" s="22">
        <f>Затраты!B868</f>
        <v>56.98</v>
      </c>
      <c r="J330" s="22">
        <f t="shared" si="337"/>
        <v>22.320032674411078</v>
      </c>
    </row>
    <row r="331" spans="1:10" x14ac:dyDescent="0.25">
      <c r="A331" s="10" t="s">
        <v>133</v>
      </c>
      <c r="B331" s="22">
        <v>3</v>
      </c>
      <c r="C331" s="22">
        <f t="shared" ref="C331" si="341">1.5/0.65</f>
        <v>2.3076923076923075</v>
      </c>
      <c r="D331" s="22">
        <v>1</v>
      </c>
      <c r="E331" s="20">
        <v>8760</v>
      </c>
      <c r="F331" s="22">
        <f t="shared" si="334"/>
        <v>6.0646153846153865</v>
      </c>
      <c r="G331" s="22">
        <f t="shared" si="335"/>
        <v>1.9539547920000004</v>
      </c>
      <c r="H331" s="22">
        <f t="shared" si="336"/>
        <v>1.0121485822560001</v>
      </c>
      <c r="I331" s="22">
        <f>Затраты!B871</f>
        <v>42.8</v>
      </c>
      <c r="J331" s="22">
        <f t="shared" si="337"/>
        <v>42.28628162932575</v>
      </c>
    </row>
    <row r="332" spans="1:10" x14ac:dyDescent="0.25">
      <c r="A332" s="10" t="s">
        <v>144</v>
      </c>
      <c r="B332" s="22">
        <v>0.3</v>
      </c>
      <c r="C332" s="22">
        <f>0.15/0.65</f>
        <v>0.23076923076923075</v>
      </c>
      <c r="D332" s="22">
        <v>1</v>
      </c>
      <c r="E332" s="20">
        <v>8760</v>
      </c>
      <c r="F332" s="22">
        <f t="shared" si="334"/>
        <v>0.6064615384615385</v>
      </c>
      <c r="G332" s="22">
        <f t="shared" si="335"/>
        <v>0.19539547919999997</v>
      </c>
      <c r="H332" s="22">
        <f t="shared" si="336"/>
        <v>0.10121485822559999</v>
      </c>
      <c r="I332" s="22">
        <f>Затраты!B874</f>
        <v>12.9</v>
      </c>
      <c r="J332" s="22">
        <f t="shared" si="337"/>
        <v>127.45164322857531</v>
      </c>
    </row>
    <row r="333" spans="1:10" x14ac:dyDescent="0.25">
      <c r="A333" s="10" t="s">
        <v>137</v>
      </c>
      <c r="B333" s="22">
        <v>1.2</v>
      </c>
      <c r="C333" s="22">
        <f t="shared" ref="C333:C334" si="342">0.5/0.65</f>
        <v>0.76923076923076916</v>
      </c>
      <c r="D333" s="22">
        <v>1</v>
      </c>
      <c r="E333" s="20">
        <v>8760</v>
      </c>
      <c r="F333" s="22">
        <f t="shared" si="334"/>
        <v>3.773538461538462</v>
      </c>
      <c r="G333" s="22">
        <f t="shared" si="335"/>
        <v>1.2157940927999999</v>
      </c>
      <c r="H333" s="22">
        <f t="shared" si="336"/>
        <v>0.62978134007039988</v>
      </c>
      <c r="I333" s="22">
        <f>Затраты!B877</f>
        <v>28.49</v>
      </c>
      <c r="J333" s="22">
        <f t="shared" si="337"/>
        <v>45.237923366886761</v>
      </c>
    </row>
    <row r="334" spans="1:10" x14ac:dyDescent="0.25">
      <c r="A334" s="10" t="s">
        <v>137</v>
      </c>
      <c r="B334" s="22">
        <v>1.2</v>
      </c>
      <c r="C334" s="22">
        <f t="shared" si="342"/>
        <v>0.76923076923076916</v>
      </c>
      <c r="D334" s="22">
        <v>1</v>
      </c>
      <c r="E334" s="20">
        <v>8760</v>
      </c>
      <c r="F334" s="22">
        <f t="shared" si="334"/>
        <v>3.773538461538462</v>
      </c>
      <c r="G334" s="22">
        <f t="shared" si="335"/>
        <v>1.2157940927999999</v>
      </c>
      <c r="H334" s="22">
        <f t="shared" si="336"/>
        <v>0.62978134007039988</v>
      </c>
      <c r="I334" s="22">
        <f>Затраты!B880</f>
        <v>28.49</v>
      </c>
      <c r="J334" s="22">
        <f t="shared" si="337"/>
        <v>45.237923366886761</v>
      </c>
    </row>
    <row r="335" spans="1:10" x14ac:dyDescent="0.25">
      <c r="A335" s="13" t="s">
        <v>19</v>
      </c>
      <c r="B335" s="13"/>
      <c r="C335" s="13"/>
      <c r="D335" s="13"/>
      <c r="E335" s="13"/>
      <c r="F335" s="13"/>
      <c r="G335" s="13"/>
      <c r="H335" s="13"/>
      <c r="I335" s="13"/>
      <c r="J335" s="13"/>
    </row>
    <row r="336" spans="1:10" x14ac:dyDescent="0.25">
      <c r="A336" s="10" t="s">
        <v>131</v>
      </c>
      <c r="B336" s="22">
        <v>3.8</v>
      </c>
      <c r="C336" s="22">
        <f t="shared" ref="C336" si="343">0.6/0.27</f>
        <v>2.2222222222222219</v>
      </c>
      <c r="D336" s="22">
        <v>1</v>
      </c>
      <c r="E336" s="20">
        <v>8760</v>
      </c>
      <c r="F336" s="22">
        <f t="shared" ref="F336:F338" si="344">(B336-C336)*D336*E336/1000</f>
        <v>13.821333333333333</v>
      </c>
      <c r="G336" s="22">
        <f t="shared" ref="G336:G338" si="345">F336*0.2986*1.079</f>
        <v>4.4530870938666665</v>
      </c>
      <c r="H336" s="22">
        <f t="shared" ref="H336:H338" si="346">G336*200*2.59/1000</f>
        <v>2.306699114622933</v>
      </c>
      <c r="I336" s="22">
        <f>Затраты!B884</f>
        <v>34.187999999999995</v>
      </c>
      <c r="J336" s="22">
        <f t="shared" ref="J336:J338" si="347">I336/H336</f>
        <v>14.821178793224869</v>
      </c>
    </row>
    <row r="337" spans="1:10" x14ac:dyDescent="0.25">
      <c r="A337" s="10" t="s">
        <v>131</v>
      </c>
      <c r="B337" s="22">
        <v>3.8</v>
      </c>
      <c r="C337" s="22">
        <f t="shared" ref="C337" si="348">0.6/0.27</f>
        <v>2.2222222222222219</v>
      </c>
      <c r="D337" s="22">
        <v>1</v>
      </c>
      <c r="E337" s="20">
        <v>8760</v>
      </c>
      <c r="F337" s="22">
        <f t="shared" si="344"/>
        <v>13.821333333333333</v>
      </c>
      <c r="G337" s="22">
        <f t="shared" si="345"/>
        <v>4.4530870938666665</v>
      </c>
      <c r="H337" s="22">
        <f t="shared" si="346"/>
        <v>2.306699114622933</v>
      </c>
      <c r="I337" s="22">
        <f>Затраты!B887</f>
        <v>34.187999999999995</v>
      </c>
      <c r="J337" s="22">
        <f t="shared" si="347"/>
        <v>14.821178793224869</v>
      </c>
    </row>
    <row r="338" spans="1:10" x14ac:dyDescent="0.25">
      <c r="A338" s="10" t="s">
        <v>123</v>
      </c>
      <c r="B338" s="22">
        <v>13.4</v>
      </c>
      <c r="C338" s="22">
        <f t="shared" ref="C338" si="349">2/0.27</f>
        <v>7.4074074074074066</v>
      </c>
      <c r="D338" s="22">
        <v>1</v>
      </c>
      <c r="E338" s="20">
        <v>8000</v>
      </c>
      <c r="F338" s="22">
        <f t="shared" si="344"/>
        <v>47.94074074074075</v>
      </c>
      <c r="G338" s="22">
        <f t="shared" si="345"/>
        <v>15.445998494814816</v>
      </c>
      <c r="H338" s="22">
        <f t="shared" si="346"/>
        <v>8.0010272203140751</v>
      </c>
      <c r="I338" s="22">
        <f>Затраты!B890</f>
        <v>82.620999999999995</v>
      </c>
      <c r="J338" s="22">
        <f t="shared" si="347"/>
        <v>10.326299076977364</v>
      </c>
    </row>
    <row r="339" spans="1:10" x14ac:dyDescent="0.25">
      <c r="A339" s="13" t="s">
        <v>60</v>
      </c>
      <c r="B339" s="13"/>
      <c r="C339" s="13"/>
      <c r="D339" s="13"/>
      <c r="E339" s="13"/>
      <c r="F339" s="13"/>
      <c r="G339" s="13"/>
      <c r="H339" s="13"/>
      <c r="I339" s="13"/>
      <c r="J339" s="13"/>
    </row>
    <row r="340" spans="1:10" x14ac:dyDescent="0.25">
      <c r="A340" s="10" t="s">
        <v>131</v>
      </c>
      <c r="B340" s="22">
        <v>3.8</v>
      </c>
      <c r="C340" s="22">
        <f t="shared" ref="C340" si="350">0.6/0.27</f>
        <v>2.2222222222222219</v>
      </c>
      <c r="D340" s="22">
        <v>1</v>
      </c>
      <c r="E340" s="20">
        <v>8760</v>
      </c>
      <c r="F340" s="22">
        <f t="shared" ref="F340:F351" si="351">(B340-C340)*D340*E340/1000</f>
        <v>13.821333333333333</v>
      </c>
      <c r="G340" s="22">
        <f t="shared" ref="G340:G351" si="352">F340*0.2986*1.079</f>
        <v>4.4530870938666665</v>
      </c>
      <c r="H340" s="22">
        <f t="shared" ref="H340:H351" si="353">G340*200*2.59/1000</f>
        <v>2.306699114622933</v>
      </c>
      <c r="I340" s="22">
        <f>Затраты!B894</f>
        <v>34.187999999999995</v>
      </c>
      <c r="J340" s="22">
        <f t="shared" ref="J340:J351" si="354">I340/H340</f>
        <v>14.821178793224869</v>
      </c>
    </row>
    <row r="341" spans="1:10" x14ac:dyDescent="0.25">
      <c r="A341" s="10" t="s">
        <v>133</v>
      </c>
      <c r="B341" s="22">
        <v>3</v>
      </c>
      <c r="C341" s="22">
        <f t="shared" ref="C341:C343" si="355">1.5/0.65</f>
        <v>2.3076923076923075</v>
      </c>
      <c r="D341" s="22">
        <v>1</v>
      </c>
      <c r="E341" s="20">
        <v>8760</v>
      </c>
      <c r="F341" s="22">
        <f t="shared" si="351"/>
        <v>6.0646153846153865</v>
      </c>
      <c r="G341" s="22">
        <f t="shared" si="352"/>
        <v>1.9539547920000004</v>
      </c>
      <c r="H341" s="22">
        <f t="shared" si="353"/>
        <v>1.0121485822560001</v>
      </c>
      <c r="I341" s="22">
        <f>Затраты!B897</f>
        <v>42.8</v>
      </c>
      <c r="J341" s="22">
        <f t="shared" si="354"/>
        <v>42.28628162932575</v>
      </c>
    </row>
    <row r="342" spans="1:10" x14ac:dyDescent="0.25">
      <c r="A342" s="10" t="s">
        <v>133</v>
      </c>
      <c r="B342" s="22">
        <v>3</v>
      </c>
      <c r="C342" s="22">
        <f t="shared" si="355"/>
        <v>2.3076923076923075</v>
      </c>
      <c r="D342" s="22">
        <v>1</v>
      </c>
      <c r="E342" s="20">
        <v>8760</v>
      </c>
      <c r="F342" s="22">
        <f t="shared" si="351"/>
        <v>6.0646153846153865</v>
      </c>
      <c r="G342" s="22">
        <f t="shared" si="352"/>
        <v>1.9539547920000004</v>
      </c>
      <c r="H342" s="22">
        <f t="shared" si="353"/>
        <v>1.0121485822560001</v>
      </c>
      <c r="I342" s="22">
        <f>Затраты!B900</f>
        <v>42.8</v>
      </c>
      <c r="J342" s="22">
        <f t="shared" si="354"/>
        <v>42.28628162932575</v>
      </c>
    </row>
    <row r="343" spans="1:10" x14ac:dyDescent="0.25">
      <c r="A343" s="10" t="s">
        <v>133</v>
      </c>
      <c r="B343" s="22">
        <v>3</v>
      </c>
      <c r="C343" s="22">
        <f t="shared" si="355"/>
        <v>2.3076923076923075</v>
      </c>
      <c r="D343" s="22">
        <v>1</v>
      </c>
      <c r="E343" s="20">
        <v>8760</v>
      </c>
      <c r="F343" s="22">
        <f t="shared" si="351"/>
        <v>6.0646153846153865</v>
      </c>
      <c r="G343" s="22">
        <f t="shared" si="352"/>
        <v>1.9539547920000004</v>
      </c>
      <c r="H343" s="22">
        <f t="shared" si="353"/>
        <v>1.0121485822560001</v>
      </c>
      <c r="I343" s="22">
        <f>Затраты!B903</f>
        <v>42.8</v>
      </c>
      <c r="J343" s="22">
        <f t="shared" si="354"/>
        <v>42.28628162932575</v>
      </c>
    </row>
    <row r="344" spans="1:10" x14ac:dyDescent="0.25">
      <c r="A344" s="10" t="s">
        <v>131</v>
      </c>
      <c r="B344" s="22">
        <v>3.8</v>
      </c>
      <c r="C344" s="22">
        <f t="shared" ref="C344" si="356">0.6/0.27</f>
        <v>2.2222222222222219</v>
      </c>
      <c r="D344" s="22">
        <v>1</v>
      </c>
      <c r="E344" s="20">
        <v>8760</v>
      </c>
      <c r="F344" s="22">
        <f t="shared" si="351"/>
        <v>13.821333333333333</v>
      </c>
      <c r="G344" s="22">
        <f t="shared" si="352"/>
        <v>4.4530870938666665</v>
      </c>
      <c r="H344" s="22">
        <f t="shared" si="353"/>
        <v>2.306699114622933</v>
      </c>
      <c r="I344" s="22">
        <f>Затраты!B906</f>
        <v>34.187999999999995</v>
      </c>
      <c r="J344" s="22">
        <f t="shared" si="354"/>
        <v>14.821178793224869</v>
      </c>
    </row>
    <row r="345" spans="1:10" x14ac:dyDescent="0.25">
      <c r="A345" s="10" t="s">
        <v>137</v>
      </c>
      <c r="B345" s="22">
        <v>1.2</v>
      </c>
      <c r="C345" s="22">
        <f t="shared" ref="C345:C347" si="357">0.5/0.65</f>
        <v>0.76923076923076916</v>
      </c>
      <c r="D345" s="22">
        <v>1</v>
      </c>
      <c r="E345" s="20">
        <v>8760</v>
      </c>
      <c r="F345" s="22">
        <f t="shared" si="351"/>
        <v>3.773538461538462</v>
      </c>
      <c r="G345" s="22">
        <f t="shared" si="352"/>
        <v>1.2157940927999999</v>
      </c>
      <c r="H345" s="22">
        <f t="shared" si="353"/>
        <v>0.62978134007039988</v>
      </c>
      <c r="I345" s="22">
        <f>Затраты!B909</f>
        <v>28.49</v>
      </c>
      <c r="J345" s="22">
        <f t="shared" si="354"/>
        <v>45.237923366886761</v>
      </c>
    </row>
    <row r="346" spans="1:10" x14ac:dyDescent="0.25">
      <c r="A346" s="10" t="s">
        <v>137</v>
      </c>
      <c r="B346" s="22">
        <v>1.2</v>
      </c>
      <c r="C346" s="22">
        <f t="shared" si="357"/>
        <v>0.76923076923076916</v>
      </c>
      <c r="D346" s="22">
        <v>1</v>
      </c>
      <c r="E346" s="20">
        <v>8760</v>
      </c>
      <c r="F346" s="22">
        <f t="shared" si="351"/>
        <v>3.773538461538462</v>
      </c>
      <c r="G346" s="22">
        <f t="shared" si="352"/>
        <v>1.2157940927999999</v>
      </c>
      <c r="H346" s="22">
        <f t="shared" si="353"/>
        <v>0.62978134007039988</v>
      </c>
      <c r="I346" s="22">
        <f>Затраты!B912</f>
        <v>28.49</v>
      </c>
      <c r="J346" s="22">
        <f t="shared" si="354"/>
        <v>45.237923366886761</v>
      </c>
    </row>
    <row r="347" spans="1:10" ht="15.6" customHeight="1" x14ac:dyDescent="0.25">
      <c r="A347" s="10" t="s">
        <v>137</v>
      </c>
      <c r="B347" s="22">
        <v>1.2</v>
      </c>
      <c r="C347" s="22">
        <f t="shared" si="357"/>
        <v>0.76923076923076916</v>
      </c>
      <c r="D347" s="22">
        <v>1</v>
      </c>
      <c r="E347" s="20">
        <v>8760</v>
      </c>
      <c r="F347" s="22">
        <f t="shared" si="351"/>
        <v>3.773538461538462</v>
      </c>
      <c r="G347" s="22">
        <f t="shared" si="352"/>
        <v>1.2157940927999999</v>
      </c>
      <c r="H347" s="22">
        <f t="shared" si="353"/>
        <v>0.62978134007039988</v>
      </c>
      <c r="I347" s="22">
        <f>Затраты!B915</f>
        <v>28.49</v>
      </c>
      <c r="J347" s="22">
        <f t="shared" si="354"/>
        <v>45.237923366886761</v>
      </c>
    </row>
    <row r="348" spans="1:10" x14ac:dyDescent="0.25">
      <c r="A348" s="10" t="s">
        <v>132</v>
      </c>
      <c r="B348" s="22">
        <v>11.4</v>
      </c>
      <c r="C348" s="22">
        <f t="shared" ref="C348" si="358">1/0.27</f>
        <v>3.7037037037037033</v>
      </c>
      <c r="D348" s="22">
        <v>1</v>
      </c>
      <c r="E348" s="20">
        <v>8000</v>
      </c>
      <c r="F348" s="22">
        <f t="shared" si="351"/>
        <v>61.570370370370377</v>
      </c>
      <c r="G348" s="22">
        <f t="shared" si="352"/>
        <v>19.837320687407406</v>
      </c>
      <c r="H348" s="22">
        <f t="shared" si="353"/>
        <v>10.275732116077036</v>
      </c>
      <c r="I348" s="22">
        <f>Затраты!B918</f>
        <v>71.3</v>
      </c>
      <c r="J348" s="22">
        <f t="shared" si="354"/>
        <v>6.9386783534816576</v>
      </c>
    </row>
    <row r="349" spans="1:10" x14ac:dyDescent="0.25">
      <c r="A349" s="10" t="s">
        <v>123</v>
      </c>
      <c r="B349" s="22">
        <v>13.4</v>
      </c>
      <c r="C349" s="22">
        <f t="shared" ref="C349" si="359">2/0.27</f>
        <v>7.4074074074074066</v>
      </c>
      <c r="D349" s="22">
        <v>1</v>
      </c>
      <c r="E349" s="20">
        <v>8000</v>
      </c>
      <c r="F349" s="22">
        <f t="shared" si="351"/>
        <v>47.94074074074075</v>
      </c>
      <c r="G349" s="22">
        <f t="shared" si="352"/>
        <v>15.445998494814816</v>
      </c>
      <c r="H349" s="22">
        <f t="shared" si="353"/>
        <v>8.0010272203140751</v>
      </c>
      <c r="I349" s="22">
        <f>Затраты!B921</f>
        <v>82.620999999999995</v>
      </c>
      <c r="J349" s="22">
        <f t="shared" si="354"/>
        <v>10.326299076977364</v>
      </c>
    </row>
    <row r="350" spans="1:10" x14ac:dyDescent="0.25">
      <c r="A350" s="10" t="s">
        <v>137</v>
      </c>
      <c r="B350" s="22">
        <v>1.2</v>
      </c>
      <c r="C350" s="22">
        <f t="shared" ref="C350" si="360">0.5/0.65</f>
        <v>0.76923076923076916</v>
      </c>
      <c r="D350" s="22">
        <v>1</v>
      </c>
      <c r="E350" s="20">
        <v>8760</v>
      </c>
      <c r="F350" s="22">
        <f t="shared" si="351"/>
        <v>3.773538461538462</v>
      </c>
      <c r="G350" s="22">
        <f t="shared" si="352"/>
        <v>1.2157940927999999</v>
      </c>
      <c r="H350" s="22">
        <f t="shared" si="353"/>
        <v>0.62978134007039988</v>
      </c>
      <c r="I350" s="22">
        <f>Затраты!B924</f>
        <v>28.49</v>
      </c>
      <c r="J350" s="22">
        <f t="shared" si="354"/>
        <v>45.237923366886761</v>
      </c>
    </row>
    <row r="351" spans="1:10" x14ac:dyDescent="0.25">
      <c r="A351" s="10" t="s">
        <v>144</v>
      </c>
      <c r="B351" s="22">
        <v>0.3</v>
      </c>
      <c r="C351" s="22">
        <f>0.15/0.65</f>
        <v>0.23076923076923075</v>
      </c>
      <c r="D351" s="22">
        <v>1</v>
      </c>
      <c r="E351" s="20">
        <v>8760</v>
      </c>
      <c r="F351" s="22">
        <f t="shared" si="351"/>
        <v>0.6064615384615385</v>
      </c>
      <c r="G351" s="22">
        <f t="shared" si="352"/>
        <v>0.19539547919999997</v>
      </c>
      <c r="H351" s="22">
        <f t="shared" si="353"/>
        <v>0.10121485822559999</v>
      </c>
      <c r="I351" s="22">
        <f>Затраты!B927</f>
        <v>12.9</v>
      </c>
      <c r="J351" s="22">
        <f t="shared" si="354"/>
        <v>127.45164322857531</v>
      </c>
    </row>
    <row r="352" spans="1:10" ht="15.75" customHeight="1" x14ac:dyDescent="0.25">
      <c r="A352" s="13" t="s">
        <v>59</v>
      </c>
      <c r="B352" s="13"/>
      <c r="C352" s="13"/>
      <c r="D352" s="13"/>
      <c r="E352" s="13"/>
      <c r="F352" s="13"/>
      <c r="G352" s="13"/>
      <c r="H352" s="13"/>
      <c r="I352" s="13"/>
      <c r="J352" s="13"/>
    </row>
    <row r="353" spans="1:10" x14ac:dyDescent="0.25">
      <c r="A353" s="10" t="s">
        <v>132</v>
      </c>
      <c r="B353" s="22">
        <v>11.4</v>
      </c>
      <c r="C353" s="22">
        <f t="shared" ref="C353:C355" si="361">1/0.27</f>
        <v>3.7037037037037033</v>
      </c>
      <c r="D353" s="22">
        <v>1</v>
      </c>
      <c r="E353" s="20">
        <v>8000</v>
      </c>
      <c r="F353" s="22">
        <f t="shared" ref="F353" si="362">(B353-C353)*D353*E353/1000</f>
        <v>61.570370370370377</v>
      </c>
      <c r="G353" s="22">
        <f t="shared" ref="G353" si="363">F353*0.2986*1.079</f>
        <v>19.837320687407406</v>
      </c>
      <c r="H353" s="22">
        <f t="shared" ref="H353" si="364">G353*200*2.59/1000</f>
        <v>10.275732116077036</v>
      </c>
      <c r="I353" s="22">
        <f>Затраты!B931</f>
        <v>71.3</v>
      </c>
      <c r="J353" s="22">
        <f t="shared" ref="J353" si="365">I353/H353</f>
        <v>6.9386783534816576</v>
      </c>
    </row>
    <row r="354" spans="1:10" x14ac:dyDescent="0.25">
      <c r="A354" s="13" t="s">
        <v>58</v>
      </c>
      <c r="B354" s="13"/>
      <c r="C354" s="13"/>
      <c r="D354" s="13"/>
      <c r="E354" s="13"/>
      <c r="F354" s="13"/>
      <c r="G354" s="13"/>
      <c r="H354" s="13"/>
      <c r="I354" s="13"/>
      <c r="J354" s="13"/>
    </row>
    <row r="355" spans="1:10" x14ac:dyDescent="0.25">
      <c r="A355" s="10" t="s">
        <v>132</v>
      </c>
      <c r="B355" s="22">
        <v>11.4</v>
      </c>
      <c r="C355" s="22">
        <f t="shared" si="361"/>
        <v>3.7037037037037033</v>
      </c>
      <c r="D355" s="22">
        <v>1</v>
      </c>
      <c r="E355" s="20">
        <v>8000</v>
      </c>
      <c r="F355" s="22">
        <f t="shared" ref="F355:F360" si="366">(B355-C355)*D355*E355/1000</f>
        <v>61.570370370370377</v>
      </c>
      <c r="G355" s="22">
        <f t="shared" ref="G355:G360" si="367">F355*0.2986*1.079</f>
        <v>19.837320687407406</v>
      </c>
      <c r="H355" s="22">
        <f t="shared" ref="H355:H360" si="368">G355*200*2.59/1000</f>
        <v>10.275732116077036</v>
      </c>
      <c r="I355" s="22">
        <f>Затраты!B935</f>
        <v>71.3</v>
      </c>
      <c r="J355" s="22">
        <f t="shared" ref="J355:J360" si="369">I355/H355</f>
        <v>6.9386783534816576</v>
      </c>
    </row>
    <row r="356" spans="1:10" x14ac:dyDescent="0.25">
      <c r="A356" s="10" t="s">
        <v>135</v>
      </c>
      <c r="B356" s="22">
        <v>7.9</v>
      </c>
      <c r="C356" s="22">
        <f t="shared" ref="C356:C357" si="370">4/0.65</f>
        <v>6.1538461538461533</v>
      </c>
      <c r="D356" s="22">
        <v>1</v>
      </c>
      <c r="E356" s="20">
        <v>8760</v>
      </c>
      <c r="F356" s="22">
        <f t="shared" si="366"/>
        <v>15.2963076923077</v>
      </c>
      <c r="G356" s="22">
        <f t="shared" si="367"/>
        <v>4.9283081976000025</v>
      </c>
      <c r="H356" s="22">
        <f t="shared" si="368"/>
        <v>2.5528636463568009</v>
      </c>
      <c r="I356" s="22">
        <f>Затраты!B938</f>
        <v>56.98</v>
      </c>
      <c r="J356" s="22">
        <f t="shared" si="369"/>
        <v>22.320032674411078</v>
      </c>
    </row>
    <row r="357" spans="1:10" x14ac:dyDescent="0.25">
      <c r="A357" s="10" t="s">
        <v>135</v>
      </c>
      <c r="B357" s="22">
        <v>7.9</v>
      </c>
      <c r="C357" s="22">
        <f t="shared" si="370"/>
        <v>6.1538461538461533</v>
      </c>
      <c r="D357" s="22">
        <v>1</v>
      </c>
      <c r="E357" s="20">
        <v>8760</v>
      </c>
      <c r="F357" s="22">
        <f t="shared" si="366"/>
        <v>15.2963076923077</v>
      </c>
      <c r="G357" s="22">
        <f t="shared" si="367"/>
        <v>4.9283081976000025</v>
      </c>
      <c r="H357" s="22">
        <f t="shared" si="368"/>
        <v>2.5528636463568009</v>
      </c>
      <c r="I357" s="22">
        <f>Затраты!B941</f>
        <v>56.98</v>
      </c>
      <c r="J357" s="22">
        <f t="shared" si="369"/>
        <v>22.320032674411078</v>
      </c>
    </row>
    <row r="358" spans="1:10" x14ac:dyDescent="0.25">
      <c r="A358" s="10" t="s">
        <v>147</v>
      </c>
      <c r="B358" s="22">
        <v>2</v>
      </c>
      <c r="C358" s="22">
        <f>1/0.65</f>
        <v>1.5384615384615383</v>
      </c>
      <c r="D358" s="22">
        <v>1</v>
      </c>
      <c r="E358" s="20">
        <v>8760</v>
      </c>
      <c r="F358" s="22">
        <f t="shared" si="366"/>
        <v>4.0430769230769243</v>
      </c>
      <c r="G358" s="22">
        <f t="shared" si="367"/>
        <v>1.3026365280000003</v>
      </c>
      <c r="H358" s="22">
        <f t="shared" si="368"/>
        <v>0.67476572150400005</v>
      </c>
      <c r="I358" s="22">
        <f>Затраты!B944</f>
        <v>39.885999999999996</v>
      </c>
      <c r="J358" s="22">
        <f t="shared" si="369"/>
        <v>59.11088653273201</v>
      </c>
    </row>
    <row r="359" spans="1:10" x14ac:dyDescent="0.25">
      <c r="A359" s="10" t="s">
        <v>153</v>
      </c>
      <c r="B359" s="22">
        <v>9.3000000000000007</v>
      </c>
      <c r="C359" s="22">
        <f>1/0.27</f>
        <v>3.7037037037037033</v>
      </c>
      <c r="D359" s="22">
        <v>1</v>
      </c>
      <c r="E359" s="20">
        <v>8000</v>
      </c>
      <c r="F359" s="22">
        <f t="shared" si="366"/>
        <v>44.770370370370379</v>
      </c>
      <c r="G359" s="22">
        <f t="shared" si="367"/>
        <v>14.424538767407409</v>
      </c>
      <c r="H359" s="22">
        <f t="shared" si="368"/>
        <v>7.471911081517038</v>
      </c>
      <c r="I359" s="22">
        <f>Затраты!B947</f>
        <v>71.3</v>
      </c>
      <c r="J359" s="22">
        <f t="shared" si="369"/>
        <v>9.5424047773228864</v>
      </c>
    </row>
    <row r="360" spans="1:10" x14ac:dyDescent="0.25">
      <c r="A360" s="10" t="s">
        <v>132</v>
      </c>
      <c r="B360" s="22">
        <v>11.4</v>
      </c>
      <c r="C360" s="22">
        <f t="shared" ref="C360" si="371">1/0.27</f>
        <v>3.7037037037037033</v>
      </c>
      <c r="D360" s="22">
        <v>1</v>
      </c>
      <c r="E360" s="20">
        <v>8000</v>
      </c>
      <c r="F360" s="22">
        <f t="shared" si="366"/>
        <v>61.570370370370377</v>
      </c>
      <c r="G360" s="22">
        <f t="shared" si="367"/>
        <v>19.837320687407406</v>
      </c>
      <c r="H360" s="22">
        <f t="shared" si="368"/>
        <v>10.275732116077036</v>
      </c>
      <c r="I360" s="22">
        <f>Затраты!B950</f>
        <v>71.3</v>
      </c>
      <c r="J360" s="22">
        <f t="shared" si="369"/>
        <v>6.9386783534816576</v>
      </c>
    </row>
    <row r="361" spans="1:10" x14ac:dyDescent="0.25">
      <c r="A361" s="13" t="s">
        <v>57</v>
      </c>
      <c r="B361" s="13"/>
      <c r="C361" s="13"/>
      <c r="D361" s="13"/>
      <c r="E361" s="13"/>
      <c r="F361" s="13"/>
      <c r="G361" s="13"/>
      <c r="H361" s="13"/>
      <c r="I361" s="13"/>
      <c r="J361" s="13"/>
    </row>
    <row r="362" spans="1:10" x14ac:dyDescent="0.25">
      <c r="A362" s="10" t="s">
        <v>127</v>
      </c>
      <c r="B362" s="22">
        <v>1.8</v>
      </c>
      <c r="C362" s="22">
        <f>1/0.65</f>
        <v>1.5384615384615383</v>
      </c>
      <c r="D362" s="22">
        <v>1</v>
      </c>
      <c r="E362" s="20">
        <v>8760</v>
      </c>
      <c r="F362" s="22">
        <f t="shared" ref="F362:F372" si="372">(B362-C362)*D362*E362/1000</f>
        <v>2.2910769230769246</v>
      </c>
      <c r="G362" s="22">
        <f t="shared" ref="G362:G372" si="373">F362*0.2986*1.079</f>
        <v>0.73816069920000038</v>
      </c>
      <c r="H362" s="22">
        <f t="shared" ref="H362:H372" si="374">G362*200*2.59/1000</f>
        <v>0.38236724218560014</v>
      </c>
      <c r="I362" s="22">
        <f>Затраты!B954</f>
        <v>37.1</v>
      </c>
      <c r="J362" s="22">
        <f t="shared" ref="J362:J372" si="375">I362/H362</f>
        <v>97.027140159647232</v>
      </c>
    </row>
    <row r="363" spans="1:10" x14ac:dyDescent="0.25">
      <c r="A363" s="10" t="s">
        <v>133</v>
      </c>
      <c r="B363" s="22">
        <v>3</v>
      </c>
      <c r="C363" s="22">
        <f t="shared" ref="C363:C364" si="376">1.5/0.65</f>
        <v>2.3076923076923075</v>
      </c>
      <c r="D363" s="22">
        <v>1</v>
      </c>
      <c r="E363" s="20">
        <v>8760</v>
      </c>
      <c r="F363" s="22">
        <f t="shared" si="372"/>
        <v>6.0646153846153865</v>
      </c>
      <c r="G363" s="22">
        <f t="shared" si="373"/>
        <v>1.9539547920000004</v>
      </c>
      <c r="H363" s="22">
        <f t="shared" si="374"/>
        <v>1.0121485822560001</v>
      </c>
      <c r="I363" s="22">
        <f>Затраты!B957</f>
        <v>42.8</v>
      </c>
      <c r="J363" s="22">
        <f t="shared" si="375"/>
        <v>42.28628162932575</v>
      </c>
    </row>
    <row r="364" spans="1:10" x14ac:dyDescent="0.25">
      <c r="A364" s="10" t="s">
        <v>133</v>
      </c>
      <c r="B364" s="22">
        <v>3</v>
      </c>
      <c r="C364" s="22">
        <f t="shared" si="376"/>
        <v>2.3076923076923075</v>
      </c>
      <c r="D364" s="22">
        <v>1</v>
      </c>
      <c r="E364" s="20">
        <v>8760</v>
      </c>
      <c r="F364" s="22">
        <f t="shared" si="372"/>
        <v>6.0646153846153865</v>
      </c>
      <c r="G364" s="22">
        <f t="shared" si="373"/>
        <v>1.9539547920000004</v>
      </c>
      <c r="H364" s="22">
        <f t="shared" si="374"/>
        <v>1.0121485822560001</v>
      </c>
      <c r="I364" s="22">
        <f>Затраты!B960</f>
        <v>42.8</v>
      </c>
      <c r="J364" s="22">
        <f t="shared" si="375"/>
        <v>42.28628162932575</v>
      </c>
    </row>
    <row r="365" spans="1:10" x14ac:dyDescent="0.25">
      <c r="A365" s="10" t="s">
        <v>145</v>
      </c>
      <c r="B365" s="22">
        <v>1.25</v>
      </c>
      <c r="C365" s="22">
        <f>0.5/0.65</f>
        <v>0.76923076923076916</v>
      </c>
      <c r="D365" s="22">
        <v>1</v>
      </c>
      <c r="E365" s="20">
        <v>8760</v>
      </c>
      <c r="F365" s="22">
        <f t="shared" si="372"/>
        <v>4.2115384615384617</v>
      </c>
      <c r="G365" s="22">
        <f t="shared" si="373"/>
        <v>1.3569130499999997</v>
      </c>
      <c r="H365" s="22">
        <f t="shared" si="374"/>
        <v>0.70288095989999977</v>
      </c>
      <c r="I365" s="22">
        <f>Затраты!B963</f>
        <v>28.49</v>
      </c>
      <c r="J365" s="22">
        <f t="shared" si="375"/>
        <v>40.533179336730541</v>
      </c>
    </row>
    <row r="366" spans="1:10" x14ac:dyDescent="0.25">
      <c r="A366" s="10" t="s">
        <v>145</v>
      </c>
      <c r="B366" s="22">
        <v>1.25</v>
      </c>
      <c r="C366" s="22">
        <f>0.5/0.65</f>
        <v>0.76923076923076916</v>
      </c>
      <c r="D366" s="22">
        <v>1</v>
      </c>
      <c r="E366" s="20">
        <v>8760</v>
      </c>
      <c r="F366" s="22">
        <f t="shared" si="372"/>
        <v>4.2115384615384617</v>
      </c>
      <c r="G366" s="22">
        <f t="shared" si="373"/>
        <v>1.3569130499999997</v>
      </c>
      <c r="H366" s="22">
        <f t="shared" si="374"/>
        <v>0.70288095989999977</v>
      </c>
      <c r="I366" s="22">
        <f>Затраты!B966</f>
        <v>28.49</v>
      </c>
      <c r="J366" s="22">
        <f t="shared" si="375"/>
        <v>40.533179336730541</v>
      </c>
    </row>
    <row r="367" spans="1:10" x14ac:dyDescent="0.25">
      <c r="A367" s="10" t="s">
        <v>135</v>
      </c>
      <c r="B367" s="22">
        <v>7.9</v>
      </c>
      <c r="C367" s="22">
        <f t="shared" ref="C367:C368" si="377">4/0.65</f>
        <v>6.1538461538461533</v>
      </c>
      <c r="D367" s="22">
        <v>1</v>
      </c>
      <c r="E367" s="20">
        <v>8760</v>
      </c>
      <c r="F367" s="22">
        <f t="shared" si="372"/>
        <v>15.2963076923077</v>
      </c>
      <c r="G367" s="22">
        <f t="shared" si="373"/>
        <v>4.9283081976000025</v>
      </c>
      <c r="H367" s="22">
        <f t="shared" si="374"/>
        <v>2.5528636463568009</v>
      </c>
      <c r="I367" s="22">
        <f>Затраты!B969</f>
        <v>56.98</v>
      </c>
      <c r="J367" s="22">
        <f t="shared" si="375"/>
        <v>22.320032674411078</v>
      </c>
    </row>
    <row r="368" spans="1:10" x14ac:dyDescent="0.25">
      <c r="A368" s="10" t="s">
        <v>135</v>
      </c>
      <c r="B368" s="22">
        <v>7.9</v>
      </c>
      <c r="C368" s="22">
        <f t="shared" si="377"/>
        <v>6.1538461538461533</v>
      </c>
      <c r="D368" s="22">
        <v>1</v>
      </c>
      <c r="E368" s="20">
        <v>8760</v>
      </c>
      <c r="F368" s="22">
        <f t="shared" si="372"/>
        <v>15.2963076923077</v>
      </c>
      <c r="G368" s="22">
        <f t="shared" si="373"/>
        <v>4.9283081976000025</v>
      </c>
      <c r="H368" s="22">
        <f t="shared" si="374"/>
        <v>2.5528636463568009</v>
      </c>
      <c r="I368" s="22">
        <f>Затраты!B972</f>
        <v>56.98</v>
      </c>
      <c r="J368" s="22">
        <f t="shared" si="375"/>
        <v>22.320032674411078</v>
      </c>
    </row>
    <row r="369" spans="1:10" x14ac:dyDescent="0.25">
      <c r="A369" s="10" t="s">
        <v>133</v>
      </c>
      <c r="B369" s="22">
        <v>3</v>
      </c>
      <c r="C369" s="22">
        <f t="shared" ref="C369:C370" si="378">1.5/0.65</f>
        <v>2.3076923076923075</v>
      </c>
      <c r="D369" s="22">
        <v>1</v>
      </c>
      <c r="E369" s="20">
        <v>8760</v>
      </c>
      <c r="F369" s="22">
        <f t="shared" si="372"/>
        <v>6.0646153846153865</v>
      </c>
      <c r="G369" s="22">
        <f t="shared" si="373"/>
        <v>1.9539547920000004</v>
      </c>
      <c r="H369" s="22">
        <f t="shared" si="374"/>
        <v>1.0121485822560001</v>
      </c>
      <c r="I369" s="22">
        <f>Затраты!B975</f>
        <v>42.8</v>
      </c>
      <c r="J369" s="22">
        <f t="shared" si="375"/>
        <v>42.28628162932575</v>
      </c>
    </row>
    <row r="370" spans="1:10" x14ac:dyDescent="0.25">
      <c r="A370" s="10" t="s">
        <v>133</v>
      </c>
      <c r="B370" s="22">
        <v>3</v>
      </c>
      <c r="C370" s="22">
        <f t="shared" si="378"/>
        <v>2.3076923076923075</v>
      </c>
      <c r="D370" s="22">
        <v>1</v>
      </c>
      <c r="E370" s="20">
        <v>8760</v>
      </c>
      <c r="F370" s="22">
        <f t="shared" si="372"/>
        <v>6.0646153846153865</v>
      </c>
      <c r="G370" s="22">
        <f t="shared" si="373"/>
        <v>1.9539547920000004</v>
      </c>
      <c r="H370" s="22">
        <f t="shared" si="374"/>
        <v>1.0121485822560001</v>
      </c>
      <c r="I370" s="22">
        <f>Затраты!B978</f>
        <v>42.8</v>
      </c>
      <c r="J370" s="22">
        <f t="shared" si="375"/>
        <v>42.28628162932575</v>
      </c>
    </row>
    <row r="371" spans="1:10" x14ac:dyDescent="0.25">
      <c r="A371" s="10" t="s">
        <v>123</v>
      </c>
      <c r="B371" s="22">
        <v>13.4</v>
      </c>
      <c r="C371" s="22">
        <f t="shared" ref="C371" si="379">2/0.27</f>
        <v>7.4074074074074066</v>
      </c>
      <c r="D371" s="22">
        <v>1</v>
      </c>
      <c r="E371" s="20">
        <v>8000</v>
      </c>
      <c r="F371" s="22">
        <f t="shared" si="372"/>
        <v>47.94074074074075</v>
      </c>
      <c r="G371" s="22">
        <f t="shared" si="373"/>
        <v>15.445998494814816</v>
      </c>
      <c r="H371" s="22">
        <f t="shared" si="374"/>
        <v>8.0010272203140751</v>
      </c>
      <c r="I371" s="22">
        <f>Затраты!B981</f>
        <v>82.620999999999995</v>
      </c>
      <c r="J371" s="22">
        <f t="shared" si="375"/>
        <v>10.326299076977364</v>
      </c>
    </row>
    <row r="372" spans="1:10" x14ac:dyDescent="0.25">
      <c r="A372" s="10" t="s">
        <v>132</v>
      </c>
      <c r="B372" s="22">
        <v>11.4</v>
      </c>
      <c r="C372" s="22">
        <f t="shared" ref="C372" si="380">1/0.27</f>
        <v>3.7037037037037033</v>
      </c>
      <c r="D372" s="22">
        <v>1</v>
      </c>
      <c r="E372" s="20">
        <v>8000</v>
      </c>
      <c r="F372" s="22">
        <f t="shared" si="372"/>
        <v>61.570370370370377</v>
      </c>
      <c r="G372" s="22">
        <f t="shared" si="373"/>
        <v>19.837320687407406</v>
      </c>
      <c r="H372" s="22">
        <f t="shared" si="374"/>
        <v>10.275732116077036</v>
      </c>
      <c r="I372" s="22">
        <f>Затраты!B984</f>
        <v>71.3</v>
      </c>
      <c r="J372" s="22">
        <f t="shared" si="375"/>
        <v>6.9386783534816576</v>
      </c>
    </row>
    <row r="373" spans="1:10" x14ac:dyDescent="0.25">
      <c r="A373" s="13" t="s">
        <v>56</v>
      </c>
      <c r="B373" s="13"/>
      <c r="C373" s="13"/>
      <c r="D373" s="13"/>
      <c r="E373" s="13"/>
      <c r="F373" s="13"/>
      <c r="G373" s="13"/>
      <c r="H373" s="13"/>
      <c r="I373" s="13"/>
      <c r="J373" s="13"/>
    </row>
    <row r="374" spans="1:10" x14ac:dyDescent="0.25">
      <c r="A374" s="10" t="s">
        <v>123</v>
      </c>
      <c r="B374" s="22">
        <v>13.4</v>
      </c>
      <c r="C374" s="22">
        <f t="shared" ref="C374" si="381">2/0.27</f>
        <v>7.4074074074074066</v>
      </c>
      <c r="D374" s="22">
        <v>1</v>
      </c>
      <c r="E374" s="20">
        <v>8000</v>
      </c>
      <c r="F374" s="22">
        <f t="shared" ref="F374:F376" si="382">(B374-C374)*D374*E374/1000</f>
        <v>47.94074074074075</v>
      </c>
      <c r="G374" s="22">
        <f t="shared" ref="G374:G376" si="383">F374*0.2986*1.079</f>
        <v>15.445998494814816</v>
      </c>
      <c r="H374" s="22">
        <f t="shared" ref="H374:H376" si="384">G374*200*2.59/1000</f>
        <v>8.0010272203140751</v>
      </c>
      <c r="I374" s="22">
        <f>Затраты!B988</f>
        <v>82.620999999999995</v>
      </c>
      <c r="J374" s="22">
        <f t="shared" ref="J374:J376" si="385">I374/H374</f>
        <v>10.326299076977364</v>
      </c>
    </row>
    <row r="375" spans="1:10" x14ac:dyDescent="0.25">
      <c r="A375" s="10" t="s">
        <v>138</v>
      </c>
      <c r="B375" s="22">
        <v>6.5</v>
      </c>
      <c r="C375" s="22">
        <f t="shared" ref="C375:C376" si="386">1/0.27</f>
        <v>3.7037037037037033</v>
      </c>
      <c r="D375" s="22">
        <v>1</v>
      </c>
      <c r="E375" s="20">
        <v>8760</v>
      </c>
      <c r="F375" s="22">
        <f t="shared" si="382"/>
        <v>24.495555555555558</v>
      </c>
      <c r="G375" s="22">
        <f t="shared" si="383"/>
        <v>7.8922083471111115</v>
      </c>
      <c r="H375" s="22">
        <f t="shared" si="384"/>
        <v>4.0881639238035552</v>
      </c>
      <c r="I375" s="22">
        <f>Затраты!B991</f>
        <v>76.923000000000002</v>
      </c>
      <c r="J375" s="22">
        <f t="shared" si="385"/>
        <v>18.816026322259653</v>
      </c>
    </row>
    <row r="376" spans="1:10" x14ac:dyDescent="0.25">
      <c r="A376" s="10" t="s">
        <v>126</v>
      </c>
      <c r="B376" s="22">
        <v>7.1</v>
      </c>
      <c r="C376" s="22">
        <f t="shared" si="386"/>
        <v>3.7037037037037033</v>
      </c>
      <c r="D376" s="22">
        <v>1</v>
      </c>
      <c r="E376" s="20">
        <v>8000</v>
      </c>
      <c r="F376" s="22">
        <f t="shared" si="382"/>
        <v>27.170370370370371</v>
      </c>
      <c r="G376" s="22">
        <f t="shared" si="383"/>
        <v>8.7540053274074072</v>
      </c>
      <c r="H376" s="22">
        <f t="shared" si="384"/>
        <v>4.534574759597036</v>
      </c>
      <c r="I376" s="22">
        <f>Затраты!B994</f>
        <v>39.885999999999996</v>
      </c>
      <c r="J376" s="22">
        <f t="shared" si="385"/>
        <v>8.7959736280860117</v>
      </c>
    </row>
    <row r="377" spans="1:10" x14ac:dyDescent="0.25">
      <c r="A377" s="13" t="s">
        <v>55</v>
      </c>
      <c r="B377" s="13"/>
      <c r="C377" s="13"/>
      <c r="D377" s="13"/>
      <c r="E377" s="13"/>
      <c r="F377" s="13"/>
      <c r="G377" s="13"/>
      <c r="H377" s="13"/>
      <c r="I377" s="13"/>
      <c r="J377" s="13"/>
    </row>
    <row r="378" spans="1:10" x14ac:dyDescent="0.25">
      <c r="A378" s="10" t="s">
        <v>137</v>
      </c>
      <c r="B378" s="22">
        <v>1.2</v>
      </c>
      <c r="C378" s="22">
        <f t="shared" ref="C378" si="387">0.5/0.65</f>
        <v>0.76923076923076916</v>
      </c>
      <c r="D378" s="22">
        <v>1</v>
      </c>
      <c r="E378" s="20">
        <v>8760</v>
      </c>
      <c r="F378" s="22">
        <f t="shared" ref="F378:F390" si="388">(B378-C378)*D378*E378/1000</f>
        <v>3.773538461538462</v>
      </c>
      <c r="G378" s="22">
        <f t="shared" ref="G378:G390" si="389">F378*0.2986*1.079</f>
        <v>1.2157940927999999</v>
      </c>
      <c r="H378" s="22">
        <f t="shared" ref="H378:H390" si="390">G378*200*2.59/1000</f>
        <v>0.62978134007039988</v>
      </c>
      <c r="I378" s="22">
        <f>Затраты!B998</f>
        <v>28.49</v>
      </c>
      <c r="J378" s="22">
        <f t="shared" ref="J378:J390" si="391">I378/H378</f>
        <v>45.237923366886761</v>
      </c>
    </row>
    <row r="379" spans="1:10" x14ac:dyDescent="0.25">
      <c r="A379" s="10" t="s">
        <v>117</v>
      </c>
      <c r="B379" s="22">
        <v>2.7</v>
      </c>
      <c r="C379" s="22">
        <f>0.3/0.27</f>
        <v>1.1111111111111109</v>
      </c>
      <c r="D379" s="22">
        <v>1</v>
      </c>
      <c r="E379" s="20">
        <v>8760</v>
      </c>
      <c r="F379" s="22">
        <f t="shared" si="388"/>
        <v>13.91866666666667</v>
      </c>
      <c r="G379" s="22">
        <f t="shared" si="389"/>
        <v>4.4844468621333347</v>
      </c>
      <c r="H379" s="22">
        <f t="shared" si="390"/>
        <v>2.3229434745850672</v>
      </c>
      <c r="I379" s="22">
        <f>Затраты!B1001</f>
        <v>34.187999999999995</v>
      </c>
      <c r="J379" s="22">
        <f t="shared" si="391"/>
        <v>14.717534186279234</v>
      </c>
    </row>
    <row r="380" spans="1:10" x14ac:dyDescent="0.25">
      <c r="A380" s="10" t="s">
        <v>118</v>
      </c>
      <c r="B380" s="22">
        <v>2.7</v>
      </c>
      <c r="C380" s="22">
        <f>0.3/0.27</f>
        <v>1.1111111111111109</v>
      </c>
      <c r="D380" s="22">
        <v>1</v>
      </c>
      <c r="E380" s="20">
        <v>8760</v>
      </c>
      <c r="F380" s="22">
        <f t="shared" si="388"/>
        <v>13.91866666666667</v>
      </c>
      <c r="G380" s="22">
        <f t="shared" si="389"/>
        <v>4.4844468621333347</v>
      </c>
      <c r="H380" s="22">
        <f t="shared" si="390"/>
        <v>2.3229434745850672</v>
      </c>
      <c r="I380" s="22">
        <f>Затраты!B1004</f>
        <v>34.187999999999995</v>
      </c>
      <c r="J380" s="22">
        <f t="shared" si="391"/>
        <v>14.717534186279234</v>
      </c>
    </row>
    <row r="381" spans="1:10" x14ac:dyDescent="0.25">
      <c r="A381" s="10" t="s">
        <v>137</v>
      </c>
      <c r="B381" s="22">
        <v>1.2</v>
      </c>
      <c r="C381" s="22">
        <f t="shared" ref="C381:C382" si="392">0.5/0.65</f>
        <v>0.76923076923076916</v>
      </c>
      <c r="D381" s="22">
        <v>1</v>
      </c>
      <c r="E381" s="20">
        <v>8760</v>
      </c>
      <c r="F381" s="22">
        <f t="shared" si="388"/>
        <v>3.773538461538462</v>
      </c>
      <c r="G381" s="22">
        <f t="shared" si="389"/>
        <v>1.2157940927999999</v>
      </c>
      <c r="H381" s="22">
        <f t="shared" si="390"/>
        <v>0.62978134007039988</v>
      </c>
      <c r="I381" s="22">
        <f>Затраты!B1007</f>
        <v>28.49</v>
      </c>
      <c r="J381" s="22">
        <f t="shared" si="391"/>
        <v>45.237923366886761</v>
      </c>
    </row>
    <row r="382" spans="1:10" x14ac:dyDescent="0.25">
      <c r="A382" s="10" t="s">
        <v>137</v>
      </c>
      <c r="B382" s="22">
        <v>1.2</v>
      </c>
      <c r="C382" s="22">
        <f t="shared" si="392"/>
        <v>0.76923076923076916</v>
      </c>
      <c r="D382" s="22">
        <v>1</v>
      </c>
      <c r="E382" s="20">
        <v>8760</v>
      </c>
      <c r="F382" s="22">
        <f t="shared" si="388"/>
        <v>3.773538461538462</v>
      </c>
      <c r="G382" s="22">
        <f t="shared" si="389"/>
        <v>1.2157940927999999</v>
      </c>
      <c r="H382" s="22">
        <f t="shared" si="390"/>
        <v>0.62978134007039988</v>
      </c>
      <c r="I382" s="22">
        <f>Затраты!B1010</f>
        <v>28.49</v>
      </c>
      <c r="J382" s="22">
        <f t="shared" si="391"/>
        <v>45.237923366886761</v>
      </c>
    </row>
    <row r="383" spans="1:10" x14ac:dyDescent="0.25">
      <c r="A383" s="10" t="s">
        <v>133</v>
      </c>
      <c r="B383" s="22">
        <v>3</v>
      </c>
      <c r="C383" s="22">
        <f t="shared" ref="C383" si="393">1.5/0.65</f>
        <v>2.3076923076923075</v>
      </c>
      <c r="D383" s="22">
        <v>1</v>
      </c>
      <c r="E383" s="20">
        <v>8760</v>
      </c>
      <c r="F383" s="22">
        <f t="shared" si="388"/>
        <v>6.0646153846153865</v>
      </c>
      <c r="G383" s="22">
        <f t="shared" si="389"/>
        <v>1.9539547920000004</v>
      </c>
      <c r="H383" s="22">
        <f t="shared" si="390"/>
        <v>1.0121485822560001</v>
      </c>
      <c r="I383" s="22">
        <f>Затраты!B1013</f>
        <v>42.8</v>
      </c>
      <c r="J383" s="22">
        <f t="shared" si="391"/>
        <v>42.28628162932575</v>
      </c>
    </row>
    <row r="384" spans="1:10" x14ac:dyDescent="0.25">
      <c r="A384" s="10" t="s">
        <v>135</v>
      </c>
      <c r="B384" s="22">
        <v>7.9</v>
      </c>
      <c r="C384" s="22">
        <f t="shared" ref="C384:C388" si="394">4/0.65</f>
        <v>6.1538461538461533</v>
      </c>
      <c r="D384" s="22">
        <v>1</v>
      </c>
      <c r="E384" s="20">
        <v>8760</v>
      </c>
      <c r="F384" s="22">
        <f t="shared" si="388"/>
        <v>15.2963076923077</v>
      </c>
      <c r="G384" s="22">
        <f t="shared" si="389"/>
        <v>4.9283081976000025</v>
      </c>
      <c r="H384" s="22">
        <f t="shared" si="390"/>
        <v>2.5528636463568009</v>
      </c>
      <c r="I384" s="22">
        <f>Затраты!B1016</f>
        <v>56.98</v>
      </c>
      <c r="J384" s="22">
        <f t="shared" si="391"/>
        <v>22.320032674411078</v>
      </c>
    </row>
    <row r="385" spans="1:10" x14ac:dyDescent="0.25">
      <c r="A385" s="10" t="s">
        <v>135</v>
      </c>
      <c r="B385" s="22">
        <v>7.9</v>
      </c>
      <c r="C385" s="22">
        <f t="shared" si="394"/>
        <v>6.1538461538461533</v>
      </c>
      <c r="D385" s="22">
        <v>1</v>
      </c>
      <c r="E385" s="20">
        <v>8760</v>
      </c>
      <c r="F385" s="22">
        <f t="shared" si="388"/>
        <v>15.2963076923077</v>
      </c>
      <c r="G385" s="22">
        <f t="shared" si="389"/>
        <v>4.9283081976000025</v>
      </c>
      <c r="H385" s="22">
        <f t="shared" si="390"/>
        <v>2.5528636463568009</v>
      </c>
      <c r="I385" s="22">
        <f>Затраты!B1019</f>
        <v>56.98</v>
      </c>
      <c r="J385" s="22">
        <f t="shared" si="391"/>
        <v>22.320032674411078</v>
      </c>
    </row>
    <row r="386" spans="1:10" x14ac:dyDescent="0.25">
      <c r="A386" s="10" t="s">
        <v>135</v>
      </c>
      <c r="B386" s="22">
        <v>7.9</v>
      </c>
      <c r="C386" s="22">
        <f t="shared" si="394"/>
        <v>6.1538461538461533</v>
      </c>
      <c r="D386" s="22">
        <v>1</v>
      </c>
      <c r="E386" s="20">
        <v>8760</v>
      </c>
      <c r="F386" s="22">
        <f t="shared" si="388"/>
        <v>15.2963076923077</v>
      </c>
      <c r="G386" s="22">
        <f t="shared" si="389"/>
        <v>4.9283081976000025</v>
      </c>
      <c r="H386" s="22">
        <f t="shared" si="390"/>
        <v>2.5528636463568009</v>
      </c>
      <c r="I386" s="22">
        <f>Затраты!B1022</f>
        <v>56.98</v>
      </c>
      <c r="J386" s="22">
        <f t="shared" si="391"/>
        <v>22.320032674411078</v>
      </c>
    </row>
    <row r="387" spans="1:10" x14ac:dyDescent="0.25">
      <c r="A387" s="10" t="s">
        <v>135</v>
      </c>
      <c r="B387" s="22">
        <v>7.9</v>
      </c>
      <c r="C387" s="22">
        <f t="shared" si="394"/>
        <v>6.1538461538461533</v>
      </c>
      <c r="D387" s="22">
        <v>1</v>
      </c>
      <c r="E387" s="20">
        <v>8760</v>
      </c>
      <c r="F387" s="22">
        <f t="shared" si="388"/>
        <v>15.2963076923077</v>
      </c>
      <c r="G387" s="22">
        <f t="shared" si="389"/>
        <v>4.9283081976000025</v>
      </c>
      <c r="H387" s="22">
        <f t="shared" si="390"/>
        <v>2.5528636463568009</v>
      </c>
      <c r="I387" s="22">
        <f>Затраты!B1025</f>
        <v>56.98</v>
      </c>
      <c r="J387" s="22">
        <f t="shared" si="391"/>
        <v>22.320032674411078</v>
      </c>
    </row>
    <row r="388" spans="1:10" x14ac:dyDescent="0.25">
      <c r="A388" s="10" t="s">
        <v>135</v>
      </c>
      <c r="B388" s="22">
        <v>7.9</v>
      </c>
      <c r="C388" s="22">
        <f t="shared" si="394"/>
        <v>6.1538461538461533</v>
      </c>
      <c r="D388" s="22">
        <v>1</v>
      </c>
      <c r="E388" s="20">
        <v>8760</v>
      </c>
      <c r="F388" s="22">
        <f t="shared" si="388"/>
        <v>15.2963076923077</v>
      </c>
      <c r="G388" s="22">
        <f t="shared" si="389"/>
        <v>4.9283081976000025</v>
      </c>
      <c r="H388" s="22">
        <f t="shared" si="390"/>
        <v>2.5528636463568009</v>
      </c>
      <c r="I388" s="22">
        <f>Затраты!B1028</f>
        <v>56.98</v>
      </c>
      <c r="J388" s="22">
        <f t="shared" si="391"/>
        <v>22.320032674411078</v>
      </c>
    </row>
    <row r="389" spans="1:10" x14ac:dyDescent="0.25">
      <c r="A389" s="10" t="s">
        <v>117</v>
      </c>
      <c r="B389" s="22">
        <v>2.7</v>
      </c>
      <c r="C389" s="22">
        <f>0.3/0.27</f>
        <v>1.1111111111111109</v>
      </c>
      <c r="D389" s="22">
        <v>1</v>
      </c>
      <c r="E389" s="20">
        <v>8760</v>
      </c>
      <c r="F389" s="22">
        <f t="shared" si="388"/>
        <v>13.91866666666667</v>
      </c>
      <c r="G389" s="22">
        <f t="shared" si="389"/>
        <v>4.4844468621333347</v>
      </c>
      <c r="H389" s="22">
        <f t="shared" si="390"/>
        <v>2.3229434745850672</v>
      </c>
      <c r="I389" s="22">
        <f>Затраты!B1031</f>
        <v>34.187999999999995</v>
      </c>
      <c r="J389" s="22">
        <f t="shared" si="391"/>
        <v>14.717534186279234</v>
      </c>
    </row>
    <row r="390" spans="1:10" x14ac:dyDescent="0.25">
      <c r="A390" s="10" t="s">
        <v>148</v>
      </c>
      <c r="B390" s="22">
        <v>6.7</v>
      </c>
      <c r="C390" s="22">
        <f>4/0.65</f>
        <v>6.1538461538461533</v>
      </c>
      <c r="D390" s="22">
        <v>1</v>
      </c>
      <c r="E390" s="20">
        <v>8760</v>
      </c>
      <c r="F390" s="22">
        <f t="shared" si="388"/>
        <v>4.7843076923076984</v>
      </c>
      <c r="G390" s="22">
        <f t="shared" si="389"/>
        <v>1.5414532248000017</v>
      </c>
      <c r="H390" s="22">
        <f t="shared" si="390"/>
        <v>0.79847277044640086</v>
      </c>
      <c r="I390" s="22">
        <f>Затраты!B1034</f>
        <v>56.98</v>
      </c>
      <c r="J390" s="22">
        <f t="shared" si="391"/>
        <v>71.361231226638182</v>
      </c>
    </row>
    <row r="391" spans="1:10" x14ac:dyDescent="0.25">
      <c r="A391" s="13" t="s">
        <v>20</v>
      </c>
      <c r="B391" s="13"/>
      <c r="C391" s="13"/>
      <c r="D391" s="13"/>
      <c r="E391" s="13"/>
      <c r="F391" s="13"/>
      <c r="G391" s="13"/>
      <c r="H391" s="13"/>
      <c r="I391" s="13"/>
      <c r="J391" s="13"/>
    </row>
    <row r="392" spans="1:10" x14ac:dyDescent="0.25">
      <c r="A392" s="10" t="s">
        <v>126</v>
      </c>
      <c r="B392" s="22">
        <v>7.1</v>
      </c>
      <c r="C392" s="22">
        <f t="shared" ref="C392:C393" si="395">1/0.27</f>
        <v>3.7037037037037033</v>
      </c>
      <c r="D392" s="22">
        <v>1</v>
      </c>
      <c r="E392" s="20">
        <v>8000</v>
      </c>
      <c r="F392" s="22">
        <f t="shared" ref="F392:F394" si="396">(B392-C392)*D392*E392/1000</f>
        <v>27.170370370370371</v>
      </c>
      <c r="G392" s="22">
        <f t="shared" ref="G392:G394" si="397">F392*0.2986*1.079</f>
        <v>8.7540053274074072</v>
      </c>
      <c r="H392" s="22">
        <f t="shared" ref="H392:H394" si="398">G392*200*2.59/1000</f>
        <v>4.534574759597036</v>
      </c>
      <c r="I392" s="22">
        <f>Затраты!B1038</f>
        <v>39.885999999999996</v>
      </c>
      <c r="J392" s="22">
        <f t="shared" ref="J392:J394" si="399">I392/H392</f>
        <v>8.7959736280860117</v>
      </c>
    </row>
    <row r="393" spans="1:10" x14ac:dyDescent="0.25">
      <c r="A393" s="10" t="s">
        <v>126</v>
      </c>
      <c r="B393" s="22">
        <v>7.1</v>
      </c>
      <c r="C393" s="22">
        <f t="shared" si="395"/>
        <v>3.7037037037037033</v>
      </c>
      <c r="D393" s="22">
        <v>1</v>
      </c>
      <c r="E393" s="20">
        <v>8000</v>
      </c>
      <c r="F393" s="22">
        <f t="shared" si="396"/>
        <v>27.170370370370371</v>
      </c>
      <c r="G393" s="22">
        <f t="shared" si="397"/>
        <v>8.7540053274074072</v>
      </c>
      <c r="H393" s="22">
        <f t="shared" si="398"/>
        <v>4.534574759597036</v>
      </c>
      <c r="I393" s="22">
        <f>Затраты!B1041</f>
        <v>39.885999999999996</v>
      </c>
      <c r="J393" s="22">
        <f t="shared" si="399"/>
        <v>8.7959736280860117</v>
      </c>
    </row>
    <row r="394" spans="1:10" x14ac:dyDescent="0.25">
      <c r="A394" s="10" t="s">
        <v>131</v>
      </c>
      <c r="B394" s="22">
        <v>3.8</v>
      </c>
      <c r="C394" s="22">
        <f t="shared" ref="C394" si="400">0.6/0.27</f>
        <v>2.2222222222222219</v>
      </c>
      <c r="D394" s="22">
        <v>1</v>
      </c>
      <c r="E394" s="20">
        <v>8760</v>
      </c>
      <c r="F394" s="22">
        <f t="shared" si="396"/>
        <v>13.821333333333333</v>
      </c>
      <c r="G394" s="22">
        <f t="shared" si="397"/>
        <v>4.4530870938666665</v>
      </c>
      <c r="H394" s="22">
        <f t="shared" si="398"/>
        <v>2.306699114622933</v>
      </c>
      <c r="I394" s="22">
        <f>Затраты!B1044</f>
        <v>34.187999999999995</v>
      </c>
      <c r="J394" s="22">
        <f t="shared" si="399"/>
        <v>14.821178793224869</v>
      </c>
    </row>
    <row r="395" spans="1:10" x14ac:dyDescent="0.25">
      <c r="A395" s="13" t="s">
        <v>21</v>
      </c>
      <c r="B395" s="13"/>
      <c r="C395" s="13"/>
      <c r="D395" s="13"/>
      <c r="E395" s="13"/>
      <c r="F395" s="13"/>
      <c r="G395" s="13"/>
      <c r="H395" s="13"/>
      <c r="I395" s="13"/>
      <c r="J395" s="13"/>
    </row>
    <row r="396" spans="1:10" x14ac:dyDescent="0.25">
      <c r="A396" s="10" t="s">
        <v>154</v>
      </c>
      <c r="B396" s="22">
        <v>2</v>
      </c>
      <c r="C396" s="22">
        <f>1/0.6</f>
        <v>1.6666666666666667</v>
      </c>
      <c r="D396" s="22">
        <v>1</v>
      </c>
      <c r="E396" s="20">
        <v>8760</v>
      </c>
      <c r="F396" s="22">
        <f t="shared" ref="F396:F399" si="401">(B396-C396)*D396*E396/1000</f>
        <v>2.9199999999999995</v>
      </c>
      <c r="G396" s="22">
        <f t="shared" ref="G396:G399" si="402">F396*0.2986*1.079</f>
        <v>0.94079304799999974</v>
      </c>
      <c r="H396" s="22">
        <f t="shared" ref="H396:H399" si="403">G396*200*2.59/1000</f>
        <v>0.48733079886399988</v>
      </c>
      <c r="I396" s="22">
        <f>Затраты!B1048</f>
        <v>41.4</v>
      </c>
      <c r="J396" s="22">
        <f t="shared" ref="J396:J399" si="404">I396/H396</f>
        <v>84.952562194932312</v>
      </c>
    </row>
    <row r="397" spans="1:10" x14ac:dyDescent="0.25">
      <c r="A397" s="10" t="s">
        <v>138</v>
      </c>
      <c r="B397" s="22">
        <v>6.5</v>
      </c>
      <c r="C397" s="22">
        <f t="shared" ref="C397:C399" si="405">1/0.27</f>
        <v>3.7037037037037033</v>
      </c>
      <c r="D397" s="22">
        <v>1</v>
      </c>
      <c r="E397" s="20">
        <v>8760</v>
      </c>
      <c r="F397" s="22">
        <f t="shared" si="401"/>
        <v>24.495555555555558</v>
      </c>
      <c r="G397" s="22">
        <f t="shared" si="402"/>
        <v>7.8922083471111115</v>
      </c>
      <c r="H397" s="22">
        <f t="shared" si="403"/>
        <v>4.0881639238035552</v>
      </c>
      <c r="I397" s="22">
        <f>Затраты!B1051</f>
        <v>76.923000000000002</v>
      </c>
      <c r="J397" s="22">
        <f t="shared" si="404"/>
        <v>18.816026322259653</v>
      </c>
    </row>
    <row r="398" spans="1:10" x14ac:dyDescent="0.25">
      <c r="A398" s="10" t="s">
        <v>130</v>
      </c>
      <c r="B398" s="22">
        <v>4.5</v>
      </c>
      <c r="C398" s="22">
        <f t="shared" si="405"/>
        <v>3.7037037037037033</v>
      </c>
      <c r="D398" s="22">
        <v>1</v>
      </c>
      <c r="E398" s="20">
        <v>8760</v>
      </c>
      <c r="F398" s="22">
        <f t="shared" si="401"/>
        <v>6.9755555555555597</v>
      </c>
      <c r="G398" s="22">
        <f t="shared" si="402"/>
        <v>2.2474500591111122</v>
      </c>
      <c r="H398" s="22">
        <f t="shared" si="403"/>
        <v>1.1641791306195559</v>
      </c>
      <c r="I398" s="22">
        <f>Затраты!B1054</f>
        <v>39.885999999999996</v>
      </c>
      <c r="J398" s="22">
        <f t="shared" si="404"/>
        <v>34.261050512710497</v>
      </c>
    </row>
    <row r="399" spans="1:10" x14ac:dyDescent="0.25">
      <c r="A399" s="10" t="s">
        <v>130</v>
      </c>
      <c r="B399" s="22">
        <v>4.5</v>
      </c>
      <c r="C399" s="22">
        <f t="shared" si="405"/>
        <v>3.7037037037037033</v>
      </c>
      <c r="D399" s="22">
        <v>1</v>
      </c>
      <c r="E399" s="20">
        <v>8760</v>
      </c>
      <c r="F399" s="22">
        <f t="shared" si="401"/>
        <v>6.9755555555555597</v>
      </c>
      <c r="G399" s="22">
        <f t="shared" si="402"/>
        <v>2.2474500591111122</v>
      </c>
      <c r="H399" s="22">
        <f t="shared" si="403"/>
        <v>1.1641791306195559</v>
      </c>
      <c r="I399" s="22">
        <f>Затраты!B1057</f>
        <v>39.885999999999996</v>
      </c>
      <c r="J399" s="22">
        <f t="shared" si="404"/>
        <v>34.261050512710497</v>
      </c>
    </row>
    <row r="400" spans="1:10" x14ac:dyDescent="0.25">
      <c r="A400" s="13" t="s">
        <v>22</v>
      </c>
      <c r="B400" s="13"/>
      <c r="C400" s="13"/>
      <c r="D400" s="13"/>
      <c r="E400" s="13"/>
      <c r="F400" s="13"/>
      <c r="G400" s="13"/>
      <c r="H400" s="13"/>
      <c r="I400" s="13"/>
      <c r="J400" s="13"/>
    </row>
    <row r="401" spans="1:10" x14ac:dyDescent="0.25">
      <c r="A401" s="10" t="s">
        <v>126</v>
      </c>
      <c r="B401" s="22">
        <v>7.1</v>
      </c>
      <c r="C401" s="22">
        <f t="shared" ref="C401:C402" si="406">1/0.27</f>
        <v>3.7037037037037033</v>
      </c>
      <c r="D401" s="22">
        <v>1</v>
      </c>
      <c r="E401" s="20">
        <v>8000</v>
      </c>
      <c r="F401" s="22">
        <f t="shared" ref="F401:F403" si="407">(B401-C401)*D401*E401/1000</f>
        <v>27.170370370370371</v>
      </c>
      <c r="G401" s="22">
        <f t="shared" ref="G401:G403" si="408">F401*0.2986*1.079</f>
        <v>8.7540053274074072</v>
      </c>
      <c r="H401" s="22">
        <f t="shared" ref="H401:H403" si="409">G401*200*2.59/1000</f>
        <v>4.534574759597036</v>
      </c>
      <c r="I401" s="22">
        <f>Затраты!B1061</f>
        <v>39.885999999999996</v>
      </c>
      <c r="J401" s="22">
        <f t="shared" ref="J401:J403" si="410">I401/H401</f>
        <v>8.7959736280860117</v>
      </c>
    </row>
    <row r="402" spans="1:10" x14ac:dyDescent="0.25">
      <c r="A402" s="10" t="s">
        <v>126</v>
      </c>
      <c r="B402" s="22">
        <v>7.1</v>
      </c>
      <c r="C402" s="22">
        <f t="shared" si="406"/>
        <v>3.7037037037037033</v>
      </c>
      <c r="D402" s="22">
        <v>1</v>
      </c>
      <c r="E402" s="20">
        <v>8000</v>
      </c>
      <c r="F402" s="22">
        <f t="shared" si="407"/>
        <v>27.170370370370371</v>
      </c>
      <c r="G402" s="22">
        <f t="shared" si="408"/>
        <v>8.7540053274074072</v>
      </c>
      <c r="H402" s="22">
        <f t="shared" si="409"/>
        <v>4.534574759597036</v>
      </c>
      <c r="I402" s="22">
        <f>Затраты!B1064</f>
        <v>39.885999999999996</v>
      </c>
      <c r="J402" s="22">
        <f t="shared" si="410"/>
        <v>8.7959736280860117</v>
      </c>
    </row>
    <row r="403" spans="1:10" x14ac:dyDescent="0.25">
      <c r="A403" s="10" t="s">
        <v>123</v>
      </c>
      <c r="B403" s="22">
        <v>13.4</v>
      </c>
      <c r="C403" s="22">
        <f t="shared" ref="C403" si="411">2/0.27</f>
        <v>7.4074074074074066</v>
      </c>
      <c r="D403" s="22">
        <v>1</v>
      </c>
      <c r="E403" s="20">
        <v>8000</v>
      </c>
      <c r="F403" s="22">
        <f t="shared" si="407"/>
        <v>47.94074074074075</v>
      </c>
      <c r="G403" s="22">
        <f t="shared" si="408"/>
        <v>15.445998494814816</v>
      </c>
      <c r="H403" s="22">
        <f t="shared" si="409"/>
        <v>8.0010272203140751</v>
      </c>
      <c r="I403" s="22">
        <f>Затраты!B1067</f>
        <v>82.620999999999995</v>
      </c>
      <c r="J403" s="22">
        <f t="shared" si="410"/>
        <v>10.326299076977364</v>
      </c>
    </row>
    <row r="404" spans="1:10" x14ac:dyDescent="0.25">
      <c r="A404" s="13" t="s">
        <v>23</v>
      </c>
      <c r="B404" s="13"/>
      <c r="C404" s="13"/>
      <c r="D404" s="13"/>
      <c r="E404" s="13"/>
      <c r="F404" s="13"/>
      <c r="G404" s="13"/>
      <c r="H404" s="13"/>
      <c r="I404" s="13"/>
      <c r="J404" s="13"/>
    </row>
    <row r="405" spans="1:10" x14ac:dyDescent="0.25">
      <c r="A405" s="10" t="s">
        <v>144</v>
      </c>
      <c r="B405" s="22">
        <v>0.3</v>
      </c>
      <c r="C405" s="22">
        <f>0.15/0.65</f>
        <v>0.23076923076923075</v>
      </c>
      <c r="D405" s="22">
        <v>1</v>
      </c>
      <c r="E405" s="20">
        <v>8760</v>
      </c>
      <c r="F405" s="22">
        <f t="shared" ref="F405:F408" si="412">(B405-C405)*D405*E405/1000</f>
        <v>0.6064615384615385</v>
      </c>
      <c r="G405" s="22">
        <f t="shared" ref="G405:G408" si="413">F405*0.2986*1.079</f>
        <v>0.19539547919999997</v>
      </c>
      <c r="H405" s="22">
        <f t="shared" ref="H405:H408" si="414">G405*200*2.59/1000</f>
        <v>0.10121485822559999</v>
      </c>
      <c r="I405" s="22">
        <f>Затраты!B1071</f>
        <v>12.9</v>
      </c>
      <c r="J405" s="22">
        <f t="shared" ref="J405:J408" si="415">I405/H405</f>
        <v>127.45164322857531</v>
      </c>
    </row>
    <row r="406" spans="1:10" x14ac:dyDescent="0.25">
      <c r="A406" s="10" t="s">
        <v>126</v>
      </c>
      <c r="B406" s="22">
        <v>7.1</v>
      </c>
      <c r="C406" s="22">
        <f t="shared" ref="C406:C407" si="416">1/0.27</f>
        <v>3.7037037037037033</v>
      </c>
      <c r="D406" s="22">
        <v>1</v>
      </c>
      <c r="E406" s="20">
        <v>8000</v>
      </c>
      <c r="F406" s="22">
        <f t="shared" si="412"/>
        <v>27.170370370370371</v>
      </c>
      <c r="G406" s="22">
        <f t="shared" si="413"/>
        <v>8.7540053274074072</v>
      </c>
      <c r="H406" s="22">
        <f t="shared" si="414"/>
        <v>4.534574759597036</v>
      </c>
      <c r="I406" s="22">
        <f>Затраты!B1074</f>
        <v>39.885999999999996</v>
      </c>
      <c r="J406" s="22">
        <f t="shared" si="415"/>
        <v>8.7959736280860117</v>
      </c>
    </row>
    <row r="407" spans="1:10" x14ac:dyDescent="0.25">
      <c r="A407" s="10" t="s">
        <v>126</v>
      </c>
      <c r="B407" s="22">
        <v>7.1</v>
      </c>
      <c r="C407" s="22">
        <f t="shared" si="416"/>
        <v>3.7037037037037033</v>
      </c>
      <c r="D407" s="22">
        <v>1</v>
      </c>
      <c r="E407" s="20">
        <v>8000</v>
      </c>
      <c r="F407" s="22">
        <f t="shared" si="412"/>
        <v>27.170370370370371</v>
      </c>
      <c r="G407" s="22">
        <f t="shared" si="413"/>
        <v>8.7540053274074072</v>
      </c>
      <c r="H407" s="22">
        <f t="shared" si="414"/>
        <v>4.534574759597036</v>
      </c>
      <c r="I407" s="22">
        <f>Затраты!B1077</f>
        <v>39.885999999999996</v>
      </c>
      <c r="J407" s="22">
        <f t="shared" si="415"/>
        <v>8.7959736280860117</v>
      </c>
    </row>
    <row r="408" spans="1:10" x14ac:dyDescent="0.25">
      <c r="A408" s="10" t="s">
        <v>123</v>
      </c>
      <c r="B408" s="22">
        <v>13.4</v>
      </c>
      <c r="C408" s="22">
        <f t="shared" ref="C408" si="417">2/0.27</f>
        <v>7.4074074074074066</v>
      </c>
      <c r="D408" s="22">
        <v>1</v>
      </c>
      <c r="E408" s="20">
        <v>8000</v>
      </c>
      <c r="F408" s="22">
        <f t="shared" si="412"/>
        <v>47.94074074074075</v>
      </c>
      <c r="G408" s="22">
        <f t="shared" si="413"/>
        <v>15.445998494814816</v>
      </c>
      <c r="H408" s="22">
        <f t="shared" si="414"/>
        <v>8.0010272203140751</v>
      </c>
      <c r="I408" s="22">
        <f>Затраты!B1080</f>
        <v>82.620999999999995</v>
      </c>
      <c r="J408" s="22">
        <f t="shared" si="415"/>
        <v>10.326299076977364</v>
      </c>
    </row>
    <row r="409" spans="1:10" x14ac:dyDescent="0.25">
      <c r="A409" s="13" t="s">
        <v>24</v>
      </c>
      <c r="B409" s="13"/>
      <c r="C409" s="13"/>
      <c r="D409" s="13"/>
      <c r="E409" s="13"/>
      <c r="F409" s="13"/>
      <c r="G409" s="13"/>
      <c r="H409" s="13"/>
      <c r="I409" s="13"/>
      <c r="J409" s="13"/>
    </row>
    <row r="410" spans="1:10" x14ac:dyDescent="0.25">
      <c r="A410" s="10" t="s">
        <v>123</v>
      </c>
      <c r="B410" s="22">
        <v>13.4</v>
      </c>
      <c r="C410" s="22">
        <f t="shared" ref="C410" si="418">2/0.27</f>
        <v>7.4074074074074066</v>
      </c>
      <c r="D410" s="22">
        <v>1</v>
      </c>
      <c r="E410" s="20">
        <v>8000</v>
      </c>
      <c r="F410" s="22">
        <f t="shared" ref="F410:F415" si="419">(B410-C410)*D410*E410/1000</f>
        <v>47.94074074074075</v>
      </c>
      <c r="G410" s="22">
        <f t="shared" ref="G410:G415" si="420">F410*0.2986*1.079</f>
        <v>15.445998494814816</v>
      </c>
      <c r="H410" s="22">
        <f t="shared" ref="H410:H415" si="421">G410*200*2.59/1000</f>
        <v>8.0010272203140751</v>
      </c>
      <c r="I410" s="22">
        <f>Затраты!B1084</f>
        <v>82.620999999999995</v>
      </c>
      <c r="J410" s="22">
        <f t="shared" ref="J410:J415" si="422">I410/H410</f>
        <v>10.326299076977364</v>
      </c>
    </row>
    <row r="411" spans="1:10" ht="15.75" customHeight="1" x14ac:dyDescent="0.25">
      <c r="A411" s="10" t="s">
        <v>133</v>
      </c>
      <c r="B411" s="22">
        <v>3</v>
      </c>
      <c r="C411" s="22">
        <f t="shared" ref="C411:C412" si="423">1.5/0.65</f>
        <v>2.3076923076923075</v>
      </c>
      <c r="D411" s="22">
        <v>1</v>
      </c>
      <c r="E411" s="20">
        <v>8760</v>
      </c>
      <c r="F411" s="22">
        <f t="shared" si="419"/>
        <v>6.0646153846153865</v>
      </c>
      <c r="G411" s="22">
        <f t="shared" si="420"/>
        <v>1.9539547920000004</v>
      </c>
      <c r="H411" s="22">
        <f t="shared" si="421"/>
        <v>1.0121485822560001</v>
      </c>
      <c r="I411" s="22">
        <f>Затраты!B1087</f>
        <v>42.8</v>
      </c>
      <c r="J411" s="22">
        <f t="shared" si="422"/>
        <v>42.28628162932575</v>
      </c>
    </row>
    <row r="412" spans="1:10" x14ac:dyDescent="0.25">
      <c r="A412" s="10" t="s">
        <v>133</v>
      </c>
      <c r="B412" s="22">
        <v>3</v>
      </c>
      <c r="C412" s="22">
        <f t="shared" si="423"/>
        <v>2.3076923076923075</v>
      </c>
      <c r="D412" s="22">
        <v>1</v>
      </c>
      <c r="E412" s="20">
        <v>8760</v>
      </c>
      <c r="F412" s="22">
        <f t="shared" si="419"/>
        <v>6.0646153846153865</v>
      </c>
      <c r="G412" s="22">
        <f t="shared" si="420"/>
        <v>1.9539547920000004</v>
      </c>
      <c r="H412" s="22">
        <f t="shared" si="421"/>
        <v>1.0121485822560001</v>
      </c>
      <c r="I412" s="22">
        <f>Затраты!B1090</f>
        <v>42.8</v>
      </c>
      <c r="J412" s="22">
        <f t="shared" si="422"/>
        <v>42.28628162932575</v>
      </c>
    </row>
    <row r="413" spans="1:10" x14ac:dyDescent="0.25">
      <c r="A413" s="10" t="s">
        <v>137</v>
      </c>
      <c r="B413" s="22">
        <v>1.2</v>
      </c>
      <c r="C413" s="22">
        <f t="shared" ref="C413" si="424">0.5/0.65</f>
        <v>0.76923076923076916</v>
      </c>
      <c r="D413" s="22">
        <v>1</v>
      </c>
      <c r="E413" s="20">
        <v>8760</v>
      </c>
      <c r="F413" s="22">
        <f t="shared" si="419"/>
        <v>3.773538461538462</v>
      </c>
      <c r="G413" s="22">
        <f t="shared" si="420"/>
        <v>1.2157940927999999</v>
      </c>
      <c r="H413" s="22">
        <f t="shared" si="421"/>
        <v>0.62978134007039988</v>
      </c>
      <c r="I413" s="22">
        <f>Затраты!B1093</f>
        <v>28.49</v>
      </c>
      <c r="J413" s="22">
        <f t="shared" si="422"/>
        <v>45.237923366886761</v>
      </c>
    </row>
    <row r="414" spans="1:10" x14ac:dyDescent="0.25">
      <c r="A414" s="10" t="s">
        <v>131</v>
      </c>
      <c r="B414" s="22">
        <v>3.8</v>
      </c>
      <c r="C414" s="22">
        <f t="shared" ref="C414:C415" si="425">0.6/0.27</f>
        <v>2.2222222222222219</v>
      </c>
      <c r="D414" s="22">
        <v>1</v>
      </c>
      <c r="E414" s="20">
        <v>8760</v>
      </c>
      <c r="F414" s="22">
        <f t="shared" si="419"/>
        <v>13.821333333333333</v>
      </c>
      <c r="G414" s="22">
        <f t="shared" si="420"/>
        <v>4.4530870938666665</v>
      </c>
      <c r="H414" s="22">
        <f t="shared" si="421"/>
        <v>2.306699114622933</v>
      </c>
      <c r="I414" s="22">
        <f>Затраты!B1096</f>
        <v>34.187999999999995</v>
      </c>
      <c r="J414" s="22">
        <f t="shared" si="422"/>
        <v>14.821178793224869</v>
      </c>
    </row>
    <row r="415" spans="1:10" x14ac:dyDescent="0.25">
      <c r="A415" s="10" t="s">
        <v>131</v>
      </c>
      <c r="B415" s="22">
        <v>3.8</v>
      </c>
      <c r="C415" s="22">
        <f t="shared" si="425"/>
        <v>2.2222222222222219</v>
      </c>
      <c r="D415" s="22">
        <v>1</v>
      </c>
      <c r="E415" s="20">
        <v>8760</v>
      </c>
      <c r="F415" s="22">
        <f t="shared" si="419"/>
        <v>13.821333333333333</v>
      </c>
      <c r="G415" s="22">
        <f t="shared" si="420"/>
        <v>4.4530870938666665</v>
      </c>
      <c r="H415" s="22">
        <f t="shared" si="421"/>
        <v>2.306699114622933</v>
      </c>
      <c r="I415" s="22">
        <f>Затраты!B1099</f>
        <v>34.187999999999995</v>
      </c>
      <c r="J415" s="22">
        <f t="shared" si="422"/>
        <v>14.821178793224869</v>
      </c>
    </row>
    <row r="416" spans="1:10" x14ac:dyDescent="0.25">
      <c r="A416" s="13" t="s">
        <v>25</v>
      </c>
      <c r="B416" s="13"/>
      <c r="C416" s="13"/>
      <c r="D416" s="13"/>
      <c r="E416" s="13"/>
      <c r="F416" s="13"/>
      <c r="G416" s="13"/>
      <c r="H416" s="13"/>
      <c r="I416" s="13"/>
      <c r="J416" s="13"/>
    </row>
    <row r="417" spans="1:10" x14ac:dyDescent="0.25">
      <c r="A417" s="10" t="s">
        <v>127</v>
      </c>
      <c r="B417" s="22">
        <v>1.8</v>
      </c>
      <c r="C417" s="22">
        <f>1/0.65</f>
        <v>1.5384615384615383</v>
      </c>
      <c r="D417" s="22">
        <v>1</v>
      </c>
      <c r="E417" s="20">
        <v>8760</v>
      </c>
      <c r="F417" s="22">
        <f t="shared" ref="F417:F421" si="426">(B417-C417)*D417*E417/1000</f>
        <v>2.2910769230769246</v>
      </c>
      <c r="G417" s="22">
        <f t="shared" ref="G417:G421" si="427">F417*0.2986*1.079</f>
        <v>0.73816069920000038</v>
      </c>
      <c r="H417" s="22">
        <f t="shared" ref="H417:H421" si="428">G417*200*2.59/1000</f>
        <v>0.38236724218560014</v>
      </c>
      <c r="I417" s="22">
        <f>Затраты!B1103</f>
        <v>37.1</v>
      </c>
      <c r="J417" s="22">
        <f t="shared" ref="J417:J421" si="429">I417/H417</f>
        <v>97.027140159647232</v>
      </c>
    </row>
    <row r="418" spans="1:10" x14ac:dyDescent="0.25">
      <c r="A418" s="10" t="s">
        <v>137</v>
      </c>
      <c r="B418" s="22">
        <v>1.2</v>
      </c>
      <c r="C418" s="22">
        <f t="shared" ref="C418:C420" si="430">0.5/0.65</f>
        <v>0.76923076923076916</v>
      </c>
      <c r="D418" s="22">
        <v>1</v>
      </c>
      <c r="E418" s="20">
        <v>8760</v>
      </c>
      <c r="F418" s="22">
        <f t="shared" si="426"/>
        <v>3.773538461538462</v>
      </c>
      <c r="G418" s="22">
        <f t="shared" si="427"/>
        <v>1.2157940927999999</v>
      </c>
      <c r="H418" s="22">
        <f t="shared" si="428"/>
        <v>0.62978134007039988</v>
      </c>
      <c r="I418" s="22">
        <f>Затраты!B1106</f>
        <v>28.49</v>
      </c>
      <c r="J418" s="22">
        <f t="shared" si="429"/>
        <v>45.237923366886761</v>
      </c>
    </row>
    <row r="419" spans="1:10" x14ac:dyDescent="0.25">
      <c r="A419" s="10" t="s">
        <v>137</v>
      </c>
      <c r="B419" s="22">
        <v>1.2</v>
      </c>
      <c r="C419" s="22">
        <f t="shared" si="430"/>
        <v>0.76923076923076916</v>
      </c>
      <c r="D419" s="22">
        <v>1</v>
      </c>
      <c r="E419" s="20">
        <v>8760</v>
      </c>
      <c r="F419" s="22">
        <f t="shared" si="426"/>
        <v>3.773538461538462</v>
      </c>
      <c r="G419" s="22">
        <f t="shared" si="427"/>
        <v>1.2157940927999999</v>
      </c>
      <c r="H419" s="22">
        <f t="shared" si="428"/>
        <v>0.62978134007039988</v>
      </c>
      <c r="I419" s="22">
        <f>Затраты!B1109</f>
        <v>28.49</v>
      </c>
      <c r="J419" s="22">
        <f t="shared" si="429"/>
        <v>45.237923366886761</v>
      </c>
    </row>
    <row r="420" spans="1:10" x14ac:dyDescent="0.25">
      <c r="A420" s="10" t="s">
        <v>137</v>
      </c>
      <c r="B420" s="22">
        <v>1.2</v>
      </c>
      <c r="C420" s="22">
        <f t="shared" si="430"/>
        <v>0.76923076923076916</v>
      </c>
      <c r="D420" s="22">
        <v>1</v>
      </c>
      <c r="E420" s="20">
        <v>8760</v>
      </c>
      <c r="F420" s="22">
        <f t="shared" si="426"/>
        <v>3.773538461538462</v>
      </c>
      <c r="G420" s="22">
        <f t="shared" si="427"/>
        <v>1.2157940927999999</v>
      </c>
      <c r="H420" s="22">
        <f t="shared" si="428"/>
        <v>0.62978134007039988</v>
      </c>
      <c r="I420" s="22">
        <f>Затраты!B1112</f>
        <v>28.49</v>
      </c>
      <c r="J420" s="22">
        <f t="shared" si="429"/>
        <v>45.237923366886761</v>
      </c>
    </row>
    <row r="421" spans="1:10" x14ac:dyDescent="0.25">
      <c r="A421" s="10" t="s">
        <v>123</v>
      </c>
      <c r="B421" s="22">
        <v>13.4</v>
      </c>
      <c r="C421" s="22">
        <f t="shared" ref="C421" si="431">2/0.27</f>
        <v>7.4074074074074066</v>
      </c>
      <c r="D421" s="22">
        <v>1</v>
      </c>
      <c r="E421" s="20">
        <v>8000</v>
      </c>
      <c r="F421" s="22">
        <f t="shared" si="426"/>
        <v>47.94074074074075</v>
      </c>
      <c r="G421" s="22">
        <f t="shared" si="427"/>
        <v>15.445998494814816</v>
      </c>
      <c r="H421" s="22">
        <f t="shared" si="428"/>
        <v>8.0010272203140751</v>
      </c>
      <c r="I421" s="22">
        <f>Затраты!B1115</f>
        <v>82.620999999999995</v>
      </c>
      <c r="J421" s="22">
        <f t="shared" si="429"/>
        <v>10.326299076977364</v>
      </c>
    </row>
    <row r="422" spans="1:10" x14ac:dyDescent="0.25">
      <c r="A422" s="13" t="s">
        <v>26</v>
      </c>
      <c r="B422" s="13"/>
      <c r="C422" s="13"/>
      <c r="D422" s="13"/>
      <c r="E422" s="13"/>
      <c r="F422" s="13"/>
      <c r="G422" s="13"/>
      <c r="H422" s="13"/>
      <c r="I422" s="13"/>
      <c r="J422" s="13"/>
    </row>
    <row r="423" spans="1:10" x14ac:dyDescent="0.25">
      <c r="A423" s="10" t="s">
        <v>126</v>
      </c>
      <c r="B423" s="22">
        <v>7.1</v>
      </c>
      <c r="C423" s="22">
        <f t="shared" ref="C423" si="432">1/0.27</f>
        <v>3.7037037037037033</v>
      </c>
      <c r="D423" s="22">
        <v>1</v>
      </c>
      <c r="E423" s="20">
        <v>8000</v>
      </c>
      <c r="F423" s="22">
        <f t="shared" ref="F423:F426" si="433">(B423-C423)*D423*E423/1000</f>
        <v>27.170370370370371</v>
      </c>
      <c r="G423" s="22">
        <f t="shared" ref="G423:G426" si="434">F423*0.2986*1.079</f>
        <v>8.7540053274074072</v>
      </c>
      <c r="H423" s="22">
        <f t="shared" ref="H423:H426" si="435">G423*200*2.59/1000</f>
        <v>4.534574759597036</v>
      </c>
      <c r="I423" s="22">
        <f>Затраты!B1119</f>
        <v>39.885999999999996</v>
      </c>
      <c r="J423" s="22">
        <f t="shared" ref="J423:J426" si="436">I423/H423</f>
        <v>8.7959736280860117</v>
      </c>
    </row>
    <row r="424" spans="1:10" x14ac:dyDescent="0.25">
      <c r="A424" s="10" t="s">
        <v>131</v>
      </c>
      <c r="B424" s="22">
        <v>3.8</v>
      </c>
      <c r="C424" s="22">
        <f t="shared" ref="C424:C425" si="437">0.6/0.27</f>
        <v>2.2222222222222219</v>
      </c>
      <c r="D424" s="22">
        <v>1</v>
      </c>
      <c r="E424" s="20">
        <v>8760</v>
      </c>
      <c r="F424" s="22">
        <f t="shared" si="433"/>
        <v>13.821333333333333</v>
      </c>
      <c r="G424" s="22">
        <f t="shared" si="434"/>
        <v>4.4530870938666665</v>
      </c>
      <c r="H424" s="22">
        <f t="shared" si="435"/>
        <v>2.306699114622933</v>
      </c>
      <c r="I424" s="22">
        <f>Затраты!B1122</f>
        <v>34.187999999999995</v>
      </c>
      <c r="J424" s="22">
        <f t="shared" si="436"/>
        <v>14.821178793224869</v>
      </c>
    </row>
    <row r="425" spans="1:10" x14ac:dyDescent="0.25">
      <c r="A425" s="10" t="s">
        <v>131</v>
      </c>
      <c r="B425" s="22">
        <v>3.8</v>
      </c>
      <c r="C425" s="22">
        <f t="shared" si="437"/>
        <v>2.2222222222222219</v>
      </c>
      <c r="D425" s="22">
        <v>1</v>
      </c>
      <c r="E425" s="20">
        <v>8760</v>
      </c>
      <c r="F425" s="22">
        <f t="shared" si="433"/>
        <v>13.821333333333333</v>
      </c>
      <c r="G425" s="22">
        <f t="shared" si="434"/>
        <v>4.4530870938666665</v>
      </c>
      <c r="H425" s="22">
        <f t="shared" si="435"/>
        <v>2.306699114622933</v>
      </c>
      <c r="I425" s="22">
        <f>Затраты!B1125</f>
        <v>34.187999999999995</v>
      </c>
      <c r="J425" s="22">
        <f t="shared" si="436"/>
        <v>14.821178793224869</v>
      </c>
    </row>
    <row r="426" spans="1:10" x14ac:dyDescent="0.25">
      <c r="A426" s="10" t="s">
        <v>137</v>
      </c>
      <c r="B426" s="22">
        <v>1.2</v>
      </c>
      <c r="C426" s="22">
        <f t="shared" ref="C426" si="438">0.5/0.65</f>
        <v>0.76923076923076916</v>
      </c>
      <c r="D426" s="22">
        <v>1</v>
      </c>
      <c r="E426" s="20">
        <v>8760</v>
      </c>
      <c r="F426" s="22">
        <f t="shared" si="433"/>
        <v>3.773538461538462</v>
      </c>
      <c r="G426" s="22">
        <f t="shared" si="434"/>
        <v>1.2157940927999999</v>
      </c>
      <c r="H426" s="22">
        <f t="shared" si="435"/>
        <v>0.62978134007039988</v>
      </c>
      <c r="I426" s="22">
        <f>Затраты!B1128</f>
        <v>28.49</v>
      </c>
      <c r="J426" s="22">
        <f t="shared" si="436"/>
        <v>45.237923366886761</v>
      </c>
    </row>
    <row r="427" spans="1:10" x14ac:dyDescent="0.25">
      <c r="A427" s="13" t="s">
        <v>27</v>
      </c>
      <c r="B427" s="13"/>
      <c r="C427" s="13"/>
      <c r="D427" s="13"/>
      <c r="E427" s="13"/>
      <c r="F427" s="13"/>
      <c r="G427" s="13"/>
      <c r="H427" s="13"/>
      <c r="I427" s="13"/>
      <c r="J427" s="13"/>
    </row>
    <row r="428" spans="1:10" x14ac:dyDescent="0.25">
      <c r="A428" s="10" t="s">
        <v>123</v>
      </c>
      <c r="B428" s="22">
        <v>13.4</v>
      </c>
      <c r="C428" s="22">
        <f t="shared" ref="C428:C430" si="439">2/0.27</f>
        <v>7.4074074074074066</v>
      </c>
      <c r="D428" s="22">
        <v>1</v>
      </c>
      <c r="E428" s="20">
        <v>8000</v>
      </c>
      <c r="F428" s="22">
        <f t="shared" ref="F428:F433" si="440">(B428-C428)*D428*E428/1000</f>
        <v>47.94074074074075</v>
      </c>
      <c r="G428" s="22">
        <f t="shared" ref="G428:G433" si="441">F428*0.2986*1.079</f>
        <v>15.445998494814816</v>
      </c>
      <c r="H428" s="22">
        <f t="shared" ref="H428:H433" si="442">G428*200*2.59/1000</f>
        <v>8.0010272203140751</v>
      </c>
      <c r="I428" s="22">
        <f>Затраты!B1132</f>
        <v>82.620999999999995</v>
      </c>
      <c r="J428" s="22">
        <f t="shared" ref="J428:J433" si="443">I428/H428</f>
        <v>10.326299076977364</v>
      </c>
    </row>
    <row r="429" spans="1:10" x14ac:dyDescent="0.25">
      <c r="A429" s="10" t="s">
        <v>127</v>
      </c>
      <c r="B429" s="22">
        <v>1.8</v>
      </c>
      <c r="C429" s="22">
        <f>1/0.65</f>
        <v>1.5384615384615383</v>
      </c>
      <c r="D429" s="22">
        <v>1</v>
      </c>
      <c r="E429" s="20">
        <v>8760</v>
      </c>
      <c r="F429" s="22">
        <f t="shared" si="440"/>
        <v>2.2910769230769246</v>
      </c>
      <c r="G429" s="22">
        <f t="shared" si="441"/>
        <v>0.73816069920000038</v>
      </c>
      <c r="H429" s="22">
        <f t="shared" si="442"/>
        <v>0.38236724218560014</v>
      </c>
      <c r="I429" s="22">
        <f>Затраты!B1135</f>
        <v>37.1</v>
      </c>
      <c r="J429" s="22">
        <f t="shared" si="443"/>
        <v>97.027140159647232</v>
      </c>
    </row>
    <row r="430" spans="1:10" x14ac:dyDescent="0.25">
      <c r="A430" s="10" t="s">
        <v>123</v>
      </c>
      <c r="B430" s="22">
        <v>13.4</v>
      </c>
      <c r="C430" s="22">
        <f t="shared" si="439"/>
        <v>7.4074074074074066</v>
      </c>
      <c r="D430" s="22">
        <v>1</v>
      </c>
      <c r="E430" s="20">
        <v>8000</v>
      </c>
      <c r="F430" s="22">
        <f t="shared" si="440"/>
        <v>47.94074074074075</v>
      </c>
      <c r="G430" s="22">
        <f t="shared" si="441"/>
        <v>15.445998494814816</v>
      </c>
      <c r="H430" s="22">
        <f t="shared" si="442"/>
        <v>8.0010272203140751</v>
      </c>
      <c r="I430" s="22">
        <f>Затраты!B1138</f>
        <v>82.620999999999995</v>
      </c>
      <c r="J430" s="22">
        <f t="shared" si="443"/>
        <v>10.326299076977364</v>
      </c>
    </row>
    <row r="431" spans="1:10" x14ac:dyDescent="0.25">
      <c r="A431" s="10" t="s">
        <v>120</v>
      </c>
      <c r="B431" s="22">
        <v>0.4</v>
      </c>
      <c r="C431" s="22">
        <f>0.15/0.65</f>
        <v>0.23076923076923075</v>
      </c>
      <c r="D431" s="22">
        <v>1</v>
      </c>
      <c r="E431" s="20">
        <v>8760</v>
      </c>
      <c r="F431" s="22">
        <f t="shared" si="440"/>
        <v>1.4824615384615387</v>
      </c>
      <c r="G431" s="22">
        <f t="shared" si="441"/>
        <v>0.47763339360000007</v>
      </c>
      <c r="H431" s="22">
        <f t="shared" si="442"/>
        <v>0.24741409788480001</v>
      </c>
      <c r="I431" s="22">
        <f>Затраты!B1141</f>
        <v>18.5185</v>
      </c>
      <c r="J431" s="22">
        <f t="shared" si="443"/>
        <v>74.848200479758077</v>
      </c>
    </row>
    <row r="432" spans="1:10" x14ac:dyDescent="0.25">
      <c r="A432" s="10" t="s">
        <v>132</v>
      </c>
      <c r="B432" s="22">
        <v>11.4</v>
      </c>
      <c r="C432" s="22">
        <f t="shared" ref="C432" si="444">1/0.27</f>
        <v>3.7037037037037033</v>
      </c>
      <c r="D432" s="22">
        <v>1</v>
      </c>
      <c r="E432" s="20">
        <v>8000</v>
      </c>
      <c r="F432" s="22">
        <f t="shared" si="440"/>
        <v>61.570370370370377</v>
      </c>
      <c r="G432" s="22">
        <f t="shared" si="441"/>
        <v>19.837320687407406</v>
      </c>
      <c r="H432" s="22">
        <f t="shared" si="442"/>
        <v>10.275732116077036</v>
      </c>
      <c r="I432" s="22">
        <f>Затраты!B1144</f>
        <v>34.187999999999995</v>
      </c>
      <c r="J432" s="22">
        <f t="shared" si="443"/>
        <v>3.3270622096610225</v>
      </c>
    </row>
    <row r="433" spans="1:10" x14ac:dyDescent="0.25">
      <c r="A433" s="10" t="s">
        <v>147</v>
      </c>
      <c r="B433" s="22">
        <v>2</v>
      </c>
      <c r="C433" s="22">
        <f>1/0.65</f>
        <v>1.5384615384615383</v>
      </c>
      <c r="D433" s="22">
        <v>1</v>
      </c>
      <c r="E433" s="20">
        <v>8760</v>
      </c>
      <c r="F433" s="22">
        <f t="shared" si="440"/>
        <v>4.0430769230769243</v>
      </c>
      <c r="G433" s="22">
        <f t="shared" si="441"/>
        <v>1.3026365280000003</v>
      </c>
      <c r="H433" s="22">
        <f t="shared" si="442"/>
        <v>0.67476572150400005</v>
      </c>
      <c r="I433" s="22">
        <f>Затраты!B1147</f>
        <v>39.885999999999996</v>
      </c>
      <c r="J433" s="22">
        <f t="shared" si="443"/>
        <v>59.11088653273201</v>
      </c>
    </row>
    <row r="434" spans="1:10" x14ac:dyDescent="0.25">
      <c r="A434" s="13" t="s">
        <v>28</v>
      </c>
      <c r="B434" s="13"/>
      <c r="C434" s="13"/>
      <c r="D434" s="13"/>
      <c r="E434" s="13"/>
      <c r="F434" s="13"/>
      <c r="G434" s="13"/>
      <c r="H434" s="13"/>
      <c r="I434" s="13"/>
      <c r="J434" s="13"/>
    </row>
    <row r="435" spans="1:10" x14ac:dyDescent="0.25">
      <c r="A435" s="10" t="s">
        <v>126</v>
      </c>
      <c r="B435" s="22">
        <v>7.1</v>
      </c>
      <c r="C435" s="22">
        <f t="shared" ref="C435:C436" si="445">1/0.27</f>
        <v>3.7037037037037033</v>
      </c>
      <c r="D435" s="22">
        <v>1</v>
      </c>
      <c r="E435" s="20">
        <v>8000</v>
      </c>
      <c r="F435" s="22">
        <f t="shared" ref="F435:F436" si="446">(B435-C435)*D435*E435/1000</f>
        <v>27.170370370370371</v>
      </c>
      <c r="G435" s="22">
        <f t="shared" ref="G435:G436" si="447">F435*0.2986*1.079</f>
        <v>8.7540053274074072</v>
      </c>
      <c r="H435" s="22">
        <f t="shared" ref="H435:H436" si="448">G435*200*2.59/1000</f>
        <v>4.534574759597036</v>
      </c>
      <c r="I435" s="22">
        <f>Затраты!B1151</f>
        <v>39.885999999999996</v>
      </c>
      <c r="J435" s="22">
        <f t="shared" ref="J435:J436" si="449">I435/H435</f>
        <v>8.7959736280860117</v>
      </c>
    </row>
    <row r="436" spans="1:10" x14ac:dyDescent="0.25">
      <c r="A436" s="10" t="s">
        <v>126</v>
      </c>
      <c r="B436" s="22">
        <v>7.1</v>
      </c>
      <c r="C436" s="22">
        <f t="shared" si="445"/>
        <v>3.7037037037037033</v>
      </c>
      <c r="D436" s="22">
        <v>1</v>
      </c>
      <c r="E436" s="20">
        <v>8000</v>
      </c>
      <c r="F436" s="22">
        <f t="shared" si="446"/>
        <v>27.170370370370371</v>
      </c>
      <c r="G436" s="22">
        <f t="shared" si="447"/>
        <v>8.7540053274074072</v>
      </c>
      <c r="H436" s="22">
        <f t="shared" si="448"/>
        <v>4.534574759597036</v>
      </c>
      <c r="I436" s="22">
        <f>Затраты!B1154</f>
        <v>39.885999999999996</v>
      </c>
      <c r="J436" s="22">
        <f t="shared" si="449"/>
        <v>8.7959736280860117</v>
      </c>
    </row>
    <row r="437" spans="1:10" x14ac:dyDescent="0.25">
      <c r="A437" s="13" t="s">
        <v>29</v>
      </c>
      <c r="B437" s="13"/>
      <c r="C437" s="13"/>
      <c r="D437" s="13"/>
      <c r="E437" s="13"/>
      <c r="F437" s="13"/>
      <c r="G437" s="13"/>
      <c r="H437" s="13"/>
      <c r="I437" s="13"/>
      <c r="J437" s="13"/>
    </row>
    <row r="438" spans="1:10" x14ac:dyDescent="0.25">
      <c r="A438" s="10" t="s">
        <v>129</v>
      </c>
      <c r="B438" s="22">
        <v>1.7</v>
      </c>
      <c r="C438" s="22">
        <f>1/0.65</f>
        <v>1.5384615384615383</v>
      </c>
      <c r="D438" s="22">
        <v>1</v>
      </c>
      <c r="E438" s="20">
        <v>8760</v>
      </c>
      <c r="F438" s="22">
        <f t="shared" ref="F438:F441" si="450">(B438-C438)*D438*E438/1000</f>
        <v>1.4150769230769238</v>
      </c>
      <c r="G438" s="22">
        <f t="shared" ref="G438:G441" si="451">F438*0.2986*1.079</f>
        <v>0.4559227848000002</v>
      </c>
      <c r="H438" s="22">
        <f t="shared" ref="H438:H441" si="452">G438*200*2.59/1000</f>
        <v>0.23616800252640008</v>
      </c>
      <c r="I438" s="22">
        <f>Затраты!B1158</f>
        <v>51.281999999999996</v>
      </c>
      <c r="J438" s="22">
        <f t="shared" ref="J438:J441" si="453">I438/H438</f>
        <v>217.14203216105633</v>
      </c>
    </row>
    <row r="439" spans="1:10" x14ac:dyDescent="0.25">
      <c r="A439" s="10" t="s">
        <v>138</v>
      </c>
      <c r="B439" s="22">
        <v>6.5</v>
      </c>
      <c r="C439" s="22">
        <f>1/0.27</f>
        <v>3.7037037037037033</v>
      </c>
      <c r="D439" s="22">
        <v>1</v>
      </c>
      <c r="E439" s="20">
        <v>8760</v>
      </c>
      <c r="F439" s="22">
        <f t="shared" si="450"/>
        <v>24.495555555555558</v>
      </c>
      <c r="G439" s="22">
        <f t="shared" si="451"/>
        <v>7.8922083471111115</v>
      </c>
      <c r="H439" s="22">
        <f t="shared" si="452"/>
        <v>4.0881639238035552</v>
      </c>
      <c r="I439" s="22">
        <f>Затраты!B1161</f>
        <v>51.281999999999996</v>
      </c>
      <c r="J439" s="22">
        <f t="shared" si="453"/>
        <v>12.544017548173102</v>
      </c>
    </row>
    <row r="440" spans="1:10" x14ac:dyDescent="0.25">
      <c r="A440" s="10" t="s">
        <v>123</v>
      </c>
      <c r="B440" s="22">
        <v>13.4</v>
      </c>
      <c r="C440" s="22">
        <f t="shared" ref="C440" si="454">2/0.27</f>
        <v>7.4074074074074066</v>
      </c>
      <c r="D440" s="22">
        <v>1</v>
      </c>
      <c r="E440" s="20">
        <v>8000</v>
      </c>
      <c r="F440" s="22">
        <f t="shared" si="450"/>
        <v>47.94074074074075</v>
      </c>
      <c r="G440" s="22">
        <f t="shared" si="451"/>
        <v>15.445998494814816</v>
      </c>
      <c r="H440" s="22">
        <f t="shared" si="452"/>
        <v>8.0010272203140751</v>
      </c>
      <c r="I440" s="22">
        <f>Затраты!B1164</f>
        <v>82.620999999999995</v>
      </c>
      <c r="J440" s="22">
        <f t="shared" si="453"/>
        <v>10.326299076977364</v>
      </c>
    </row>
    <row r="441" spans="1:10" x14ac:dyDescent="0.25">
      <c r="A441" s="10" t="s">
        <v>132</v>
      </c>
      <c r="B441" s="22">
        <v>11.4</v>
      </c>
      <c r="C441" s="22">
        <f t="shared" ref="C441" si="455">1/0.27</f>
        <v>3.7037037037037033</v>
      </c>
      <c r="D441" s="22">
        <v>1</v>
      </c>
      <c r="E441" s="20">
        <v>8000</v>
      </c>
      <c r="F441" s="22">
        <f t="shared" si="450"/>
        <v>61.570370370370377</v>
      </c>
      <c r="G441" s="22">
        <f t="shared" si="451"/>
        <v>19.837320687407406</v>
      </c>
      <c r="H441" s="22">
        <f t="shared" si="452"/>
        <v>10.275732116077036</v>
      </c>
      <c r="I441" s="22">
        <f>Затраты!B1167</f>
        <v>71.3</v>
      </c>
      <c r="J441" s="22">
        <f t="shared" si="453"/>
        <v>6.9386783534816576</v>
      </c>
    </row>
    <row r="442" spans="1:10" x14ac:dyDescent="0.25">
      <c r="A442" s="13" t="s">
        <v>30</v>
      </c>
      <c r="B442" s="13"/>
      <c r="C442" s="13"/>
      <c r="D442" s="13"/>
      <c r="E442" s="13"/>
      <c r="F442" s="13"/>
      <c r="G442" s="13"/>
      <c r="H442" s="13"/>
      <c r="I442" s="13"/>
      <c r="J442" s="13"/>
    </row>
    <row r="443" spans="1:10" x14ac:dyDescent="0.25">
      <c r="A443" s="10" t="s">
        <v>148</v>
      </c>
      <c r="B443" s="22">
        <v>5.2</v>
      </c>
      <c r="C443" s="22">
        <f>3/0.65</f>
        <v>4.615384615384615</v>
      </c>
      <c r="D443" s="22">
        <v>1</v>
      </c>
      <c r="E443" s="20">
        <v>8760</v>
      </c>
      <c r="F443" s="22">
        <f t="shared" ref="F443:F451" si="456">(B443-C443)*D443*E443/1000</f>
        <v>5.1212307692307739</v>
      </c>
      <c r="G443" s="22">
        <f t="shared" ref="G443:G451" si="457">F443*0.2986*1.079</f>
        <v>1.6500062688000015</v>
      </c>
      <c r="H443" s="22">
        <f t="shared" ref="H443:H451" si="458">G443*200*2.59/1000</f>
        <v>0.85470324723840063</v>
      </c>
      <c r="I443" s="22">
        <f>Затраты!B1171</f>
        <v>56.98</v>
      </c>
      <c r="J443" s="22">
        <f t="shared" ref="J443:J451" si="459">I443/H443</f>
        <v>66.666413382780419</v>
      </c>
    </row>
    <row r="444" spans="1:10" x14ac:dyDescent="0.25">
      <c r="A444" s="10" t="s">
        <v>135</v>
      </c>
      <c r="B444" s="22">
        <v>7.9</v>
      </c>
      <c r="C444" s="22">
        <f t="shared" ref="C444:C447" si="460">4/0.65</f>
        <v>6.1538461538461533</v>
      </c>
      <c r="D444" s="22">
        <v>1</v>
      </c>
      <c r="E444" s="20">
        <v>8760</v>
      </c>
      <c r="F444" s="22">
        <f t="shared" si="456"/>
        <v>15.2963076923077</v>
      </c>
      <c r="G444" s="22">
        <f t="shared" si="457"/>
        <v>4.9283081976000025</v>
      </c>
      <c r="H444" s="22">
        <f t="shared" si="458"/>
        <v>2.5528636463568009</v>
      </c>
      <c r="I444" s="22">
        <f>Затраты!B1174</f>
        <v>56.98</v>
      </c>
      <c r="J444" s="22">
        <f t="shared" si="459"/>
        <v>22.320032674411078</v>
      </c>
    </row>
    <row r="445" spans="1:10" x14ac:dyDescent="0.25">
      <c r="A445" s="10" t="s">
        <v>135</v>
      </c>
      <c r="B445" s="22">
        <v>7.9</v>
      </c>
      <c r="C445" s="22">
        <f t="shared" si="460"/>
        <v>6.1538461538461533</v>
      </c>
      <c r="D445" s="22">
        <v>1</v>
      </c>
      <c r="E445" s="20">
        <v>8760</v>
      </c>
      <c r="F445" s="22">
        <f t="shared" si="456"/>
        <v>15.2963076923077</v>
      </c>
      <c r="G445" s="22">
        <f t="shared" si="457"/>
        <v>4.9283081976000025</v>
      </c>
      <c r="H445" s="22">
        <f t="shared" si="458"/>
        <v>2.5528636463568009</v>
      </c>
      <c r="I445" s="22">
        <f>Затраты!B1177</f>
        <v>56.98</v>
      </c>
      <c r="J445" s="22">
        <f t="shared" si="459"/>
        <v>22.320032674411078</v>
      </c>
    </row>
    <row r="446" spans="1:10" x14ac:dyDescent="0.25">
      <c r="A446" s="10" t="s">
        <v>135</v>
      </c>
      <c r="B446" s="22">
        <v>7.9</v>
      </c>
      <c r="C446" s="22">
        <f t="shared" si="460"/>
        <v>6.1538461538461533</v>
      </c>
      <c r="D446" s="22">
        <v>1</v>
      </c>
      <c r="E446" s="20">
        <v>8760</v>
      </c>
      <c r="F446" s="22">
        <f t="shared" si="456"/>
        <v>15.2963076923077</v>
      </c>
      <c r="G446" s="22">
        <f t="shared" si="457"/>
        <v>4.9283081976000025</v>
      </c>
      <c r="H446" s="22">
        <f t="shared" si="458"/>
        <v>2.5528636463568009</v>
      </c>
      <c r="I446" s="22">
        <f>Затраты!B1180</f>
        <v>56.98</v>
      </c>
      <c r="J446" s="22">
        <f t="shared" si="459"/>
        <v>22.320032674411078</v>
      </c>
    </row>
    <row r="447" spans="1:10" x14ac:dyDescent="0.25">
      <c r="A447" s="10" t="s">
        <v>135</v>
      </c>
      <c r="B447" s="22">
        <v>7.9</v>
      </c>
      <c r="C447" s="22">
        <f t="shared" si="460"/>
        <v>6.1538461538461533</v>
      </c>
      <c r="D447" s="22">
        <v>1</v>
      </c>
      <c r="E447" s="20">
        <v>8760</v>
      </c>
      <c r="F447" s="22">
        <f t="shared" si="456"/>
        <v>15.2963076923077</v>
      </c>
      <c r="G447" s="22">
        <f t="shared" si="457"/>
        <v>4.9283081976000025</v>
      </c>
      <c r="H447" s="22">
        <f t="shared" si="458"/>
        <v>2.5528636463568009</v>
      </c>
      <c r="I447" s="22">
        <f>Затраты!B1183</f>
        <v>56.98</v>
      </c>
      <c r="J447" s="22">
        <f t="shared" si="459"/>
        <v>22.320032674411078</v>
      </c>
    </row>
    <row r="448" spans="1:10" x14ac:dyDescent="0.25">
      <c r="A448" s="10" t="s">
        <v>135</v>
      </c>
      <c r="B448" s="22">
        <v>7.9</v>
      </c>
      <c r="C448" s="22">
        <f t="shared" ref="C448" si="461">4/0.65</f>
        <v>6.1538461538461533</v>
      </c>
      <c r="D448" s="22">
        <v>1</v>
      </c>
      <c r="E448" s="20">
        <v>8760</v>
      </c>
      <c r="F448" s="22">
        <f t="shared" si="456"/>
        <v>15.2963076923077</v>
      </c>
      <c r="G448" s="22">
        <f t="shared" si="457"/>
        <v>4.9283081976000025</v>
      </c>
      <c r="H448" s="22">
        <f t="shared" si="458"/>
        <v>2.5528636463568009</v>
      </c>
      <c r="I448" s="22">
        <f>Затраты!B1186</f>
        <v>56.98</v>
      </c>
      <c r="J448" s="22">
        <f t="shared" si="459"/>
        <v>22.320032674411078</v>
      </c>
    </row>
    <row r="449" spans="1:10" x14ac:dyDescent="0.25">
      <c r="A449" s="10" t="s">
        <v>133</v>
      </c>
      <c r="B449" s="22">
        <v>3</v>
      </c>
      <c r="C449" s="22">
        <f t="shared" ref="C449" si="462">1.5/0.65</f>
        <v>2.3076923076923075</v>
      </c>
      <c r="D449" s="22">
        <v>1</v>
      </c>
      <c r="E449" s="20">
        <v>8760</v>
      </c>
      <c r="F449" s="22">
        <f t="shared" si="456"/>
        <v>6.0646153846153865</v>
      </c>
      <c r="G449" s="22">
        <f t="shared" si="457"/>
        <v>1.9539547920000004</v>
      </c>
      <c r="H449" s="22">
        <f t="shared" si="458"/>
        <v>1.0121485822560001</v>
      </c>
      <c r="I449" s="22">
        <f>Затраты!B1189</f>
        <v>42.8</v>
      </c>
      <c r="J449" s="22">
        <f t="shared" si="459"/>
        <v>42.28628162932575</v>
      </c>
    </row>
    <row r="450" spans="1:10" x14ac:dyDescent="0.25">
      <c r="A450" s="10" t="s">
        <v>131</v>
      </c>
      <c r="B450" s="22">
        <v>3.8</v>
      </c>
      <c r="C450" s="22">
        <f t="shared" ref="C450" si="463">0.6/0.27</f>
        <v>2.2222222222222219</v>
      </c>
      <c r="D450" s="22">
        <v>1</v>
      </c>
      <c r="E450" s="20">
        <v>8760</v>
      </c>
      <c r="F450" s="22">
        <f t="shared" si="456"/>
        <v>13.821333333333333</v>
      </c>
      <c r="G450" s="22">
        <f t="shared" si="457"/>
        <v>4.4530870938666665</v>
      </c>
      <c r="H450" s="22">
        <f t="shared" si="458"/>
        <v>2.306699114622933</v>
      </c>
      <c r="I450" s="22">
        <f>Затраты!B1192</f>
        <v>34.187999999999995</v>
      </c>
      <c r="J450" s="22">
        <f t="shared" si="459"/>
        <v>14.821178793224869</v>
      </c>
    </row>
    <row r="451" spans="1:10" x14ac:dyDescent="0.25">
      <c r="A451" s="10" t="s">
        <v>135</v>
      </c>
      <c r="B451" s="22">
        <v>7.9</v>
      </c>
      <c r="C451" s="22">
        <f t="shared" ref="C451" si="464">4/0.65</f>
        <v>6.1538461538461533</v>
      </c>
      <c r="D451" s="22">
        <v>1</v>
      </c>
      <c r="E451" s="20">
        <v>8760</v>
      </c>
      <c r="F451" s="22">
        <f t="shared" si="456"/>
        <v>15.2963076923077</v>
      </c>
      <c r="G451" s="22">
        <f t="shared" si="457"/>
        <v>4.9283081976000025</v>
      </c>
      <c r="H451" s="22">
        <f t="shared" si="458"/>
        <v>2.5528636463568009</v>
      </c>
      <c r="I451" s="22">
        <f>Затраты!B1195</f>
        <v>56.98</v>
      </c>
      <c r="J451" s="22">
        <f t="shared" si="459"/>
        <v>22.320032674411078</v>
      </c>
    </row>
    <row r="452" spans="1:10" x14ac:dyDescent="0.25">
      <c r="A452" s="13" t="s">
        <v>31</v>
      </c>
      <c r="B452" s="13"/>
      <c r="C452" s="13"/>
      <c r="D452" s="13"/>
      <c r="E452" s="13"/>
      <c r="F452" s="13"/>
      <c r="G452" s="13"/>
      <c r="H452" s="13"/>
      <c r="I452" s="13"/>
      <c r="J452" s="13"/>
    </row>
    <row r="453" spans="1:10" x14ac:dyDescent="0.25">
      <c r="A453" s="10" t="s">
        <v>129</v>
      </c>
      <c r="B453" s="22">
        <v>1.7</v>
      </c>
      <c r="C453" s="22">
        <f>1/0.65</f>
        <v>1.5384615384615383</v>
      </c>
      <c r="D453" s="22">
        <v>1</v>
      </c>
      <c r="E453" s="20">
        <v>8760</v>
      </c>
      <c r="F453" s="22">
        <f t="shared" ref="F453:F456" si="465">(B453-C453)*D453*E453/1000</f>
        <v>1.4150769230769238</v>
      </c>
      <c r="G453" s="22">
        <f t="shared" ref="G453:G456" si="466">F453*0.2986*1.079</f>
        <v>0.4559227848000002</v>
      </c>
      <c r="H453" s="22">
        <f t="shared" ref="H453:H456" si="467">G453*200*2.59/1000</f>
        <v>0.23616800252640008</v>
      </c>
      <c r="I453" s="22">
        <f>Затраты!B1199</f>
        <v>51.281999999999996</v>
      </c>
      <c r="J453" s="22">
        <f t="shared" ref="J453:J456" si="468">I453/H453</f>
        <v>217.14203216105633</v>
      </c>
    </row>
    <row r="454" spans="1:10" x14ac:dyDescent="0.25">
      <c r="A454" s="10" t="s">
        <v>132</v>
      </c>
      <c r="B454" s="22">
        <v>11.4</v>
      </c>
      <c r="C454" s="22">
        <f t="shared" ref="C454" si="469">1/0.27</f>
        <v>3.7037037037037033</v>
      </c>
      <c r="D454" s="22">
        <v>1</v>
      </c>
      <c r="E454" s="20">
        <v>8000</v>
      </c>
      <c r="F454" s="22">
        <f t="shared" si="465"/>
        <v>61.570370370370377</v>
      </c>
      <c r="G454" s="22">
        <f t="shared" si="466"/>
        <v>19.837320687407406</v>
      </c>
      <c r="H454" s="22">
        <f t="shared" si="467"/>
        <v>10.275732116077036</v>
      </c>
      <c r="I454" s="22">
        <f>Затраты!B1202</f>
        <v>71.3</v>
      </c>
      <c r="J454" s="22">
        <f t="shared" si="468"/>
        <v>6.9386783534816576</v>
      </c>
    </row>
    <row r="455" spans="1:10" x14ac:dyDescent="0.25">
      <c r="A455" s="10" t="s">
        <v>137</v>
      </c>
      <c r="B455" s="22">
        <v>1.2</v>
      </c>
      <c r="C455" s="22">
        <f t="shared" ref="C455:C456" si="470">0.5/0.65</f>
        <v>0.76923076923076916</v>
      </c>
      <c r="D455" s="22">
        <v>1</v>
      </c>
      <c r="E455" s="20">
        <v>8760</v>
      </c>
      <c r="F455" s="22">
        <f t="shared" si="465"/>
        <v>3.773538461538462</v>
      </c>
      <c r="G455" s="22">
        <f t="shared" si="466"/>
        <v>1.2157940927999999</v>
      </c>
      <c r="H455" s="22">
        <f t="shared" si="467"/>
        <v>0.62978134007039988</v>
      </c>
      <c r="I455" s="22">
        <f>Затраты!B1205</f>
        <v>28.49</v>
      </c>
      <c r="J455" s="22">
        <f t="shared" si="468"/>
        <v>45.237923366886761</v>
      </c>
    </row>
    <row r="456" spans="1:10" x14ac:dyDescent="0.25">
      <c r="A456" s="10" t="s">
        <v>137</v>
      </c>
      <c r="B456" s="22">
        <v>1.2</v>
      </c>
      <c r="C456" s="22">
        <f t="shared" si="470"/>
        <v>0.76923076923076916</v>
      </c>
      <c r="D456" s="22">
        <v>1</v>
      </c>
      <c r="E456" s="20">
        <v>8760</v>
      </c>
      <c r="F456" s="22">
        <f t="shared" si="465"/>
        <v>3.773538461538462</v>
      </c>
      <c r="G456" s="22">
        <f t="shared" si="466"/>
        <v>1.2157940927999999</v>
      </c>
      <c r="H456" s="22">
        <f t="shared" si="467"/>
        <v>0.62978134007039988</v>
      </c>
      <c r="I456" s="22">
        <f>Затраты!B1208</f>
        <v>28.49</v>
      </c>
      <c r="J456" s="22">
        <f t="shared" si="468"/>
        <v>45.237923366886761</v>
      </c>
    </row>
    <row r="457" spans="1:10" x14ac:dyDescent="0.25">
      <c r="A457" s="13" t="s">
        <v>32</v>
      </c>
      <c r="B457" s="13"/>
      <c r="C457" s="13"/>
      <c r="D457" s="13"/>
      <c r="E457" s="13"/>
      <c r="F457" s="13"/>
      <c r="G457" s="13"/>
      <c r="H457" s="13"/>
      <c r="I457" s="13"/>
      <c r="J457" s="13"/>
    </row>
    <row r="458" spans="1:10" x14ac:dyDescent="0.25">
      <c r="A458" s="10" t="s">
        <v>132</v>
      </c>
      <c r="B458" s="22">
        <v>11.4</v>
      </c>
      <c r="C458" s="22">
        <f t="shared" ref="C458" si="471">1/0.27</f>
        <v>3.7037037037037033</v>
      </c>
      <c r="D458" s="22">
        <v>1</v>
      </c>
      <c r="E458" s="20">
        <v>8000</v>
      </c>
      <c r="F458" s="22">
        <f t="shared" ref="F458:F476" si="472">(B458-C458)*D458*E458/1000</f>
        <v>61.570370370370377</v>
      </c>
      <c r="G458" s="22">
        <f t="shared" ref="G458:G476" si="473">F458*0.2986*1.079</f>
        <v>19.837320687407406</v>
      </c>
      <c r="H458" s="22">
        <f t="shared" ref="H458:H476" si="474">G458*200*2.59/1000</f>
        <v>10.275732116077036</v>
      </c>
      <c r="I458" s="22">
        <f>Затраты!B1212</f>
        <v>71.3</v>
      </c>
      <c r="J458" s="22">
        <f t="shared" ref="J458:J476" si="475">I458/H458</f>
        <v>6.9386783534816576</v>
      </c>
    </row>
    <row r="459" spans="1:10" x14ac:dyDescent="0.25">
      <c r="A459" s="10" t="s">
        <v>123</v>
      </c>
      <c r="B459" s="22">
        <v>13.4</v>
      </c>
      <c r="C459" s="22">
        <f t="shared" ref="C459" si="476">2/0.27</f>
        <v>7.4074074074074066</v>
      </c>
      <c r="D459" s="22">
        <v>1</v>
      </c>
      <c r="E459" s="20">
        <v>8000</v>
      </c>
      <c r="F459" s="22">
        <f t="shared" si="472"/>
        <v>47.94074074074075</v>
      </c>
      <c r="G459" s="22">
        <f t="shared" si="473"/>
        <v>15.445998494814816</v>
      </c>
      <c r="H459" s="22">
        <f t="shared" si="474"/>
        <v>8.0010272203140751</v>
      </c>
      <c r="I459" s="22">
        <f>Затраты!B1215</f>
        <v>82.620999999999995</v>
      </c>
      <c r="J459" s="22">
        <f t="shared" si="475"/>
        <v>10.326299076977364</v>
      </c>
    </row>
    <row r="460" spans="1:10" x14ac:dyDescent="0.25">
      <c r="A460" s="10" t="s">
        <v>135</v>
      </c>
      <c r="B460" s="22">
        <v>7.9</v>
      </c>
      <c r="C460" s="22">
        <f t="shared" ref="C460:C461" si="477">4/0.65</f>
        <v>6.1538461538461533</v>
      </c>
      <c r="D460" s="22">
        <v>1</v>
      </c>
      <c r="E460" s="20">
        <v>8760</v>
      </c>
      <c r="F460" s="22">
        <f t="shared" si="472"/>
        <v>15.2963076923077</v>
      </c>
      <c r="G460" s="22">
        <f t="shared" si="473"/>
        <v>4.9283081976000025</v>
      </c>
      <c r="H460" s="22">
        <f t="shared" si="474"/>
        <v>2.5528636463568009</v>
      </c>
      <c r="I460" s="22">
        <f>Затраты!B1218</f>
        <v>56.98</v>
      </c>
      <c r="J460" s="22">
        <f t="shared" si="475"/>
        <v>22.320032674411078</v>
      </c>
    </row>
    <row r="461" spans="1:10" x14ac:dyDescent="0.25">
      <c r="A461" s="10" t="s">
        <v>135</v>
      </c>
      <c r="B461" s="22">
        <v>7.9</v>
      </c>
      <c r="C461" s="22">
        <f t="shared" si="477"/>
        <v>6.1538461538461533</v>
      </c>
      <c r="D461" s="22">
        <v>1</v>
      </c>
      <c r="E461" s="20">
        <v>8760</v>
      </c>
      <c r="F461" s="22">
        <f t="shared" si="472"/>
        <v>15.2963076923077</v>
      </c>
      <c r="G461" s="22">
        <f t="shared" si="473"/>
        <v>4.9283081976000025</v>
      </c>
      <c r="H461" s="22">
        <f t="shared" si="474"/>
        <v>2.5528636463568009</v>
      </c>
      <c r="I461" s="22">
        <f>Затраты!B1221</f>
        <v>56.98</v>
      </c>
      <c r="J461" s="22">
        <f t="shared" si="475"/>
        <v>22.320032674411078</v>
      </c>
    </row>
    <row r="462" spans="1:10" x14ac:dyDescent="0.25">
      <c r="A462" s="10" t="s">
        <v>133</v>
      </c>
      <c r="B462" s="22">
        <v>3</v>
      </c>
      <c r="C462" s="22">
        <f t="shared" ref="C462" si="478">1.5/0.65</f>
        <v>2.3076923076923075</v>
      </c>
      <c r="D462" s="22">
        <v>1</v>
      </c>
      <c r="E462" s="20">
        <v>8760</v>
      </c>
      <c r="F462" s="22">
        <f t="shared" si="472"/>
        <v>6.0646153846153865</v>
      </c>
      <c r="G462" s="22">
        <f t="shared" si="473"/>
        <v>1.9539547920000004</v>
      </c>
      <c r="H462" s="22">
        <f t="shared" si="474"/>
        <v>1.0121485822560001</v>
      </c>
      <c r="I462" s="22">
        <f>Затраты!B1224</f>
        <v>42.8</v>
      </c>
      <c r="J462" s="22">
        <f t="shared" si="475"/>
        <v>42.28628162932575</v>
      </c>
    </row>
    <row r="463" spans="1:10" x14ac:dyDescent="0.25">
      <c r="A463" s="10" t="s">
        <v>137</v>
      </c>
      <c r="B463" s="22">
        <v>1.2</v>
      </c>
      <c r="C463" s="22">
        <f t="shared" ref="C463:C466" si="479">0.5/0.65</f>
        <v>0.76923076923076916</v>
      </c>
      <c r="D463" s="22">
        <v>1</v>
      </c>
      <c r="E463" s="20">
        <v>8760</v>
      </c>
      <c r="F463" s="22">
        <f t="shared" si="472"/>
        <v>3.773538461538462</v>
      </c>
      <c r="G463" s="22">
        <f t="shared" si="473"/>
        <v>1.2157940927999999</v>
      </c>
      <c r="H463" s="22">
        <f t="shared" si="474"/>
        <v>0.62978134007039988</v>
      </c>
      <c r="I463" s="22">
        <f>Затраты!B1227</f>
        <v>28.49</v>
      </c>
      <c r="J463" s="22">
        <f t="shared" si="475"/>
        <v>45.237923366886761</v>
      </c>
    </row>
    <row r="464" spans="1:10" x14ac:dyDescent="0.25">
      <c r="A464" s="10" t="s">
        <v>137</v>
      </c>
      <c r="B464" s="22">
        <v>1.2</v>
      </c>
      <c r="C464" s="22">
        <f t="shared" si="479"/>
        <v>0.76923076923076916</v>
      </c>
      <c r="D464" s="22">
        <v>1</v>
      </c>
      <c r="E464" s="20">
        <v>8760</v>
      </c>
      <c r="F464" s="22">
        <f t="shared" si="472"/>
        <v>3.773538461538462</v>
      </c>
      <c r="G464" s="22">
        <f t="shared" si="473"/>
        <v>1.2157940927999999</v>
      </c>
      <c r="H464" s="22">
        <f t="shared" si="474"/>
        <v>0.62978134007039988</v>
      </c>
      <c r="I464" s="22">
        <f>Затраты!B1230</f>
        <v>28.49</v>
      </c>
      <c r="J464" s="22">
        <f t="shared" si="475"/>
        <v>45.237923366886761</v>
      </c>
    </row>
    <row r="465" spans="1:10" x14ac:dyDescent="0.25">
      <c r="A465" s="10" t="s">
        <v>137</v>
      </c>
      <c r="B465" s="22">
        <v>1.2</v>
      </c>
      <c r="C465" s="22">
        <f t="shared" si="479"/>
        <v>0.76923076923076916</v>
      </c>
      <c r="D465" s="22">
        <v>1</v>
      </c>
      <c r="E465" s="20">
        <v>8760</v>
      </c>
      <c r="F465" s="22">
        <f t="shared" si="472"/>
        <v>3.773538461538462</v>
      </c>
      <c r="G465" s="22">
        <f t="shared" si="473"/>
        <v>1.2157940927999999</v>
      </c>
      <c r="H465" s="22">
        <f t="shared" si="474"/>
        <v>0.62978134007039988</v>
      </c>
      <c r="I465" s="22">
        <f>Затраты!B1233</f>
        <v>28.49</v>
      </c>
      <c r="J465" s="22">
        <f t="shared" si="475"/>
        <v>45.237923366886761</v>
      </c>
    </row>
    <row r="466" spans="1:10" x14ac:dyDescent="0.25">
      <c r="A466" s="10" t="s">
        <v>137</v>
      </c>
      <c r="B466" s="22">
        <v>1.2</v>
      </c>
      <c r="C466" s="22">
        <f t="shared" si="479"/>
        <v>0.76923076923076916</v>
      </c>
      <c r="D466" s="22">
        <v>1</v>
      </c>
      <c r="E466" s="20">
        <v>8760</v>
      </c>
      <c r="F466" s="22">
        <f t="shared" si="472"/>
        <v>3.773538461538462</v>
      </c>
      <c r="G466" s="22">
        <f t="shared" si="473"/>
        <v>1.2157940927999999</v>
      </c>
      <c r="H466" s="22">
        <f t="shared" si="474"/>
        <v>0.62978134007039988</v>
      </c>
      <c r="I466" s="22">
        <f>Затраты!B1236</f>
        <v>28.49</v>
      </c>
      <c r="J466" s="22">
        <f t="shared" si="475"/>
        <v>45.237923366886761</v>
      </c>
    </row>
    <row r="467" spans="1:10" x14ac:dyDescent="0.25">
      <c r="A467" s="10" t="s">
        <v>132</v>
      </c>
      <c r="B467" s="22">
        <v>11.4</v>
      </c>
      <c r="C467" s="22">
        <f t="shared" ref="C467" si="480">1/0.27</f>
        <v>3.7037037037037033</v>
      </c>
      <c r="D467" s="22">
        <v>1</v>
      </c>
      <c r="E467" s="20">
        <v>8000</v>
      </c>
      <c r="F467" s="22">
        <f t="shared" si="472"/>
        <v>61.570370370370377</v>
      </c>
      <c r="G467" s="22">
        <f t="shared" si="473"/>
        <v>19.837320687407406</v>
      </c>
      <c r="H467" s="22">
        <f t="shared" si="474"/>
        <v>10.275732116077036</v>
      </c>
      <c r="I467" s="22">
        <f>Затраты!B1239</f>
        <v>71.3</v>
      </c>
      <c r="J467" s="22">
        <f t="shared" si="475"/>
        <v>6.9386783534816576</v>
      </c>
    </row>
    <row r="468" spans="1:10" x14ac:dyDescent="0.25">
      <c r="A468" s="10" t="s">
        <v>131</v>
      </c>
      <c r="B468" s="22">
        <v>3.8</v>
      </c>
      <c r="C468" s="22">
        <f t="shared" ref="C468" si="481">0.6/0.27</f>
        <v>2.2222222222222219</v>
      </c>
      <c r="D468" s="22">
        <v>1</v>
      </c>
      <c r="E468" s="20">
        <v>8760</v>
      </c>
      <c r="F468" s="22">
        <f t="shared" si="472"/>
        <v>13.821333333333333</v>
      </c>
      <c r="G468" s="22">
        <f t="shared" si="473"/>
        <v>4.4530870938666665</v>
      </c>
      <c r="H468" s="22">
        <f t="shared" si="474"/>
        <v>2.306699114622933</v>
      </c>
      <c r="I468" s="22">
        <f>Затраты!B1242</f>
        <v>34.187999999999995</v>
      </c>
      <c r="J468" s="22">
        <f t="shared" si="475"/>
        <v>14.821178793224869</v>
      </c>
    </row>
    <row r="469" spans="1:10" x14ac:dyDescent="0.25">
      <c r="A469" s="10" t="s">
        <v>129</v>
      </c>
      <c r="B469" s="22">
        <v>1.7</v>
      </c>
      <c r="C469" s="22">
        <f t="shared" ref="C469:C470" si="482">1/0.65</f>
        <v>1.5384615384615383</v>
      </c>
      <c r="D469" s="22">
        <v>1</v>
      </c>
      <c r="E469" s="20">
        <v>8760</v>
      </c>
      <c r="F469" s="22">
        <f t="shared" si="472"/>
        <v>1.4150769230769238</v>
      </c>
      <c r="G469" s="22">
        <f t="shared" si="473"/>
        <v>0.4559227848000002</v>
      </c>
      <c r="H469" s="22">
        <f t="shared" si="474"/>
        <v>0.23616800252640008</v>
      </c>
      <c r="I469" s="22">
        <f>Затраты!B1245</f>
        <v>51.281999999999996</v>
      </c>
      <c r="J469" s="22">
        <f t="shared" si="475"/>
        <v>217.14203216105633</v>
      </c>
    </row>
    <row r="470" spans="1:10" x14ac:dyDescent="0.25">
      <c r="A470" s="10" t="s">
        <v>129</v>
      </c>
      <c r="B470" s="22">
        <v>1.7</v>
      </c>
      <c r="C470" s="22">
        <f t="shared" si="482"/>
        <v>1.5384615384615383</v>
      </c>
      <c r="D470" s="22">
        <v>1</v>
      </c>
      <c r="E470" s="20">
        <v>8760</v>
      </c>
      <c r="F470" s="22">
        <f t="shared" si="472"/>
        <v>1.4150769230769238</v>
      </c>
      <c r="G470" s="22">
        <f t="shared" si="473"/>
        <v>0.4559227848000002</v>
      </c>
      <c r="H470" s="22">
        <f t="shared" si="474"/>
        <v>0.23616800252640008</v>
      </c>
      <c r="I470" s="22">
        <f>Затраты!B1248</f>
        <v>51.281999999999996</v>
      </c>
      <c r="J470" s="22">
        <f t="shared" si="475"/>
        <v>217.14203216105633</v>
      </c>
    </row>
    <row r="471" spans="1:10" x14ac:dyDescent="0.25">
      <c r="A471" s="10" t="s">
        <v>126</v>
      </c>
      <c r="B471" s="22">
        <v>7.1</v>
      </c>
      <c r="C471" s="22">
        <f t="shared" ref="C471" si="483">1/0.27</f>
        <v>3.7037037037037033</v>
      </c>
      <c r="D471" s="22">
        <v>1</v>
      </c>
      <c r="E471" s="20">
        <v>8000</v>
      </c>
      <c r="F471" s="22">
        <f t="shared" si="472"/>
        <v>27.170370370370371</v>
      </c>
      <c r="G471" s="22">
        <f t="shared" si="473"/>
        <v>8.7540053274074072</v>
      </c>
      <c r="H471" s="22">
        <f t="shared" si="474"/>
        <v>4.534574759597036</v>
      </c>
      <c r="I471" s="22">
        <f>Затраты!B1251</f>
        <v>39.885999999999996</v>
      </c>
      <c r="J471" s="22">
        <f t="shared" si="475"/>
        <v>8.7959736280860117</v>
      </c>
    </row>
    <row r="472" spans="1:10" x14ac:dyDescent="0.25">
      <c r="A472" s="10" t="s">
        <v>133</v>
      </c>
      <c r="B472" s="22">
        <v>3</v>
      </c>
      <c r="C472" s="22">
        <f t="shared" ref="C472" si="484">1.5/0.65</f>
        <v>2.3076923076923075</v>
      </c>
      <c r="D472" s="22">
        <v>1</v>
      </c>
      <c r="E472" s="20">
        <v>8760</v>
      </c>
      <c r="F472" s="22">
        <f t="shared" si="472"/>
        <v>6.0646153846153865</v>
      </c>
      <c r="G472" s="22">
        <f t="shared" si="473"/>
        <v>1.9539547920000004</v>
      </c>
      <c r="H472" s="22">
        <f t="shared" si="474"/>
        <v>1.0121485822560001</v>
      </c>
      <c r="I472" s="22">
        <f>Затраты!B1254</f>
        <v>42.8</v>
      </c>
      <c r="J472" s="22">
        <f t="shared" si="475"/>
        <v>42.28628162932575</v>
      </c>
    </row>
    <row r="473" spans="1:10" x14ac:dyDescent="0.25">
      <c r="A473" s="10" t="s">
        <v>137</v>
      </c>
      <c r="B473" s="22">
        <v>1.2</v>
      </c>
      <c r="C473" s="22">
        <f t="shared" ref="C473" si="485">0.5/0.65</f>
        <v>0.76923076923076916</v>
      </c>
      <c r="D473" s="22">
        <v>1</v>
      </c>
      <c r="E473" s="20">
        <v>8760</v>
      </c>
      <c r="F473" s="22">
        <f t="shared" si="472"/>
        <v>3.773538461538462</v>
      </c>
      <c r="G473" s="22">
        <f t="shared" si="473"/>
        <v>1.2157940927999999</v>
      </c>
      <c r="H473" s="22">
        <f t="shared" si="474"/>
        <v>0.62978134007039988</v>
      </c>
      <c r="I473" s="22">
        <f>Затраты!B1257</f>
        <v>28.49</v>
      </c>
      <c r="J473" s="22">
        <f t="shared" si="475"/>
        <v>45.237923366886761</v>
      </c>
    </row>
    <row r="474" spans="1:10" x14ac:dyDescent="0.25">
      <c r="A474" s="10" t="s">
        <v>126</v>
      </c>
      <c r="B474" s="22">
        <v>7.1</v>
      </c>
      <c r="C474" s="22">
        <f t="shared" ref="C474" si="486">1/0.27</f>
        <v>3.7037037037037033</v>
      </c>
      <c r="D474" s="22">
        <v>1</v>
      </c>
      <c r="E474" s="20">
        <v>8000</v>
      </c>
      <c r="F474" s="22">
        <f t="shared" si="472"/>
        <v>27.170370370370371</v>
      </c>
      <c r="G474" s="22">
        <f t="shared" si="473"/>
        <v>8.7540053274074072</v>
      </c>
      <c r="H474" s="22">
        <f t="shared" si="474"/>
        <v>4.534574759597036</v>
      </c>
      <c r="I474" s="22">
        <f>Затраты!B1260</f>
        <v>39.885999999999996</v>
      </c>
      <c r="J474" s="22">
        <f t="shared" si="475"/>
        <v>8.7959736280860117</v>
      </c>
    </row>
    <row r="475" spans="1:10" x14ac:dyDescent="0.25">
      <c r="A475" s="10" t="s">
        <v>137</v>
      </c>
      <c r="B475" s="22">
        <v>1.2</v>
      </c>
      <c r="C475" s="22">
        <f t="shared" ref="C475:C476" si="487">0.5/0.65</f>
        <v>0.76923076923076916</v>
      </c>
      <c r="D475" s="22">
        <v>1</v>
      </c>
      <c r="E475" s="20">
        <v>8760</v>
      </c>
      <c r="F475" s="22">
        <f t="shared" si="472"/>
        <v>3.773538461538462</v>
      </c>
      <c r="G475" s="22">
        <f t="shared" si="473"/>
        <v>1.2157940927999999</v>
      </c>
      <c r="H475" s="22">
        <f t="shared" si="474"/>
        <v>0.62978134007039988</v>
      </c>
      <c r="I475" s="22">
        <f>Затраты!B1263</f>
        <v>28.49</v>
      </c>
      <c r="J475" s="22">
        <f t="shared" si="475"/>
        <v>45.237923366886761</v>
      </c>
    </row>
    <row r="476" spans="1:10" x14ac:dyDescent="0.25">
      <c r="A476" s="10" t="s">
        <v>137</v>
      </c>
      <c r="B476" s="22">
        <v>1.2</v>
      </c>
      <c r="C476" s="22">
        <f t="shared" si="487"/>
        <v>0.76923076923076916</v>
      </c>
      <c r="D476" s="22">
        <v>1</v>
      </c>
      <c r="E476" s="20">
        <v>8760</v>
      </c>
      <c r="F476" s="22">
        <f t="shared" si="472"/>
        <v>3.773538461538462</v>
      </c>
      <c r="G476" s="22">
        <f t="shared" si="473"/>
        <v>1.2157940927999999</v>
      </c>
      <c r="H476" s="22">
        <f t="shared" si="474"/>
        <v>0.62978134007039988</v>
      </c>
      <c r="I476" s="22">
        <f>Затраты!B1266</f>
        <v>28.49</v>
      </c>
      <c r="J476" s="22">
        <f t="shared" si="475"/>
        <v>45.237923366886761</v>
      </c>
    </row>
    <row r="477" spans="1:10" x14ac:dyDescent="0.25">
      <c r="A477" s="13" t="s">
        <v>33</v>
      </c>
      <c r="B477" s="13"/>
      <c r="C477" s="13"/>
      <c r="D477" s="13"/>
      <c r="E477" s="13"/>
      <c r="F477" s="13"/>
      <c r="G477" s="13"/>
      <c r="H477" s="13"/>
      <c r="I477" s="13"/>
      <c r="J477" s="13"/>
    </row>
    <row r="478" spans="1:10" x14ac:dyDescent="0.25">
      <c r="A478" s="10" t="s">
        <v>126</v>
      </c>
      <c r="B478" s="22">
        <v>7.1</v>
      </c>
      <c r="C478" s="22">
        <f t="shared" ref="C478:C484" si="488">1/0.27</f>
        <v>3.7037037037037033</v>
      </c>
      <c r="D478" s="22">
        <v>1</v>
      </c>
      <c r="E478" s="20">
        <v>8000</v>
      </c>
      <c r="F478" s="22">
        <f t="shared" ref="F478:F480" si="489">(B478-C478)*D478*E478/1000</f>
        <v>27.170370370370371</v>
      </c>
      <c r="G478" s="22">
        <f t="shared" ref="G478:G480" si="490">F478*0.2986*1.079</f>
        <v>8.7540053274074072</v>
      </c>
      <c r="H478" s="22">
        <f t="shared" ref="H478:H480" si="491">G478*200*2.59/1000</f>
        <v>4.534574759597036</v>
      </c>
      <c r="I478" s="22">
        <f>Затраты!B1270</f>
        <v>39.885999999999996</v>
      </c>
      <c r="J478" s="22">
        <f t="shared" ref="J478:J480" si="492">I478/H478</f>
        <v>8.7959736280860117</v>
      </c>
    </row>
    <row r="479" spans="1:10" x14ac:dyDescent="0.25">
      <c r="A479" s="10" t="s">
        <v>132</v>
      </c>
      <c r="B479" s="22">
        <v>11.4</v>
      </c>
      <c r="C479" s="22">
        <f t="shared" si="488"/>
        <v>3.7037037037037033</v>
      </c>
      <c r="D479" s="22">
        <v>1</v>
      </c>
      <c r="E479" s="20">
        <v>8000</v>
      </c>
      <c r="F479" s="22">
        <f t="shared" si="489"/>
        <v>61.570370370370377</v>
      </c>
      <c r="G479" s="22">
        <f t="shared" si="490"/>
        <v>19.837320687407406</v>
      </c>
      <c r="H479" s="22">
        <f t="shared" si="491"/>
        <v>10.275732116077036</v>
      </c>
      <c r="I479" s="22">
        <f>Затраты!B1273</f>
        <v>71.3</v>
      </c>
      <c r="J479" s="22">
        <f t="shared" si="492"/>
        <v>6.9386783534816576</v>
      </c>
    </row>
    <row r="480" spans="1:10" x14ac:dyDescent="0.25">
      <c r="A480" s="10" t="s">
        <v>126</v>
      </c>
      <c r="B480" s="22">
        <v>7.1</v>
      </c>
      <c r="C480" s="22">
        <f t="shared" si="488"/>
        <v>3.7037037037037033</v>
      </c>
      <c r="D480" s="22">
        <v>1</v>
      </c>
      <c r="E480" s="20">
        <v>8000</v>
      </c>
      <c r="F480" s="22">
        <f t="shared" si="489"/>
        <v>27.170370370370371</v>
      </c>
      <c r="G480" s="22">
        <f t="shared" si="490"/>
        <v>8.7540053274074072</v>
      </c>
      <c r="H480" s="22">
        <f t="shared" si="491"/>
        <v>4.534574759597036</v>
      </c>
      <c r="I480" s="22">
        <f>Затраты!B1276</f>
        <v>39.885999999999996</v>
      </c>
      <c r="J480" s="22">
        <f t="shared" si="492"/>
        <v>8.7959736280860117</v>
      </c>
    </row>
    <row r="481" spans="1:10" x14ac:dyDescent="0.25">
      <c r="A481" s="13" t="s">
        <v>34</v>
      </c>
      <c r="B481" s="13"/>
      <c r="C481" s="13"/>
      <c r="D481" s="13"/>
      <c r="E481" s="13"/>
      <c r="F481" s="13"/>
      <c r="G481" s="13"/>
      <c r="H481" s="13"/>
      <c r="I481" s="13"/>
      <c r="J481" s="13"/>
    </row>
    <row r="482" spans="1:10" x14ac:dyDescent="0.25">
      <c r="A482" s="10" t="s">
        <v>132</v>
      </c>
      <c r="B482" s="22">
        <v>11.4</v>
      </c>
      <c r="C482" s="22">
        <f t="shared" si="488"/>
        <v>3.7037037037037033</v>
      </c>
      <c r="D482" s="22">
        <v>1</v>
      </c>
      <c r="E482" s="20">
        <v>8000</v>
      </c>
      <c r="F482" s="22">
        <f t="shared" ref="F482:F484" si="493">(B482-C482)*D482*E482/1000</f>
        <v>61.570370370370377</v>
      </c>
      <c r="G482" s="22">
        <f t="shared" ref="G482:G484" si="494">F482*0.2986*1.079</f>
        <v>19.837320687407406</v>
      </c>
      <c r="H482" s="22">
        <f t="shared" ref="H482:H484" si="495">G482*200*2.59/1000</f>
        <v>10.275732116077036</v>
      </c>
      <c r="I482" s="22">
        <f>Затраты!B1280</f>
        <v>71.3</v>
      </c>
      <c r="J482" s="22">
        <f t="shared" ref="J482:J484" si="496">I482/H482</f>
        <v>6.9386783534816576</v>
      </c>
    </row>
    <row r="483" spans="1:10" x14ac:dyDescent="0.25">
      <c r="A483" s="10" t="s">
        <v>128</v>
      </c>
      <c r="B483" s="22">
        <v>3.8</v>
      </c>
      <c r="C483" s="22">
        <f>0.6/0.27</f>
        <v>2.2222222222222219</v>
      </c>
      <c r="D483" s="22">
        <v>1</v>
      </c>
      <c r="E483" s="20">
        <v>8760</v>
      </c>
      <c r="F483" s="22">
        <f t="shared" si="493"/>
        <v>13.821333333333333</v>
      </c>
      <c r="G483" s="22">
        <f t="shared" si="494"/>
        <v>4.4530870938666665</v>
      </c>
      <c r="H483" s="22">
        <f t="shared" si="495"/>
        <v>2.306699114622933</v>
      </c>
      <c r="I483" s="22">
        <f>Затраты!B1283</f>
        <v>34.187999999999995</v>
      </c>
      <c r="J483" s="22">
        <f t="shared" si="496"/>
        <v>14.821178793224869</v>
      </c>
    </row>
    <row r="484" spans="1:10" x14ac:dyDescent="0.25">
      <c r="A484" s="10" t="s">
        <v>126</v>
      </c>
      <c r="B484" s="22">
        <v>7.1</v>
      </c>
      <c r="C484" s="22">
        <f t="shared" si="488"/>
        <v>3.7037037037037033</v>
      </c>
      <c r="D484" s="22">
        <v>1</v>
      </c>
      <c r="E484" s="20">
        <v>8000</v>
      </c>
      <c r="F484" s="22">
        <f t="shared" si="493"/>
        <v>27.170370370370371</v>
      </c>
      <c r="G484" s="22">
        <f t="shared" si="494"/>
        <v>8.7540053274074072</v>
      </c>
      <c r="H484" s="22">
        <f t="shared" si="495"/>
        <v>4.534574759597036</v>
      </c>
      <c r="I484" s="22">
        <f>Затраты!B1286</f>
        <v>39.885999999999996</v>
      </c>
      <c r="J484" s="22">
        <f t="shared" si="496"/>
        <v>8.7959736280860117</v>
      </c>
    </row>
    <row r="485" spans="1:10" x14ac:dyDescent="0.25">
      <c r="A485" s="13" t="s">
        <v>35</v>
      </c>
      <c r="B485" s="13"/>
      <c r="C485" s="13"/>
      <c r="D485" s="13"/>
      <c r="E485" s="13"/>
      <c r="F485" s="13"/>
      <c r="G485" s="13"/>
      <c r="H485" s="13"/>
      <c r="I485" s="13"/>
      <c r="J485" s="13"/>
    </row>
    <row r="486" spans="1:10" x14ac:dyDescent="0.25">
      <c r="A486" s="10" t="s">
        <v>147</v>
      </c>
      <c r="B486" s="22">
        <v>2</v>
      </c>
      <c r="C486" s="22">
        <f>1/0.65</f>
        <v>1.5384615384615383</v>
      </c>
      <c r="D486" s="22">
        <v>1</v>
      </c>
      <c r="E486" s="20">
        <v>8760</v>
      </c>
      <c r="F486" s="22">
        <f t="shared" ref="F486:F491" si="497">(B486-C486)*D486*E486/1000</f>
        <v>4.0430769230769243</v>
      </c>
      <c r="G486" s="22">
        <f t="shared" ref="G486:G491" si="498">F486*0.2986*1.079</f>
        <v>1.3026365280000003</v>
      </c>
      <c r="H486" s="22">
        <f t="shared" ref="H486:H491" si="499">G486*200*2.59/1000</f>
        <v>0.67476572150400005</v>
      </c>
      <c r="I486" s="22">
        <f>Затраты!B1290</f>
        <v>39.885999999999996</v>
      </c>
      <c r="J486" s="22">
        <f t="shared" ref="J486:J491" si="500">I486/H486</f>
        <v>59.11088653273201</v>
      </c>
    </row>
    <row r="487" spans="1:10" x14ac:dyDescent="0.25">
      <c r="A487" s="10" t="s">
        <v>126</v>
      </c>
      <c r="B487" s="22">
        <v>7.1</v>
      </c>
      <c r="C487" s="22">
        <f t="shared" ref="C487:C488" si="501">1/0.27</f>
        <v>3.7037037037037033</v>
      </c>
      <c r="D487" s="22">
        <v>1</v>
      </c>
      <c r="E487" s="20">
        <v>8000</v>
      </c>
      <c r="F487" s="22">
        <f t="shared" si="497"/>
        <v>27.170370370370371</v>
      </c>
      <c r="G487" s="22">
        <f t="shared" si="498"/>
        <v>8.7540053274074072</v>
      </c>
      <c r="H487" s="22">
        <f t="shared" si="499"/>
        <v>4.534574759597036</v>
      </c>
      <c r="I487" s="22">
        <f>Затраты!B1293</f>
        <v>39.885999999999996</v>
      </c>
      <c r="J487" s="22">
        <f t="shared" si="500"/>
        <v>8.7959736280860117</v>
      </c>
    </row>
    <row r="488" spans="1:10" x14ac:dyDescent="0.25">
      <c r="A488" s="10" t="s">
        <v>126</v>
      </c>
      <c r="B488" s="22">
        <v>7.1</v>
      </c>
      <c r="C488" s="22">
        <f t="shared" si="501"/>
        <v>3.7037037037037033</v>
      </c>
      <c r="D488" s="22">
        <v>1</v>
      </c>
      <c r="E488" s="20">
        <v>8000</v>
      </c>
      <c r="F488" s="22">
        <f t="shared" si="497"/>
        <v>27.170370370370371</v>
      </c>
      <c r="G488" s="22">
        <f t="shared" si="498"/>
        <v>8.7540053274074072</v>
      </c>
      <c r="H488" s="22">
        <f t="shared" si="499"/>
        <v>4.534574759597036</v>
      </c>
      <c r="I488" s="22">
        <f>Затраты!B1296</f>
        <v>39.885999999999996</v>
      </c>
      <c r="J488" s="22">
        <f t="shared" si="500"/>
        <v>8.7959736280860117</v>
      </c>
    </row>
    <row r="489" spans="1:10" x14ac:dyDescent="0.25">
      <c r="A489" s="10" t="s">
        <v>133</v>
      </c>
      <c r="B489" s="22">
        <v>3</v>
      </c>
      <c r="C489" s="22">
        <f t="shared" ref="C489" si="502">1.5/0.65</f>
        <v>2.3076923076923075</v>
      </c>
      <c r="D489" s="22">
        <v>1</v>
      </c>
      <c r="E489" s="20">
        <v>8760</v>
      </c>
      <c r="F489" s="22">
        <f t="shared" si="497"/>
        <v>6.0646153846153865</v>
      </c>
      <c r="G489" s="22">
        <f t="shared" si="498"/>
        <v>1.9539547920000004</v>
      </c>
      <c r="H489" s="22">
        <f t="shared" si="499"/>
        <v>1.0121485822560001</v>
      </c>
      <c r="I489" s="22">
        <f>Затраты!B1299</f>
        <v>42.8</v>
      </c>
      <c r="J489" s="22">
        <f t="shared" si="500"/>
        <v>42.28628162932575</v>
      </c>
    </row>
    <row r="490" spans="1:10" x14ac:dyDescent="0.25">
      <c r="A490" s="10" t="s">
        <v>123</v>
      </c>
      <c r="B490" s="22">
        <v>13.4</v>
      </c>
      <c r="C490" s="22">
        <f t="shared" ref="C490" si="503">2/0.27</f>
        <v>7.4074074074074066</v>
      </c>
      <c r="D490" s="22">
        <v>1</v>
      </c>
      <c r="E490" s="20">
        <v>8000</v>
      </c>
      <c r="F490" s="22">
        <f t="shared" si="497"/>
        <v>47.94074074074075</v>
      </c>
      <c r="G490" s="22">
        <f t="shared" si="498"/>
        <v>15.445998494814816</v>
      </c>
      <c r="H490" s="22">
        <f t="shared" si="499"/>
        <v>8.0010272203140751</v>
      </c>
      <c r="I490" s="22">
        <f>Затраты!B1302</f>
        <v>82.620999999999995</v>
      </c>
      <c r="J490" s="22">
        <f t="shared" si="500"/>
        <v>10.326299076977364</v>
      </c>
    </row>
    <row r="491" spans="1:10" x14ac:dyDescent="0.25">
      <c r="A491" s="10" t="s">
        <v>147</v>
      </c>
      <c r="B491" s="22">
        <v>2</v>
      </c>
      <c r="C491" s="22">
        <f>1/0.65</f>
        <v>1.5384615384615383</v>
      </c>
      <c r="D491" s="22">
        <v>1</v>
      </c>
      <c r="E491" s="20">
        <v>8760</v>
      </c>
      <c r="F491" s="22">
        <f t="shared" si="497"/>
        <v>4.0430769230769243</v>
      </c>
      <c r="G491" s="22">
        <f t="shared" si="498"/>
        <v>1.3026365280000003</v>
      </c>
      <c r="H491" s="22">
        <f t="shared" si="499"/>
        <v>0.67476572150400005</v>
      </c>
      <c r="I491" s="22">
        <f>Затраты!B1305</f>
        <v>39.885999999999996</v>
      </c>
      <c r="J491" s="22">
        <f t="shared" si="500"/>
        <v>59.11088653273201</v>
      </c>
    </row>
    <row r="492" spans="1:10" x14ac:dyDescent="0.25">
      <c r="A492" s="13" t="s">
        <v>36</v>
      </c>
      <c r="B492" s="13"/>
      <c r="C492" s="13"/>
      <c r="D492" s="13"/>
      <c r="E492" s="13"/>
      <c r="F492" s="13"/>
      <c r="G492" s="13"/>
      <c r="H492" s="13"/>
      <c r="I492" s="13"/>
      <c r="J492" s="13"/>
    </row>
    <row r="493" spans="1:10" x14ac:dyDescent="0.25">
      <c r="A493" s="10" t="s">
        <v>132</v>
      </c>
      <c r="B493" s="22">
        <v>11.4</v>
      </c>
      <c r="C493" s="22">
        <f t="shared" ref="C493" si="504">1/0.27</f>
        <v>3.7037037037037033</v>
      </c>
      <c r="D493" s="22">
        <v>1</v>
      </c>
      <c r="E493" s="20">
        <v>8000</v>
      </c>
      <c r="F493" s="22">
        <f t="shared" ref="F493:F496" si="505">(B493-C493)*D493*E493/1000</f>
        <v>61.570370370370377</v>
      </c>
      <c r="G493" s="22">
        <f t="shared" ref="G493:G496" si="506">F493*0.2986*1.079</f>
        <v>19.837320687407406</v>
      </c>
      <c r="H493" s="22">
        <f t="shared" ref="H493:H496" si="507">G493*200*2.59/1000</f>
        <v>10.275732116077036</v>
      </c>
      <c r="I493" s="22">
        <f>Затраты!B1309</f>
        <v>71.3</v>
      </c>
      <c r="J493" s="22">
        <f t="shared" ref="J493:J496" si="508">I493/H493</f>
        <v>6.9386783534816576</v>
      </c>
    </row>
    <row r="494" spans="1:10" x14ac:dyDescent="0.25">
      <c r="A494" s="10" t="s">
        <v>128</v>
      </c>
      <c r="B494" s="22">
        <v>3.8</v>
      </c>
      <c r="C494" s="22">
        <f>0.6/0.27</f>
        <v>2.2222222222222219</v>
      </c>
      <c r="D494" s="22">
        <v>1</v>
      </c>
      <c r="E494" s="20">
        <v>8760</v>
      </c>
      <c r="F494" s="22">
        <f t="shared" si="505"/>
        <v>13.821333333333333</v>
      </c>
      <c r="G494" s="22">
        <f t="shared" si="506"/>
        <v>4.4530870938666665</v>
      </c>
      <c r="H494" s="22">
        <f t="shared" si="507"/>
        <v>2.306699114622933</v>
      </c>
      <c r="I494" s="22">
        <f>Затраты!B1312</f>
        <v>34.187999999999995</v>
      </c>
      <c r="J494" s="22">
        <f t="shared" si="508"/>
        <v>14.821178793224869</v>
      </c>
    </row>
    <row r="495" spans="1:10" x14ac:dyDescent="0.25">
      <c r="A495" s="10" t="s">
        <v>132</v>
      </c>
      <c r="B495" s="22">
        <v>11.4</v>
      </c>
      <c r="C495" s="22">
        <f t="shared" ref="C495" si="509">1/0.27</f>
        <v>3.7037037037037033</v>
      </c>
      <c r="D495" s="22">
        <v>1</v>
      </c>
      <c r="E495" s="20">
        <v>8000</v>
      </c>
      <c r="F495" s="22">
        <f t="shared" si="505"/>
        <v>61.570370370370377</v>
      </c>
      <c r="G495" s="22">
        <f t="shared" si="506"/>
        <v>19.837320687407406</v>
      </c>
      <c r="H495" s="22">
        <f t="shared" si="507"/>
        <v>10.275732116077036</v>
      </c>
      <c r="I495" s="22">
        <f>Затраты!B1315</f>
        <v>71.3</v>
      </c>
      <c r="J495" s="22">
        <f t="shared" si="508"/>
        <v>6.9386783534816576</v>
      </c>
    </row>
    <row r="496" spans="1:10" x14ac:dyDescent="0.25">
      <c r="A496" s="10" t="s">
        <v>128</v>
      </c>
      <c r="B496" s="22">
        <v>3.8</v>
      </c>
      <c r="C496" s="22">
        <f>0.6/0.27</f>
        <v>2.2222222222222219</v>
      </c>
      <c r="D496" s="22">
        <v>1</v>
      </c>
      <c r="E496" s="20">
        <v>8760</v>
      </c>
      <c r="F496" s="22">
        <f t="shared" si="505"/>
        <v>13.821333333333333</v>
      </c>
      <c r="G496" s="22">
        <f t="shared" si="506"/>
        <v>4.4530870938666665</v>
      </c>
      <c r="H496" s="22">
        <f t="shared" si="507"/>
        <v>2.306699114622933</v>
      </c>
      <c r="I496" s="22">
        <f>Затраты!B1318</f>
        <v>34.187999999999995</v>
      </c>
      <c r="J496" s="22">
        <f t="shared" si="508"/>
        <v>14.821178793224869</v>
      </c>
    </row>
    <row r="497" spans="1:10" x14ac:dyDescent="0.25">
      <c r="A497" s="13" t="s">
        <v>37</v>
      </c>
      <c r="B497" s="13"/>
      <c r="C497" s="13"/>
      <c r="D497" s="13"/>
      <c r="E497" s="13"/>
      <c r="F497" s="13"/>
      <c r="G497" s="13"/>
      <c r="H497" s="13"/>
      <c r="I497" s="13"/>
      <c r="J497" s="13"/>
    </row>
    <row r="498" spans="1:10" x14ac:dyDescent="0.25">
      <c r="A498" s="10" t="s">
        <v>137</v>
      </c>
      <c r="B498" s="22">
        <v>1.2</v>
      </c>
      <c r="C498" s="22">
        <f t="shared" ref="C498:C499" si="510">0.5/0.65</f>
        <v>0.76923076923076916</v>
      </c>
      <c r="D498" s="22">
        <v>1</v>
      </c>
      <c r="E498" s="20">
        <v>8760</v>
      </c>
      <c r="F498" s="22">
        <f t="shared" ref="F498:F502" si="511">(B498-C498)*D498*E498/1000</f>
        <v>3.773538461538462</v>
      </c>
      <c r="G498" s="22">
        <f t="shared" ref="G498:G502" si="512">F498*0.2986*1.079</f>
        <v>1.2157940927999999</v>
      </c>
      <c r="H498" s="22">
        <f t="shared" ref="H498:H502" si="513">G498*200*2.59/1000</f>
        <v>0.62978134007039988</v>
      </c>
      <c r="I498" s="22">
        <f>Затраты!B1322</f>
        <v>28.49</v>
      </c>
      <c r="J498" s="22">
        <f t="shared" ref="J498:J502" si="514">I498/H498</f>
        <v>45.237923366886761</v>
      </c>
    </row>
    <row r="499" spans="1:10" x14ac:dyDescent="0.25">
      <c r="A499" s="10" t="s">
        <v>137</v>
      </c>
      <c r="B499" s="22">
        <v>1.2</v>
      </c>
      <c r="C499" s="22">
        <f t="shared" si="510"/>
        <v>0.76923076923076916</v>
      </c>
      <c r="D499" s="22">
        <v>1</v>
      </c>
      <c r="E499" s="20">
        <v>8760</v>
      </c>
      <c r="F499" s="22">
        <f t="shared" si="511"/>
        <v>3.773538461538462</v>
      </c>
      <c r="G499" s="22">
        <f t="shared" si="512"/>
        <v>1.2157940927999999</v>
      </c>
      <c r="H499" s="22">
        <f t="shared" si="513"/>
        <v>0.62978134007039988</v>
      </c>
      <c r="I499" s="22">
        <f>Затраты!B1325</f>
        <v>28.49</v>
      </c>
      <c r="J499" s="22">
        <f t="shared" si="514"/>
        <v>45.237923366886761</v>
      </c>
    </row>
    <row r="500" spans="1:10" x14ac:dyDescent="0.25">
      <c r="A500" s="10" t="s">
        <v>126</v>
      </c>
      <c r="B500" s="22">
        <v>7.1</v>
      </c>
      <c r="C500" s="22">
        <f t="shared" ref="C500" si="515">1/0.27</f>
        <v>3.7037037037037033</v>
      </c>
      <c r="D500" s="22">
        <v>1</v>
      </c>
      <c r="E500" s="20">
        <v>8000</v>
      </c>
      <c r="F500" s="22">
        <f t="shared" si="511"/>
        <v>27.170370370370371</v>
      </c>
      <c r="G500" s="22">
        <f t="shared" si="512"/>
        <v>8.7540053274074072</v>
      </c>
      <c r="H500" s="22">
        <f t="shared" si="513"/>
        <v>4.534574759597036</v>
      </c>
      <c r="I500" s="22">
        <f>Затраты!B1328</f>
        <v>39.885999999999996</v>
      </c>
      <c r="J500" s="22">
        <f t="shared" si="514"/>
        <v>8.7959736280860117</v>
      </c>
    </row>
    <row r="501" spans="1:10" x14ac:dyDescent="0.25">
      <c r="A501" s="10" t="s">
        <v>123</v>
      </c>
      <c r="B501" s="22">
        <v>13.4</v>
      </c>
      <c r="C501" s="22">
        <f t="shared" ref="C501" si="516">2/0.27</f>
        <v>7.4074074074074066</v>
      </c>
      <c r="D501" s="22">
        <v>1</v>
      </c>
      <c r="E501" s="20">
        <v>8000</v>
      </c>
      <c r="F501" s="22">
        <f t="shared" si="511"/>
        <v>47.94074074074075</v>
      </c>
      <c r="G501" s="22">
        <f t="shared" si="512"/>
        <v>15.445998494814816</v>
      </c>
      <c r="H501" s="22">
        <f t="shared" si="513"/>
        <v>8.0010272203140751</v>
      </c>
      <c r="I501" s="22">
        <f>Затраты!B1331</f>
        <v>82.620999999999995</v>
      </c>
      <c r="J501" s="22">
        <f t="shared" si="514"/>
        <v>10.326299076977364</v>
      </c>
    </row>
    <row r="502" spans="1:10" x14ac:dyDescent="0.25">
      <c r="A502" s="10" t="s">
        <v>130</v>
      </c>
      <c r="B502" s="22">
        <v>4.5</v>
      </c>
      <c r="C502" s="22">
        <f>1/0.27</f>
        <v>3.7037037037037033</v>
      </c>
      <c r="D502" s="22">
        <v>1</v>
      </c>
      <c r="E502" s="20">
        <v>8760</v>
      </c>
      <c r="F502" s="22">
        <f t="shared" si="511"/>
        <v>6.9755555555555597</v>
      </c>
      <c r="G502" s="22">
        <f t="shared" si="512"/>
        <v>2.2474500591111122</v>
      </c>
      <c r="H502" s="22">
        <f t="shared" si="513"/>
        <v>1.1641791306195559</v>
      </c>
      <c r="I502" s="22">
        <f>Затраты!B1334</f>
        <v>39.885999999999996</v>
      </c>
      <c r="J502" s="22">
        <f t="shared" si="514"/>
        <v>34.261050512710497</v>
      </c>
    </row>
    <row r="503" spans="1:10" x14ac:dyDescent="0.25">
      <c r="A503" s="13" t="s">
        <v>38</v>
      </c>
      <c r="B503" s="13"/>
      <c r="C503" s="13"/>
      <c r="D503" s="13"/>
      <c r="E503" s="13"/>
      <c r="F503" s="13"/>
      <c r="G503" s="13"/>
      <c r="H503" s="13"/>
      <c r="I503" s="13"/>
      <c r="J503" s="13"/>
    </row>
    <row r="504" spans="1:10" x14ac:dyDescent="0.25">
      <c r="A504" s="10" t="s">
        <v>152</v>
      </c>
      <c r="B504" s="22">
        <v>4.7</v>
      </c>
      <c r="C504" s="22">
        <f>0.6/0.27</f>
        <v>2.2222222222222219</v>
      </c>
      <c r="D504" s="22">
        <v>1</v>
      </c>
      <c r="E504" s="20">
        <v>8000</v>
      </c>
      <c r="F504" s="22">
        <f t="shared" ref="F504:F506" si="517">(B504-C504)*D504*E504/1000</f>
        <v>19.822222222222226</v>
      </c>
      <c r="G504" s="22">
        <f t="shared" ref="G504:G506" si="518">F504*0.2986*1.079</f>
        <v>6.386509884444445</v>
      </c>
      <c r="H504" s="22">
        <f t="shared" ref="H504:H506" si="519">G504*200*2.59/1000</f>
        <v>3.3082121201422225</v>
      </c>
      <c r="I504" s="22">
        <f>Затраты!B1338</f>
        <v>37.1</v>
      </c>
      <c r="J504" s="22">
        <f t="shared" ref="J504:J506" si="520">I504/H504</f>
        <v>11.214516679300795</v>
      </c>
    </row>
    <row r="505" spans="1:10" x14ac:dyDescent="0.25">
      <c r="A505" s="10" t="s">
        <v>128</v>
      </c>
      <c r="B505" s="22">
        <v>3.8</v>
      </c>
      <c r="C505" s="22">
        <f t="shared" ref="C505:C506" si="521">0.6/0.27</f>
        <v>2.2222222222222219</v>
      </c>
      <c r="D505" s="22">
        <v>1</v>
      </c>
      <c r="E505" s="20">
        <v>8760</v>
      </c>
      <c r="F505" s="22">
        <f t="shared" si="517"/>
        <v>13.821333333333333</v>
      </c>
      <c r="G505" s="22">
        <f t="shared" si="518"/>
        <v>4.4530870938666665</v>
      </c>
      <c r="H505" s="22">
        <f t="shared" si="519"/>
        <v>2.306699114622933</v>
      </c>
      <c r="I505" s="22">
        <f>Затраты!B1341</f>
        <v>34.187999999999995</v>
      </c>
      <c r="J505" s="22">
        <f t="shared" si="520"/>
        <v>14.821178793224869</v>
      </c>
    </row>
    <row r="506" spans="1:10" x14ac:dyDescent="0.25">
      <c r="A506" s="10" t="s">
        <v>128</v>
      </c>
      <c r="B506" s="22">
        <v>3.8</v>
      </c>
      <c r="C506" s="22">
        <f t="shared" si="521"/>
        <v>2.2222222222222219</v>
      </c>
      <c r="D506" s="22">
        <v>1</v>
      </c>
      <c r="E506" s="20">
        <v>8760</v>
      </c>
      <c r="F506" s="22">
        <f t="shared" si="517"/>
        <v>13.821333333333333</v>
      </c>
      <c r="G506" s="22">
        <f t="shared" si="518"/>
        <v>4.4530870938666665</v>
      </c>
      <c r="H506" s="22">
        <f t="shared" si="519"/>
        <v>2.306699114622933</v>
      </c>
      <c r="I506" s="22">
        <f>Затраты!B1344</f>
        <v>34.187999999999995</v>
      </c>
      <c r="J506" s="22">
        <f t="shared" si="520"/>
        <v>14.821178793224869</v>
      </c>
    </row>
    <row r="507" spans="1:10" x14ac:dyDescent="0.25">
      <c r="A507" s="13" t="s">
        <v>39</v>
      </c>
      <c r="B507" s="13"/>
      <c r="C507" s="13"/>
      <c r="D507" s="13"/>
      <c r="E507" s="13"/>
      <c r="F507" s="13"/>
      <c r="G507" s="13"/>
      <c r="H507" s="13"/>
      <c r="I507" s="13"/>
      <c r="J507" s="13"/>
    </row>
    <row r="508" spans="1:10" x14ac:dyDescent="0.25">
      <c r="A508" s="10" t="s">
        <v>126</v>
      </c>
      <c r="B508" s="22">
        <v>7.1</v>
      </c>
      <c r="C508" s="22">
        <f t="shared" ref="C508" si="522">1/0.27</f>
        <v>3.7037037037037033</v>
      </c>
      <c r="D508" s="22">
        <v>1</v>
      </c>
      <c r="E508" s="20">
        <v>8000</v>
      </c>
      <c r="F508" s="22">
        <f t="shared" ref="F508" si="523">(B508-C508)*D508*E508/1000</f>
        <v>27.170370370370371</v>
      </c>
      <c r="G508" s="22">
        <f t="shared" ref="G508" si="524">F508*0.2986*1.079</f>
        <v>8.7540053274074072</v>
      </c>
      <c r="H508" s="22">
        <f t="shared" ref="H508" si="525">G508*200*2.59/1000</f>
        <v>4.534574759597036</v>
      </c>
      <c r="I508" s="22">
        <f>Затраты!B1348</f>
        <v>39.885999999999996</v>
      </c>
      <c r="J508" s="22">
        <f t="shared" ref="J508" si="526">I508/H508</f>
        <v>8.7959736280860117</v>
      </c>
    </row>
    <row r="509" spans="1:10" x14ac:dyDescent="0.25">
      <c r="A509" s="13" t="s">
        <v>40</v>
      </c>
      <c r="B509" s="13"/>
      <c r="C509" s="13"/>
      <c r="D509" s="13"/>
      <c r="E509" s="13"/>
      <c r="F509" s="13"/>
      <c r="G509" s="13"/>
      <c r="H509" s="13"/>
      <c r="I509" s="13"/>
      <c r="J509" s="13"/>
    </row>
    <row r="510" spans="1:10" x14ac:dyDescent="0.25">
      <c r="A510" s="10" t="s">
        <v>126</v>
      </c>
      <c r="B510" s="22">
        <v>7.1</v>
      </c>
      <c r="C510" s="22">
        <f t="shared" ref="C510:C511" si="527">1/0.27</f>
        <v>3.7037037037037033</v>
      </c>
      <c r="D510" s="22">
        <v>1</v>
      </c>
      <c r="E510" s="20">
        <v>8000</v>
      </c>
      <c r="F510" s="22">
        <f t="shared" ref="F510:F513" si="528">(B510-C510)*D510*E510/1000</f>
        <v>27.170370370370371</v>
      </c>
      <c r="G510" s="22">
        <f t="shared" ref="G510:G513" si="529">F510*0.2986*1.079</f>
        <v>8.7540053274074072</v>
      </c>
      <c r="H510" s="22">
        <f t="shared" ref="H510:H513" si="530">G510*200*2.59/1000</f>
        <v>4.534574759597036</v>
      </c>
      <c r="I510" s="22">
        <f>Затраты!B1352</f>
        <v>39.885999999999996</v>
      </c>
      <c r="J510" s="22">
        <f t="shared" ref="J510:J513" si="531">I510/H510</f>
        <v>8.7959736280860117</v>
      </c>
    </row>
    <row r="511" spans="1:10" x14ac:dyDescent="0.25">
      <c r="A511" s="10" t="s">
        <v>126</v>
      </c>
      <c r="B511" s="22">
        <v>7.1</v>
      </c>
      <c r="C511" s="22">
        <f t="shared" si="527"/>
        <v>3.7037037037037033</v>
      </c>
      <c r="D511" s="22">
        <v>1</v>
      </c>
      <c r="E511" s="20">
        <v>8000</v>
      </c>
      <c r="F511" s="22">
        <f t="shared" si="528"/>
        <v>27.170370370370371</v>
      </c>
      <c r="G511" s="22">
        <f t="shared" si="529"/>
        <v>8.7540053274074072</v>
      </c>
      <c r="H511" s="22">
        <f t="shared" si="530"/>
        <v>4.534574759597036</v>
      </c>
      <c r="I511" s="22">
        <f>Затраты!B1355</f>
        <v>39.885999999999996</v>
      </c>
      <c r="J511" s="22">
        <f t="shared" si="531"/>
        <v>8.7959736280860117</v>
      </c>
    </row>
    <row r="512" spans="1:10" x14ac:dyDescent="0.25">
      <c r="A512" s="10" t="s">
        <v>128</v>
      </c>
      <c r="B512" s="22">
        <v>3.8</v>
      </c>
      <c r="C512" s="22">
        <f t="shared" ref="C512:C513" si="532">0.6/0.27</f>
        <v>2.2222222222222219</v>
      </c>
      <c r="D512" s="22">
        <v>1</v>
      </c>
      <c r="E512" s="20">
        <v>8760</v>
      </c>
      <c r="F512" s="22">
        <f t="shared" si="528"/>
        <v>13.821333333333333</v>
      </c>
      <c r="G512" s="22">
        <f t="shared" si="529"/>
        <v>4.4530870938666665</v>
      </c>
      <c r="H512" s="22">
        <f t="shared" si="530"/>
        <v>2.306699114622933</v>
      </c>
      <c r="I512" s="22">
        <f>Затраты!B1358</f>
        <v>34.187999999999995</v>
      </c>
      <c r="J512" s="22">
        <f t="shared" si="531"/>
        <v>14.821178793224869</v>
      </c>
    </row>
    <row r="513" spans="1:10" x14ac:dyDescent="0.25">
      <c r="A513" s="10" t="s">
        <v>128</v>
      </c>
      <c r="B513" s="22">
        <v>3.8</v>
      </c>
      <c r="C513" s="22">
        <f t="shared" si="532"/>
        <v>2.2222222222222219</v>
      </c>
      <c r="D513" s="22">
        <v>1</v>
      </c>
      <c r="E513" s="20">
        <v>8760</v>
      </c>
      <c r="F513" s="22">
        <f t="shared" si="528"/>
        <v>13.821333333333333</v>
      </c>
      <c r="G513" s="22">
        <f t="shared" si="529"/>
        <v>4.4530870938666665</v>
      </c>
      <c r="H513" s="22">
        <f t="shared" si="530"/>
        <v>2.306699114622933</v>
      </c>
      <c r="I513" s="22">
        <f>Затраты!B1361</f>
        <v>34.187999999999995</v>
      </c>
      <c r="J513" s="22">
        <f t="shared" si="531"/>
        <v>14.821178793224869</v>
      </c>
    </row>
    <row r="514" spans="1:10" x14ac:dyDescent="0.25">
      <c r="A514" s="13" t="s">
        <v>41</v>
      </c>
      <c r="B514" s="13"/>
      <c r="C514" s="13"/>
      <c r="D514" s="13"/>
      <c r="E514" s="13"/>
      <c r="F514" s="13"/>
      <c r="G514" s="13"/>
      <c r="H514" s="13"/>
      <c r="I514" s="13"/>
      <c r="J514" s="13"/>
    </row>
    <row r="515" spans="1:10" x14ac:dyDescent="0.25">
      <c r="A515" s="10" t="s">
        <v>123</v>
      </c>
      <c r="B515" s="22">
        <v>13.4</v>
      </c>
      <c r="C515" s="22">
        <f t="shared" ref="C515" si="533">2/0.27</f>
        <v>7.4074074074074066</v>
      </c>
      <c r="D515" s="22">
        <v>1</v>
      </c>
      <c r="E515" s="20">
        <v>8000</v>
      </c>
      <c r="F515" s="22">
        <f t="shared" ref="F515:F517" si="534">(B515-C515)*D515*E515/1000</f>
        <v>47.94074074074075</v>
      </c>
      <c r="G515" s="22">
        <f t="shared" ref="G515:G517" si="535">F515*0.2986*1.079</f>
        <v>15.445998494814816</v>
      </c>
      <c r="H515" s="22">
        <f t="shared" ref="H515:H517" si="536">G515*200*2.59/1000</f>
        <v>8.0010272203140751</v>
      </c>
      <c r="I515" s="22">
        <f>Затраты!B1365</f>
        <v>82.620999999999995</v>
      </c>
      <c r="J515" s="22">
        <f t="shared" ref="J515:J517" si="537">I515/H515</f>
        <v>10.326299076977364</v>
      </c>
    </row>
    <row r="516" spans="1:10" x14ac:dyDescent="0.25">
      <c r="A516" s="10" t="s">
        <v>119</v>
      </c>
      <c r="B516" s="22">
        <v>0.5</v>
      </c>
      <c r="C516" s="22">
        <f>0.25/0.65</f>
        <v>0.38461538461538458</v>
      </c>
      <c r="D516" s="22">
        <v>1</v>
      </c>
      <c r="E516" s="20">
        <v>8760</v>
      </c>
      <c r="F516" s="22">
        <f t="shared" si="534"/>
        <v>1.0107692307692311</v>
      </c>
      <c r="G516" s="22">
        <f t="shared" si="535"/>
        <v>0.32565913200000007</v>
      </c>
      <c r="H516" s="22">
        <f t="shared" si="536"/>
        <v>0.16869143037600001</v>
      </c>
      <c r="I516" s="22">
        <f>Затраты!B1368</f>
        <v>19.942999999999998</v>
      </c>
      <c r="J516" s="22">
        <f t="shared" si="537"/>
        <v>118.22177306546402</v>
      </c>
    </row>
    <row r="517" spans="1:10" x14ac:dyDescent="0.25">
      <c r="A517" s="10" t="s">
        <v>130</v>
      </c>
      <c r="B517" s="22">
        <v>4.5</v>
      </c>
      <c r="C517" s="22">
        <f>1/0.27</f>
        <v>3.7037037037037033</v>
      </c>
      <c r="D517" s="22">
        <v>1</v>
      </c>
      <c r="E517" s="20">
        <v>8760</v>
      </c>
      <c r="F517" s="22">
        <f t="shared" si="534"/>
        <v>6.9755555555555597</v>
      </c>
      <c r="G517" s="22">
        <f t="shared" si="535"/>
        <v>2.2474500591111122</v>
      </c>
      <c r="H517" s="22">
        <f t="shared" si="536"/>
        <v>1.1641791306195559</v>
      </c>
      <c r="I517" s="22">
        <f>Затраты!B1371</f>
        <v>39.885999999999996</v>
      </c>
      <c r="J517" s="22">
        <f t="shared" si="537"/>
        <v>34.261050512710497</v>
      </c>
    </row>
    <row r="518" spans="1:10" x14ac:dyDescent="0.25">
      <c r="A518" s="13" t="s">
        <v>42</v>
      </c>
      <c r="B518" s="13"/>
      <c r="C518" s="13"/>
      <c r="D518" s="13"/>
      <c r="E518" s="13"/>
      <c r="F518" s="13"/>
      <c r="G518" s="13"/>
      <c r="H518" s="13"/>
      <c r="I518" s="13"/>
      <c r="J518" s="13"/>
    </row>
    <row r="519" spans="1:10" x14ac:dyDescent="0.25">
      <c r="A519" s="10" t="s">
        <v>128</v>
      </c>
      <c r="B519" s="22">
        <v>3.8</v>
      </c>
      <c r="C519" s="22">
        <f t="shared" ref="C519:C521" si="538">0.6/0.27</f>
        <v>2.2222222222222219</v>
      </c>
      <c r="D519" s="22">
        <v>1</v>
      </c>
      <c r="E519" s="20">
        <v>8760</v>
      </c>
      <c r="F519" s="22">
        <f t="shared" ref="F519:F521" si="539">(B519-C519)*D519*E519/1000</f>
        <v>13.821333333333333</v>
      </c>
      <c r="G519" s="22">
        <f t="shared" ref="G519:G521" si="540">F519*0.2986*1.079</f>
        <v>4.4530870938666665</v>
      </c>
      <c r="H519" s="22">
        <f t="shared" ref="H519:H521" si="541">G519*200*2.59/1000</f>
        <v>2.306699114622933</v>
      </c>
      <c r="I519" s="22">
        <f>Затраты!B1375</f>
        <v>34.187999999999995</v>
      </c>
      <c r="J519" s="22">
        <f t="shared" ref="J519:J521" si="542">I519/H519</f>
        <v>14.821178793224869</v>
      </c>
    </row>
    <row r="520" spans="1:10" x14ac:dyDescent="0.25">
      <c r="A520" s="10" t="s">
        <v>128</v>
      </c>
      <c r="B520" s="22">
        <v>3.8</v>
      </c>
      <c r="C520" s="22">
        <f t="shared" si="538"/>
        <v>2.2222222222222219</v>
      </c>
      <c r="D520" s="22">
        <v>1</v>
      </c>
      <c r="E520" s="20">
        <v>8760</v>
      </c>
      <c r="F520" s="22">
        <f t="shared" si="539"/>
        <v>13.821333333333333</v>
      </c>
      <c r="G520" s="22">
        <f t="shared" si="540"/>
        <v>4.4530870938666665</v>
      </c>
      <c r="H520" s="22">
        <f t="shared" si="541"/>
        <v>2.306699114622933</v>
      </c>
      <c r="I520" s="22">
        <f>Затраты!B1378</f>
        <v>34.187999999999995</v>
      </c>
      <c r="J520" s="22">
        <f t="shared" si="542"/>
        <v>14.821178793224869</v>
      </c>
    </row>
    <row r="521" spans="1:10" x14ac:dyDescent="0.25">
      <c r="A521" s="10" t="s">
        <v>128</v>
      </c>
      <c r="B521" s="22">
        <v>3.8</v>
      </c>
      <c r="C521" s="22">
        <f t="shared" si="538"/>
        <v>2.2222222222222219</v>
      </c>
      <c r="D521" s="22">
        <v>1</v>
      </c>
      <c r="E521" s="20">
        <v>8760</v>
      </c>
      <c r="F521" s="22">
        <f t="shared" si="539"/>
        <v>13.821333333333333</v>
      </c>
      <c r="G521" s="22">
        <f t="shared" si="540"/>
        <v>4.4530870938666665</v>
      </c>
      <c r="H521" s="22">
        <f t="shared" si="541"/>
        <v>2.306699114622933</v>
      </c>
      <c r="I521" s="22">
        <f>Затраты!B1381</f>
        <v>34.187999999999995</v>
      </c>
      <c r="J521" s="22">
        <f t="shared" si="542"/>
        <v>14.821178793224869</v>
      </c>
    </row>
    <row r="522" spans="1:10" x14ac:dyDescent="0.25">
      <c r="A522" s="13" t="s">
        <v>43</v>
      </c>
      <c r="B522" s="13"/>
      <c r="C522" s="13"/>
      <c r="D522" s="13"/>
      <c r="E522" s="13"/>
      <c r="F522" s="13"/>
      <c r="G522" s="13"/>
      <c r="H522" s="13"/>
      <c r="I522" s="13"/>
      <c r="J522" s="13"/>
    </row>
    <row r="523" spans="1:10" x14ac:dyDescent="0.25">
      <c r="A523" s="10" t="s">
        <v>135</v>
      </c>
      <c r="B523" s="22">
        <v>7.9</v>
      </c>
      <c r="C523" s="22">
        <f t="shared" ref="C523" si="543">4/0.65</f>
        <v>6.1538461538461533</v>
      </c>
      <c r="D523" s="22">
        <v>1</v>
      </c>
      <c r="E523" s="20">
        <v>8760</v>
      </c>
      <c r="F523" s="22">
        <f t="shared" ref="F523:F535" si="544">(B523-C523)*D523*E523/1000</f>
        <v>15.2963076923077</v>
      </c>
      <c r="G523" s="22">
        <f t="shared" ref="G523:G535" si="545">F523*0.2986*1.079</f>
        <v>4.9283081976000025</v>
      </c>
      <c r="H523" s="22">
        <f t="shared" ref="H523:H535" si="546">G523*200*2.59/1000</f>
        <v>2.5528636463568009</v>
      </c>
      <c r="I523" s="22">
        <f>Затраты!B1385</f>
        <v>56.98</v>
      </c>
      <c r="J523" s="22">
        <f t="shared" ref="J523:J535" si="547">I523/H523</f>
        <v>22.320032674411078</v>
      </c>
    </row>
    <row r="524" spans="1:10" x14ac:dyDescent="0.25">
      <c r="A524" s="10" t="s">
        <v>137</v>
      </c>
      <c r="B524" s="22">
        <v>1.2</v>
      </c>
      <c r="C524" s="22">
        <f t="shared" ref="C524" si="548">0.5/0.65</f>
        <v>0.76923076923076916</v>
      </c>
      <c r="D524" s="22">
        <v>1</v>
      </c>
      <c r="E524" s="20">
        <v>8760</v>
      </c>
      <c r="F524" s="22">
        <f t="shared" si="544"/>
        <v>3.773538461538462</v>
      </c>
      <c r="G524" s="22">
        <f t="shared" si="545"/>
        <v>1.2157940927999999</v>
      </c>
      <c r="H524" s="22">
        <f t="shared" si="546"/>
        <v>0.62978134007039988</v>
      </c>
      <c r="I524" s="22">
        <f>Затраты!B1388</f>
        <v>28.49</v>
      </c>
      <c r="J524" s="22">
        <f t="shared" si="547"/>
        <v>45.237923366886761</v>
      </c>
    </row>
    <row r="525" spans="1:10" x14ac:dyDescent="0.25">
      <c r="A525" s="10" t="s">
        <v>135</v>
      </c>
      <c r="B525" s="22">
        <v>7.9</v>
      </c>
      <c r="C525" s="22">
        <f t="shared" ref="C525:C529" si="549">4/0.65</f>
        <v>6.1538461538461533</v>
      </c>
      <c r="D525" s="22">
        <v>1</v>
      </c>
      <c r="E525" s="20">
        <v>8760</v>
      </c>
      <c r="F525" s="22">
        <f t="shared" si="544"/>
        <v>15.2963076923077</v>
      </c>
      <c r="G525" s="22">
        <f t="shared" si="545"/>
        <v>4.9283081976000025</v>
      </c>
      <c r="H525" s="22">
        <f t="shared" si="546"/>
        <v>2.5528636463568009</v>
      </c>
      <c r="I525" s="22">
        <f>Затраты!B1391</f>
        <v>56.98</v>
      </c>
      <c r="J525" s="22">
        <f t="shared" si="547"/>
        <v>22.320032674411078</v>
      </c>
    </row>
    <row r="526" spans="1:10" x14ac:dyDescent="0.25">
      <c r="A526" s="10" t="s">
        <v>135</v>
      </c>
      <c r="B526" s="22">
        <v>7.9</v>
      </c>
      <c r="C526" s="22">
        <f t="shared" si="549"/>
        <v>6.1538461538461533</v>
      </c>
      <c r="D526" s="22">
        <v>1</v>
      </c>
      <c r="E526" s="20">
        <v>8760</v>
      </c>
      <c r="F526" s="22">
        <f t="shared" si="544"/>
        <v>15.2963076923077</v>
      </c>
      <c r="G526" s="22">
        <f t="shared" si="545"/>
        <v>4.9283081976000025</v>
      </c>
      <c r="H526" s="22">
        <f t="shared" si="546"/>
        <v>2.5528636463568009</v>
      </c>
      <c r="I526" s="22">
        <f>Затраты!B1394</f>
        <v>56.98</v>
      </c>
      <c r="J526" s="22">
        <f t="shared" si="547"/>
        <v>22.320032674411078</v>
      </c>
    </row>
    <row r="527" spans="1:10" x14ac:dyDescent="0.25">
      <c r="A527" s="10" t="s">
        <v>135</v>
      </c>
      <c r="B527" s="22">
        <v>7.9</v>
      </c>
      <c r="C527" s="22">
        <f t="shared" si="549"/>
        <v>6.1538461538461533</v>
      </c>
      <c r="D527" s="22">
        <v>1</v>
      </c>
      <c r="E527" s="20">
        <v>8760</v>
      </c>
      <c r="F527" s="22">
        <f t="shared" si="544"/>
        <v>15.2963076923077</v>
      </c>
      <c r="G527" s="22">
        <f t="shared" si="545"/>
        <v>4.9283081976000025</v>
      </c>
      <c r="H527" s="22">
        <f t="shared" si="546"/>
        <v>2.5528636463568009</v>
      </c>
      <c r="I527" s="22">
        <f>Затраты!B1397</f>
        <v>56.98</v>
      </c>
      <c r="J527" s="22">
        <f t="shared" si="547"/>
        <v>22.320032674411078</v>
      </c>
    </row>
    <row r="528" spans="1:10" x14ac:dyDescent="0.25">
      <c r="A528" s="10" t="s">
        <v>135</v>
      </c>
      <c r="B528" s="22">
        <v>7.9</v>
      </c>
      <c r="C528" s="22">
        <f t="shared" si="549"/>
        <v>6.1538461538461533</v>
      </c>
      <c r="D528" s="22">
        <v>1</v>
      </c>
      <c r="E528" s="20">
        <v>8760</v>
      </c>
      <c r="F528" s="22">
        <f t="shared" si="544"/>
        <v>15.2963076923077</v>
      </c>
      <c r="G528" s="22">
        <f t="shared" si="545"/>
        <v>4.9283081976000025</v>
      </c>
      <c r="H528" s="22">
        <f t="shared" si="546"/>
        <v>2.5528636463568009</v>
      </c>
      <c r="I528" s="22">
        <f>Затраты!B1400</f>
        <v>56.98</v>
      </c>
      <c r="J528" s="22">
        <f t="shared" si="547"/>
        <v>22.320032674411078</v>
      </c>
    </row>
    <row r="529" spans="1:10" x14ac:dyDescent="0.25">
      <c r="A529" s="10" t="s">
        <v>135</v>
      </c>
      <c r="B529" s="22">
        <v>7.9</v>
      </c>
      <c r="C529" s="22">
        <f t="shared" si="549"/>
        <v>6.1538461538461533</v>
      </c>
      <c r="D529" s="22">
        <v>1</v>
      </c>
      <c r="E529" s="20">
        <v>8760</v>
      </c>
      <c r="F529" s="22">
        <f t="shared" si="544"/>
        <v>15.2963076923077</v>
      </c>
      <c r="G529" s="22">
        <f t="shared" si="545"/>
        <v>4.9283081976000025</v>
      </c>
      <c r="H529" s="22">
        <f t="shared" si="546"/>
        <v>2.5528636463568009</v>
      </c>
      <c r="I529" s="22">
        <f>Затраты!B1403</f>
        <v>56.98</v>
      </c>
      <c r="J529" s="22">
        <f t="shared" si="547"/>
        <v>22.320032674411078</v>
      </c>
    </row>
    <row r="530" spans="1:10" x14ac:dyDescent="0.25">
      <c r="A530" s="10" t="s">
        <v>132</v>
      </c>
      <c r="B530" s="22">
        <v>11.4</v>
      </c>
      <c r="C530" s="22">
        <f t="shared" ref="C530:C531" si="550">1/0.27</f>
        <v>3.7037037037037033</v>
      </c>
      <c r="D530" s="22">
        <v>1</v>
      </c>
      <c r="E530" s="20">
        <v>8000</v>
      </c>
      <c r="F530" s="22">
        <f t="shared" si="544"/>
        <v>61.570370370370377</v>
      </c>
      <c r="G530" s="22">
        <f t="shared" si="545"/>
        <v>19.837320687407406</v>
      </c>
      <c r="H530" s="22">
        <f t="shared" si="546"/>
        <v>10.275732116077036</v>
      </c>
      <c r="I530" s="22">
        <f>Затраты!B1406</f>
        <v>71.3</v>
      </c>
      <c r="J530" s="22">
        <f t="shared" si="547"/>
        <v>6.9386783534816576</v>
      </c>
    </row>
    <row r="531" spans="1:10" x14ac:dyDescent="0.25">
      <c r="A531" s="10" t="s">
        <v>132</v>
      </c>
      <c r="B531" s="22">
        <v>11.4</v>
      </c>
      <c r="C531" s="22">
        <f t="shared" si="550"/>
        <v>3.7037037037037033</v>
      </c>
      <c r="D531" s="22">
        <v>1</v>
      </c>
      <c r="E531" s="20">
        <v>8000</v>
      </c>
      <c r="F531" s="22">
        <f t="shared" si="544"/>
        <v>61.570370370370377</v>
      </c>
      <c r="G531" s="22">
        <f t="shared" si="545"/>
        <v>19.837320687407406</v>
      </c>
      <c r="H531" s="22">
        <f t="shared" si="546"/>
        <v>10.275732116077036</v>
      </c>
      <c r="I531" s="22">
        <f>Затраты!B1409</f>
        <v>71.3</v>
      </c>
      <c r="J531" s="22">
        <f t="shared" si="547"/>
        <v>6.9386783534816576</v>
      </c>
    </row>
    <row r="532" spans="1:10" x14ac:dyDescent="0.25">
      <c r="A532" s="10" t="s">
        <v>130</v>
      </c>
      <c r="B532" s="22">
        <v>4.5</v>
      </c>
      <c r="C532" s="22">
        <f>1/0.27</f>
        <v>3.7037037037037033</v>
      </c>
      <c r="D532" s="22">
        <v>1</v>
      </c>
      <c r="E532" s="20">
        <v>8760</v>
      </c>
      <c r="F532" s="22">
        <f t="shared" si="544"/>
        <v>6.9755555555555597</v>
      </c>
      <c r="G532" s="22">
        <f t="shared" si="545"/>
        <v>2.2474500591111122</v>
      </c>
      <c r="H532" s="22">
        <f t="shared" si="546"/>
        <v>1.1641791306195559</v>
      </c>
      <c r="I532" s="22">
        <f>Затраты!B1412</f>
        <v>39.885999999999996</v>
      </c>
      <c r="J532" s="22">
        <f t="shared" si="547"/>
        <v>34.261050512710497</v>
      </c>
    </row>
    <row r="533" spans="1:10" x14ac:dyDescent="0.25">
      <c r="A533" s="10" t="s">
        <v>129</v>
      </c>
      <c r="B533" s="22">
        <v>1.7</v>
      </c>
      <c r="C533" s="22">
        <f t="shared" ref="C533:C534" si="551">1/0.65</f>
        <v>1.5384615384615383</v>
      </c>
      <c r="D533" s="22">
        <v>1</v>
      </c>
      <c r="E533" s="20">
        <v>8760</v>
      </c>
      <c r="F533" s="22">
        <f t="shared" si="544"/>
        <v>1.4150769230769238</v>
      </c>
      <c r="G533" s="22">
        <f t="shared" si="545"/>
        <v>0.4559227848000002</v>
      </c>
      <c r="H533" s="22">
        <f t="shared" si="546"/>
        <v>0.23616800252640008</v>
      </c>
      <c r="I533" s="22">
        <f>Затраты!B1415</f>
        <v>51.281999999999996</v>
      </c>
      <c r="J533" s="22">
        <f t="shared" si="547"/>
        <v>217.14203216105633</v>
      </c>
    </row>
    <row r="534" spans="1:10" x14ac:dyDescent="0.25">
      <c r="A534" s="10" t="s">
        <v>129</v>
      </c>
      <c r="B534" s="22">
        <v>1.7</v>
      </c>
      <c r="C534" s="22">
        <f t="shared" si="551"/>
        <v>1.5384615384615383</v>
      </c>
      <c r="D534" s="22">
        <v>1</v>
      </c>
      <c r="E534" s="20">
        <v>8760</v>
      </c>
      <c r="F534" s="22">
        <f t="shared" si="544"/>
        <v>1.4150769230769238</v>
      </c>
      <c r="G534" s="22">
        <f t="shared" si="545"/>
        <v>0.4559227848000002</v>
      </c>
      <c r="H534" s="22">
        <f t="shared" si="546"/>
        <v>0.23616800252640008</v>
      </c>
      <c r="I534" s="22">
        <f>Затраты!B1418</f>
        <v>51.281999999999996</v>
      </c>
      <c r="J534" s="22">
        <f t="shared" si="547"/>
        <v>217.14203216105633</v>
      </c>
    </row>
    <row r="535" spans="1:10" x14ac:dyDescent="0.25">
      <c r="A535" s="10" t="s">
        <v>135</v>
      </c>
      <c r="B535" s="22">
        <v>7.9</v>
      </c>
      <c r="C535" s="22">
        <f t="shared" ref="C535" si="552">4/0.65</f>
        <v>6.1538461538461533</v>
      </c>
      <c r="D535" s="22">
        <v>1</v>
      </c>
      <c r="E535" s="20">
        <v>8760</v>
      </c>
      <c r="F535" s="22">
        <f t="shared" si="544"/>
        <v>15.2963076923077</v>
      </c>
      <c r="G535" s="22">
        <f t="shared" si="545"/>
        <v>4.9283081976000025</v>
      </c>
      <c r="H535" s="22">
        <f t="shared" si="546"/>
        <v>2.5528636463568009</v>
      </c>
      <c r="I535" s="22">
        <f>Затраты!B1421</f>
        <v>56.98</v>
      </c>
      <c r="J535" s="22">
        <f t="shared" si="547"/>
        <v>22.320032674411078</v>
      </c>
    </row>
    <row r="536" spans="1:10" x14ac:dyDescent="0.25">
      <c r="A536" s="13" t="s">
        <v>44</v>
      </c>
      <c r="B536" s="13"/>
      <c r="C536" s="13"/>
      <c r="D536" s="13"/>
      <c r="E536" s="13"/>
      <c r="F536" s="13"/>
      <c r="G536" s="13"/>
      <c r="H536" s="13"/>
      <c r="I536" s="13"/>
      <c r="J536" s="13"/>
    </row>
    <row r="537" spans="1:10" x14ac:dyDescent="0.25">
      <c r="A537" s="10" t="s">
        <v>123</v>
      </c>
      <c r="B537" s="22">
        <v>13.4</v>
      </c>
      <c r="C537" s="22">
        <f t="shared" ref="C537" si="553">2/0.27</f>
        <v>7.4074074074074066</v>
      </c>
      <c r="D537" s="22">
        <v>1</v>
      </c>
      <c r="E537" s="20">
        <v>8000</v>
      </c>
      <c r="F537" s="22">
        <f t="shared" ref="F537:F538" si="554">(B537-C537)*D537*E537/1000</f>
        <v>47.94074074074075</v>
      </c>
      <c r="G537" s="22">
        <f t="shared" ref="G537:G538" si="555">F537*0.2986*1.079</f>
        <v>15.445998494814816</v>
      </c>
      <c r="H537" s="22">
        <f t="shared" ref="H537:H538" si="556">G537*200*2.59/1000</f>
        <v>8.0010272203140751</v>
      </c>
      <c r="I537" s="22">
        <f>Затраты!B1425</f>
        <v>82.620999999999995</v>
      </c>
      <c r="J537" s="22">
        <f t="shared" ref="J537:J538" si="557">I537/H537</f>
        <v>10.326299076977364</v>
      </c>
    </row>
    <row r="538" spans="1:10" x14ac:dyDescent="0.25">
      <c r="A538" s="10" t="s">
        <v>128</v>
      </c>
      <c r="B538" s="22">
        <v>3.8</v>
      </c>
      <c r="C538" s="22">
        <f t="shared" ref="C538" si="558">0.6/0.27</f>
        <v>2.2222222222222219</v>
      </c>
      <c r="D538" s="22">
        <v>1</v>
      </c>
      <c r="E538" s="20">
        <v>8760</v>
      </c>
      <c r="F538" s="22">
        <f t="shared" si="554"/>
        <v>13.821333333333333</v>
      </c>
      <c r="G538" s="22">
        <f t="shared" si="555"/>
        <v>4.4530870938666665</v>
      </c>
      <c r="H538" s="22">
        <f t="shared" si="556"/>
        <v>2.306699114622933</v>
      </c>
      <c r="I538" s="22">
        <f>Затраты!B1428</f>
        <v>34.187999999999995</v>
      </c>
      <c r="J538" s="22">
        <f t="shared" si="557"/>
        <v>14.821178793224869</v>
      </c>
    </row>
    <row r="539" spans="1:10" x14ac:dyDescent="0.25">
      <c r="A539" s="13" t="s">
        <v>45</v>
      </c>
      <c r="B539" s="13"/>
      <c r="C539" s="13"/>
      <c r="D539" s="13"/>
      <c r="E539" s="13"/>
      <c r="F539" s="13"/>
      <c r="G539" s="13"/>
      <c r="H539" s="13"/>
      <c r="I539" s="13"/>
      <c r="J539" s="13"/>
    </row>
    <row r="540" spans="1:10" x14ac:dyDescent="0.25">
      <c r="A540" s="10" t="s">
        <v>138</v>
      </c>
      <c r="B540" s="22">
        <v>6.5</v>
      </c>
      <c r="C540" s="22">
        <f t="shared" ref="C540:C541" si="559">1/0.27</f>
        <v>3.7037037037037033</v>
      </c>
      <c r="D540" s="22">
        <v>1</v>
      </c>
      <c r="E540" s="20">
        <v>8760</v>
      </c>
      <c r="F540" s="22">
        <f t="shared" ref="F540:F541" si="560">(B540-C540)*D540*E540/1000</f>
        <v>24.495555555555558</v>
      </c>
      <c r="G540" s="22">
        <f t="shared" ref="G540:G541" si="561">F540*0.2986*1.079</f>
        <v>7.8922083471111115</v>
      </c>
      <c r="H540" s="22">
        <f t="shared" ref="H540:H541" si="562">G540*200*2.59/1000</f>
        <v>4.0881639238035552</v>
      </c>
      <c r="I540" s="22">
        <f>Затраты!B1432</f>
        <v>76.923000000000002</v>
      </c>
      <c r="J540" s="22">
        <f t="shared" ref="J540:J541" si="563">I540/H540</f>
        <v>18.816026322259653</v>
      </c>
    </row>
    <row r="541" spans="1:10" x14ac:dyDescent="0.25">
      <c r="A541" s="10" t="s">
        <v>138</v>
      </c>
      <c r="B541" s="22">
        <v>6.5</v>
      </c>
      <c r="C541" s="22">
        <f t="shared" si="559"/>
        <v>3.7037037037037033</v>
      </c>
      <c r="D541" s="22">
        <v>1</v>
      </c>
      <c r="E541" s="20">
        <v>8760</v>
      </c>
      <c r="F541" s="22">
        <f t="shared" si="560"/>
        <v>24.495555555555558</v>
      </c>
      <c r="G541" s="22">
        <f t="shared" si="561"/>
        <v>7.8922083471111115</v>
      </c>
      <c r="H541" s="22">
        <f t="shared" si="562"/>
        <v>4.0881639238035552</v>
      </c>
      <c r="I541" s="22">
        <f>Затраты!B1435</f>
        <v>76.923000000000002</v>
      </c>
      <c r="J541" s="22">
        <f t="shared" si="563"/>
        <v>18.816026322259653</v>
      </c>
    </row>
    <row r="542" spans="1:10" x14ac:dyDescent="0.25">
      <c r="A542" s="13" t="s">
        <v>46</v>
      </c>
      <c r="B542" s="13"/>
      <c r="C542" s="13"/>
      <c r="D542" s="13"/>
      <c r="E542" s="13"/>
      <c r="F542" s="13"/>
      <c r="G542" s="13"/>
      <c r="H542" s="13"/>
      <c r="I542" s="13"/>
      <c r="J542" s="13"/>
    </row>
    <row r="543" spans="1:10" x14ac:dyDescent="0.25">
      <c r="A543" s="10" t="s">
        <v>155</v>
      </c>
      <c r="B543" s="22">
        <v>0.15</v>
      </c>
      <c r="C543" s="25">
        <f>0.005/0.27</f>
        <v>1.8518518518518517E-2</v>
      </c>
      <c r="D543" s="22">
        <v>1</v>
      </c>
      <c r="E543" s="20">
        <v>8760</v>
      </c>
      <c r="F543" s="22">
        <f t="shared" ref="F543" si="564">(B543-C543)*D543*E543/1000</f>
        <v>1.1517777777777778</v>
      </c>
      <c r="G543" s="22">
        <f t="shared" ref="G543" si="565">F543*0.2986*1.079</f>
        <v>0.37109059115555554</v>
      </c>
      <c r="H543" s="22">
        <f t="shared" ref="H543" si="566">G543*200*2.59/1000</f>
        <v>0.19222492621857776</v>
      </c>
      <c r="I543" s="22">
        <f>Затраты!B1439</f>
        <v>19.942999999999998</v>
      </c>
      <c r="J543" s="22">
        <f t="shared" ref="J543" si="567">I543/H543</f>
        <v>103.74825155257408</v>
      </c>
    </row>
    <row r="544" spans="1:10" x14ac:dyDescent="0.25">
      <c r="A544" s="13" t="s">
        <v>47</v>
      </c>
      <c r="B544" s="13"/>
      <c r="C544" s="13"/>
      <c r="D544" s="13"/>
      <c r="E544" s="13"/>
      <c r="F544" s="13"/>
      <c r="G544" s="13"/>
      <c r="H544" s="13"/>
      <c r="I544" s="13"/>
      <c r="J544" s="13"/>
    </row>
    <row r="545" spans="1:10" x14ac:dyDescent="0.25">
      <c r="A545" s="10" t="s">
        <v>130</v>
      </c>
      <c r="B545" s="22">
        <v>4.5</v>
      </c>
      <c r="C545" s="22">
        <f>1/0.27</f>
        <v>3.7037037037037033</v>
      </c>
      <c r="D545" s="22">
        <v>1</v>
      </c>
      <c r="E545" s="20">
        <v>8760</v>
      </c>
      <c r="F545" s="22">
        <f t="shared" ref="F545:F546" si="568">(B545-C545)*D545*E545/1000</f>
        <v>6.9755555555555597</v>
      </c>
      <c r="G545" s="22">
        <f t="shared" ref="G545:G546" si="569">F545*0.2986*1.079</f>
        <v>2.2474500591111122</v>
      </c>
      <c r="H545" s="22">
        <f t="shared" ref="H545:H546" si="570">G545*200*2.59/1000</f>
        <v>1.1641791306195559</v>
      </c>
      <c r="I545" s="22">
        <f>Затраты!B1443</f>
        <v>39.885999999999996</v>
      </c>
      <c r="J545" s="22">
        <f t="shared" ref="J545:J546" si="571">I545/H545</f>
        <v>34.261050512710497</v>
      </c>
    </row>
    <row r="546" spans="1:10" x14ac:dyDescent="0.25">
      <c r="A546" s="10" t="s">
        <v>138</v>
      </c>
      <c r="B546" s="22">
        <v>6.5</v>
      </c>
      <c r="C546" s="22">
        <f t="shared" ref="C546" si="572">1/0.27</f>
        <v>3.7037037037037033</v>
      </c>
      <c r="D546" s="22">
        <v>1</v>
      </c>
      <c r="E546" s="20">
        <v>8760</v>
      </c>
      <c r="F546" s="22">
        <f t="shared" si="568"/>
        <v>24.495555555555558</v>
      </c>
      <c r="G546" s="22">
        <f t="shared" si="569"/>
        <v>7.8922083471111115</v>
      </c>
      <c r="H546" s="22">
        <f t="shared" si="570"/>
        <v>4.0881639238035552</v>
      </c>
      <c r="I546" s="22">
        <f>Затраты!B1446</f>
        <v>76.923000000000002</v>
      </c>
      <c r="J546" s="22">
        <f t="shared" si="571"/>
        <v>18.816026322259653</v>
      </c>
    </row>
    <row r="547" spans="1:10" x14ac:dyDescent="0.25">
      <c r="A547" s="13" t="s">
        <v>48</v>
      </c>
      <c r="B547" s="13"/>
      <c r="C547" s="13"/>
      <c r="D547" s="13"/>
      <c r="E547" s="13"/>
      <c r="F547" s="13"/>
      <c r="G547" s="13"/>
      <c r="H547" s="13"/>
      <c r="I547" s="13"/>
      <c r="J547" s="13"/>
    </row>
    <row r="548" spans="1:10" x14ac:dyDescent="0.25">
      <c r="A548" s="10" t="s">
        <v>137</v>
      </c>
      <c r="B548" s="22">
        <v>1.2</v>
      </c>
      <c r="C548" s="22">
        <f t="shared" ref="C548" si="573">0.5/0.65</f>
        <v>0.76923076923076916</v>
      </c>
      <c r="D548" s="22">
        <v>1</v>
      </c>
      <c r="E548" s="20">
        <v>8760</v>
      </c>
      <c r="F548" s="22">
        <f t="shared" ref="F548:F549" si="574">(B548-C548)*D548*E548/1000</f>
        <v>3.773538461538462</v>
      </c>
      <c r="G548" s="22">
        <f t="shared" ref="G548:G549" si="575">F548*0.2986*1.079</f>
        <v>1.2157940927999999</v>
      </c>
      <c r="H548" s="22">
        <f t="shared" ref="H548:H549" si="576">G548*200*2.59/1000</f>
        <v>0.62978134007039988</v>
      </c>
      <c r="I548" s="22">
        <f>Затраты!B1450</f>
        <v>28.49</v>
      </c>
      <c r="J548" s="22">
        <f t="shared" ref="J548:J549" si="577">I548/H548</f>
        <v>45.237923366886761</v>
      </c>
    </row>
    <row r="549" spans="1:10" x14ac:dyDescent="0.25">
      <c r="A549" s="10" t="s">
        <v>120</v>
      </c>
      <c r="B549" s="22">
        <v>0.4</v>
      </c>
      <c r="C549" s="22">
        <f>0.15/0.65</f>
        <v>0.23076923076923075</v>
      </c>
      <c r="D549" s="22">
        <v>1</v>
      </c>
      <c r="E549" s="20">
        <v>8760</v>
      </c>
      <c r="F549" s="22">
        <f t="shared" si="574"/>
        <v>1.4824615384615387</v>
      </c>
      <c r="G549" s="22">
        <f t="shared" si="575"/>
        <v>0.47763339360000007</v>
      </c>
      <c r="H549" s="22">
        <f t="shared" si="576"/>
        <v>0.24741409788480001</v>
      </c>
      <c r="I549" s="22">
        <f>Затраты!B1453</f>
        <v>18.5185</v>
      </c>
      <c r="J549" s="22">
        <f t="shared" si="577"/>
        <v>74.848200479758077</v>
      </c>
    </row>
    <row r="550" spans="1:10" x14ac:dyDescent="0.25">
      <c r="A550" s="13" t="s">
        <v>49</v>
      </c>
      <c r="B550" s="13"/>
      <c r="C550" s="13"/>
      <c r="D550" s="13"/>
      <c r="E550" s="13"/>
      <c r="F550" s="13"/>
      <c r="G550" s="13"/>
      <c r="H550" s="13"/>
      <c r="I550" s="13"/>
      <c r="J550" s="13"/>
    </row>
    <row r="551" spans="1:10" x14ac:dyDescent="0.25">
      <c r="A551" s="10" t="s">
        <v>133</v>
      </c>
      <c r="B551" s="22">
        <v>3</v>
      </c>
      <c r="C551" s="22">
        <f t="shared" ref="C551:C553" si="578">1.5/0.65</f>
        <v>2.3076923076923075</v>
      </c>
      <c r="D551" s="22">
        <v>1</v>
      </c>
      <c r="E551" s="20">
        <v>8760</v>
      </c>
      <c r="F551" s="22">
        <f t="shared" ref="F551:F574" si="579">(B551-C551)*D551*E551/1000</f>
        <v>6.0646153846153865</v>
      </c>
      <c r="G551" s="22">
        <f t="shared" ref="G551:G574" si="580">F551*0.2986*1.079</f>
        <v>1.9539547920000004</v>
      </c>
      <c r="H551" s="22">
        <f t="shared" ref="H551:H574" si="581">G551*200*2.59/1000</f>
        <v>1.0121485822560001</v>
      </c>
      <c r="I551" s="22">
        <f>Затраты!B1457</f>
        <v>42.8</v>
      </c>
      <c r="J551" s="22">
        <f t="shared" ref="J551:J574" si="582">I551/H551</f>
        <v>42.28628162932575</v>
      </c>
    </row>
    <row r="552" spans="1:10" ht="15.75" customHeight="1" x14ac:dyDescent="0.25">
      <c r="A552" s="10" t="s">
        <v>133</v>
      </c>
      <c r="B552" s="22">
        <v>3</v>
      </c>
      <c r="C552" s="22">
        <f t="shared" si="578"/>
        <v>2.3076923076923075</v>
      </c>
      <c r="D552" s="22">
        <v>1</v>
      </c>
      <c r="E552" s="20">
        <v>8760</v>
      </c>
      <c r="F552" s="22">
        <f t="shared" si="579"/>
        <v>6.0646153846153865</v>
      </c>
      <c r="G552" s="22">
        <f t="shared" si="580"/>
        <v>1.9539547920000004</v>
      </c>
      <c r="H552" s="22">
        <f t="shared" si="581"/>
        <v>1.0121485822560001</v>
      </c>
      <c r="I552" s="22">
        <f>Затраты!B1460</f>
        <v>42.8</v>
      </c>
      <c r="J552" s="22">
        <f t="shared" si="582"/>
        <v>42.28628162932575</v>
      </c>
    </row>
    <row r="553" spans="1:10" x14ac:dyDescent="0.25">
      <c r="A553" s="10" t="s">
        <v>133</v>
      </c>
      <c r="B553" s="22">
        <v>3</v>
      </c>
      <c r="C553" s="22">
        <f t="shared" si="578"/>
        <v>2.3076923076923075</v>
      </c>
      <c r="D553" s="22">
        <v>1</v>
      </c>
      <c r="E553" s="20">
        <v>8760</v>
      </c>
      <c r="F553" s="22">
        <f t="shared" si="579"/>
        <v>6.0646153846153865</v>
      </c>
      <c r="G553" s="22">
        <f t="shared" si="580"/>
        <v>1.9539547920000004</v>
      </c>
      <c r="H553" s="22">
        <f t="shared" si="581"/>
        <v>1.0121485822560001</v>
      </c>
      <c r="I553" s="22">
        <f>Затраты!B1463</f>
        <v>42.8</v>
      </c>
      <c r="J553" s="22">
        <f t="shared" si="582"/>
        <v>42.28628162932575</v>
      </c>
    </row>
    <row r="554" spans="1:10" x14ac:dyDescent="0.25">
      <c r="A554" s="10" t="s">
        <v>135</v>
      </c>
      <c r="B554" s="22">
        <v>7.9</v>
      </c>
      <c r="C554" s="22">
        <f t="shared" ref="C554:C557" si="583">4/0.65</f>
        <v>6.1538461538461533</v>
      </c>
      <c r="D554" s="22">
        <v>1</v>
      </c>
      <c r="E554" s="20">
        <v>8760</v>
      </c>
      <c r="F554" s="22">
        <f t="shared" si="579"/>
        <v>15.2963076923077</v>
      </c>
      <c r="G554" s="22">
        <f t="shared" si="580"/>
        <v>4.9283081976000025</v>
      </c>
      <c r="H554" s="22">
        <f t="shared" si="581"/>
        <v>2.5528636463568009</v>
      </c>
      <c r="I554" s="22">
        <f>Затраты!B1466</f>
        <v>56.98</v>
      </c>
      <c r="J554" s="22">
        <f t="shared" si="582"/>
        <v>22.320032674411078</v>
      </c>
    </row>
    <row r="555" spans="1:10" x14ac:dyDescent="0.25">
      <c r="A555" s="10" t="s">
        <v>135</v>
      </c>
      <c r="B555" s="22">
        <v>7.9</v>
      </c>
      <c r="C555" s="22">
        <f t="shared" si="583"/>
        <v>6.1538461538461533</v>
      </c>
      <c r="D555" s="22">
        <v>1</v>
      </c>
      <c r="E555" s="20">
        <v>8760</v>
      </c>
      <c r="F555" s="22">
        <f t="shared" si="579"/>
        <v>15.2963076923077</v>
      </c>
      <c r="G555" s="22">
        <f t="shared" si="580"/>
        <v>4.9283081976000025</v>
      </c>
      <c r="H555" s="22">
        <f t="shared" si="581"/>
        <v>2.5528636463568009</v>
      </c>
      <c r="I555" s="22">
        <f>Затраты!B1469</f>
        <v>56.98</v>
      </c>
      <c r="J555" s="22">
        <f t="shared" si="582"/>
        <v>22.320032674411078</v>
      </c>
    </row>
    <row r="556" spans="1:10" x14ac:dyDescent="0.25">
      <c r="A556" s="10" t="s">
        <v>135</v>
      </c>
      <c r="B556" s="22">
        <v>7.9</v>
      </c>
      <c r="C556" s="22">
        <f t="shared" si="583"/>
        <v>6.1538461538461533</v>
      </c>
      <c r="D556" s="22">
        <v>1</v>
      </c>
      <c r="E556" s="20">
        <v>8760</v>
      </c>
      <c r="F556" s="22">
        <f t="shared" si="579"/>
        <v>15.2963076923077</v>
      </c>
      <c r="G556" s="22">
        <f t="shared" si="580"/>
        <v>4.9283081976000025</v>
      </c>
      <c r="H556" s="22">
        <f t="shared" si="581"/>
        <v>2.5528636463568009</v>
      </c>
      <c r="I556" s="22">
        <f>Затраты!B1472</f>
        <v>56.98</v>
      </c>
      <c r="J556" s="22">
        <f t="shared" si="582"/>
        <v>22.320032674411078</v>
      </c>
    </row>
    <row r="557" spans="1:10" x14ac:dyDescent="0.25">
      <c r="A557" s="10" t="s">
        <v>135</v>
      </c>
      <c r="B557" s="22">
        <v>7.9</v>
      </c>
      <c r="C557" s="22">
        <f t="shared" si="583"/>
        <v>6.1538461538461533</v>
      </c>
      <c r="D557" s="22">
        <v>1</v>
      </c>
      <c r="E557" s="20">
        <v>8760</v>
      </c>
      <c r="F557" s="22">
        <f t="shared" si="579"/>
        <v>15.2963076923077</v>
      </c>
      <c r="G557" s="22">
        <f t="shared" si="580"/>
        <v>4.9283081976000025</v>
      </c>
      <c r="H557" s="22">
        <f t="shared" si="581"/>
        <v>2.5528636463568009</v>
      </c>
      <c r="I557" s="22">
        <f>Затраты!B1475</f>
        <v>56.98</v>
      </c>
      <c r="J557" s="22">
        <f t="shared" si="582"/>
        <v>22.320032674411078</v>
      </c>
    </row>
    <row r="558" spans="1:10" x14ac:dyDescent="0.25">
      <c r="A558" s="10" t="s">
        <v>137</v>
      </c>
      <c r="B558" s="22">
        <v>1.2</v>
      </c>
      <c r="C558" s="22">
        <f t="shared" ref="C558:C561" si="584">0.5/0.65</f>
        <v>0.76923076923076916</v>
      </c>
      <c r="D558" s="22">
        <v>1</v>
      </c>
      <c r="E558" s="20">
        <v>8760</v>
      </c>
      <c r="F558" s="22">
        <f t="shared" si="579"/>
        <v>3.773538461538462</v>
      </c>
      <c r="G558" s="22">
        <f t="shared" si="580"/>
        <v>1.2157940927999999</v>
      </c>
      <c r="H558" s="22">
        <f t="shared" si="581"/>
        <v>0.62978134007039988</v>
      </c>
      <c r="I558" s="22">
        <f>Затраты!B1478</f>
        <v>28.49</v>
      </c>
      <c r="J558" s="22">
        <f t="shared" si="582"/>
        <v>45.237923366886761</v>
      </c>
    </row>
    <row r="559" spans="1:10" x14ac:dyDescent="0.25">
      <c r="A559" s="10" t="s">
        <v>137</v>
      </c>
      <c r="B559" s="22">
        <v>1.2</v>
      </c>
      <c r="C559" s="22">
        <f t="shared" si="584"/>
        <v>0.76923076923076916</v>
      </c>
      <c r="D559" s="22">
        <v>1</v>
      </c>
      <c r="E559" s="20">
        <v>8760</v>
      </c>
      <c r="F559" s="22">
        <f t="shared" si="579"/>
        <v>3.773538461538462</v>
      </c>
      <c r="G559" s="22">
        <f t="shared" si="580"/>
        <v>1.2157940927999999</v>
      </c>
      <c r="H559" s="22">
        <f t="shared" si="581"/>
        <v>0.62978134007039988</v>
      </c>
      <c r="I559" s="22">
        <f>Затраты!B1481</f>
        <v>28.49</v>
      </c>
      <c r="J559" s="22">
        <f t="shared" si="582"/>
        <v>45.237923366886761</v>
      </c>
    </row>
    <row r="560" spans="1:10" x14ac:dyDescent="0.25">
      <c r="A560" s="10" t="s">
        <v>137</v>
      </c>
      <c r="B560" s="22">
        <v>1.2</v>
      </c>
      <c r="C560" s="22">
        <f t="shared" si="584"/>
        <v>0.76923076923076916</v>
      </c>
      <c r="D560" s="22">
        <v>1</v>
      </c>
      <c r="E560" s="20">
        <v>8760</v>
      </c>
      <c r="F560" s="22">
        <f t="shared" si="579"/>
        <v>3.773538461538462</v>
      </c>
      <c r="G560" s="22">
        <f t="shared" si="580"/>
        <v>1.2157940927999999</v>
      </c>
      <c r="H560" s="22">
        <f t="shared" si="581"/>
        <v>0.62978134007039988</v>
      </c>
      <c r="I560" s="22">
        <f>Затраты!B1484</f>
        <v>28.49</v>
      </c>
      <c r="J560" s="22">
        <f t="shared" si="582"/>
        <v>45.237923366886761</v>
      </c>
    </row>
    <row r="561" spans="1:10" x14ac:dyDescent="0.25">
      <c r="A561" s="10" t="s">
        <v>137</v>
      </c>
      <c r="B561" s="22">
        <v>1.2</v>
      </c>
      <c r="C561" s="22">
        <f t="shared" si="584"/>
        <v>0.76923076923076916</v>
      </c>
      <c r="D561" s="22">
        <v>1</v>
      </c>
      <c r="E561" s="20">
        <v>8760</v>
      </c>
      <c r="F561" s="22">
        <f t="shared" si="579"/>
        <v>3.773538461538462</v>
      </c>
      <c r="G561" s="22">
        <f t="shared" si="580"/>
        <v>1.2157940927999999</v>
      </c>
      <c r="H561" s="22">
        <f t="shared" si="581"/>
        <v>0.62978134007039988</v>
      </c>
      <c r="I561" s="22">
        <f>Затраты!B1487</f>
        <v>28.49</v>
      </c>
      <c r="J561" s="22">
        <f t="shared" si="582"/>
        <v>45.237923366886761</v>
      </c>
    </row>
    <row r="562" spans="1:10" x14ac:dyDescent="0.25">
      <c r="A562" s="10" t="s">
        <v>138</v>
      </c>
      <c r="B562" s="22">
        <v>6.5</v>
      </c>
      <c r="C562" s="22">
        <f t="shared" ref="C562" si="585">1/0.27</f>
        <v>3.7037037037037033</v>
      </c>
      <c r="D562" s="22">
        <v>1</v>
      </c>
      <c r="E562" s="20">
        <v>8760</v>
      </c>
      <c r="F562" s="22">
        <f t="shared" si="579"/>
        <v>24.495555555555558</v>
      </c>
      <c r="G562" s="22">
        <f t="shared" si="580"/>
        <v>7.8922083471111115</v>
      </c>
      <c r="H562" s="22">
        <f t="shared" si="581"/>
        <v>4.0881639238035552</v>
      </c>
      <c r="I562" s="22">
        <f>Затраты!B1490</f>
        <v>76.923000000000002</v>
      </c>
      <c r="J562" s="22">
        <f t="shared" si="582"/>
        <v>18.816026322259653</v>
      </c>
    </row>
    <row r="563" spans="1:10" x14ac:dyDescent="0.25">
      <c r="A563" s="10" t="s">
        <v>123</v>
      </c>
      <c r="B563" s="22">
        <v>13.4</v>
      </c>
      <c r="C563" s="22">
        <f t="shared" ref="C563" si="586">2/0.27</f>
        <v>7.4074074074074066</v>
      </c>
      <c r="D563" s="22">
        <v>1</v>
      </c>
      <c r="E563" s="20">
        <v>8000</v>
      </c>
      <c r="F563" s="22">
        <f t="shared" si="579"/>
        <v>47.94074074074075</v>
      </c>
      <c r="G563" s="22">
        <f t="shared" si="580"/>
        <v>15.445998494814816</v>
      </c>
      <c r="H563" s="22">
        <f t="shared" si="581"/>
        <v>8.0010272203140751</v>
      </c>
      <c r="I563" s="22">
        <f>Затраты!B1493</f>
        <v>82.620999999999995</v>
      </c>
      <c r="J563" s="22">
        <f t="shared" si="582"/>
        <v>10.326299076977364</v>
      </c>
    </row>
    <row r="564" spans="1:10" x14ac:dyDescent="0.25">
      <c r="A564" s="10" t="s">
        <v>132</v>
      </c>
      <c r="B564" s="22">
        <v>11.4</v>
      </c>
      <c r="C564" s="22">
        <f t="shared" ref="C564" si="587">1/0.27</f>
        <v>3.7037037037037033</v>
      </c>
      <c r="D564" s="22">
        <v>1</v>
      </c>
      <c r="E564" s="20">
        <v>8000</v>
      </c>
      <c r="F564" s="22">
        <f t="shared" si="579"/>
        <v>61.570370370370377</v>
      </c>
      <c r="G564" s="22">
        <f t="shared" si="580"/>
        <v>19.837320687407406</v>
      </c>
      <c r="H564" s="22">
        <f t="shared" si="581"/>
        <v>10.275732116077036</v>
      </c>
      <c r="I564" s="22">
        <f>Затраты!B1496</f>
        <v>71.3</v>
      </c>
      <c r="J564" s="22">
        <f t="shared" si="582"/>
        <v>6.9386783534816576</v>
      </c>
    </row>
    <row r="565" spans="1:10" x14ac:dyDescent="0.25">
      <c r="A565" s="10" t="s">
        <v>137</v>
      </c>
      <c r="B565" s="22">
        <v>1.2</v>
      </c>
      <c r="C565" s="22">
        <f t="shared" ref="C565" si="588">0.5/0.65</f>
        <v>0.76923076923076916</v>
      </c>
      <c r="D565" s="22">
        <v>1</v>
      </c>
      <c r="E565" s="20">
        <v>8760</v>
      </c>
      <c r="F565" s="22">
        <f t="shared" si="579"/>
        <v>3.773538461538462</v>
      </c>
      <c r="G565" s="22">
        <f t="shared" si="580"/>
        <v>1.2157940927999999</v>
      </c>
      <c r="H565" s="22">
        <f t="shared" si="581"/>
        <v>0.62978134007039988</v>
      </c>
      <c r="I565" s="22">
        <f>Затраты!B1499</f>
        <v>28.49</v>
      </c>
      <c r="J565" s="22">
        <f t="shared" si="582"/>
        <v>45.237923366886761</v>
      </c>
    </row>
    <row r="566" spans="1:10" x14ac:dyDescent="0.25">
      <c r="A566" s="10" t="s">
        <v>138</v>
      </c>
      <c r="B566" s="22">
        <v>6.5</v>
      </c>
      <c r="C566" s="22">
        <f t="shared" ref="C566" si="589">1/0.27</f>
        <v>3.7037037037037033</v>
      </c>
      <c r="D566" s="22">
        <v>1</v>
      </c>
      <c r="E566" s="20">
        <v>8760</v>
      </c>
      <c r="F566" s="22">
        <f t="shared" si="579"/>
        <v>24.495555555555558</v>
      </c>
      <c r="G566" s="22">
        <f t="shared" si="580"/>
        <v>7.8922083471111115</v>
      </c>
      <c r="H566" s="22">
        <f t="shared" si="581"/>
        <v>4.0881639238035552</v>
      </c>
      <c r="I566" s="22">
        <f>Затраты!B1502</f>
        <v>76.923000000000002</v>
      </c>
      <c r="J566" s="22">
        <f t="shared" si="582"/>
        <v>18.816026322259653</v>
      </c>
    </row>
    <row r="567" spans="1:10" x14ac:dyDescent="0.25">
      <c r="A567" s="10" t="s">
        <v>120</v>
      </c>
      <c r="B567" s="22">
        <v>0.4</v>
      </c>
      <c r="C567" s="22">
        <f>0.15/0.65</f>
        <v>0.23076923076923075</v>
      </c>
      <c r="D567" s="22">
        <v>1</v>
      </c>
      <c r="E567" s="20">
        <v>8760</v>
      </c>
      <c r="F567" s="22">
        <f t="shared" si="579"/>
        <v>1.4824615384615387</v>
      </c>
      <c r="G567" s="22">
        <f t="shared" si="580"/>
        <v>0.47763339360000007</v>
      </c>
      <c r="H567" s="22">
        <f t="shared" si="581"/>
        <v>0.24741409788480001</v>
      </c>
      <c r="I567" s="22">
        <f>Затраты!B1505</f>
        <v>18.5185</v>
      </c>
      <c r="J567" s="22">
        <f t="shared" si="582"/>
        <v>74.848200479758077</v>
      </c>
    </row>
    <row r="568" spans="1:10" x14ac:dyDescent="0.25">
      <c r="A568" s="10" t="s">
        <v>148</v>
      </c>
      <c r="B568" s="22">
        <v>5.2</v>
      </c>
      <c r="C568" s="22">
        <f>3/0.65</f>
        <v>4.615384615384615</v>
      </c>
      <c r="D568" s="22">
        <v>1</v>
      </c>
      <c r="E568" s="20">
        <v>8760</v>
      </c>
      <c r="F568" s="22">
        <f t="shared" si="579"/>
        <v>5.1212307692307739</v>
      </c>
      <c r="G568" s="22">
        <f t="shared" si="580"/>
        <v>1.6500062688000015</v>
      </c>
      <c r="H568" s="22">
        <f t="shared" si="581"/>
        <v>0.85470324723840063</v>
      </c>
      <c r="I568" s="22">
        <f>Затраты!B1508</f>
        <v>56.98</v>
      </c>
      <c r="J568" s="22">
        <f t="shared" si="582"/>
        <v>66.666413382780419</v>
      </c>
    </row>
    <row r="569" spans="1:10" x14ac:dyDescent="0.25">
      <c r="A569" s="10" t="s">
        <v>119</v>
      </c>
      <c r="B569" s="22">
        <v>0.5</v>
      </c>
      <c r="C569" s="22">
        <f t="shared" ref="C569:C570" si="590">0.25/0.65</f>
        <v>0.38461538461538458</v>
      </c>
      <c r="D569" s="22">
        <v>1</v>
      </c>
      <c r="E569" s="20">
        <v>8760</v>
      </c>
      <c r="F569" s="22">
        <f t="shared" si="579"/>
        <v>1.0107692307692311</v>
      </c>
      <c r="G569" s="22">
        <f t="shared" si="580"/>
        <v>0.32565913200000007</v>
      </c>
      <c r="H569" s="22">
        <f t="shared" si="581"/>
        <v>0.16869143037600001</v>
      </c>
      <c r="I569" s="22">
        <f>Затраты!B1511</f>
        <v>19.942999999999998</v>
      </c>
      <c r="J569" s="22">
        <f t="shared" si="582"/>
        <v>118.22177306546402</v>
      </c>
    </row>
    <row r="570" spans="1:10" x14ac:dyDescent="0.25">
      <c r="A570" s="10" t="s">
        <v>119</v>
      </c>
      <c r="B570" s="22">
        <v>0.5</v>
      </c>
      <c r="C570" s="22">
        <f t="shared" si="590"/>
        <v>0.38461538461538458</v>
      </c>
      <c r="D570" s="22">
        <v>1</v>
      </c>
      <c r="E570" s="20">
        <v>8760</v>
      </c>
      <c r="F570" s="22">
        <f t="shared" si="579"/>
        <v>1.0107692307692311</v>
      </c>
      <c r="G570" s="22">
        <f t="shared" si="580"/>
        <v>0.32565913200000007</v>
      </c>
      <c r="H570" s="22">
        <f t="shared" si="581"/>
        <v>0.16869143037600001</v>
      </c>
      <c r="I570" s="22">
        <f>Затраты!B1514</f>
        <v>19.942999999999998</v>
      </c>
      <c r="J570" s="22">
        <f t="shared" si="582"/>
        <v>118.22177306546402</v>
      </c>
    </row>
    <row r="571" spans="1:10" x14ac:dyDescent="0.25">
      <c r="A571" s="10" t="s">
        <v>137</v>
      </c>
      <c r="B571" s="22">
        <v>1.2</v>
      </c>
      <c r="C571" s="22">
        <f t="shared" ref="C571:C572" si="591">0.5/0.65</f>
        <v>0.76923076923076916</v>
      </c>
      <c r="D571" s="22">
        <v>1</v>
      </c>
      <c r="E571" s="20">
        <v>8760</v>
      </c>
      <c r="F571" s="22">
        <f t="shared" si="579"/>
        <v>3.773538461538462</v>
      </c>
      <c r="G571" s="22">
        <f t="shared" si="580"/>
        <v>1.2157940927999999</v>
      </c>
      <c r="H571" s="22">
        <f t="shared" si="581"/>
        <v>0.62978134007039988</v>
      </c>
      <c r="I571" s="22">
        <f>Затраты!B1517</f>
        <v>28.49</v>
      </c>
      <c r="J571" s="22">
        <f t="shared" si="582"/>
        <v>45.237923366886761</v>
      </c>
    </row>
    <row r="572" spans="1:10" x14ac:dyDescent="0.25">
      <c r="A572" s="10" t="s">
        <v>137</v>
      </c>
      <c r="B572" s="22">
        <v>1.2</v>
      </c>
      <c r="C572" s="22">
        <f t="shared" si="591"/>
        <v>0.76923076923076916</v>
      </c>
      <c r="D572" s="22">
        <v>1</v>
      </c>
      <c r="E572" s="20">
        <v>8760</v>
      </c>
      <c r="F572" s="22">
        <f t="shared" si="579"/>
        <v>3.773538461538462</v>
      </c>
      <c r="G572" s="22">
        <f t="shared" si="580"/>
        <v>1.2157940927999999</v>
      </c>
      <c r="H572" s="22">
        <f t="shared" si="581"/>
        <v>0.62978134007039988</v>
      </c>
      <c r="I572" s="22">
        <f>Затраты!B1520</f>
        <v>28.49</v>
      </c>
      <c r="J572" s="22">
        <f t="shared" si="582"/>
        <v>45.237923366886761</v>
      </c>
    </row>
    <row r="573" spans="1:10" x14ac:dyDescent="0.25">
      <c r="A573" s="10" t="s">
        <v>126</v>
      </c>
      <c r="B573" s="22">
        <v>7.1</v>
      </c>
      <c r="C573" s="22">
        <f t="shared" ref="C573:C574" si="592">1/0.27</f>
        <v>3.7037037037037033</v>
      </c>
      <c r="D573" s="22">
        <v>1</v>
      </c>
      <c r="E573" s="20">
        <v>8000</v>
      </c>
      <c r="F573" s="22">
        <f t="shared" si="579"/>
        <v>27.170370370370371</v>
      </c>
      <c r="G573" s="22">
        <f t="shared" si="580"/>
        <v>8.7540053274074072</v>
      </c>
      <c r="H573" s="22">
        <f t="shared" si="581"/>
        <v>4.534574759597036</v>
      </c>
      <c r="I573" s="22">
        <f>Затраты!B1523</f>
        <v>39.885999999999996</v>
      </c>
      <c r="J573" s="22">
        <f t="shared" si="582"/>
        <v>8.7959736280860117</v>
      </c>
    </row>
    <row r="574" spans="1:10" x14ac:dyDescent="0.25">
      <c r="A574" s="10" t="s">
        <v>126</v>
      </c>
      <c r="B574" s="22">
        <v>7.1</v>
      </c>
      <c r="C574" s="22">
        <f t="shared" si="592"/>
        <v>3.7037037037037033</v>
      </c>
      <c r="D574" s="22">
        <v>1</v>
      </c>
      <c r="E574" s="20">
        <v>8000</v>
      </c>
      <c r="F574" s="22">
        <f t="shared" si="579"/>
        <v>27.170370370370371</v>
      </c>
      <c r="G574" s="22">
        <f t="shared" si="580"/>
        <v>8.7540053274074072</v>
      </c>
      <c r="H574" s="22">
        <f t="shared" si="581"/>
        <v>4.534574759597036</v>
      </c>
      <c r="I574" s="22">
        <f>Затраты!B1526</f>
        <v>39.885999999999996</v>
      </c>
      <c r="J574" s="22">
        <f t="shared" si="582"/>
        <v>8.7959736280860117</v>
      </c>
    </row>
    <row r="575" spans="1:10" x14ac:dyDescent="0.25">
      <c r="A575" s="13" t="s">
        <v>50</v>
      </c>
      <c r="B575" s="13"/>
      <c r="C575" s="13"/>
      <c r="D575" s="13"/>
      <c r="E575" s="13"/>
      <c r="F575" s="13"/>
      <c r="G575" s="13"/>
      <c r="H575" s="13"/>
      <c r="I575" s="13"/>
      <c r="J575" s="13"/>
    </row>
    <row r="576" spans="1:10" x14ac:dyDescent="0.25">
      <c r="A576" s="10" t="s">
        <v>144</v>
      </c>
      <c r="B576" s="22">
        <v>0.3</v>
      </c>
      <c r="C576" s="22">
        <f>0.15/0.65</f>
        <v>0.23076923076923075</v>
      </c>
      <c r="D576" s="22">
        <v>1</v>
      </c>
      <c r="E576" s="20">
        <v>8760</v>
      </c>
      <c r="F576" s="22">
        <f t="shared" ref="F576:F596" si="593">(B576-C576)*D576*E576/1000</f>
        <v>0.6064615384615385</v>
      </c>
      <c r="G576" s="22">
        <f t="shared" ref="G576:G596" si="594">F576*0.2986*1.079</f>
        <v>0.19539547919999997</v>
      </c>
      <c r="H576" s="22">
        <f t="shared" ref="H576:H596" si="595">G576*200*2.59/1000</f>
        <v>0.10121485822559999</v>
      </c>
      <c r="I576" s="22">
        <f>Затраты!B1530</f>
        <v>12.9</v>
      </c>
      <c r="J576" s="22">
        <f t="shared" ref="J576:J596" si="596">I576/H576</f>
        <v>127.45164322857531</v>
      </c>
    </row>
    <row r="577" spans="1:10" x14ac:dyDescent="0.25">
      <c r="A577" s="10" t="s">
        <v>137</v>
      </c>
      <c r="B577" s="22">
        <v>1.2</v>
      </c>
      <c r="C577" s="22">
        <f t="shared" ref="C577" si="597">0.5/0.65</f>
        <v>0.76923076923076916</v>
      </c>
      <c r="D577" s="22">
        <v>1</v>
      </c>
      <c r="E577" s="20">
        <v>8760</v>
      </c>
      <c r="F577" s="22">
        <f t="shared" si="593"/>
        <v>3.773538461538462</v>
      </c>
      <c r="G577" s="22">
        <f t="shared" si="594"/>
        <v>1.2157940927999999</v>
      </c>
      <c r="H577" s="22">
        <f t="shared" si="595"/>
        <v>0.62978134007039988</v>
      </c>
      <c r="I577" s="22">
        <f>Затраты!B1533</f>
        <v>28.49</v>
      </c>
      <c r="J577" s="22">
        <f t="shared" si="596"/>
        <v>45.237923366886761</v>
      </c>
    </row>
    <row r="578" spans="1:10" x14ac:dyDescent="0.25">
      <c r="A578" s="10" t="s">
        <v>133</v>
      </c>
      <c r="B578" s="22">
        <v>3</v>
      </c>
      <c r="C578" s="22">
        <f t="shared" ref="C578:C581" si="598">1.5/0.65</f>
        <v>2.3076923076923075</v>
      </c>
      <c r="D578" s="22">
        <v>1</v>
      </c>
      <c r="E578" s="20">
        <v>8760</v>
      </c>
      <c r="F578" s="22">
        <f t="shared" si="593"/>
        <v>6.0646153846153865</v>
      </c>
      <c r="G578" s="22">
        <f t="shared" si="594"/>
        <v>1.9539547920000004</v>
      </c>
      <c r="H578" s="22">
        <f t="shared" si="595"/>
        <v>1.0121485822560001</v>
      </c>
      <c r="I578" s="22">
        <f>Затраты!B1536</f>
        <v>42.8</v>
      </c>
      <c r="J578" s="22">
        <f t="shared" si="596"/>
        <v>42.28628162932575</v>
      </c>
    </row>
    <row r="579" spans="1:10" x14ac:dyDescent="0.25">
      <c r="A579" s="10" t="s">
        <v>133</v>
      </c>
      <c r="B579" s="22">
        <v>3</v>
      </c>
      <c r="C579" s="22">
        <f t="shared" si="598"/>
        <v>2.3076923076923075</v>
      </c>
      <c r="D579" s="22">
        <v>1</v>
      </c>
      <c r="E579" s="20">
        <v>8760</v>
      </c>
      <c r="F579" s="22">
        <f t="shared" si="593"/>
        <v>6.0646153846153865</v>
      </c>
      <c r="G579" s="22">
        <f t="shared" si="594"/>
        <v>1.9539547920000004</v>
      </c>
      <c r="H579" s="22">
        <f t="shared" si="595"/>
        <v>1.0121485822560001</v>
      </c>
      <c r="I579" s="22">
        <f>Затраты!B1539</f>
        <v>42.8</v>
      </c>
      <c r="J579" s="22">
        <f t="shared" si="596"/>
        <v>42.28628162932575</v>
      </c>
    </row>
    <row r="580" spans="1:10" x14ac:dyDescent="0.25">
      <c r="A580" s="10" t="s">
        <v>133</v>
      </c>
      <c r="B580" s="22">
        <v>3</v>
      </c>
      <c r="C580" s="22">
        <f t="shared" si="598"/>
        <v>2.3076923076923075</v>
      </c>
      <c r="D580" s="22">
        <v>1</v>
      </c>
      <c r="E580" s="20">
        <v>8760</v>
      </c>
      <c r="F580" s="22">
        <f t="shared" si="593"/>
        <v>6.0646153846153865</v>
      </c>
      <c r="G580" s="22">
        <f t="shared" si="594"/>
        <v>1.9539547920000004</v>
      </c>
      <c r="H580" s="22">
        <f t="shared" si="595"/>
        <v>1.0121485822560001</v>
      </c>
      <c r="I580" s="22">
        <f>Затраты!B1542</f>
        <v>42.8</v>
      </c>
      <c r="J580" s="22">
        <f t="shared" si="596"/>
        <v>42.28628162932575</v>
      </c>
    </row>
    <row r="581" spans="1:10" x14ac:dyDescent="0.25">
      <c r="A581" s="10" t="s">
        <v>133</v>
      </c>
      <c r="B581" s="22">
        <v>3</v>
      </c>
      <c r="C581" s="22">
        <f t="shared" si="598"/>
        <v>2.3076923076923075</v>
      </c>
      <c r="D581" s="22">
        <v>1</v>
      </c>
      <c r="E581" s="20">
        <v>8760</v>
      </c>
      <c r="F581" s="22">
        <f t="shared" si="593"/>
        <v>6.0646153846153865</v>
      </c>
      <c r="G581" s="22">
        <f t="shared" si="594"/>
        <v>1.9539547920000004</v>
      </c>
      <c r="H581" s="22">
        <f t="shared" si="595"/>
        <v>1.0121485822560001</v>
      </c>
      <c r="I581" s="22">
        <f>Затраты!B1545</f>
        <v>42.8</v>
      </c>
      <c r="J581" s="22">
        <f t="shared" si="596"/>
        <v>42.28628162932575</v>
      </c>
    </row>
    <row r="582" spans="1:10" x14ac:dyDescent="0.25">
      <c r="A582" s="10" t="s">
        <v>137</v>
      </c>
      <c r="B582" s="22">
        <v>1.2</v>
      </c>
      <c r="C582" s="22">
        <f t="shared" ref="C582" si="599">0.5/0.65</f>
        <v>0.76923076923076916</v>
      </c>
      <c r="D582" s="22">
        <v>1</v>
      </c>
      <c r="E582" s="20">
        <v>8760</v>
      </c>
      <c r="F582" s="22">
        <f t="shared" si="593"/>
        <v>3.773538461538462</v>
      </c>
      <c r="G582" s="22">
        <f t="shared" si="594"/>
        <v>1.2157940927999999</v>
      </c>
      <c r="H582" s="22">
        <f t="shared" si="595"/>
        <v>0.62978134007039988</v>
      </c>
      <c r="I582" s="22">
        <f>Затраты!B1548</f>
        <v>28.49</v>
      </c>
      <c r="J582" s="22">
        <f t="shared" si="596"/>
        <v>45.237923366886761</v>
      </c>
    </row>
    <row r="583" spans="1:10" x14ac:dyDescent="0.25">
      <c r="A583" s="10" t="s">
        <v>147</v>
      </c>
      <c r="B583" s="22">
        <v>2</v>
      </c>
      <c r="C583" s="22">
        <f t="shared" ref="C583:C584" si="600">1/0.65</f>
        <v>1.5384615384615383</v>
      </c>
      <c r="D583" s="22">
        <v>1</v>
      </c>
      <c r="E583" s="20">
        <v>8760</v>
      </c>
      <c r="F583" s="22">
        <f t="shared" si="593"/>
        <v>4.0430769230769243</v>
      </c>
      <c r="G583" s="22">
        <f t="shared" si="594"/>
        <v>1.3026365280000003</v>
      </c>
      <c r="H583" s="22">
        <f t="shared" si="595"/>
        <v>0.67476572150400005</v>
      </c>
      <c r="I583" s="22">
        <f>Затраты!B1551</f>
        <v>39.885999999999996</v>
      </c>
      <c r="J583" s="22">
        <f t="shared" si="596"/>
        <v>59.11088653273201</v>
      </c>
    </row>
    <row r="584" spans="1:10" x14ac:dyDescent="0.25">
      <c r="A584" s="10" t="s">
        <v>147</v>
      </c>
      <c r="B584" s="22">
        <v>2</v>
      </c>
      <c r="C584" s="22">
        <f t="shared" si="600"/>
        <v>1.5384615384615383</v>
      </c>
      <c r="D584" s="22">
        <v>1</v>
      </c>
      <c r="E584" s="20">
        <v>8760</v>
      </c>
      <c r="F584" s="22">
        <f t="shared" si="593"/>
        <v>4.0430769230769243</v>
      </c>
      <c r="G584" s="22">
        <f t="shared" si="594"/>
        <v>1.3026365280000003</v>
      </c>
      <c r="H584" s="22">
        <f t="shared" si="595"/>
        <v>0.67476572150400005</v>
      </c>
      <c r="I584" s="22">
        <f>Затраты!B1554</f>
        <v>39.885999999999996</v>
      </c>
      <c r="J584" s="22">
        <f t="shared" si="596"/>
        <v>59.11088653273201</v>
      </c>
    </row>
    <row r="585" spans="1:10" x14ac:dyDescent="0.25">
      <c r="A585" s="10" t="s">
        <v>123</v>
      </c>
      <c r="B585" s="22">
        <v>13.4</v>
      </c>
      <c r="C585" s="22">
        <f t="shared" ref="C585" si="601">2/0.27</f>
        <v>7.4074074074074066</v>
      </c>
      <c r="D585" s="22">
        <v>1</v>
      </c>
      <c r="E585" s="20">
        <v>8000</v>
      </c>
      <c r="F585" s="22">
        <f t="shared" si="593"/>
        <v>47.94074074074075</v>
      </c>
      <c r="G585" s="22">
        <f t="shared" si="594"/>
        <v>15.445998494814816</v>
      </c>
      <c r="H585" s="22">
        <f t="shared" si="595"/>
        <v>8.0010272203140751</v>
      </c>
      <c r="I585" s="22">
        <f>Затраты!B1557</f>
        <v>82.620999999999995</v>
      </c>
      <c r="J585" s="22">
        <f t="shared" si="596"/>
        <v>10.326299076977364</v>
      </c>
    </row>
    <row r="586" spans="1:10" x14ac:dyDescent="0.25">
      <c r="A586" s="10" t="s">
        <v>156</v>
      </c>
      <c r="B586" s="22">
        <v>2</v>
      </c>
      <c r="C586" s="22">
        <f>1/0.6</f>
        <v>1.6666666666666667</v>
      </c>
      <c r="D586" s="22">
        <v>1</v>
      </c>
      <c r="E586" s="20">
        <v>8760</v>
      </c>
      <c r="F586" s="22">
        <f t="shared" si="593"/>
        <v>2.9199999999999995</v>
      </c>
      <c r="G586" s="22">
        <f t="shared" si="594"/>
        <v>0.94079304799999974</v>
      </c>
      <c r="H586" s="22">
        <f t="shared" si="595"/>
        <v>0.48733079886399988</v>
      </c>
      <c r="I586" s="22">
        <f>Затраты!B1560</f>
        <v>41.4</v>
      </c>
      <c r="J586" s="22">
        <f t="shared" si="596"/>
        <v>84.952562194932312</v>
      </c>
    </row>
    <row r="587" spans="1:10" x14ac:dyDescent="0.25">
      <c r="A587" s="10" t="s">
        <v>137</v>
      </c>
      <c r="B587" s="22">
        <v>1.2</v>
      </c>
      <c r="C587" s="22">
        <f t="shared" ref="C587:C588" si="602">0.5/0.65</f>
        <v>0.76923076923076916</v>
      </c>
      <c r="D587" s="22">
        <v>1</v>
      </c>
      <c r="E587" s="20">
        <v>8760</v>
      </c>
      <c r="F587" s="22">
        <f t="shared" si="593"/>
        <v>3.773538461538462</v>
      </c>
      <c r="G587" s="22">
        <f t="shared" si="594"/>
        <v>1.2157940927999999</v>
      </c>
      <c r="H587" s="22">
        <f t="shared" si="595"/>
        <v>0.62978134007039988</v>
      </c>
      <c r="I587" s="22">
        <f>Затраты!B1563</f>
        <v>28.49</v>
      </c>
      <c r="J587" s="22">
        <f t="shared" si="596"/>
        <v>45.237923366886761</v>
      </c>
    </row>
    <row r="588" spans="1:10" x14ac:dyDescent="0.25">
      <c r="A588" s="10" t="s">
        <v>137</v>
      </c>
      <c r="B588" s="22">
        <v>1.2</v>
      </c>
      <c r="C588" s="22">
        <f t="shared" si="602"/>
        <v>0.76923076923076916</v>
      </c>
      <c r="D588" s="22">
        <v>1</v>
      </c>
      <c r="E588" s="20">
        <v>8760</v>
      </c>
      <c r="F588" s="22">
        <f t="shared" si="593"/>
        <v>3.773538461538462</v>
      </c>
      <c r="G588" s="22">
        <f t="shared" si="594"/>
        <v>1.2157940927999999</v>
      </c>
      <c r="H588" s="22">
        <f t="shared" si="595"/>
        <v>0.62978134007039988</v>
      </c>
      <c r="I588" s="22">
        <f>Затраты!B1566</f>
        <v>28.49</v>
      </c>
      <c r="J588" s="22">
        <f t="shared" si="596"/>
        <v>45.237923366886761</v>
      </c>
    </row>
    <row r="589" spans="1:10" x14ac:dyDescent="0.25">
      <c r="A589" s="10" t="s">
        <v>144</v>
      </c>
      <c r="B589" s="22">
        <v>0.3</v>
      </c>
      <c r="C589" s="22">
        <f>0.15/0.65</f>
        <v>0.23076923076923075</v>
      </c>
      <c r="D589" s="22">
        <v>1</v>
      </c>
      <c r="E589" s="20">
        <v>8760</v>
      </c>
      <c r="F589" s="22">
        <f t="shared" si="593"/>
        <v>0.6064615384615385</v>
      </c>
      <c r="G589" s="22">
        <f t="shared" si="594"/>
        <v>0.19539547919999997</v>
      </c>
      <c r="H589" s="22">
        <f t="shared" si="595"/>
        <v>0.10121485822559999</v>
      </c>
      <c r="I589" s="22">
        <f>Затраты!B1569</f>
        <v>12.9</v>
      </c>
      <c r="J589" s="22">
        <f t="shared" si="596"/>
        <v>127.45164322857531</v>
      </c>
    </row>
    <row r="590" spans="1:10" x14ac:dyDescent="0.25">
      <c r="A590" s="10" t="s">
        <v>137</v>
      </c>
      <c r="B590" s="22">
        <v>1.2</v>
      </c>
      <c r="C590" s="22">
        <f t="shared" ref="C590" si="603">0.5/0.65</f>
        <v>0.76923076923076916</v>
      </c>
      <c r="D590" s="22">
        <v>1</v>
      </c>
      <c r="E590" s="20">
        <v>8760</v>
      </c>
      <c r="F590" s="22">
        <f t="shared" si="593"/>
        <v>3.773538461538462</v>
      </c>
      <c r="G590" s="22">
        <f t="shared" si="594"/>
        <v>1.2157940927999999</v>
      </c>
      <c r="H590" s="22">
        <f t="shared" si="595"/>
        <v>0.62978134007039988</v>
      </c>
      <c r="I590" s="22">
        <f>Затраты!B1572</f>
        <v>28.49</v>
      </c>
      <c r="J590" s="22">
        <f t="shared" si="596"/>
        <v>45.237923366886761</v>
      </c>
    </row>
    <row r="591" spans="1:10" x14ac:dyDescent="0.25">
      <c r="A591" s="10" t="s">
        <v>119</v>
      </c>
      <c r="B591" s="22">
        <v>0.5</v>
      </c>
      <c r="C591" s="22">
        <f t="shared" ref="C591" si="604">0.25/0.65</f>
        <v>0.38461538461538458</v>
      </c>
      <c r="D591" s="22">
        <v>1</v>
      </c>
      <c r="E591" s="20">
        <v>8760</v>
      </c>
      <c r="F591" s="22">
        <f t="shared" si="593"/>
        <v>1.0107692307692311</v>
      </c>
      <c r="G591" s="22">
        <f t="shared" si="594"/>
        <v>0.32565913200000007</v>
      </c>
      <c r="H591" s="22">
        <f t="shared" si="595"/>
        <v>0.16869143037600001</v>
      </c>
      <c r="I591" s="22">
        <f>Затраты!B1575</f>
        <v>19.942999999999998</v>
      </c>
      <c r="J591" s="22">
        <f t="shared" si="596"/>
        <v>118.22177306546402</v>
      </c>
    </row>
    <row r="592" spans="1:10" x14ac:dyDescent="0.25">
      <c r="A592" s="10" t="s">
        <v>120</v>
      </c>
      <c r="B592" s="22">
        <v>0.4</v>
      </c>
      <c r="C592" s="22">
        <f>0.15/0.65</f>
        <v>0.23076923076923075</v>
      </c>
      <c r="D592" s="22">
        <v>1</v>
      </c>
      <c r="E592" s="20">
        <v>8760</v>
      </c>
      <c r="F592" s="22">
        <f t="shared" si="593"/>
        <v>1.4824615384615387</v>
      </c>
      <c r="G592" s="22">
        <f t="shared" si="594"/>
        <v>0.47763339360000007</v>
      </c>
      <c r="H592" s="22">
        <f t="shared" si="595"/>
        <v>0.24741409788480001</v>
      </c>
      <c r="I592" s="22">
        <f>Затраты!B1578</f>
        <v>18.5185</v>
      </c>
      <c r="J592" s="22">
        <f t="shared" si="596"/>
        <v>74.848200479758077</v>
      </c>
    </row>
    <row r="593" spans="1:10" x14ac:dyDescent="0.25">
      <c r="A593" s="10" t="s">
        <v>119</v>
      </c>
      <c r="B593" s="22">
        <v>0.5</v>
      </c>
      <c r="C593" s="22">
        <f t="shared" ref="C593" si="605">0.25/0.65</f>
        <v>0.38461538461538458</v>
      </c>
      <c r="D593" s="22">
        <v>1</v>
      </c>
      <c r="E593" s="20">
        <v>8760</v>
      </c>
      <c r="F593" s="22">
        <f t="shared" si="593"/>
        <v>1.0107692307692311</v>
      </c>
      <c r="G593" s="22">
        <f t="shared" si="594"/>
        <v>0.32565913200000007</v>
      </c>
      <c r="H593" s="22">
        <f t="shared" si="595"/>
        <v>0.16869143037600001</v>
      </c>
      <c r="I593" s="22">
        <f>Затраты!B1581</f>
        <v>19.942999999999998</v>
      </c>
      <c r="J593" s="22">
        <f t="shared" si="596"/>
        <v>118.22177306546402</v>
      </c>
    </row>
    <row r="594" spans="1:10" x14ac:dyDescent="0.25">
      <c r="A594" s="10" t="s">
        <v>137</v>
      </c>
      <c r="B594" s="22">
        <v>1.2</v>
      </c>
      <c r="C594" s="22">
        <f t="shared" ref="C594:C595" si="606">0.5/0.65</f>
        <v>0.76923076923076916</v>
      </c>
      <c r="D594" s="22">
        <v>1</v>
      </c>
      <c r="E594" s="20">
        <v>8760</v>
      </c>
      <c r="F594" s="22">
        <f t="shared" si="593"/>
        <v>3.773538461538462</v>
      </c>
      <c r="G594" s="22">
        <f t="shared" si="594"/>
        <v>1.2157940927999999</v>
      </c>
      <c r="H594" s="22">
        <f t="shared" si="595"/>
        <v>0.62978134007039988</v>
      </c>
      <c r="I594" s="22">
        <f>Затраты!B1584</f>
        <v>28.49</v>
      </c>
      <c r="J594" s="22">
        <f t="shared" si="596"/>
        <v>45.237923366886761</v>
      </c>
    </row>
    <row r="595" spans="1:10" x14ac:dyDescent="0.25">
      <c r="A595" s="10" t="s">
        <v>137</v>
      </c>
      <c r="B595" s="22">
        <v>1.2</v>
      </c>
      <c r="C595" s="22">
        <f t="shared" si="606"/>
        <v>0.76923076923076916</v>
      </c>
      <c r="D595" s="22">
        <v>1</v>
      </c>
      <c r="E595" s="20">
        <v>8760</v>
      </c>
      <c r="F595" s="22">
        <f t="shared" si="593"/>
        <v>3.773538461538462</v>
      </c>
      <c r="G595" s="22">
        <f t="shared" si="594"/>
        <v>1.2157940927999999</v>
      </c>
      <c r="H595" s="22">
        <f t="shared" si="595"/>
        <v>0.62978134007039988</v>
      </c>
      <c r="I595" s="22">
        <f>Затраты!B1587</f>
        <v>28.49</v>
      </c>
      <c r="J595" s="22">
        <f t="shared" si="596"/>
        <v>45.237923366886761</v>
      </c>
    </row>
    <row r="596" spans="1:10" x14ac:dyDescent="0.25">
      <c r="A596" s="10" t="s">
        <v>126</v>
      </c>
      <c r="B596" s="22">
        <v>7.1</v>
      </c>
      <c r="C596" s="22">
        <f t="shared" ref="C596:C598" si="607">1/0.27</f>
        <v>3.7037037037037033</v>
      </c>
      <c r="D596" s="22">
        <v>1</v>
      </c>
      <c r="E596" s="20">
        <v>8000</v>
      </c>
      <c r="F596" s="22">
        <f t="shared" si="593"/>
        <v>27.170370370370371</v>
      </c>
      <c r="G596" s="22">
        <f t="shared" si="594"/>
        <v>8.7540053274074072</v>
      </c>
      <c r="H596" s="22">
        <f t="shared" si="595"/>
        <v>4.534574759597036</v>
      </c>
      <c r="I596" s="22">
        <f>Затраты!B1590</f>
        <v>39.885999999999996</v>
      </c>
      <c r="J596" s="22">
        <f t="shared" si="596"/>
        <v>8.7959736280860117</v>
      </c>
    </row>
    <row r="597" spans="1:10" x14ac:dyDescent="0.25">
      <c r="A597" s="13" t="s">
        <v>51</v>
      </c>
      <c r="B597" s="13"/>
      <c r="C597" s="13"/>
      <c r="D597" s="13"/>
      <c r="E597" s="13"/>
      <c r="F597" s="13"/>
      <c r="G597" s="13"/>
      <c r="H597" s="13"/>
      <c r="I597" s="13"/>
      <c r="J597" s="13"/>
    </row>
    <row r="598" spans="1:10" x14ac:dyDescent="0.25">
      <c r="A598" s="10" t="s">
        <v>126</v>
      </c>
      <c r="B598" s="22">
        <v>7.1</v>
      </c>
      <c r="C598" s="22">
        <f t="shared" si="607"/>
        <v>3.7037037037037033</v>
      </c>
      <c r="D598" s="22">
        <v>1</v>
      </c>
      <c r="E598" s="20">
        <v>8000</v>
      </c>
      <c r="F598" s="22">
        <f t="shared" ref="F598:F607" si="608">(B598-C598)*D598*E598/1000</f>
        <v>27.170370370370371</v>
      </c>
      <c r="G598" s="22">
        <f t="shared" ref="G598:G607" si="609">F598*0.2986*1.079</f>
        <v>8.7540053274074072</v>
      </c>
      <c r="H598" s="22">
        <f t="shared" ref="H598:H607" si="610">G598*200*2.59/1000</f>
        <v>4.534574759597036</v>
      </c>
      <c r="I598" s="22">
        <f>Затраты!B1594</f>
        <v>39.885999999999996</v>
      </c>
      <c r="J598" s="22">
        <f t="shared" ref="J598:J607" si="611">I598/H598</f>
        <v>8.7959736280860117</v>
      </c>
    </row>
    <row r="599" spans="1:10" x14ac:dyDescent="0.25">
      <c r="A599" s="10" t="s">
        <v>117</v>
      </c>
      <c r="B599" s="22">
        <v>2.7</v>
      </c>
      <c r="C599" s="22">
        <f>0.3/0.27</f>
        <v>1.1111111111111109</v>
      </c>
      <c r="D599" s="22">
        <v>1</v>
      </c>
      <c r="E599" s="20">
        <v>8760</v>
      </c>
      <c r="F599" s="22">
        <f t="shared" si="608"/>
        <v>13.91866666666667</v>
      </c>
      <c r="G599" s="22">
        <f t="shared" si="609"/>
        <v>4.4844468621333347</v>
      </c>
      <c r="H599" s="22">
        <f t="shared" si="610"/>
        <v>2.3229434745850672</v>
      </c>
      <c r="I599" s="22">
        <f>Затраты!B1597</f>
        <v>34.187999999999995</v>
      </c>
      <c r="J599" s="22">
        <f t="shared" si="611"/>
        <v>14.717534186279234</v>
      </c>
    </row>
    <row r="600" spans="1:10" x14ac:dyDescent="0.25">
      <c r="A600" s="10" t="s">
        <v>137</v>
      </c>
      <c r="B600" s="22">
        <v>1.2</v>
      </c>
      <c r="C600" s="22">
        <f t="shared" ref="C600" si="612">0.5/0.65</f>
        <v>0.76923076923076916</v>
      </c>
      <c r="D600" s="22">
        <v>1</v>
      </c>
      <c r="E600" s="20">
        <v>8760</v>
      </c>
      <c r="F600" s="22">
        <f t="shared" si="608"/>
        <v>3.773538461538462</v>
      </c>
      <c r="G600" s="22">
        <f t="shared" si="609"/>
        <v>1.2157940927999999</v>
      </c>
      <c r="H600" s="22">
        <f t="shared" si="610"/>
        <v>0.62978134007039988</v>
      </c>
      <c r="I600" s="22">
        <f>Затраты!B1600</f>
        <v>28.49</v>
      </c>
      <c r="J600" s="22">
        <f t="shared" si="611"/>
        <v>45.237923366886761</v>
      </c>
    </row>
    <row r="601" spans="1:10" x14ac:dyDescent="0.25">
      <c r="A601" s="10" t="s">
        <v>156</v>
      </c>
      <c r="B601" s="22">
        <v>2</v>
      </c>
      <c r="C601" s="22">
        <f>1/0.6</f>
        <v>1.6666666666666667</v>
      </c>
      <c r="D601" s="22">
        <v>1</v>
      </c>
      <c r="E601" s="20">
        <v>8760</v>
      </c>
      <c r="F601" s="22">
        <f t="shared" si="608"/>
        <v>2.9199999999999995</v>
      </c>
      <c r="G601" s="22">
        <f t="shared" si="609"/>
        <v>0.94079304799999974</v>
      </c>
      <c r="H601" s="22">
        <f t="shared" si="610"/>
        <v>0.48733079886399988</v>
      </c>
      <c r="I601" s="22">
        <f>Затраты!B1603</f>
        <v>41.4</v>
      </c>
      <c r="J601" s="22">
        <f t="shared" si="611"/>
        <v>84.952562194932312</v>
      </c>
    </row>
    <row r="602" spans="1:10" x14ac:dyDescent="0.25">
      <c r="A602" s="10" t="s">
        <v>137</v>
      </c>
      <c r="B602" s="22">
        <v>1.2</v>
      </c>
      <c r="C602" s="22">
        <f t="shared" ref="C602:C603" si="613">0.5/0.65</f>
        <v>0.76923076923076916</v>
      </c>
      <c r="D602" s="22">
        <v>1</v>
      </c>
      <c r="E602" s="20">
        <v>8760</v>
      </c>
      <c r="F602" s="22">
        <f t="shared" si="608"/>
        <v>3.773538461538462</v>
      </c>
      <c r="G602" s="22">
        <f t="shared" si="609"/>
        <v>1.2157940927999999</v>
      </c>
      <c r="H602" s="22">
        <f t="shared" si="610"/>
        <v>0.62978134007039988</v>
      </c>
      <c r="I602" s="22">
        <f>Затраты!B1606</f>
        <v>28.49</v>
      </c>
      <c r="J602" s="22">
        <f t="shared" si="611"/>
        <v>45.237923366886761</v>
      </c>
    </row>
    <row r="603" spans="1:10" x14ac:dyDescent="0.25">
      <c r="A603" s="10" t="s">
        <v>137</v>
      </c>
      <c r="B603" s="22">
        <v>1.2</v>
      </c>
      <c r="C603" s="22">
        <f t="shared" si="613"/>
        <v>0.76923076923076916</v>
      </c>
      <c r="D603" s="22">
        <v>1</v>
      </c>
      <c r="E603" s="20">
        <v>8760</v>
      </c>
      <c r="F603" s="22">
        <f t="shared" si="608"/>
        <v>3.773538461538462</v>
      </c>
      <c r="G603" s="22">
        <f t="shared" si="609"/>
        <v>1.2157940927999999</v>
      </c>
      <c r="H603" s="22">
        <f t="shared" si="610"/>
        <v>0.62978134007039988</v>
      </c>
      <c r="I603" s="22">
        <f>Затраты!B1609</f>
        <v>28.49</v>
      </c>
      <c r="J603" s="22">
        <f t="shared" si="611"/>
        <v>45.237923366886761</v>
      </c>
    </row>
    <row r="604" spans="1:10" x14ac:dyDescent="0.25">
      <c r="A604" s="10" t="s">
        <v>119</v>
      </c>
      <c r="B604" s="22">
        <v>0.5</v>
      </c>
      <c r="C604" s="22">
        <f t="shared" ref="C604" si="614">0.25/0.65</f>
        <v>0.38461538461538458</v>
      </c>
      <c r="D604" s="22">
        <v>1</v>
      </c>
      <c r="E604" s="20">
        <v>8760</v>
      </c>
      <c r="F604" s="22">
        <f t="shared" si="608"/>
        <v>1.0107692307692311</v>
      </c>
      <c r="G604" s="22">
        <f t="shared" si="609"/>
        <v>0.32565913200000007</v>
      </c>
      <c r="H604" s="22">
        <f t="shared" si="610"/>
        <v>0.16869143037600001</v>
      </c>
      <c r="I604" s="22">
        <f>Затраты!B1612</f>
        <v>19.942999999999998</v>
      </c>
      <c r="J604" s="22">
        <f t="shared" si="611"/>
        <v>118.22177306546402</v>
      </c>
    </row>
    <row r="605" spans="1:10" x14ac:dyDescent="0.25">
      <c r="A605" s="10" t="s">
        <v>137</v>
      </c>
      <c r="B605" s="22">
        <v>1.2</v>
      </c>
      <c r="C605" s="22">
        <f t="shared" ref="C605:C606" si="615">0.5/0.65</f>
        <v>0.76923076923076916</v>
      </c>
      <c r="D605" s="22">
        <v>1</v>
      </c>
      <c r="E605" s="20">
        <v>8760</v>
      </c>
      <c r="F605" s="22">
        <f t="shared" si="608"/>
        <v>3.773538461538462</v>
      </c>
      <c r="G605" s="22">
        <f t="shared" si="609"/>
        <v>1.2157940927999999</v>
      </c>
      <c r="H605" s="22">
        <f t="shared" si="610"/>
        <v>0.62978134007039988</v>
      </c>
      <c r="I605" s="22">
        <f>Затраты!B1615</f>
        <v>28.49</v>
      </c>
      <c r="J605" s="22">
        <f t="shared" si="611"/>
        <v>45.237923366886761</v>
      </c>
    </row>
    <row r="606" spans="1:10" x14ac:dyDescent="0.25">
      <c r="A606" s="10" t="s">
        <v>137</v>
      </c>
      <c r="B606" s="22">
        <v>1.2</v>
      </c>
      <c r="C606" s="22">
        <f t="shared" si="615"/>
        <v>0.76923076923076916</v>
      </c>
      <c r="D606" s="22">
        <v>1</v>
      </c>
      <c r="E606" s="20">
        <v>8760</v>
      </c>
      <c r="F606" s="22">
        <f t="shared" si="608"/>
        <v>3.773538461538462</v>
      </c>
      <c r="G606" s="22">
        <f t="shared" si="609"/>
        <v>1.2157940927999999</v>
      </c>
      <c r="H606" s="22">
        <f t="shared" si="610"/>
        <v>0.62978134007039988</v>
      </c>
      <c r="I606" s="22">
        <f>Затраты!B1618</f>
        <v>28.49</v>
      </c>
      <c r="J606" s="22">
        <f t="shared" si="611"/>
        <v>45.237923366886761</v>
      </c>
    </row>
    <row r="607" spans="1:10" ht="15.75" customHeight="1" x14ac:dyDescent="0.25">
      <c r="A607" s="10" t="s">
        <v>126</v>
      </c>
      <c r="B607" s="22">
        <v>7.1</v>
      </c>
      <c r="C607" s="22">
        <f t="shared" ref="C607" si="616">1/0.27</f>
        <v>3.7037037037037033</v>
      </c>
      <c r="D607" s="22">
        <v>1</v>
      </c>
      <c r="E607" s="20">
        <v>8000</v>
      </c>
      <c r="F607" s="22">
        <f t="shared" si="608"/>
        <v>27.170370370370371</v>
      </c>
      <c r="G607" s="22">
        <f t="shared" si="609"/>
        <v>8.7540053274074072</v>
      </c>
      <c r="H607" s="22">
        <f t="shared" si="610"/>
        <v>4.534574759597036</v>
      </c>
      <c r="I607" s="22">
        <f>Затраты!B1621</f>
        <v>39.885999999999996</v>
      </c>
      <c r="J607" s="22">
        <f t="shared" si="611"/>
        <v>8.7959736280860117</v>
      </c>
    </row>
    <row r="608" spans="1:10" x14ac:dyDescent="0.25">
      <c r="A608" s="13" t="s">
        <v>52</v>
      </c>
      <c r="B608" s="13"/>
      <c r="C608" s="13"/>
      <c r="D608" s="13"/>
      <c r="E608" s="13"/>
      <c r="F608" s="13"/>
      <c r="G608" s="13"/>
      <c r="H608" s="13"/>
      <c r="I608" s="13"/>
      <c r="J608" s="13"/>
    </row>
    <row r="609" spans="1:10" x14ac:dyDescent="0.25">
      <c r="A609" s="10" t="s">
        <v>127</v>
      </c>
      <c r="B609" s="22">
        <v>1.8</v>
      </c>
      <c r="C609" s="22">
        <f>1/0.65</f>
        <v>1.5384615384615383</v>
      </c>
      <c r="D609" s="22">
        <v>1</v>
      </c>
      <c r="E609" s="20">
        <v>8760</v>
      </c>
      <c r="F609" s="22">
        <f t="shared" ref="F609:F627" si="617">(B609-C609)*D609*E609/1000</f>
        <v>2.2910769230769246</v>
      </c>
      <c r="G609" s="22">
        <f t="shared" ref="G609:G627" si="618">F609*0.2986*1.079</f>
        <v>0.73816069920000038</v>
      </c>
      <c r="H609" s="22">
        <f t="shared" ref="H609:H627" si="619">G609*200*2.59/1000</f>
        <v>0.38236724218560014</v>
      </c>
      <c r="I609" s="22">
        <f>Затраты!B1625</f>
        <v>37.1</v>
      </c>
      <c r="J609" s="22">
        <f t="shared" ref="J609:J627" si="620">I609/H609</f>
        <v>97.027140159647232</v>
      </c>
    </row>
    <row r="610" spans="1:10" x14ac:dyDescent="0.25">
      <c r="A610" s="10" t="s">
        <v>137</v>
      </c>
      <c r="B610" s="22">
        <v>1.2</v>
      </c>
      <c r="C610" s="22">
        <f t="shared" ref="C610:C611" si="621">0.5/0.65</f>
        <v>0.76923076923076916</v>
      </c>
      <c r="D610" s="22">
        <v>1</v>
      </c>
      <c r="E610" s="20">
        <v>8760</v>
      </c>
      <c r="F610" s="22">
        <f t="shared" si="617"/>
        <v>3.773538461538462</v>
      </c>
      <c r="G610" s="22">
        <f t="shared" si="618"/>
        <v>1.2157940927999999</v>
      </c>
      <c r="H610" s="22">
        <f t="shared" si="619"/>
        <v>0.62978134007039988</v>
      </c>
      <c r="I610" s="22">
        <f>Затраты!B1628</f>
        <v>28.49</v>
      </c>
      <c r="J610" s="22">
        <f t="shared" si="620"/>
        <v>45.237923366886761</v>
      </c>
    </row>
    <row r="611" spans="1:10" x14ac:dyDescent="0.25">
      <c r="A611" s="10" t="s">
        <v>137</v>
      </c>
      <c r="B611" s="22">
        <v>1.2</v>
      </c>
      <c r="C611" s="22">
        <f t="shared" si="621"/>
        <v>0.76923076923076916</v>
      </c>
      <c r="D611" s="22">
        <v>1</v>
      </c>
      <c r="E611" s="20">
        <v>8760</v>
      </c>
      <c r="F611" s="22">
        <f t="shared" si="617"/>
        <v>3.773538461538462</v>
      </c>
      <c r="G611" s="22">
        <f t="shared" si="618"/>
        <v>1.2157940927999999</v>
      </c>
      <c r="H611" s="22">
        <f t="shared" si="619"/>
        <v>0.62978134007039988</v>
      </c>
      <c r="I611" s="22">
        <f>Затраты!B1631</f>
        <v>28.49</v>
      </c>
      <c r="J611" s="22">
        <f t="shared" si="620"/>
        <v>45.237923366886761</v>
      </c>
    </row>
    <row r="612" spans="1:10" x14ac:dyDescent="0.25">
      <c r="A612" s="10" t="s">
        <v>133</v>
      </c>
      <c r="B612" s="22">
        <v>3</v>
      </c>
      <c r="C612" s="22">
        <f t="shared" ref="C612" si="622">1.5/0.65</f>
        <v>2.3076923076923075</v>
      </c>
      <c r="D612" s="22">
        <v>1</v>
      </c>
      <c r="E612" s="20">
        <v>8760</v>
      </c>
      <c r="F612" s="22">
        <f t="shared" si="617"/>
        <v>6.0646153846153865</v>
      </c>
      <c r="G612" s="22">
        <f t="shared" si="618"/>
        <v>1.9539547920000004</v>
      </c>
      <c r="H612" s="22">
        <f t="shared" si="619"/>
        <v>1.0121485822560001</v>
      </c>
      <c r="I612" s="22">
        <f>Затраты!B1634</f>
        <v>42.8</v>
      </c>
      <c r="J612" s="22">
        <f t="shared" si="620"/>
        <v>42.28628162932575</v>
      </c>
    </row>
    <row r="613" spans="1:10" x14ac:dyDescent="0.25">
      <c r="A613" s="10" t="s">
        <v>135</v>
      </c>
      <c r="B613" s="22">
        <v>7.9</v>
      </c>
      <c r="C613" s="22">
        <f t="shared" ref="C613:C616" si="623">4/0.65</f>
        <v>6.1538461538461533</v>
      </c>
      <c r="D613" s="22">
        <v>1</v>
      </c>
      <c r="E613" s="20">
        <v>8760</v>
      </c>
      <c r="F613" s="22">
        <f t="shared" si="617"/>
        <v>15.2963076923077</v>
      </c>
      <c r="G613" s="22">
        <f t="shared" si="618"/>
        <v>4.9283081976000025</v>
      </c>
      <c r="H613" s="22">
        <f t="shared" si="619"/>
        <v>2.5528636463568009</v>
      </c>
      <c r="I613" s="22">
        <f>Затраты!B1637</f>
        <v>56.98</v>
      </c>
      <c r="J613" s="22">
        <f t="shared" si="620"/>
        <v>22.320032674411078</v>
      </c>
    </row>
    <row r="614" spans="1:10" x14ac:dyDescent="0.25">
      <c r="A614" s="10" t="s">
        <v>135</v>
      </c>
      <c r="B614" s="22">
        <v>7.9</v>
      </c>
      <c r="C614" s="22">
        <f t="shared" si="623"/>
        <v>6.1538461538461533</v>
      </c>
      <c r="D614" s="22">
        <v>1</v>
      </c>
      <c r="E614" s="20">
        <v>8760</v>
      </c>
      <c r="F614" s="22">
        <f t="shared" si="617"/>
        <v>15.2963076923077</v>
      </c>
      <c r="G614" s="22">
        <f t="shared" si="618"/>
        <v>4.9283081976000025</v>
      </c>
      <c r="H614" s="22">
        <f t="shared" si="619"/>
        <v>2.5528636463568009</v>
      </c>
      <c r="I614" s="22">
        <f>Затраты!B1640</f>
        <v>56.98</v>
      </c>
      <c r="J614" s="22">
        <f t="shared" si="620"/>
        <v>22.320032674411078</v>
      </c>
    </row>
    <row r="615" spans="1:10" x14ac:dyDescent="0.25">
      <c r="A615" s="10" t="s">
        <v>135</v>
      </c>
      <c r="B615" s="22">
        <v>7.9</v>
      </c>
      <c r="C615" s="22">
        <f t="shared" si="623"/>
        <v>6.1538461538461533</v>
      </c>
      <c r="D615" s="22">
        <v>1</v>
      </c>
      <c r="E615" s="20">
        <v>8760</v>
      </c>
      <c r="F615" s="22">
        <f t="shared" si="617"/>
        <v>15.2963076923077</v>
      </c>
      <c r="G615" s="22">
        <f t="shared" si="618"/>
        <v>4.9283081976000025</v>
      </c>
      <c r="H615" s="22">
        <f t="shared" si="619"/>
        <v>2.5528636463568009</v>
      </c>
      <c r="I615" s="22">
        <f>Затраты!B1643</f>
        <v>56.98</v>
      </c>
      <c r="J615" s="22">
        <f t="shared" si="620"/>
        <v>22.320032674411078</v>
      </c>
    </row>
    <row r="616" spans="1:10" x14ac:dyDescent="0.25">
      <c r="A616" s="10" t="s">
        <v>135</v>
      </c>
      <c r="B616" s="22">
        <v>7.9</v>
      </c>
      <c r="C616" s="22">
        <f t="shared" si="623"/>
        <v>6.1538461538461533</v>
      </c>
      <c r="D616" s="22">
        <v>1</v>
      </c>
      <c r="E616" s="20">
        <v>8760</v>
      </c>
      <c r="F616" s="22">
        <f t="shared" si="617"/>
        <v>15.2963076923077</v>
      </c>
      <c r="G616" s="22">
        <f t="shared" si="618"/>
        <v>4.9283081976000025</v>
      </c>
      <c r="H616" s="22">
        <f t="shared" si="619"/>
        <v>2.5528636463568009</v>
      </c>
      <c r="I616" s="22">
        <f>Затраты!B1646</f>
        <v>56.98</v>
      </c>
      <c r="J616" s="22">
        <f t="shared" si="620"/>
        <v>22.320032674411078</v>
      </c>
    </row>
    <row r="617" spans="1:10" x14ac:dyDescent="0.25">
      <c r="A617" s="10" t="s">
        <v>137</v>
      </c>
      <c r="B617" s="22">
        <v>1.2</v>
      </c>
      <c r="C617" s="22">
        <f t="shared" ref="C617:C618" si="624">0.5/0.65</f>
        <v>0.76923076923076916</v>
      </c>
      <c r="D617" s="22">
        <v>1</v>
      </c>
      <c r="E617" s="20">
        <v>8760</v>
      </c>
      <c r="F617" s="22">
        <f t="shared" si="617"/>
        <v>3.773538461538462</v>
      </c>
      <c r="G617" s="22">
        <f t="shared" si="618"/>
        <v>1.2157940927999999</v>
      </c>
      <c r="H617" s="22">
        <f t="shared" si="619"/>
        <v>0.62978134007039988</v>
      </c>
      <c r="I617" s="22">
        <f>Затраты!B1649</f>
        <v>28.49</v>
      </c>
      <c r="J617" s="22">
        <f t="shared" si="620"/>
        <v>45.237923366886761</v>
      </c>
    </row>
    <row r="618" spans="1:10" x14ac:dyDescent="0.25">
      <c r="A618" s="10" t="s">
        <v>137</v>
      </c>
      <c r="B618" s="22">
        <v>1.2</v>
      </c>
      <c r="C618" s="22">
        <f t="shared" si="624"/>
        <v>0.76923076923076916</v>
      </c>
      <c r="D618" s="22">
        <v>1</v>
      </c>
      <c r="E618" s="20">
        <v>8760</v>
      </c>
      <c r="F618" s="22">
        <f t="shared" si="617"/>
        <v>3.773538461538462</v>
      </c>
      <c r="G618" s="22">
        <f t="shared" si="618"/>
        <v>1.2157940927999999</v>
      </c>
      <c r="H618" s="22">
        <f t="shared" si="619"/>
        <v>0.62978134007039988</v>
      </c>
      <c r="I618" s="22">
        <f>Затраты!B1652</f>
        <v>28.49</v>
      </c>
      <c r="J618" s="22">
        <f t="shared" si="620"/>
        <v>45.237923366886761</v>
      </c>
    </row>
    <row r="619" spans="1:10" x14ac:dyDescent="0.25">
      <c r="A619" s="10" t="s">
        <v>132</v>
      </c>
      <c r="B619" s="22">
        <v>11.4</v>
      </c>
      <c r="C619" s="22">
        <f t="shared" ref="C619" si="625">1/0.27</f>
        <v>3.7037037037037033</v>
      </c>
      <c r="D619" s="22">
        <v>1</v>
      </c>
      <c r="E619" s="20">
        <v>8000</v>
      </c>
      <c r="F619" s="22">
        <f t="shared" si="617"/>
        <v>61.570370370370377</v>
      </c>
      <c r="G619" s="22">
        <f t="shared" si="618"/>
        <v>19.837320687407406</v>
      </c>
      <c r="H619" s="22">
        <f t="shared" si="619"/>
        <v>10.275732116077036</v>
      </c>
      <c r="I619" s="22">
        <f>Затраты!B1655</f>
        <v>71.3</v>
      </c>
      <c r="J619" s="22">
        <f t="shared" si="620"/>
        <v>6.9386783534816576</v>
      </c>
    </row>
    <row r="620" spans="1:10" x14ac:dyDescent="0.25">
      <c r="A620" s="10" t="s">
        <v>126</v>
      </c>
      <c r="B620" s="22">
        <v>7.1</v>
      </c>
      <c r="C620" s="22">
        <f t="shared" ref="C620" si="626">1/0.27</f>
        <v>3.7037037037037033</v>
      </c>
      <c r="D620" s="22">
        <v>1</v>
      </c>
      <c r="E620" s="20">
        <v>8000</v>
      </c>
      <c r="F620" s="22">
        <f t="shared" si="617"/>
        <v>27.170370370370371</v>
      </c>
      <c r="G620" s="22">
        <f t="shared" si="618"/>
        <v>8.7540053274074072</v>
      </c>
      <c r="H620" s="22">
        <f t="shared" si="619"/>
        <v>4.534574759597036</v>
      </c>
      <c r="I620" s="22">
        <f>Затраты!B1658</f>
        <v>39.885999999999996</v>
      </c>
      <c r="J620" s="22">
        <f t="shared" si="620"/>
        <v>8.7959736280860117</v>
      </c>
    </row>
    <row r="621" spans="1:10" x14ac:dyDescent="0.25">
      <c r="A621" s="10" t="s">
        <v>128</v>
      </c>
      <c r="B621" s="22">
        <v>3.8</v>
      </c>
      <c r="C621" s="22">
        <f t="shared" ref="C621" si="627">0.6/0.27</f>
        <v>2.2222222222222219</v>
      </c>
      <c r="D621" s="22">
        <v>1</v>
      </c>
      <c r="E621" s="20">
        <v>8760</v>
      </c>
      <c r="F621" s="22">
        <f t="shared" si="617"/>
        <v>13.821333333333333</v>
      </c>
      <c r="G621" s="22">
        <f t="shared" si="618"/>
        <v>4.4530870938666665</v>
      </c>
      <c r="H621" s="22">
        <f t="shared" si="619"/>
        <v>2.306699114622933</v>
      </c>
      <c r="I621" s="22">
        <f>Затраты!B1661</f>
        <v>34.187999999999995</v>
      </c>
      <c r="J621" s="22">
        <f t="shared" si="620"/>
        <v>14.821178793224869</v>
      </c>
    </row>
    <row r="622" spans="1:10" x14ac:dyDescent="0.25">
      <c r="A622" s="10" t="s">
        <v>137</v>
      </c>
      <c r="B622" s="22">
        <v>1.2</v>
      </c>
      <c r="C622" s="22">
        <f t="shared" ref="C622:C623" si="628">0.5/0.65</f>
        <v>0.76923076923076916</v>
      </c>
      <c r="D622" s="22">
        <v>1</v>
      </c>
      <c r="E622" s="20">
        <v>8760</v>
      </c>
      <c r="F622" s="22">
        <f t="shared" si="617"/>
        <v>3.773538461538462</v>
      </c>
      <c r="G622" s="22">
        <f t="shared" si="618"/>
        <v>1.2157940927999999</v>
      </c>
      <c r="H622" s="22">
        <f t="shared" si="619"/>
        <v>0.62978134007039988</v>
      </c>
      <c r="I622" s="22">
        <f>Затраты!B1664</f>
        <v>28.49</v>
      </c>
      <c r="J622" s="22">
        <f t="shared" si="620"/>
        <v>45.237923366886761</v>
      </c>
    </row>
    <row r="623" spans="1:10" x14ac:dyDescent="0.25">
      <c r="A623" s="10" t="s">
        <v>137</v>
      </c>
      <c r="B623" s="22">
        <v>1.2</v>
      </c>
      <c r="C623" s="22">
        <f t="shared" si="628"/>
        <v>0.76923076923076916</v>
      </c>
      <c r="D623" s="22">
        <v>1</v>
      </c>
      <c r="E623" s="20">
        <v>8760</v>
      </c>
      <c r="F623" s="22">
        <f t="shared" si="617"/>
        <v>3.773538461538462</v>
      </c>
      <c r="G623" s="22">
        <f t="shared" si="618"/>
        <v>1.2157940927999999</v>
      </c>
      <c r="H623" s="22">
        <f t="shared" si="619"/>
        <v>0.62978134007039988</v>
      </c>
      <c r="I623" s="22">
        <f>Затраты!B1667</f>
        <v>28.49</v>
      </c>
      <c r="J623" s="22">
        <f t="shared" si="620"/>
        <v>45.237923366886761</v>
      </c>
    </row>
    <row r="624" spans="1:10" x14ac:dyDescent="0.25">
      <c r="A624" s="10" t="s">
        <v>120</v>
      </c>
      <c r="B624" s="22">
        <v>0.4</v>
      </c>
      <c r="C624" s="22">
        <f>0.15/0.65</f>
        <v>0.23076923076923075</v>
      </c>
      <c r="D624" s="22">
        <v>1</v>
      </c>
      <c r="E624" s="20">
        <v>8760</v>
      </c>
      <c r="F624" s="22">
        <f t="shared" si="617"/>
        <v>1.4824615384615387</v>
      </c>
      <c r="G624" s="22">
        <f t="shared" si="618"/>
        <v>0.47763339360000007</v>
      </c>
      <c r="H624" s="22">
        <f t="shared" si="619"/>
        <v>0.24741409788480001</v>
      </c>
      <c r="I624" s="22">
        <f>Затраты!B1670</f>
        <v>18.5185</v>
      </c>
      <c r="J624" s="22">
        <f t="shared" si="620"/>
        <v>74.848200479758077</v>
      </c>
    </row>
    <row r="625" spans="1:10" x14ac:dyDescent="0.25">
      <c r="A625" s="10" t="s">
        <v>144</v>
      </c>
      <c r="B625" s="22">
        <v>0.3</v>
      </c>
      <c r="C625" s="22">
        <f>0.15/0.65</f>
        <v>0.23076923076923075</v>
      </c>
      <c r="D625" s="22">
        <v>1</v>
      </c>
      <c r="E625" s="20">
        <v>8760</v>
      </c>
      <c r="F625" s="22">
        <f t="shared" si="617"/>
        <v>0.6064615384615385</v>
      </c>
      <c r="G625" s="22">
        <f t="shared" si="618"/>
        <v>0.19539547919999997</v>
      </c>
      <c r="H625" s="22">
        <f t="shared" si="619"/>
        <v>0.10121485822559999</v>
      </c>
      <c r="I625" s="22">
        <f>Затраты!B1673</f>
        <v>12.9</v>
      </c>
      <c r="J625" s="22">
        <f t="shared" si="620"/>
        <v>127.45164322857531</v>
      </c>
    </row>
    <row r="626" spans="1:10" x14ac:dyDescent="0.25">
      <c r="A626" s="10" t="s">
        <v>137</v>
      </c>
      <c r="B626" s="22">
        <v>1.2</v>
      </c>
      <c r="C626" s="22">
        <f t="shared" ref="C626:C627" si="629">0.5/0.65</f>
        <v>0.76923076923076916</v>
      </c>
      <c r="D626" s="22">
        <v>1</v>
      </c>
      <c r="E626" s="20">
        <v>8760</v>
      </c>
      <c r="F626" s="22">
        <f t="shared" si="617"/>
        <v>3.773538461538462</v>
      </c>
      <c r="G626" s="22">
        <f t="shared" si="618"/>
        <v>1.2157940927999999</v>
      </c>
      <c r="H626" s="22">
        <f t="shared" si="619"/>
        <v>0.62978134007039988</v>
      </c>
      <c r="I626" s="22">
        <f>Затраты!B1676</f>
        <v>28.49</v>
      </c>
      <c r="J626" s="22">
        <f t="shared" si="620"/>
        <v>45.237923366886761</v>
      </c>
    </row>
    <row r="627" spans="1:10" x14ac:dyDescent="0.25">
      <c r="A627" s="10" t="s">
        <v>137</v>
      </c>
      <c r="B627" s="22">
        <v>1.2</v>
      </c>
      <c r="C627" s="22">
        <f t="shared" si="629"/>
        <v>0.76923076923076916</v>
      </c>
      <c r="D627" s="22">
        <v>1</v>
      </c>
      <c r="E627" s="20">
        <v>8760</v>
      </c>
      <c r="F627" s="22">
        <f t="shared" si="617"/>
        <v>3.773538461538462</v>
      </c>
      <c r="G627" s="22">
        <f t="shared" si="618"/>
        <v>1.2157940927999999</v>
      </c>
      <c r="H627" s="22">
        <f t="shared" si="619"/>
        <v>0.62978134007039988</v>
      </c>
      <c r="I627" s="22">
        <f>Затраты!B1679</f>
        <v>28.49</v>
      </c>
      <c r="J627" s="22">
        <f t="shared" si="620"/>
        <v>45.237923366886761</v>
      </c>
    </row>
    <row r="628" spans="1:10" x14ac:dyDescent="0.25">
      <c r="A628" s="13" t="s">
        <v>53</v>
      </c>
      <c r="B628" s="13"/>
      <c r="C628" s="13"/>
      <c r="D628" s="13"/>
      <c r="E628" s="13"/>
      <c r="F628" s="13"/>
      <c r="G628" s="13"/>
      <c r="H628" s="13"/>
      <c r="I628" s="13"/>
      <c r="J628" s="13"/>
    </row>
    <row r="629" spans="1:10" x14ac:dyDescent="0.25">
      <c r="A629" s="10" t="s">
        <v>129</v>
      </c>
      <c r="B629" s="22">
        <v>1.7</v>
      </c>
      <c r="C629" s="22">
        <f>1/0.65</f>
        <v>1.5384615384615383</v>
      </c>
      <c r="D629" s="22">
        <v>1</v>
      </c>
      <c r="E629" s="20">
        <v>8760</v>
      </c>
      <c r="F629" s="22">
        <f t="shared" ref="F629:F646" si="630">(B629-C629)*D629*E629/1000</f>
        <v>1.4150769230769238</v>
      </c>
      <c r="G629" s="22">
        <f t="shared" ref="G629:G646" si="631">F629*0.2986*1.079</f>
        <v>0.4559227848000002</v>
      </c>
      <c r="H629" s="22">
        <f t="shared" ref="H629:H646" si="632">G629*200*2.59/1000</f>
        <v>0.23616800252640008</v>
      </c>
      <c r="I629" s="22">
        <f>Затраты!B1683</f>
        <v>51.281999999999996</v>
      </c>
      <c r="J629" s="22">
        <f t="shared" ref="J629:J646" si="633">I629/H629</f>
        <v>217.14203216105633</v>
      </c>
    </row>
    <row r="630" spans="1:10" x14ac:dyDescent="0.25">
      <c r="A630" s="10" t="s">
        <v>137</v>
      </c>
      <c r="B630" s="22">
        <v>1.2</v>
      </c>
      <c r="C630" s="22">
        <f t="shared" ref="C630:C631" si="634">0.5/0.65</f>
        <v>0.76923076923076916</v>
      </c>
      <c r="D630" s="22">
        <v>1</v>
      </c>
      <c r="E630" s="20">
        <v>8760</v>
      </c>
      <c r="F630" s="22">
        <f t="shared" si="630"/>
        <v>3.773538461538462</v>
      </c>
      <c r="G630" s="22">
        <f t="shared" si="631"/>
        <v>1.2157940927999999</v>
      </c>
      <c r="H630" s="22">
        <f t="shared" si="632"/>
        <v>0.62978134007039988</v>
      </c>
      <c r="I630" s="22">
        <f>Затраты!B1686</f>
        <v>28.49</v>
      </c>
      <c r="J630" s="22">
        <f t="shared" si="633"/>
        <v>45.237923366886761</v>
      </c>
    </row>
    <row r="631" spans="1:10" x14ac:dyDescent="0.25">
      <c r="A631" s="10" t="s">
        <v>137</v>
      </c>
      <c r="B631" s="22">
        <v>1.2</v>
      </c>
      <c r="C631" s="22">
        <f t="shared" si="634"/>
        <v>0.76923076923076916</v>
      </c>
      <c r="D631" s="22">
        <v>1</v>
      </c>
      <c r="E631" s="20">
        <v>8760</v>
      </c>
      <c r="F631" s="22">
        <f t="shared" si="630"/>
        <v>3.773538461538462</v>
      </c>
      <c r="G631" s="22">
        <f t="shared" si="631"/>
        <v>1.2157940927999999</v>
      </c>
      <c r="H631" s="22">
        <f t="shared" si="632"/>
        <v>0.62978134007039988</v>
      </c>
      <c r="I631" s="22">
        <f>Затраты!B1689</f>
        <v>28.49</v>
      </c>
      <c r="J631" s="22">
        <f t="shared" si="633"/>
        <v>45.237923366886761</v>
      </c>
    </row>
    <row r="632" spans="1:10" x14ac:dyDescent="0.25">
      <c r="A632" s="10" t="s">
        <v>133</v>
      </c>
      <c r="B632" s="22">
        <v>3</v>
      </c>
      <c r="C632" s="22">
        <f t="shared" ref="C632:C633" si="635">1.5/0.65</f>
        <v>2.3076923076923075</v>
      </c>
      <c r="D632" s="22">
        <v>1</v>
      </c>
      <c r="E632" s="20">
        <v>8760</v>
      </c>
      <c r="F632" s="22">
        <f t="shared" si="630"/>
        <v>6.0646153846153865</v>
      </c>
      <c r="G632" s="22">
        <f t="shared" si="631"/>
        <v>1.9539547920000004</v>
      </c>
      <c r="H632" s="22">
        <f t="shared" si="632"/>
        <v>1.0121485822560001</v>
      </c>
      <c r="I632" s="22">
        <f>Затраты!B1692</f>
        <v>42.8</v>
      </c>
      <c r="J632" s="22">
        <f t="shared" si="633"/>
        <v>42.28628162932575</v>
      </c>
    </row>
    <row r="633" spans="1:10" x14ac:dyDescent="0.25">
      <c r="A633" s="10" t="s">
        <v>133</v>
      </c>
      <c r="B633" s="22">
        <v>3</v>
      </c>
      <c r="C633" s="22">
        <f t="shared" si="635"/>
        <v>2.3076923076923075</v>
      </c>
      <c r="D633" s="22">
        <v>1</v>
      </c>
      <c r="E633" s="20">
        <v>8760</v>
      </c>
      <c r="F633" s="22">
        <f t="shared" si="630"/>
        <v>6.0646153846153865</v>
      </c>
      <c r="G633" s="22">
        <f t="shared" si="631"/>
        <v>1.9539547920000004</v>
      </c>
      <c r="H633" s="22">
        <f t="shared" si="632"/>
        <v>1.0121485822560001</v>
      </c>
      <c r="I633" s="22">
        <f>Затраты!B1695</f>
        <v>42.8</v>
      </c>
      <c r="J633" s="22">
        <f t="shared" si="633"/>
        <v>42.28628162932575</v>
      </c>
    </row>
    <row r="634" spans="1:10" x14ac:dyDescent="0.25">
      <c r="A634" s="10" t="s">
        <v>135</v>
      </c>
      <c r="B634" s="22">
        <v>7.9</v>
      </c>
      <c r="C634" s="22">
        <f t="shared" ref="C634:C637" si="636">4/0.65</f>
        <v>6.1538461538461533</v>
      </c>
      <c r="D634" s="22">
        <v>1</v>
      </c>
      <c r="E634" s="20">
        <v>8760</v>
      </c>
      <c r="F634" s="22">
        <f t="shared" si="630"/>
        <v>15.2963076923077</v>
      </c>
      <c r="G634" s="22">
        <f t="shared" si="631"/>
        <v>4.9283081976000025</v>
      </c>
      <c r="H634" s="22">
        <f t="shared" si="632"/>
        <v>2.5528636463568009</v>
      </c>
      <c r="I634" s="22">
        <f>Затраты!B1698</f>
        <v>56.98</v>
      </c>
      <c r="J634" s="22">
        <f t="shared" si="633"/>
        <v>22.320032674411078</v>
      </c>
    </row>
    <row r="635" spans="1:10" x14ac:dyDescent="0.25">
      <c r="A635" s="10" t="s">
        <v>135</v>
      </c>
      <c r="B635" s="22">
        <v>7.9</v>
      </c>
      <c r="C635" s="22">
        <f t="shared" si="636"/>
        <v>6.1538461538461533</v>
      </c>
      <c r="D635" s="22">
        <v>1</v>
      </c>
      <c r="E635" s="20">
        <v>8760</v>
      </c>
      <c r="F635" s="22">
        <f t="shared" si="630"/>
        <v>15.2963076923077</v>
      </c>
      <c r="G635" s="22">
        <f t="shared" si="631"/>
        <v>4.9283081976000025</v>
      </c>
      <c r="H635" s="22">
        <f t="shared" si="632"/>
        <v>2.5528636463568009</v>
      </c>
      <c r="I635" s="22">
        <f>Затраты!B1701</f>
        <v>56.98</v>
      </c>
      <c r="J635" s="22">
        <f t="shared" si="633"/>
        <v>22.320032674411078</v>
      </c>
    </row>
    <row r="636" spans="1:10" x14ac:dyDescent="0.25">
      <c r="A636" s="10" t="s">
        <v>135</v>
      </c>
      <c r="B636" s="22">
        <v>7.9</v>
      </c>
      <c r="C636" s="22">
        <f t="shared" si="636"/>
        <v>6.1538461538461533</v>
      </c>
      <c r="D636" s="22">
        <v>1</v>
      </c>
      <c r="E636" s="20">
        <v>8760</v>
      </c>
      <c r="F636" s="22">
        <f t="shared" si="630"/>
        <v>15.2963076923077</v>
      </c>
      <c r="G636" s="22">
        <f t="shared" si="631"/>
        <v>4.9283081976000025</v>
      </c>
      <c r="H636" s="22">
        <f t="shared" si="632"/>
        <v>2.5528636463568009</v>
      </c>
      <c r="I636" s="22">
        <f>Затраты!B1704</f>
        <v>56.98</v>
      </c>
      <c r="J636" s="22">
        <f t="shared" si="633"/>
        <v>22.320032674411078</v>
      </c>
    </row>
    <row r="637" spans="1:10" x14ac:dyDescent="0.25">
      <c r="A637" s="10" t="s">
        <v>135</v>
      </c>
      <c r="B637" s="22">
        <v>7.9</v>
      </c>
      <c r="C637" s="22">
        <f t="shared" si="636"/>
        <v>6.1538461538461533</v>
      </c>
      <c r="D637" s="22">
        <v>1</v>
      </c>
      <c r="E637" s="20">
        <v>8760</v>
      </c>
      <c r="F637" s="22">
        <f t="shared" si="630"/>
        <v>15.2963076923077</v>
      </c>
      <c r="G637" s="22">
        <f t="shared" si="631"/>
        <v>4.9283081976000025</v>
      </c>
      <c r="H637" s="22">
        <f t="shared" si="632"/>
        <v>2.5528636463568009</v>
      </c>
      <c r="I637" s="22">
        <f>Затраты!B1707</f>
        <v>56.98</v>
      </c>
      <c r="J637" s="22">
        <f t="shared" si="633"/>
        <v>22.320032674411078</v>
      </c>
    </row>
    <row r="638" spans="1:10" x14ac:dyDescent="0.25">
      <c r="A638" s="10" t="s">
        <v>117</v>
      </c>
      <c r="B638" s="22">
        <v>2.7</v>
      </c>
      <c r="C638" s="22">
        <f>0.3/0.27</f>
        <v>1.1111111111111109</v>
      </c>
      <c r="D638" s="22">
        <v>1</v>
      </c>
      <c r="E638" s="20">
        <v>8760</v>
      </c>
      <c r="F638" s="22">
        <f t="shared" si="630"/>
        <v>13.91866666666667</v>
      </c>
      <c r="G638" s="22">
        <f t="shared" si="631"/>
        <v>4.4844468621333347</v>
      </c>
      <c r="H638" s="22">
        <f t="shared" si="632"/>
        <v>2.3229434745850672</v>
      </c>
      <c r="I638" s="22">
        <f>Затраты!B1710</f>
        <v>34.187999999999995</v>
      </c>
      <c r="J638" s="22">
        <f t="shared" si="633"/>
        <v>14.717534186279234</v>
      </c>
    </row>
    <row r="639" spans="1:10" x14ac:dyDescent="0.25">
      <c r="A639" s="10" t="s">
        <v>137</v>
      </c>
      <c r="B639" s="22">
        <v>1.2</v>
      </c>
      <c r="C639" s="22">
        <f t="shared" ref="C639" si="637">0.5/0.65</f>
        <v>0.76923076923076916</v>
      </c>
      <c r="D639" s="22">
        <v>1</v>
      </c>
      <c r="E639" s="20">
        <v>8760</v>
      </c>
      <c r="F639" s="22">
        <f t="shared" si="630"/>
        <v>3.773538461538462</v>
      </c>
      <c r="G639" s="22">
        <f t="shared" si="631"/>
        <v>1.2157940927999999</v>
      </c>
      <c r="H639" s="22">
        <f t="shared" si="632"/>
        <v>0.62978134007039988</v>
      </c>
      <c r="I639" s="22">
        <f>Затраты!B1713</f>
        <v>28.49</v>
      </c>
      <c r="J639" s="22">
        <f t="shared" si="633"/>
        <v>45.237923366886761</v>
      </c>
    </row>
    <row r="640" spans="1:10" x14ac:dyDescent="0.25">
      <c r="A640" s="10" t="s">
        <v>148</v>
      </c>
      <c r="B640" s="22">
        <v>5.2</v>
      </c>
      <c r="C640" s="22">
        <f>3/0.65</f>
        <v>4.615384615384615</v>
      </c>
      <c r="D640" s="22">
        <v>1</v>
      </c>
      <c r="E640" s="20">
        <v>8760</v>
      </c>
      <c r="F640" s="22">
        <f t="shared" si="630"/>
        <v>5.1212307692307739</v>
      </c>
      <c r="G640" s="22">
        <f t="shared" si="631"/>
        <v>1.6500062688000015</v>
      </c>
      <c r="H640" s="22">
        <f t="shared" si="632"/>
        <v>0.85470324723840063</v>
      </c>
      <c r="I640" s="22">
        <f>Затраты!B1716</f>
        <v>56.98</v>
      </c>
      <c r="J640" s="22">
        <f t="shared" si="633"/>
        <v>66.666413382780419</v>
      </c>
    </row>
    <row r="641" spans="1:10" x14ac:dyDescent="0.25">
      <c r="A641" s="10" t="s">
        <v>137</v>
      </c>
      <c r="B641" s="22">
        <v>1.2</v>
      </c>
      <c r="C641" s="22">
        <f t="shared" ref="C641:C646" si="638">0.5/0.65</f>
        <v>0.76923076923076916</v>
      </c>
      <c r="D641" s="22">
        <v>1</v>
      </c>
      <c r="E641" s="20">
        <v>8760</v>
      </c>
      <c r="F641" s="22">
        <f t="shared" si="630"/>
        <v>3.773538461538462</v>
      </c>
      <c r="G641" s="22">
        <f t="shared" si="631"/>
        <v>1.2157940927999999</v>
      </c>
      <c r="H641" s="22">
        <f t="shared" si="632"/>
        <v>0.62978134007039988</v>
      </c>
      <c r="I641" s="22">
        <f>Затраты!B1719</f>
        <v>28.49</v>
      </c>
      <c r="J641" s="22">
        <f t="shared" si="633"/>
        <v>45.237923366886761</v>
      </c>
    </row>
    <row r="642" spans="1:10" x14ac:dyDescent="0.25">
      <c r="A642" s="10" t="s">
        <v>137</v>
      </c>
      <c r="B642" s="22">
        <v>1.2</v>
      </c>
      <c r="C642" s="22">
        <f t="shared" si="638"/>
        <v>0.76923076923076916</v>
      </c>
      <c r="D642" s="22">
        <v>1</v>
      </c>
      <c r="E642" s="20">
        <v>8760</v>
      </c>
      <c r="F642" s="22">
        <f t="shared" si="630"/>
        <v>3.773538461538462</v>
      </c>
      <c r="G642" s="22">
        <f t="shared" si="631"/>
        <v>1.2157940927999999</v>
      </c>
      <c r="H642" s="22">
        <f t="shared" si="632"/>
        <v>0.62978134007039988</v>
      </c>
      <c r="I642" s="22">
        <f>Затраты!B1722</f>
        <v>28.49</v>
      </c>
      <c r="J642" s="22">
        <f t="shared" si="633"/>
        <v>45.237923366886761</v>
      </c>
    </row>
    <row r="643" spans="1:10" x14ac:dyDescent="0.25">
      <c r="A643" s="10" t="s">
        <v>137</v>
      </c>
      <c r="B643" s="22">
        <v>1.2</v>
      </c>
      <c r="C643" s="22">
        <f t="shared" si="638"/>
        <v>0.76923076923076916</v>
      </c>
      <c r="D643" s="22">
        <v>1</v>
      </c>
      <c r="E643" s="20">
        <v>8760</v>
      </c>
      <c r="F643" s="22">
        <f t="shared" si="630"/>
        <v>3.773538461538462</v>
      </c>
      <c r="G643" s="22">
        <f t="shared" si="631"/>
        <v>1.2157940927999999</v>
      </c>
      <c r="H643" s="22">
        <f t="shared" si="632"/>
        <v>0.62978134007039988</v>
      </c>
      <c r="I643" s="22">
        <f>Затраты!B1725</f>
        <v>28.49</v>
      </c>
      <c r="J643" s="22">
        <f t="shared" si="633"/>
        <v>45.237923366886761</v>
      </c>
    </row>
    <row r="644" spans="1:10" x14ac:dyDescent="0.25">
      <c r="A644" s="10" t="s">
        <v>137</v>
      </c>
      <c r="B644" s="22">
        <v>1.2</v>
      </c>
      <c r="C644" s="22">
        <f t="shared" si="638"/>
        <v>0.76923076923076916</v>
      </c>
      <c r="D644" s="22">
        <v>1</v>
      </c>
      <c r="E644" s="20">
        <v>8760</v>
      </c>
      <c r="F644" s="22">
        <f t="shared" si="630"/>
        <v>3.773538461538462</v>
      </c>
      <c r="G644" s="22">
        <f t="shared" si="631"/>
        <v>1.2157940927999999</v>
      </c>
      <c r="H644" s="22">
        <f t="shared" si="632"/>
        <v>0.62978134007039988</v>
      </c>
      <c r="I644" s="22">
        <f>Затраты!B1728</f>
        <v>28.49</v>
      </c>
      <c r="J644" s="22">
        <f t="shared" si="633"/>
        <v>45.237923366886761</v>
      </c>
    </row>
    <row r="645" spans="1:10" x14ac:dyDescent="0.25">
      <c r="A645" s="10" t="s">
        <v>137</v>
      </c>
      <c r="B645" s="22">
        <v>1.2</v>
      </c>
      <c r="C645" s="22">
        <f t="shared" si="638"/>
        <v>0.76923076923076916</v>
      </c>
      <c r="D645" s="22">
        <v>1</v>
      </c>
      <c r="E645" s="20">
        <v>8760</v>
      </c>
      <c r="F645" s="22">
        <f t="shared" si="630"/>
        <v>3.773538461538462</v>
      </c>
      <c r="G645" s="22">
        <f t="shared" si="631"/>
        <v>1.2157940927999999</v>
      </c>
      <c r="H645" s="22">
        <f t="shared" si="632"/>
        <v>0.62978134007039988</v>
      </c>
      <c r="I645" s="22">
        <f>Затраты!B1731</f>
        <v>28.49</v>
      </c>
      <c r="J645" s="22">
        <f t="shared" si="633"/>
        <v>45.237923366886761</v>
      </c>
    </row>
    <row r="646" spans="1:10" x14ac:dyDescent="0.25">
      <c r="A646" s="10" t="s">
        <v>137</v>
      </c>
      <c r="B646" s="22">
        <v>1.2</v>
      </c>
      <c r="C646" s="22">
        <f t="shared" si="638"/>
        <v>0.76923076923076916</v>
      </c>
      <c r="D646" s="22">
        <v>1</v>
      </c>
      <c r="E646" s="20">
        <v>8760</v>
      </c>
      <c r="F646" s="22">
        <f t="shared" si="630"/>
        <v>3.773538461538462</v>
      </c>
      <c r="G646" s="22">
        <f t="shared" si="631"/>
        <v>1.2157940927999999</v>
      </c>
      <c r="H646" s="22">
        <f t="shared" si="632"/>
        <v>0.62978134007039988</v>
      </c>
      <c r="I646" s="22">
        <f>Затраты!B1734</f>
        <v>28.49</v>
      </c>
      <c r="J646" s="22">
        <f t="shared" si="633"/>
        <v>45.237923366886761</v>
      </c>
    </row>
    <row r="647" spans="1:10" x14ac:dyDescent="0.25">
      <c r="A647" s="13" t="s">
        <v>54</v>
      </c>
      <c r="B647" s="13"/>
      <c r="C647" s="13"/>
      <c r="D647" s="13"/>
      <c r="E647" s="13"/>
      <c r="F647" s="13"/>
      <c r="G647" s="13"/>
      <c r="H647" s="13"/>
      <c r="I647" s="13"/>
      <c r="J647" s="13"/>
    </row>
    <row r="648" spans="1:10" x14ac:dyDescent="0.25">
      <c r="A648" s="10" t="s">
        <v>135</v>
      </c>
      <c r="B648" s="22">
        <v>7.9</v>
      </c>
      <c r="C648" s="22">
        <f t="shared" ref="C648:C649" si="639">4/0.65</f>
        <v>6.1538461538461533</v>
      </c>
      <c r="D648" s="22">
        <v>1</v>
      </c>
      <c r="E648" s="20">
        <v>8760</v>
      </c>
      <c r="F648" s="22">
        <f t="shared" ref="F648:F675" si="640">(B648-C648)*D648*E648/1000</f>
        <v>15.2963076923077</v>
      </c>
      <c r="G648" s="22">
        <f t="shared" ref="G648:G675" si="641">F648*0.2986*1.079</f>
        <v>4.9283081976000025</v>
      </c>
      <c r="H648" s="22">
        <f t="shared" ref="H648:H676" si="642">G648*200*2.59/1000</f>
        <v>2.5528636463568009</v>
      </c>
      <c r="I648" s="22">
        <f>Затраты!B1738</f>
        <v>56.98</v>
      </c>
      <c r="J648" s="22">
        <f t="shared" ref="J648:J675" si="643">I648/H648</f>
        <v>22.320032674411078</v>
      </c>
    </row>
    <row r="649" spans="1:10" x14ac:dyDescent="0.25">
      <c r="A649" s="10" t="s">
        <v>135</v>
      </c>
      <c r="B649" s="22">
        <v>7.9</v>
      </c>
      <c r="C649" s="22">
        <f t="shared" si="639"/>
        <v>6.1538461538461533</v>
      </c>
      <c r="D649" s="22">
        <v>1</v>
      </c>
      <c r="E649" s="20">
        <v>8760</v>
      </c>
      <c r="F649" s="22">
        <f t="shared" si="640"/>
        <v>15.2963076923077</v>
      </c>
      <c r="G649" s="22">
        <f t="shared" si="641"/>
        <v>4.9283081976000025</v>
      </c>
      <c r="H649" s="22">
        <f t="shared" si="642"/>
        <v>2.5528636463568009</v>
      </c>
      <c r="I649" s="22">
        <f>Затраты!B1741</f>
        <v>56.98</v>
      </c>
      <c r="J649" s="22">
        <f t="shared" si="643"/>
        <v>22.320032674411078</v>
      </c>
    </row>
    <row r="650" spans="1:10" x14ac:dyDescent="0.25">
      <c r="A650" s="10" t="s">
        <v>130</v>
      </c>
      <c r="B650" s="22">
        <v>4.5</v>
      </c>
      <c r="C650" s="22">
        <f>1/0.27</f>
        <v>3.7037037037037033</v>
      </c>
      <c r="D650" s="22">
        <v>1</v>
      </c>
      <c r="E650" s="20">
        <v>8760</v>
      </c>
      <c r="F650" s="22">
        <f t="shared" si="640"/>
        <v>6.9755555555555597</v>
      </c>
      <c r="G650" s="22">
        <f t="shared" si="641"/>
        <v>2.2474500591111122</v>
      </c>
      <c r="H650" s="22">
        <f t="shared" si="642"/>
        <v>1.1641791306195559</v>
      </c>
      <c r="I650" s="22">
        <f>Затраты!B1744</f>
        <v>39.885999999999996</v>
      </c>
      <c r="J650" s="22">
        <f t="shared" si="643"/>
        <v>34.261050512710497</v>
      </c>
    </row>
    <row r="651" spans="1:10" x14ac:dyDescent="0.25">
      <c r="A651" s="10" t="s">
        <v>133</v>
      </c>
      <c r="B651" s="22">
        <v>3</v>
      </c>
      <c r="C651" s="22">
        <f t="shared" ref="C651:C652" si="644">1.5/0.65</f>
        <v>2.3076923076923075</v>
      </c>
      <c r="D651" s="22">
        <v>1</v>
      </c>
      <c r="E651" s="20">
        <v>8760</v>
      </c>
      <c r="F651" s="22">
        <f t="shared" si="640"/>
        <v>6.0646153846153865</v>
      </c>
      <c r="G651" s="22">
        <f t="shared" si="641"/>
        <v>1.9539547920000004</v>
      </c>
      <c r="H651" s="22">
        <f t="shared" si="642"/>
        <v>1.0121485822560001</v>
      </c>
      <c r="I651" s="22">
        <f>Затраты!B1747</f>
        <v>42.8</v>
      </c>
      <c r="J651" s="22">
        <f t="shared" si="643"/>
        <v>42.28628162932575</v>
      </c>
    </row>
    <row r="652" spans="1:10" x14ac:dyDescent="0.25">
      <c r="A652" s="10" t="s">
        <v>133</v>
      </c>
      <c r="B652" s="22">
        <v>3</v>
      </c>
      <c r="C652" s="22">
        <f t="shared" si="644"/>
        <v>2.3076923076923075</v>
      </c>
      <c r="D652" s="22">
        <v>1</v>
      </c>
      <c r="E652" s="20">
        <v>8760</v>
      </c>
      <c r="F652" s="22">
        <f t="shared" si="640"/>
        <v>6.0646153846153865</v>
      </c>
      <c r="G652" s="22">
        <f t="shared" si="641"/>
        <v>1.9539547920000004</v>
      </c>
      <c r="H652" s="22">
        <f t="shared" si="642"/>
        <v>1.0121485822560001</v>
      </c>
      <c r="I652" s="22">
        <f>Затраты!B1750</f>
        <v>42.8</v>
      </c>
      <c r="J652" s="22">
        <f t="shared" si="643"/>
        <v>42.28628162932575</v>
      </c>
    </row>
    <row r="653" spans="1:10" x14ac:dyDescent="0.25">
      <c r="A653" s="10" t="s">
        <v>135</v>
      </c>
      <c r="B653" s="22">
        <v>7.9</v>
      </c>
      <c r="C653" s="22">
        <f t="shared" ref="C653:C655" si="645">4/0.65</f>
        <v>6.1538461538461533</v>
      </c>
      <c r="D653" s="22">
        <v>1</v>
      </c>
      <c r="E653" s="20">
        <v>8760</v>
      </c>
      <c r="F653" s="22">
        <f t="shared" si="640"/>
        <v>15.2963076923077</v>
      </c>
      <c r="G653" s="22">
        <f t="shared" si="641"/>
        <v>4.9283081976000025</v>
      </c>
      <c r="H653" s="22">
        <f t="shared" si="642"/>
        <v>2.5528636463568009</v>
      </c>
      <c r="I653" s="22">
        <f>Затраты!B1753</f>
        <v>56.98</v>
      </c>
      <c r="J653" s="22">
        <f t="shared" si="643"/>
        <v>22.320032674411078</v>
      </c>
    </row>
    <row r="654" spans="1:10" x14ac:dyDescent="0.25">
      <c r="A654" s="10" t="s">
        <v>135</v>
      </c>
      <c r="B654" s="22">
        <v>7.9</v>
      </c>
      <c r="C654" s="22">
        <f t="shared" si="645"/>
        <v>6.1538461538461533</v>
      </c>
      <c r="D654" s="22">
        <v>1</v>
      </c>
      <c r="E654" s="20">
        <v>8760</v>
      </c>
      <c r="F654" s="22">
        <f t="shared" si="640"/>
        <v>15.2963076923077</v>
      </c>
      <c r="G654" s="22">
        <f t="shared" si="641"/>
        <v>4.9283081976000025</v>
      </c>
      <c r="H654" s="22">
        <f t="shared" si="642"/>
        <v>2.5528636463568009</v>
      </c>
      <c r="I654" s="22">
        <f>Затраты!B1756</f>
        <v>56.98</v>
      </c>
      <c r="J654" s="22">
        <f t="shared" si="643"/>
        <v>22.320032674411078</v>
      </c>
    </row>
    <row r="655" spans="1:10" x14ac:dyDescent="0.25">
      <c r="A655" s="10" t="s">
        <v>135</v>
      </c>
      <c r="B655" s="22">
        <v>7.9</v>
      </c>
      <c r="C655" s="22">
        <f t="shared" si="645"/>
        <v>6.1538461538461533</v>
      </c>
      <c r="D655" s="22">
        <v>1</v>
      </c>
      <c r="E655" s="20">
        <v>8760</v>
      </c>
      <c r="F655" s="22">
        <f t="shared" si="640"/>
        <v>15.2963076923077</v>
      </c>
      <c r="G655" s="22">
        <f t="shared" si="641"/>
        <v>4.9283081976000025</v>
      </c>
      <c r="H655" s="22">
        <f t="shared" si="642"/>
        <v>2.5528636463568009</v>
      </c>
      <c r="I655" s="22">
        <f>Затраты!B1759</f>
        <v>56.98</v>
      </c>
      <c r="J655" s="22">
        <f t="shared" si="643"/>
        <v>22.320032674411078</v>
      </c>
    </row>
    <row r="656" spans="1:10" x14ac:dyDescent="0.25">
      <c r="A656" s="10" t="s">
        <v>133</v>
      </c>
      <c r="B656" s="22">
        <v>3</v>
      </c>
      <c r="C656" s="22">
        <f t="shared" ref="C656" si="646">1.5/0.65</f>
        <v>2.3076923076923075</v>
      </c>
      <c r="D656" s="22">
        <v>1</v>
      </c>
      <c r="E656" s="20">
        <v>8760</v>
      </c>
      <c r="F656" s="22">
        <f t="shared" si="640"/>
        <v>6.0646153846153865</v>
      </c>
      <c r="G656" s="22">
        <f t="shared" si="641"/>
        <v>1.9539547920000004</v>
      </c>
      <c r="H656" s="22">
        <f t="shared" si="642"/>
        <v>1.0121485822560001</v>
      </c>
      <c r="I656" s="22">
        <f>Затраты!B1762</f>
        <v>42.8</v>
      </c>
      <c r="J656" s="22">
        <f t="shared" si="643"/>
        <v>42.28628162932575</v>
      </c>
    </row>
    <row r="657" spans="1:10" x14ac:dyDescent="0.25">
      <c r="A657" s="10" t="s">
        <v>123</v>
      </c>
      <c r="B657" s="22">
        <v>13.4</v>
      </c>
      <c r="C657" s="22">
        <f t="shared" ref="C657:C659" si="647">2/0.27</f>
        <v>7.4074074074074066</v>
      </c>
      <c r="D657" s="22">
        <v>1</v>
      </c>
      <c r="E657" s="20">
        <v>8000</v>
      </c>
      <c r="F657" s="22">
        <f t="shared" si="640"/>
        <v>47.94074074074075</v>
      </c>
      <c r="G657" s="22">
        <f t="shared" si="641"/>
        <v>15.445998494814816</v>
      </c>
      <c r="H657" s="22">
        <f t="shared" si="642"/>
        <v>8.0010272203140751</v>
      </c>
      <c r="I657" s="22">
        <f>Затраты!B1765</f>
        <v>82.620999999999995</v>
      </c>
      <c r="J657" s="22">
        <f t="shared" si="643"/>
        <v>10.326299076977364</v>
      </c>
    </row>
    <row r="658" spans="1:10" x14ac:dyDescent="0.25">
      <c r="A658" s="10" t="s">
        <v>123</v>
      </c>
      <c r="B658" s="22">
        <v>13.4</v>
      </c>
      <c r="C658" s="22">
        <f t="shared" si="647"/>
        <v>7.4074074074074066</v>
      </c>
      <c r="D658" s="22">
        <v>1</v>
      </c>
      <c r="E658" s="20">
        <v>8000</v>
      </c>
      <c r="F658" s="22">
        <f t="shared" si="640"/>
        <v>47.94074074074075</v>
      </c>
      <c r="G658" s="22">
        <f t="shared" si="641"/>
        <v>15.445998494814816</v>
      </c>
      <c r="H658" s="22">
        <f t="shared" si="642"/>
        <v>8.0010272203140751</v>
      </c>
      <c r="I658" s="22">
        <f>Затраты!B1768</f>
        <v>82.620999999999995</v>
      </c>
      <c r="J658" s="22">
        <f t="shared" si="643"/>
        <v>10.326299076977364</v>
      </c>
    </row>
    <row r="659" spans="1:10" x14ac:dyDescent="0.25">
      <c r="A659" s="10" t="s">
        <v>123</v>
      </c>
      <c r="B659" s="22">
        <v>13.4</v>
      </c>
      <c r="C659" s="22">
        <f t="shared" si="647"/>
        <v>7.4074074074074066</v>
      </c>
      <c r="D659" s="22">
        <v>1</v>
      </c>
      <c r="E659" s="20">
        <v>8000</v>
      </c>
      <c r="F659" s="22">
        <f t="shared" si="640"/>
        <v>47.94074074074075</v>
      </c>
      <c r="G659" s="22">
        <f t="shared" si="641"/>
        <v>15.445998494814816</v>
      </c>
      <c r="H659" s="22">
        <f t="shared" si="642"/>
        <v>8.0010272203140751</v>
      </c>
      <c r="I659" s="22">
        <f>Затраты!B1771</f>
        <v>82.620999999999995</v>
      </c>
      <c r="J659" s="22">
        <f t="shared" si="643"/>
        <v>10.326299076977364</v>
      </c>
    </row>
    <row r="660" spans="1:10" x14ac:dyDescent="0.25">
      <c r="A660" s="9" t="s">
        <v>133</v>
      </c>
      <c r="B660" s="6">
        <v>3</v>
      </c>
      <c r="C660" s="6">
        <f t="shared" ref="C660:C661" si="648">1.5/0.65</f>
        <v>2.3076923076923075</v>
      </c>
      <c r="D660" s="6">
        <v>1</v>
      </c>
      <c r="E660" s="7">
        <v>8760</v>
      </c>
      <c r="F660" s="6">
        <f t="shared" si="640"/>
        <v>6.0646153846153865</v>
      </c>
      <c r="G660" s="6">
        <f t="shared" si="641"/>
        <v>1.9539547920000004</v>
      </c>
      <c r="H660" s="6">
        <f t="shared" si="642"/>
        <v>1.0121485822560001</v>
      </c>
      <c r="I660" s="6">
        <f>Затраты!B1774</f>
        <v>42.8</v>
      </c>
      <c r="J660" s="6">
        <f t="shared" si="643"/>
        <v>42.28628162932575</v>
      </c>
    </row>
    <row r="661" spans="1:10" x14ac:dyDescent="0.25">
      <c r="A661" s="9" t="s">
        <v>133</v>
      </c>
      <c r="B661" s="6">
        <v>3</v>
      </c>
      <c r="C661" s="6">
        <f t="shared" si="648"/>
        <v>2.3076923076923075</v>
      </c>
      <c r="D661" s="6">
        <v>1</v>
      </c>
      <c r="E661" s="7">
        <v>8760</v>
      </c>
      <c r="F661" s="6">
        <f t="shared" si="640"/>
        <v>6.0646153846153865</v>
      </c>
      <c r="G661" s="6">
        <f t="shared" si="641"/>
        <v>1.9539547920000004</v>
      </c>
      <c r="H661" s="6">
        <f t="shared" si="642"/>
        <v>1.0121485822560001</v>
      </c>
      <c r="I661" s="6">
        <f>Затраты!B1777</f>
        <v>42.8</v>
      </c>
      <c r="J661" s="6">
        <f t="shared" si="643"/>
        <v>42.28628162932575</v>
      </c>
    </row>
    <row r="662" spans="1:10" x14ac:dyDescent="0.25">
      <c r="A662" s="9" t="s">
        <v>135</v>
      </c>
      <c r="B662" s="6">
        <v>7.9</v>
      </c>
      <c r="C662" s="6">
        <f t="shared" ref="C662" si="649">4/0.65</f>
        <v>6.1538461538461533</v>
      </c>
      <c r="D662" s="6">
        <v>1</v>
      </c>
      <c r="E662" s="7">
        <v>8760</v>
      </c>
      <c r="F662" s="6">
        <f t="shared" si="640"/>
        <v>15.2963076923077</v>
      </c>
      <c r="G662" s="6">
        <f t="shared" si="641"/>
        <v>4.9283081976000025</v>
      </c>
      <c r="H662" s="6">
        <f t="shared" si="642"/>
        <v>2.5528636463568009</v>
      </c>
      <c r="I662" s="6">
        <f>Затраты!B1780</f>
        <v>56.98</v>
      </c>
      <c r="J662" s="6">
        <f t="shared" si="643"/>
        <v>22.320032674411078</v>
      </c>
    </row>
    <row r="663" spans="1:10" x14ac:dyDescent="0.25">
      <c r="A663" s="9" t="s">
        <v>137</v>
      </c>
      <c r="B663" s="6">
        <v>1.2</v>
      </c>
      <c r="C663" s="6">
        <f t="shared" ref="C663:C665" si="650">0.5/0.65</f>
        <v>0.76923076923076916</v>
      </c>
      <c r="D663" s="6">
        <v>1</v>
      </c>
      <c r="E663" s="7">
        <v>8760</v>
      </c>
      <c r="F663" s="6">
        <f t="shared" si="640"/>
        <v>3.773538461538462</v>
      </c>
      <c r="G663" s="6">
        <f t="shared" si="641"/>
        <v>1.2157940927999999</v>
      </c>
      <c r="H663" s="6">
        <f t="shared" si="642"/>
        <v>0.62978134007039988</v>
      </c>
      <c r="I663" s="6">
        <f>Затраты!B1783</f>
        <v>28.49</v>
      </c>
      <c r="J663" s="6">
        <f t="shared" si="643"/>
        <v>45.237923366886761</v>
      </c>
    </row>
    <row r="664" spans="1:10" x14ac:dyDescent="0.25">
      <c r="A664" s="9" t="s">
        <v>137</v>
      </c>
      <c r="B664" s="6">
        <v>1.2</v>
      </c>
      <c r="C664" s="6">
        <f t="shared" si="650"/>
        <v>0.76923076923076916</v>
      </c>
      <c r="D664" s="6">
        <v>1</v>
      </c>
      <c r="E664" s="7">
        <v>8760</v>
      </c>
      <c r="F664" s="6">
        <f t="shared" si="640"/>
        <v>3.773538461538462</v>
      </c>
      <c r="G664" s="6">
        <f t="shared" si="641"/>
        <v>1.2157940927999999</v>
      </c>
      <c r="H664" s="6">
        <f t="shared" si="642"/>
        <v>0.62978134007039988</v>
      </c>
      <c r="I664" s="6">
        <f>Затраты!B1786</f>
        <v>28.49</v>
      </c>
      <c r="J664" s="6">
        <f t="shared" si="643"/>
        <v>45.237923366886761</v>
      </c>
    </row>
    <row r="665" spans="1:10" x14ac:dyDescent="0.25">
      <c r="A665" s="9" t="s">
        <v>137</v>
      </c>
      <c r="B665" s="6">
        <v>1.2</v>
      </c>
      <c r="C665" s="6">
        <f t="shared" si="650"/>
        <v>0.76923076923076916</v>
      </c>
      <c r="D665" s="6">
        <v>1</v>
      </c>
      <c r="E665" s="7">
        <v>8760</v>
      </c>
      <c r="F665" s="6">
        <f t="shared" si="640"/>
        <v>3.773538461538462</v>
      </c>
      <c r="G665" s="6">
        <f t="shared" si="641"/>
        <v>1.2157940927999999</v>
      </c>
      <c r="H665" s="6">
        <f t="shared" si="642"/>
        <v>0.62978134007039988</v>
      </c>
      <c r="I665" s="6">
        <f>Затраты!B1789</f>
        <v>28.49</v>
      </c>
      <c r="J665" s="6">
        <f t="shared" si="643"/>
        <v>45.237923366886761</v>
      </c>
    </row>
    <row r="666" spans="1:10" x14ac:dyDescent="0.25">
      <c r="A666" s="9" t="s">
        <v>133</v>
      </c>
      <c r="B666" s="6">
        <v>3</v>
      </c>
      <c r="C666" s="6">
        <f t="shared" ref="C666:C668" si="651">1.5/0.65</f>
        <v>2.3076923076923075</v>
      </c>
      <c r="D666" s="6">
        <v>1</v>
      </c>
      <c r="E666" s="7">
        <v>8760</v>
      </c>
      <c r="F666" s="6">
        <f t="shared" si="640"/>
        <v>6.0646153846153865</v>
      </c>
      <c r="G666" s="6">
        <f t="shared" si="641"/>
        <v>1.9539547920000004</v>
      </c>
      <c r="H666" s="6">
        <f t="shared" si="642"/>
        <v>1.0121485822560001</v>
      </c>
      <c r="I666" s="6">
        <f>Затраты!B1792</f>
        <v>42.8</v>
      </c>
      <c r="J666" s="6">
        <f t="shared" si="643"/>
        <v>42.28628162932575</v>
      </c>
    </row>
    <row r="667" spans="1:10" x14ac:dyDescent="0.25">
      <c r="A667" s="9" t="s">
        <v>133</v>
      </c>
      <c r="B667" s="6">
        <v>3</v>
      </c>
      <c r="C667" s="6">
        <f t="shared" si="651"/>
        <v>2.3076923076923075</v>
      </c>
      <c r="D667" s="6">
        <v>1</v>
      </c>
      <c r="E667" s="7">
        <v>8760</v>
      </c>
      <c r="F667" s="6">
        <f t="shared" si="640"/>
        <v>6.0646153846153865</v>
      </c>
      <c r="G667" s="6">
        <f t="shared" si="641"/>
        <v>1.9539547920000004</v>
      </c>
      <c r="H667" s="6">
        <f t="shared" si="642"/>
        <v>1.0121485822560001</v>
      </c>
      <c r="I667" s="6">
        <f>Затраты!B1795</f>
        <v>42.8</v>
      </c>
      <c r="J667" s="6">
        <f t="shared" si="643"/>
        <v>42.28628162932575</v>
      </c>
    </row>
    <row r="668" spans="1:10" x14ac:dyDescent="0.25">
      <c r="A668" s="9" t="s">
        <v>133</v>
      </c>
      <c r="B668" s="6">
        <v>3</v>
      </c>
      <c r="C668" s="6">
        <f t="shared" si="651"/>
        <v>2.3076923076923075</v>
      </c>
      <c r="D668" s="6">
        <v>1</v>
      </c>
      <c r="E668" s="7">
        <v>8760</v>
      </c>
      <c r="F668" s="6">
        <f t="shared" si="640"/>
        <v>6.0646153846153865</v>
      </c>
      <c r="G668" s="6">
        <f t="shared" si="641"/>
        <v>1.9539547920000004</v>
      </c>
      <c r="H668" s="6">
        <f t="shared" si="642"/>
        <v>1.0121485822560001</v>
      </c>
      <c r="I668" s="6">
        <f>Затраты!B1798</f>
        <v>42.8</v>
      </c>
      <c r="J668" s="6">
        <f t="shared" si="643"/>
        <v>42.28628162932575</v>
      </c>
    </row>
    <row r="669" spans="1:10" x14ac:dyDescent="0.25">
      <c r="A669" s="9" t="s">
        <v>135</v>
      </c>
      <c r="B669" s="6">
        <v>7.9</v>
      </c>
      <c r="C669" s="6">
        <f t="shared" ref="C669" si="652">4/0.65</f>
        <v>6.1538461538461533</v>
      </c>
      <c r="D669" s="6">
        <v>1</v>
      </c>
      <c r="E669" s="7">
        <v>8760</v>
      </c>
      <c r="F669" s="6">
        <f t="shared" si="640"/>
        <v>15.2963076923077</v>
      </c>
      <c r="G669" s="6">
        <f t="shared" si="641"/>
        <v>4.9283081976000025</v>
      </c>
      <c r="H669" s="6">
        <f t="shared" si="642"/>
        <v>2.5528636463568009</v>
      </c>
      <c r="I669" s="6">
        <f>Затраты!B1801</f>
        <v>56.98</v>
      </c>
      <c r="J669" s="6">
        <f t="shared" si="643"/>
        <v>22.320032674411078</v>
      </c>
    </row>
    <row r="670" spans="1:10" x14ac:dyDescent="0.25">
      <c r="A670" s="9" t="s">
        <v>137</v>
      </c>
      <c r="B670" s="6">
        <v>1.2</v>
      </c>
      <c r="C670" s="6">
        <f t="shared" ref="C670:C672" si="653">0.5/0.65</f>
        <v>0.76923076923076916</v>
      </c>
      <c r="D670" s="6">
        <v>1</v>
      </c>
      <c r="E670" s="7">
        <v>8760</v>
      </c>
      <c r="F670" s="6">
        <f t="shared" si="640"/>
        <v>3.773538461538462</v>
      </c>
      <c r="G670" s="6">
        <f t="shared" si="641"/>
        <v>1.2157940927999999</v>
      </c>
      <c r="H670" s="6">
        <f t="shared" si="642"/>
        <v>0.62978134007039988</v>
      </c>
      <c r="I670" s="6">
        <f>Затраты!B1804</f>
        <v>28.49</v>
      </c>
      <c r="J670" s="6">
        <f t="shared" si="643"/>
        <v>45.237923366886761</v>
      </c>
    </row>
    <row r="671" spans="1:10" x14ac:dyDescent="0.25">
      <c r="A671" s="9" t="s">
        <v>137</v>
      </c>
      <c r="B671" s="6">
        <v>1.2</v>
      </c>
      <c r="C671" s="6">
        <f t="shared" si="653"/>
        <v>0.76923076923076916</v>
      </c>
      <c r="D671" s="6">
        <v>1</v>
      </c>
      <c r="E671" s="7">
        <v>8760</v>
      </c>
      <c r="F671" s="6">
        <f t="shared" si="640"/>
        <v>3.773538461538462</v>
      </c>
      <c r="G671" s="6">
        <f t="shared" si="641"/>
        <v>1.2157940927999999</v>
      </c>
      <c r="H671" s="6">
        <f t="shared" si="642"/>
        <v>0.62978134007039988</v>
      </c>
      <c r="I671" s="6">
        <f>Затраты!B1807</f>
        <v>28.49</v>
      </c>
      <c r="J671" s="6">
        <f t="shared" si="643"/>
        <v>45.237923366886761</v>
      </c>
    </row>
    <row r="672" spans="1:10" x14ac:dyDescent="0.25">
      <c r="A672" s="9" t="s">
        <v>137</v>
      </c>
      <c r="B672" s="6">
        <v>1.2</v>
      </c>
      <c r="C672" s="6">
        <f t="shared" si="653"/>
        <v>0.76923076923076916</v>
      </c>
      <c r="D672" s="6">
        <v>1</v>
      </c>
      <c r="E672" s="7">
        <v>8760</v>
      </c>
      <c r="F672" s="6">
        <f t="shared" si="640"/>
        <v>3.773538461538462</v>
      </c>
      <c r="G672" s="6">
        <f t="shared" si="641"/>
        <v>1.2157940927999999</v>
      </c>
      <c r="H672" s="6">
        <f t="shared" si="642"/>
        <v>0.62978134007039988</v>
      </c>
      <c r="I672" s="6">
        <f>Затраты!B1810</f>
        <v>28.49</v>
      </c>
      <c r="J672" s="6">
        <f t="shared" si="643"/>
        <v>45.237923366886761</v>
      </c>
    </row>
    <row r="673" spans="1:10" x14ac:dyDescent="0.25">
      <c r="A673" s="9" t="s">
        <v>133</v>
      </c>
      <c r="B673" s="6">
        <v>3</v>
      </c>
      <c r="C673" s="6">
        <f t="shared" ref="C673" si="654">1.5/0.65</f>
        <v>2.3076923076923075</v>
      </c>
      <c r="D673" s="6">
        <v>1</v>
      </c>
      <c r="E673" s="7">
        <v>8760</v>
      </c>
      <c r="F673" s="6">
        <f t="shared" si="640"/>
        <v>6.0646153846153865</v>
      </c>
      <c r="G673" s="6">
        <f t="shared" si="641"/>
        <v>1.9539547920000004</v>
      </c>
      <c r="H673" s="6">
        <f t="shared" si="642"/>
        <v>1.0121485822560001</v>
      </c>
      <c r="I673" s="6">
        <f>Затраты!B1813</f>
        <v>42.8</v>
      </c>
      <c r="J673" s="6">
        <f t="shared" si="643"/>
        <v>42.28628162932575</v>
      </c>
    </row>
    <row r="674" spans="1:10" x14ac:dyDescent="0.25">
      <c r="A674" s="9" t="s">
        <v>135</v>
      </c>
      <c r="B674" s="6">
        <v>7.9</v>
      </c>
      <c r="C674" s="6">
        <f t="shared" ref="C674" si="655">4/0.65</f>
        <v>6.1538461538461533</v>
      </c>
      <c r="D674" s="6">
        <v>1</v>
      </c>
      <c r="E674" s="7">
        <v>8760</v>
      </c>
      <c r="F674" s="6">
        <f t="shared" si="640"/>
        <v>15.2963076923077</v>
      </c>
      <c r="G674" s="6">
        <f t="shared" si="641"/>
        <v>4.9283081976000025</v>
      </c>
      <c r="H674" s="6">
        <f t="shared" si="642"/>
        <v>2.5528636463568009</v>
      </c>
      <c r="I674" s="6">
        <f>Затраты!B1816</f>
        <v>56.98</v>
      </c>
      <c r="J674" s="6">
        <f t="shared" si="643"/>
        <v>22.320032674411078</v>
      </c>
    </row>
    <row r="675" spans="1:10" x14ac:dyDescent="0.25">
      <c r="A675" s="9" t="s">
        <v>137</v>
      </c>
      <c r="B675" s="6">
        <v>1.2</v>
      </c>
      <c r="C675" s="6">
        <f t="shared" ref="C675" si="656">0.5/0.65</f>
        <v>0.76923076923076916</v>
      </c>
      <c r="D675" s="6">
        <v>1</v>
      </c>
      <c r="E675" s="7">
        <v>8760</v>
      </c>
      <c r="F675" s="6">
        <f t="shared" si="640"/>
        <v>3.773538461538462</v>
      </c>
      <c r="G675" s="6">
        <f t="shared" si="641"/>
        <v>1.2157940927999999</v>
      </c>
      <c r="H675" s="6">
        <f t="shared" si="642"/>
        <v>0.62978134007039988</v>
      </c>
      <c r="I675" s="6">
        <f>Затраты!B1819</f>
        <v>28.49</v>
      </c>
      <c r="J675" s="6">
        <f t="shared" si="643"/>
        <v>45.237923366886761</v>
      </c>
    </row>
    <row r="676" spans="1:10" x14ac:dyDescent="0.25">
      <c r="A676" s="15" t="s">
        <v>11</v>
      </c>
      <c r="B676" s="16"/>
      <c r="C676" s="16"/>
      <c r="D676" s="16"/>
      <c r="E676" s="17"/>
      <c r="F676" s="21">
        <f>G676/(1.079*0.2986)</f>
        <v>3750.6370370370378</v>
      </c>
      <c r="G676" s="21">
        <f>G27+G42+G56+G60+G64+G65+G67+G68+G69+G71+G82+G98+G101+G102+G106+G124+G152+G153+G155+G156+G163+G165+G180+G189+G195+G198+G199+G201+G206+G207+G232+G237+G238+G242+G257+G258+G261+G265+G269+G270+G273+G276+G277+G279+G281+G293+G294+G308+G348+G353+G355+G359+G360+G372+G376+G392+G393+G401+G402+G406+G407+G423+G432+G435+G436+G441+G454+G458+G467+G471+G474+G478+G479+G480+G482+G484+G487+G488+G493+G495+G500+G504+G508+G510+G511+G530+G531+G564+G573+G574+G596+G598+G607+G619+G620</f>
        <v>1208.4154965807409</v>
      </c>
      <c r="H676" s="8">
        <f t="shared" si="642"/>
        <v>625.95922722882369</v>
      </c>
      <c r="I676" s="8" t="s">
        <v>12</v>
      </c>
      <c r="J676" s="8" t="s">
        <v>12</v>
      </c>
    </row>
    <row r="691" ht="31.15" customHeight="1" x14ac:dyDescent="0.25"/>
    <row r="692" ht="31.15" customHeight="1" x14ac:dyDescent="0.25"/>
    <row r="709" ht="31.15" customHeight="1" x14ac:dyDescent="0.25"/>
    <row r="757" ht="31.15" customHeight="1" x14ac:dyDescent="0.25"/>
  </sheetData>
  <mergeCells count="108">
    <mergeCell ref="A597:J597"/>
    <mergeCell ref="A608:J608"/>
    <mergeCell ref="A628:J628"/>
    <mergeCell ref="A647:J647"/>
    <mergeCell ref="A676:E676"/>
    <mergeCell ref="A542:J542"/>
    <mergeCell ref="A544:J544"/>
    <mergeCell ref="A547:J547"/>
    <mergeCell ref="A550:J550"/>
    <mergeCell ref="A575:J575"/>
    <mergeCell ref="A514:J514"/>
    <mergeCell ref="A518:J518"/>
    <mergeCell ref="A522:J522"/>
    <mergeCell ref="A536:J536"/>
    <mergeCell ref="A539:J539"/>
    <mergeCell ref="A492:J492"/>
    <mergeCell ref="A497:J497"/>
    <mergeCell ref="A503:J503"/>
    <mergeCell ref="A507:J507"/>
    <mergeCell ref="A509:J509"/>
    <mergeCell ref="A452:J452"/>
    <mergeCell ref="A457:J457"/>
    <mergeCell ref="A477:J477"/>
    <mergeCell ref="A481:J481"/>
    <mergeCell ref="A485:J485"/>
    <mergeCell ref="A422:J422"/>
    <mergeCell ref="A427:J427"/>
    <mergeCell ref="A434:J434"/>
    <mergeCell ref="A437:J437"/>
    <mergeCell ref="A442:J442"/>
    <mergeCell ref="A395:J395"/>
    <mergeCell ref="A400:J400"/>
    <mergeCell ref="A404:J404"/>
    <mergeCell ref="A409:J409"/>
    <mergeCell ref="A416:J416"/>
    <mergeCell ref="A354:J354"/>
    <mergeCell ref="A361:J361"/>
    <mergeCell ref="A373:J373"/>
    <mergeCell ref="A377:J377"/>
    <mergeCell ref="A391:J391"/>
    <mergeCell ref="A312:J312"/>
    <mergeCell ref="A325:J325"/>
    <mergeCell ref="A335:J335"/>
    <mergeCell ref="A339:J339"/>
    <mergeCell ref="A352:J352"/>
    <mergeCell ref="A282:J282"/>
    <mergeCell ref="A284:J284"/>
    <mergeCell ref="A292:J292"/>
    <mergeCell ref="A300:J300"/>
    <mergeCell ref="A310:J310"/>
    <mergeCell ref="A264:J264"/>
    <mergeCell ref="A268:J268"/>
    <mergeCell ref="A271:J271"/>
    <mergeCell ref="A274:J274"/>
    <mergeCell ref="A278:J278"/>
    <mergeCell ref="A243:J243"/>
    <mergeCell ref="A249:J249"/>
    <mergeCell ref="A256:J256"/>
    <mergeCell ref="A260:J260"/>
    <mergeCell ref="A262:J262"/>
    <mergeCell ref="A208:J208"/>
    <mergeCell ref="A217:J217"/>
    <mergeCell ref="A227:J227"/>
    <mergeCell ref="A233:J233"/>
    <mergeCell ref="A239:J239"/>
    <mergeCell ref="A166:J166"/>
    <mergeCell ref="A173:J173"/>
    <mergeCell ref="A178:J178"/>
    <mergeCell ref="A196:J196"/>
    <mergeCell ref="A200:J200"/>
    <mergeCell ref="A146:J146"/>
    <mergeCell ref="A149:J149"/>
    <mergeCell ref="A154:J154"/>
    <mergeCell ref="A162:J162"/>
    <mergeCell ref="A126:J126"/>
    <mergeCell ref="A129:J129"/>
    <mergeCell ref="A134:J134"/>
    <mergeCell ref="A136:J136"/>
    <mergeCell ref="A143:J143"/>
    <mergeCell ref="A100:J100"/>
    <mergeCell ref="A108:J108"/>
    <mergeCell ref="A111:J111"/>
    <mergeCell ref="A118:J118"/>
    <mergeCell ref="A121:J121"/>
    <mergeCell ref="A70:J70"/>
    <mergeCell ref="A74:J74"/>
    <mergeCell ref="A85:J85"/>
    <mergeCell ref="A66:J66"/>
    <mergeCell ref="A30:J30"/>
    <mergeCell ref="A32:J32"/>
    <mergeCell ref="A40:J40"/>
    <mergeCell ref="A43:J43"/>
    <mergeCell ref="A62:J62"/>
    <mergeCell ref="A9:J9"/>
    <mergeCell ref="A11:J11"/>
    <mergeCell ref="A14:J14"/>
    <mergeCell ref="A16:J16"/>
    <mergeCell ref="A24:J24"/>
    <mergeCell ref="A7:J7"/>
    <mergeCell ref="I3:I4"/>
    <mergeCell ref="J3:J4"/>
    <mergeCell ref="F3:H3"/>
    <mergeCell ref="B3:B4"/>
    <mergeCell ref="A5:J5"/>
    <mergeCell ref="A3:A4"/>
    <mergeCell ref="C3:C4"/>
    <mergeCell ref="E3:E4"/>
    <mergeCell ref="D3:D4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19"/>
  <sheetViews>
    <sheetView workbookViewId="0">
      <selection activeCell="D18" sqref="D18"/>
    </sheetView>
  </sheetViews>
  <sheetFormatPr defaultRowHeight="15" x14ac:dyDescent="0.25"/>
  <cols>
    <col min="1" max="1" width="56.5703125" customWidth="1"/>
    <col min="2" max="2" width="45.28515625" customWidth="1"/>
  </cols>
  <sheetData>
    <row r="1" spans="1:2" ht="15.75" customHeight="1" x14ac:dyDescent="0.25">
      <c r="A1" s="4" t="s">
        <v>7</v>
      </c>
      <c r="B1" s="5" t="s">
        <v>10</v>
      </c>
    </row>
    <row r="2" spans="1:2" ht="15.75" x14ac:dyDescent="0.25">
      <c r="A2" s="18" t="str">
        <f>ТЭО!A5</f>
        <v xml:space="preserve">АПГ №1 ГП                                </v>
      </c>
      <c r="B2" s="19"/>
    </row>
    <row r="3" spans="1:2" ht="29.25" customHeight="1" x14ac:dyDescent="0.25">
      <c r="A3" s="10" t="s">
        <v>157</v>
      </c>
      <c r="B3" s="11">
        <f>2.59*10000/1000</f>
        <v>25.9</v>
      </c>
    </row>
    <row r="4" spans="1:2" ht="15.75" customHeight="1" x14ac:dyDescent="0.25">
      <c r="A4" s="10" t="s">
        <v>8</v>
      </c>
      <c r="B4" s="11">
        <f>B3*0.1</f>
        <v>2.59</v>
      </c>
    </row>
    <row r="5" spans="1:2" ht="15.75" customHeight="1" x14ac:dyDescent="0.25">
      <c r="A5" s="4" t="s">
        <v>9</v>
      </c>
      <c r="B5" s="5">
        <f>SUM(B3:B4)</f>
        <v>28.49</v>
      </c>
    </row>
    <row r="6" spans="1:2" ht="15.75" customHeight="1" x14ac:dyDescent="0.25">
      <c r="A6" s="18" t="str">
        <f>ТЭО!A7</f>
        <v xml:space="preserve">АПГ №3 ГП                                </v>
      </c>
      <c r="B6" s="19"/>
    </row>
    <row r="7" spans="1:2" ht="29.25" customHeight="1" x14ac:dyDescent="0.25">
      <c r="A7" s="10" t="s">
        <v>157</v>
      </c>
      <c r="B7" s="11">
        <f>2.59*10000/1000</f>
        <v>25.9</v>
      </c>
    </row>
    <row r="8" spans="1:2" ht="15.75" customHeight="1" x14ac:dyDescent="0.25">
      <c r="A8" s="10" t="s">
        <v>8</v>
      </c>
      <c r="B8" s="11">
        <f>B7*0.1</f>
        <v>2.59</v>
      </c>
    </row>
    <row r="9" spans="1:2" ht="15.75" customHeight="1" x14ac:dyDescent="0.25">
      <c r="A9" s="4" t="s">
        <v>9</v>
      </c>
      <c r="B9" s="5">
        <f>SUM(B7:B8)</f>
        <v>28.49</v>
      </c>
    </row>
    <row r="10" spans="1:2" ht="15.75" customHeight="1" x14ac:dyDescent="0.25">
      <c r="A10" s="18" t="str">
        <f>ТЭО!A9</f>
        <v xml:space="preserve">АПГ-1                          </v>
      </c>
      <c r="B10" s="19"/>
    </row>
    <row r="11" spans="1:2" ht="29.25" customHeight="1" x14ac:dyDescent="0.25">
      <c r="A11" s="10" t="s">
        <v>157</v>
      </c>
      <c r="B11" s="11">
        <f>2.59*10000/1000</f>
        <v>25.9</v>
      </c>
    </row>
    <row r="12" spans="1:2" ht="15.75" customHeight="1" x14ac:dyDescent="0.25">
      <c r="A12" s="10" t="s">
        <v>8</v>
      </c>
      <c r="B12" s="11">
        <f>B11*0.1</f>
        <v>2.59</v>
      </c>
    </row>
    <row r="13" spans="1:2" ht="15.75" customHeight="1" x14ac:dyDescent="0.25">
      <c r="A13" s="4" t="s">
        <v>9</v>
      </c>
      <c r="B13" s="5">
        <f>SUM(B11:B12)</f>
        <v>28.49</v>
      </c>
    </row>
    <row r="14" spans="1:2" ht="15.75" x14ac:dyDescent="0.25">
      <c r="A14" s="18" t="str">
        <f>ТЭО!A11</f>
        <v xml:space="preserve">АПГ-2                           </v>
      </c>
      <c r="B14" s="19"/>
    </row>
    <row r="15" spans="1:2" ht="31.5" x14ac:dyDescent="0.25">
      <c r="A15" s="10" t="s">
        <v>160</v>
      </c>
      <c r="B15" s="11">
        <f>2.59*12000/1000</f>
        <v>31.08</v>
      </c>
    </row>
    <row r="16" spans="1:2" ht="15.75" x14ac:dyDescent="0.25">
      <c r="A16" s="10" t="s">
        <v>8</v>
      </c>
      <c r="B16" s="11">
        <f>B15*0.1</f>
        <v>3.1080000000000001</v>
      </c>
    </row>
    <row r="17" spans="1:2" ht="15.75" x14ac:dyDescent="0.25">
      <c r="A17" s="4" t="s">
        <v>9</v>
      </c>
      <c r="B17" s="5">
        <f>SUM(B15:B16)</f>
        <v>34.187999999999995</v>
      </c>
    </row>
    <row r="18" spans="1:2" ht="31.5" x14ac:dyDescent="0.25">
      <c r="A18" s="10" t="s">
        <v>160</v>
      </c>
      <c r="B18" s="11">
        <f>2.59*12000/1000</f>
        <v>31.08</v>
      </c>
    </row>
    <row r="19" spans="1:2" ht="15.75" x14ac:dyDescent="0.25">
      <c r="A19" s="10" t="s">
        <v>8</v>
      </c>
      <c r="B19" s="11">
        <f>B18*0.1</f>
        <v>3.1080000000000001</v>
      </c>
    </row>
    <row r="20" spans="1:2" ht="15.75" x14ac:dyDescent="0.25">
      <c r="A20" s="4" t="s">
        <v>9</v>
      </c>
      <c r="B20" s="5">
        <f>SUM(B18:B19)</f>
        <v>34.187999999999995</v>
      </c>
    </row>
    <row r="21" spans="1:2" ht="15.75" x14ac:dyDescent="0.25">
      <c r="A21" s="18" t="str">
        <f>ТЭО!A14</f>
        <v xml:space="preserve">АПГ-6  Кобрин                    </v>
      </c>
      <c r="B21" s="19"/>
    </row>
    <row r="22" spans="1:2" ht="31.5" x14ac:dyDescent="0.25">
      <c r="A22" s="10" t="s">
        <v>158</v>
      </c>
      <c r="B22" s="11">
        <f>2.59*7000/1000</f>
        <v>18.13</v>
      </c>
    </row>
    <row r="23" spans="1:2" ht="15.75" x14ac:dyDescent="0.25">
      <c r="A23" s="10" t="s">
        <v>8</v>
      </c>
      <c r="B23" s="11">
        <f>B22*0.1</f>
        <v>1.8129999999999999</v>
      </c>
    </row>
    <row r="24" spans="1:2" ht="15.75" x14ac:dyDescent="0.25">
      <c r="A24" s="4" t="s">
        <v>9</v>
      </c>
      <c r="B24" s="5">
        <f>SUM(B22:B23)</f>
        <v>19.942999999999998</v>
      </c>
    </row>
    <row r="25" spans="1:2" ht="15.75" x14ac:dyDescent="0.25">
      <c r="A25" s="18" t="str">
        <f>ТЭО!A16</f>
        <v xml:space="preserve">АРТПС Барановичи                 </v>
      </c>
      <c r="B25" s="19"/>
    </row>
    <row r="26" spans="1:2" ht="31.5" x14ac:dyDescent="0.25">
      <c r="A26" s="10" t="s">
        <v>159</v>
      </c>
      <c r="B26" s="11">
        <f>2.59*13000/1000</f>
        <v>33.67</v>
      </c>
    </row>
    <row r="27" spans="1:2" ht="15.75" x14ac:dyDescent="0.25">
      <c r="A27" s="10" t="s">
        <v>8</v>
      </c>
      <c r="B27" s="11">
        <f>B26*0.1</f>
        <v>3.3670000000000004</v>
      </c>
    </row>
    <row r="28" spans="1:2" ht="15.75" x14ac:dyDescent="0.25">
      <c r="A28" s="4" t="s">
        <v>9</v>
      </c>
      <c r="B28" s="5">
        <v>37.1</v>
      </c>
    </row>
    <row r="29" spans="1:2" ht="31.5" x14ac:dyDescent="0.25">
      <c r="A29" s="10" t="s">
        <v>161</v>
      </c>
      <c r="B29" s="11">
        <f>2.59*6500/1000</f>
        <v>16.835000000000001</v>
      </c>
    </row>
    <row r="30" spans="1:2" ht="15.75" x14ac:dyDescent="0.25">
      <c r="A30" s="10" t="s">
        <v>8</v>
      </c>
      <c r="B30" s="11">
        <f>B29*0.1</f>
        <v>1.6835000000000002</v>
      </c>
    </row>
    <row r="31" spans="1:2" ht="15.75" x14ac:dyDescent="0.25">
      <c r="A31" s="4" t="s">
        <v>9</v>
      </c>
      <c r="B31" s="5">
        <f>SUM(B29:B30)</f>
        <v>18.5185</v>
      </c>
    </row>
    <row r="32" spans="1:2" ht="31.5" x14ac:dyDescent="0.25">
      <c r="A32" s="10" t="s">
        <v>157</v>
      </c>
      <c r="B32" s="11">
        <f>2.59*10000/1000</f>
        <v>25.9</v>
      </c>
    </row>
    <row r="33" spans="1:2" ht="15.75" x14ac:dyDescent="0.25">
      <c r="A33" s="10" t="s">
        <v>8</v>
      </c>
      <c r="B33" s="11">
        <f>B32*0.1</f>
        <v>2.59</v>
      </c>
    </row>
    <row r="34" spans="1:2" ht="15.75" x14ac:dyDescent="0.25">
      <c r="A34" s="4" t="s">
        <v>9</v>
      </c>
      <c r="B34" s="5">
        <f>SUM(B32:B33)</f>
        <v>28.49</v>
      </c>
    </row>
    <row r="35" spans="1:2" ht="31.5" x14ac:dyDescent="0.25">
      <c r="A35" s="10" t="s">
        <v>160</v>
      </c>
      <c r="B35" s="11">
        <f>2.59*12000/1000</f>
        <v>31.08</v>
      </c>
    </row>
    <row r="36" spans="1:2" ht="15.75" x14ac:dyDescent="0.25">
      <c r="A36" s="10" t="s">
        <v>8</v>
      </c>
      <c r="B36" s="11">
        <f>B35*0.1</f>
        <v>3.1080000000000001</v>
      </c>
    </row>
    <row r="37" spans="1:2" ht="15.75" x14ac:dyDescent="0.25">
      <c r="A37" s="4" t="s">
        <v>9</v>
      </c>
      <c r="B37" s="5">
        <f>SUM(B35:B36)</f>
        <v>34.187999999999995</v>
      </c>
    </row>
    <row r="38" spans="1:2" ht="31.5" x14ac:dyDescent="0.25">
      <c r="A38" s="10" t="s">
        <v>162</v>
      </c>
      <c r="B38" s="11">
        <f>2.59*29000/1000</f>
        <v>75.11</v>
      </c>
    </row>
    <row r="39" spans="1:2" ht="15.75" x14ac:dyDescent="0.25">
      <c r="A39" s="10" t="s">
        <v>8</v>
      </c>
      <c r="B39" s="11">
        <f>B38*0.1</f>
        <v>7.5110000000000001</v>
      </c>
    </row>
    <row r="40" spans="1:2" ht="15.75" x14ac:dyDescent="0.25">
      <c r="A40" s="4" t="s">
        <v>9</v>
      </c>
      <c r="B40" s="5">
        <f>SUM(B38:B39)</f>
        <v>82.620999999999995</v>
      </c>
    </row>
    <row r="41" spans="1:2" ht="31.5" x14ac:dyDescent="0.25">
      <c r="A41" s="10" t="s">
        <v>157</v>
      </c>
      <c r="B41" s="11">
        <f>2.59*10000/1000</f>
        <v>25.9</v>
      </c>
    </row>
    <row r="42" spans="1:2" ht="15.75" x14ac:dyDescent="0.25">
      <c r="A42" s="10" t="s">
        <v>8</v>
      </c>
      <c r="B42" s="11">
        <f>B41*0.1</f>
        <v>2.59</v>
      </c>
    </row>
    <row r="43" spans="1:2" ht="15.75" x14ac:dyDescent="0.25">
      <c r="A43" s="4" t="s">
        <v>9</v>
      </c>
      <c r="B43" s="5">
        <f>SUM(B41:B42)</f>
        <v>28.49</v>
      </c>
    </row>
    <row r="44" spans="1:2" ht="31.5" x14ac:dyDescent="0.25">
      <c r="A44" s="10" t="s">
        <v>157</v>
      </c>
      <c r="B44" s="11">
        <f>2.59*10000/1000</f>
        <v>25.9</v>
      </c>
    </row>
    <row r="45" spans="1:2" ht="15.75" x14ac:dyDescent="0.25">
      <c r="A45" s="10" t="s">
        <v>8</v>
      </c>
      <c r="B45" s="11">
        <f>B44*0.1</f>
        <v>2.59</v>
      </c>
    </row>
    <row r="46" spans="1:2" ht="15.75" x14ac:dyDescent="0.25">
      <c r="A46" s="4" t="s">
        <v>9</v>
      </c>
      <c r="B46" s="5">
        <f>SUM(B44:B45)</f>
        <v>28.49</v>
      </c>
    </row>
    <row r="47" spans="1:2" ht="15.75" x14ac:dyDescent="0.25">
      <c r="A47" s="18" t="str">
        <f>ТЭО!A24</f>
        <v xml:space="preserve">АРТПС Бегомль                    </v>
      </c>
      <c r="B47" s="19"/>
    </row>
    <row r="48" spans="1:2" ht="31.5" x14ac:dyDescent="0.25">
      <c r="A48" s="10" t="s">
        <v>162</v>
      </c>
      <c r="B48" s="11">
        <f>2.59*29000/1000</f>
        <v>75.11</v>
      </c>
    </row>
    <row r="49" spans="1:2" ht="15.75" x14ac:dyDescent="0.25">
      <c r="A49" s="10" t="s">
        <v>8</v>
      </c>
      <c r="B49" s="11">
        <f>B48*0.1</f>
        <v>7.5110000000000001</v>
      </c>
    </row>
    <row r="50" spans="1:2" ht="15.75" x14ac:dyDescent="0.25">
      <c r="A50" s="4" t="s">
        <v>9</v>
      </c>
      <c r="B50" s="5">
        <f>SUM(B48:B49)</f>
        <v>82.620999999999995</v>
      </c>
    </row>
    <row r="51" spans="1:2" ht="31.5" x14ac:dyDescent="0.25">
      <c r="A51" s="10" t="s">
        <v>157</v>
      </c>
      <c r="B51" s="11">
        <f>2.59*10000/1000</f>
        <v>25.9</v>
      </c>
    </row>
    <row r="52" spans="1:2" ht="15.75" x14ac:dyDescent="0.25">
      <c r="A52" s="10" t="s">
        <v>8</v>
      </c>
      <c r="B52" s="11">
        <f>B51*0.1</f>
        <v>2.59</v>
      </c>
    </row>
    <row r="53" spans="1:2" ht="15.75" x14ac:dyDescent="0.25">
      <c r="A53" s="4" t="s">
        <v>9</v>
      </c>
      <c r="B53" s="5">
        <f>SUM(B51:B52)</f>
        <v>28.49</v>
      </c>
    </row>
    <row r="54" spans="1:2" ht="31.5" x14ac:dyDescent="0.25">
      <c r="A54" s="10" t="s">
        <v>163</v>
      </c>
      <c r="B54" s="11">
        <f>2.59*14000/1000</f>
        <v>36.26</v>
      </c>
    </row>
    <row r="55" spans="1:2" ht="15.75" x14ac:dyDescent="0.25">
      <c r="A55" s="10" t="s">
        <v>8</v>
      </c>
      <c r="B55" s="11">
        <f>B54*0.1</f>
        <v>3.6259999999999999</v>
      </c>
    </row>
    <row r="56" spans="1:2" ht="15.75" x14ac:dyDescent="0.25">
      <c r="A56" s="4" t="s">
        <v>9</v>
      </c>
      <c r="B56" s="5">
        <f>SUM(B54:B55)</f>
        <v>39.885999999999996</v>
      </c>
    </row>
    <row r="57" spans="1:2" ht="31.5" x14ac:dyDescent="0.25">
      <c r="A57" s="10" t="s">
        <v>164</v>
      </c>
      <c r="B57" s="11">
        <f>2.59*14000/1000</f>
        <v>36.26</v>
      </c>
    </row>
    <row r="58" spans="1:2" ht="15.75" x14ac:dyDescent="0.25">
      <c r="A58" s="10" t="s">
        <v>8</v>
      </c>
      <c r="B58" s="11">
        <f>B57*0.1</f>
        <v>3.6259999999999999</v>
      </c>
    </row>
    <row r="59" spans="1:2" ht="15.75" x14ac:dyDescent="0.25">
      <c r="A59" s="4" t="s">
        <v>9</v>
      </c>
      <c r="B59" s="5">
        <f>SUM(B57:B58)</f>
        <v>39.885999999999996</v>
      </c>
    </row>
    <row r="60" spans="1:2" ht="31.5" x14ac:dyDescent="0.25">
      <c r="A60" s="10" t="s">
        <v>159</v>
      </c>
      <c r="B60" s="11">
        <f>2.59*13000/1000</f>
        <v>33.67</v>
      </c>
    </row>
    <row r="61" spans="1:2" ht="15.75" x14ac:dyDescent="0.25">
      <c r="A61" s="10" t="s">
        <v>8</v>
      </c>
      <c r="B61" s="11">
        <f>B60*0.1</f>
        <v>3.3670000000000004</v>
      </c>
    </row>
    <row r="62" spans="1:2" ht="15.75" x14ac:dyDescent="0.25">
      <c r="A62" s="4" t="s">
        <v>9</v>
      </c>
      <c r="B62" s="5">
        <v>37.1</v>
      </c>
    </row>
    <row r="63" spans="1:2" ht="15.75" x14ac:dyDescent="0.25">
      <c r="A63" s="18" t="str">
        <f>ТЭО!A30</f>
        <v xml:space="preserve">АРТПС Береза                      </v>
      </c>
      <c r="B63" s="19"/>
    </row>
    <row r="64" spans="1:2" ht="31.5" x14ac:dyDescent="0.25">
      <c r="A64" s="10" t="s">
        <v>165</v>
      </c>
      <c r="B64" s="11">
        <f>2.59*12000/1000</f>
        <v>31.08</v>
      </c>
    </row>
    <row r="65" spans="1:2" ht="15.75" x14ac:dyDescent="0.25">
      <c r="A65" s="10" t="s">
        <v>8</v>
      </c>
      <c r="B65" s="11">
        <f>B64*0.1</f>
        <v>3.1080000000000001</v>
      </c>
    </row>
    <row r="66" spans="1:2" ht="15.75" x14ac:dyDescent="0.25">
      <c r="A66" s="4" t="s">
        <v>9</v>
      </c>
      <c r="B66" s="5">
        <f>SUM(B64:B65)</f>
        <v>34.187999999999995</v>
      </c>
    </row>
    <row r="67" spans="1:2" ht="15.75" x14ac:dyDescent="0.25">
      <c r="A67" s="18" t="str">
        <f>ТЭО!A32</f>
        <v xml:space="preserve">АРТПС Березино                         </v>
      </c>
      <c r="B67" s="19"/>
    </row>
    <row r="68" spans="1:2" ht="31.5" x14ac:dyDescent="0.25">
      <c r="A68" s="10" t="s">
        <v>157</v>
      </c>
      <c r="B68" s="11">
        <f>2.59*10000/1000</f>
        <v>25.9</v>
      </c>
    </row>
    <row r="69" spans="1:2" ht="15.75" x14ac:dyDescent="0.25">
      <c r="A69" s="10" t="s">
        <v>8</v>
      </c>
      <c r="B69" s="11">
        <f>B68*0.1</f>
        <v>2.59</v>
      </c>
    </row>
    <row r="70" spans="1:2" ht="15.75" x14ac:dyDescent="0.25">
      <c r="A70" s="4" t="s">
        <v>9</v>
      </c>
      <c r="B70" s="5">
        <f>SUM(B68:B69)</f>
        <v>28.49</v>
      </c>
    </row>
    <row r="71" spans="1:2" ht="31.5" x14ac:dyDescent="0.25">
      <c r="A71" s="10" t="s">
        <v>157</v>
      </c>
      <c r="B71" s="11">
        <f>2.59*10000/1000</f>
        <v>25.9</v>
      </c>
    </row>
    <row r="72" spans="1:2" ht="15.75" x14ac:dyDescent="0.25">
      <c r="A72" s="10" t="s">
        <v>8</v>
      </c>
      <c r="B72" s="11">
        <f>B71*0.1</f>
        <v>2.59</v>
      </c>
    </row>
    <row r="73" spans="1:2" ht="15.75" x14ac:dyDescent="0.25">
      <c r="A73" s="4" t="s">
        <v>9</v>
      </c>
      <c r="B73" s="5">
        <f>SUM(B71:B72)</f>
        <v>28.49</v>
      </c>
    </row>
    <row r="74" spans="1:2" ht="31.5" x14ac:dyDescent="0.25">
      <c r="A74" s="10" t="s">
        <v>157</v>
      </c>
      <c r="B74" s="11">
        <f>2.59*10000/1000</f>
        <v>25.9</v>
      </c>
    </row>
    <row r="75" spans="1:2" ht="15.75" x14ac:dyDescent="0.25">
      <c r="A75" s="10" t="s">
        <v>8</v>
      </c>
      <c r="B75" s="11">
        <f>B74*0.1</f>
        <v>2.59</v>
      </c>
    </row>
    <row r="76" spans="1:2" ht="15.75" x14ac:dyDescent="0.25">
      <c r="A76" s="4" t="s">
        <v>9</v>
      </c>
      <c r="B76" s="5">
        <f>SUM(B74:B75)</f>
        <v>28.49</v>
      </c>
    </row>
    <row r="77" spans="1:2" ht="31.5" x14ac:dyDescent="0.25">
      <c r="A77" s="10" t="s">
        <v>157</v>
      </c>
      <c r="B77" s="11">
        <f>2.59*10000/1000</f>
        <v>25.9</v>
      </c>
    </row>
    <row r="78" spans="1:2" ht="15.75" x14ac:dyDescent="0.25">
      <c r="A78" s="10" t="s">
        <v>8</v>
      </c>
      <c r="B78" s="11">
        <f>B77*0.1</f>
        <v>2.59</v>
      </c>
    </row>
    <row r="79" spans="1:2" ht="15.75" x14ac:dyDescent="0.25">
      <c r="A79" s="4" t="s">
        <v>9</v>
      </c>
      <c r="B79" s="5">
        <f>SUM(B77:B78)</f>
        <v>28.49</v>
      </c>
    </row>
    <row r="80" spans="1:2" ht="31.5" x14ac:dyDescent="0.25">
      <c r="A80" s="10" t="s">
        <v>162</v>
      </c>
      <c r="B80" s="11">
        <f>2.59*29000/1000</f>
        <v>75.11</v>
      </c>
    </row>
    <row r="81" spans="1:2" ht="15.75" x14ac:dyDescent="0.25">
      <c r="A81" s="10" t="s">
        <v>8</v>
      </c>
      <c r="B81" s="11">
        <f>B80*0.1</f>
        <v>7.5110000000000001</v>
      </c>
    </row>
    <row r="82" spans="1:2" ht="15.75" x14ac:dyDescent="0.25">
      <c r="A82" s="4" t="s">
        <v>9</v>
      </c>
      <c r="B82" s="5">
        <f>SUM(B80:B81)</f>
        <v>82.620999999999995</v>
      </c>
    </row>
    <row r="83" spans="1:2" ht="31.5" x14ac:dyDescent="0.25">
      <c r="A83" s="10" t="s">
        <v>164</v>
      </c>
      <c r="B83" s="11">
        <f>2.59*14000/1000</f>
        <v>36.26</v>
      </c>
    </row>
    <row r="84" spans="1:2" ht="15.75" x14ac:dyDescent="0.25">
      <c r="A84" s="10" t="s">
        <v>8</v>
      </c>
      <c r="B84" s="11">
        <f>B83*0.1</f>
        <v>3.6259999999999999</v>
      </c>
    </row>
    <row r="85" spans="1:2" ht="15.75" x14ac:dyDescent="0.25">
      <c r="A85" s="4" t="s">
        <v>9</v>
      </c>
      <c r="B85" s="5">
        <f>SUM(B83:B84)</f>
        <v>39.885999999999996</v>
      </c>
    </row>
    <row r="86" spans="1:2" ht="31.5" x14ac:dyDescent="0.25">
      <c r="A86" s="10" t="s">
        <v>157</v>
      </c>
      <c r="B86" s="11">
        <f>2.59*10000/1000</f>
        <v>25.9</v>
      </c>
    </row>
    <row r="87" spans="1:2" ht="15.75" x14ac:dyDescent="0.25">
      <c r="A87" s="10" t="s">
        <v>8</v>
      </c>
      <c r="B87" s="11">
        <f>B86*0.1</f>
        <v>2.59</v>
      </c>
    </row>
    <row r="88" spans="1:2" ht="15.75" x14ac:dyDescent="0.25">
      <c r="A88" s="4" t="s">
        <v>9</v>
      </c>
      <c r="B88" s="5">
        <f>SUM(B86:B87)</f>
        <v>28.49</v>
      </c>
    </row>
    <row r="89" spans="1:2" ht="15.75" x14ac:dyDescent="0.25">
      <c r="A89" s="18" t="str">
        <f>ТЭО!A40</f>
        <v xml:space="preserve">АРТПС Березовка                  </v>
      </c>
      <c r="B89" s="19"/>
    </row>
    <row r="90" spans="1:2" ht="31.5" x14ac:dyDescent="0.25">
      <c r="A90" s="10" t="s">
        <v>165</v>
      </c>
      <c r="B90" s="11">
        <f>2.59*12000/1000</f>
        <v>31.08</v>
      </c>
    </row>
    <row r="91" spans="1:2" ht="15.75" x14ac:dyDescent="0.25">
      <c r="A91" s="10" t="s">
        <v>8</v>
      </c>
      <c r="B91" s="11">
        <f>B90*0.1</f>
        <v>3.1080000000000001</v>
      </c>
    </row>
    <row r="92" spans="1:2" ht="15.75" x14ac:dyDescent="0.25">
      <c r="A92" s="4" t="s">
        <v>9</v>
      </c>
      <c r="B92" s="5">
        <f>SUM(B90:B91)</f>
        <v>34.187999999999995</v>
      </c>
    </row>
    <row r="93" spans="1:2" ht="31.5" x14ac:dyDescent="0.25">
      <c r="A93" s="10" t="s">
        <v>166</v>
      </c>
      <c r="B93" s="11">
        <f>2.59*25000/1000</f>
        <v>64.75</v>
      </c>
    </row>
    <row r="94" spans="1:2" ht="15.75" x14ac:dyDescent="0.25">
      <c r="A94" s="10" t="s">
        <v>8</v>
      </c>
      <c r="B94" s="11">
        <f>B93*0.1</f>
        <v>6.4750000000000005</v>
      </c>
    </row>
    <row r="95" spans="1:2" ht="15.75" x14ac:dyDescent="0.25">
      <c r="A95" s="4" t="s">
        <v>9</v>
      </c>
      <c r="B95" s="5">
        <v>71.3</v>
      </c>
    </row>
    <row r="96" spans="1:2" ht="15.75" x14ac:dyDescent="0.25">
      <c r="A96" s="18" t="str">
        <f>ТЭО!A43</f>
        <v xml:space="preserve">АРТПС Бобруйск                    </v>
      </c>
      <c r="B96" s="19"/>
    </row>
    <row r="97" spans="1:2" ht="31.5" x14ac:dyDescent="0.25">
      <c r="A97" s="10" t="s">
        <v>157</v>
      </c>
      <c r="B97" s="11">
        <f>2.59*10000/1000</f>
        <v>25.9</v>
      </c>
    </row>
    <row r="98" spans="1:2" ht="15.75" x14ac:dyDescent="0.25">
      <c r="A98" s="10" t="s">
        <v>8</v>
      </c>
      <c r="B98" s="11">
        <f>B97*0.1</f>
        <v>2.59</v>
      </c>
    </row>
    <row r="99" spans="1:2" ht="15.75" x14ac:dyDescent="0.25">
      <c r="A99" s="4" t="s">
        <v>9</v>
      </c>
      <c r="B99" s="5">
        <f>SUM(B97:B98)</f>
        <v>28.49</v>
      </c>
    </row>
    <row r="100" spans="1:2" ht="31.5" x14ac:dyDescent="0.25">
      <c r="A100" s="10" t="s">
        <v>160</v>
      </c>
      <c r="B100" s="11">
        <f>2.59*12000/1000</f>
        <v>31.08</v>
      </c>
    </row>
    <row r="101" spans="1:2" ht="15.75" x14ac:dyDescent="0.25">
      <c r="A101" s="10" t="s">
        <v>8</v>
      </c>
      <c r="B101" s="11">
        <f>B100*0.1</f>
        <v>3.1080000000000001</v>
      </c>
    </row>
    <row r="102" spans="1:2" ht="15.75" x14ac:dyDescent="0.25">
      <c r="A102" s="4" t="s">
        <v>9</v>
      </c>
      <c r="B102" s="5">
        <f>SUM(B100:B101)</f>
        <v>34.187999999999995</v>
      </c>
    </row>
    <row r="103" spans="1:2" ht="31.5" x14ac:dyDescent="0.25">
      <c r="A103" s="10" t="s">
        <v>167</v>
      </c>
      <c r="B103" s="11">
        <f>2.59*15000/1000</f>
        <v>38.85</v>
      </c>
    </row>
    <row r="104" spans="1:2" ht="15.75" x14ac:dyDescent="0.25">
      <c r="A104" s="10" t="s">
        <v>8</v>
      </c>
      <c r="B104" s="11">
        <f>B103*0.1</f>
        <v>3.8850000000000002</v>
      </c>
    </row>
    <row r="105" spans="1:2" ht="15.75" x14ac:dyDescent="0.25">
      <c r="A105" s="4" t="s">
        <v>9</v>
      </c>
      <c r="B105" s="5">
        <v>42.8</v>
      </c>
    </row>
    <row r="106" spans="1:2" ht="31.5" x14ac:dyDescent="0.25">
      <c r="A106" s="10" t="s">
        <v>157</v>
      </c>
      <c r="B106" s="11">
        <f>2.59*10000/1000</f>
        <v>25.9</v>
      </c>
    </row>
    <row r="107" spans="1:2" ht="15.75" x14ac:dyDescent="0.25">
      <c r="A107" s="10" t="s">
        <v>8</v>
      </c>
      <c r="B107" s="11">
        <f>B106*0.1</f>
        <v>2.59</v>
      </c>
    </row>
    <row r="108" spans="1:2" ht="15.75" x14ac:dyDescent="0.25">
      <c r="A108" s="4" t="s">
        <v>9</v>
      </c>
      <c r="B108" s="5">
        <f>SUM(B106:B107)</f>
        <v>28.49</v>
      </c>
    </row>
    <row r="109" spans="1:2" ht="31.5" x14ac:dyDescent="0.25">
      <c r="A109" s="10" t="s">
        <v>168</v>
      </c>
      <c r="B109" s="11">
        <f>2.59*15000/1000</f>
        <v>38.85</v>
      </c>
    </row>
    <row r="110" spans="1:2" ht="15.75" x14ac:dyDescent="0.25">
      <c r="A110" s="10" t="s">
        <v>8</v>
      </c>
      <c r="B110" s="11">
        <f>B109*0.1</f>
        <v>3.8850000000000002</v>
      </c>
    </row>
    <row r="111" spans="1:2" ht="15.75" x14ac:dyDescent="0.25">
      <c r="A111" s="4" t="s">
        <v>9</v>
      </c>
      <c r="B111" s="5">
        <v>42.8</v>
      </c>
    </row>
    <row r="112" spans="1:2" ht="31.5" x14ac:dyDescent="0.25">
      <c r="A112" s="10" t="s">
        <v>169</v>
      </c>
      <c r="B112" s="11">
        <f>2.59*20000/1000</f>
        <v>51.8</v>
      </c>
    </row>
    <row r="113" spans="1:2" ht="15.75" x14ac:dyDescent="0.25">
      <c r="A113" s="10" t="s">
        <v>8</v>
      </c>
      <c r="B113" s="11">
        <f>B112*0.1</f>
        <v>5.18</v>
      </c>
    </row>
    <row r="114" spans="1:2" ht="15.75" x14ac:dyDescent="0.25">
      <c r="A114" s="4" t="s">
        <v>9</v>
      </c>
      <c r="B114" s="5">
        <f>SUM(B112:B113)</f>
        <v>56.98</v>
      </c>
    </row>
    <row r="115" spans="1:2" ht="31.5" x14ac:dyDescent="0.25">
      <c r="A115" s="10" t="s">
        <v>169</v>
      </c>
      <c r="B115" s="11">
        <f>2.59*20000/1000</f>
        <v>51.8</v>
      </c>
    </row>
    <row r="116" spans="1:2" ht="15.75" x14ac:dyDescent="0.25">
      <c r="A116" s="10" t="s">
        <v>8</v>
      </c>
      <c r="B116" s="11">
        <f>B115*0.1</f>
        <v>5.18</v>
      </c>
    </row>
    <row r="117" spans="1:2" ht="15.75" x14ac:dyDescent="0.25">
      <c r="A117" s="4" t="s">
        <v>9</v>
      </c>
      <c r="B117" s="5">
        <f>SUM(B115:B116)</f>
        <v>56.98</v>
      </c>
    </row>
    <row r="118" spans="1:2" ht="31.5" x14ac:dyDescent="0.25">
      <c r="A118" s="10" t="s">
        <v>169</v>
      </c>
      <c r="B118" s="11">
        <f>2.59*20000/1000</f>
        <v>51.8</v>
      </c>
    </row>
    <row r="119" spans="1:2" ht="15.75" x14ac:dyDescent="0.25">
      <c r="A119" s="10" t="s">
        <v>8</v>
      </c>
      <c r="B119" s="11">
        <f>B118*0.1</f>
        <v>5.18</v>
      </c>
    </row>
    <row r="120" spans="1:2" ht="15.75" x14ac:dyDescent="0.25">
      <c r="A120" s="4" t="s">
        <v>9</v>
      </c>
      <c r="B120" s="5">
        <f>SUM(B118:B119)</f>
        <v>56.98</v>
      </c>
    </row>
    <row r="121" spans="1:2" ht="31.5" x14ac:dyDescent="0.25">
      <c r="A121" s="10" t="s">
        <v>169</v>
      </c>
      <c r="B121" s="11">
        <f>2.59*20000/1000</f>
        <v>51.8</v>
      </c>
    </row>
    <row r="122" spans="1:2" ht="15.75" x14ac:dyDescent="0.25">
      <c r="A122" s="10" t="s">
        <v>8</v>
      </c>
      <c r="B122" s="11">
        <f>B121*0.1</f>
        <v>5.18</v>
      </c>
    </row>
    <row r="123" spans="1:2" ht="15.75" x14ac:dyDescent="0.25">
      <c r="A123" s="4" t="s">
        <v>9</v>
      </c>
      <c r="B123" s="5">
        <f>SUM(B121:B122)</f>
        <v>56.98</v>
      </c>
    </row>
    <row r="124" spans="1:2" ht="31.5" x14ac:dyDescent="0.25">
      <c r="A124" s="10" t="s">
        <v>167</v>
      </c>
      <c r="B124" s="11">
        <f>2.59*15000/1000</f>
        <v>38.85</v>
      </c>
    </row>
    <row r="125" spans="1:2" ht="15.75" x14ac:dyDescent="0.25">
      <c r="A125" s="10" t="s">
        <v>8</v>
      </c>
      <c r="B125" s="11">
        <f>B124*0.1</f>
        <v>3.8850000000000002</v>
      </c>
    </row>
    <row r="126" spans="1:2" ht="15.75" x14ac:dyDescent="0.25">
      <c r="A126" s="4" t="s">
        <v>9</v>
      </c>
      <c r="B126" s="5">
        <v>42.8</v>
      </c>
    </row>
    <row r="127" spans="1:2" ht="31.5" x14ac:dyDescent="0.25">
      <c r="A127" s="10" t="s">
        <v>157</v>
      </c>
      <c r="B127" s="11">
        <f>2.59*10000/1000</f>
        <v>25.9</v>
      </c>
    </row>
    <row r="128" spans="1:2" ht="15.75" x14ac:dyDescent="0.25">
      <c r="A128" s="10" t="s">
        <v>8</v>
      </c>
      <c r="B128" s="11">
        <f>B127*0.1</f>
        <v>2.59</v>
      </c>
    </row>
    <row r="129" spans="1:2" ht="15.75" x14ac:dyDescent="0.25">
      <c r="A129" s="4" t="s">
        <v>9</v>
      </c>
      <c r="B129" s="5">
        <f>SUM(B127:B128)</f>
        <v>28.49</v>
      </c>
    </row>
    <row r="130" spans="1:2" ht="31.5" x14ac:dyDescent="0.25">
      <c r="A130" s="10" t="s">
        <v>162</v>
      </c>
      <c r="B130" s="11">
        <f>2.59*29000/1000</f>
        <v>75.11</v>
      </c>
    </row>
    <row r="131" spans="1:2" ht="15.75" x14ac:dyDescent="0.25">
      <c r="A131" s="10" t="s">
        <v>8</v>
      </c>
      <c r="B131" s="11">
        <f>B130*0.1</f>
        <v>7.5110000000000001</v>
      </c>
    </row>
    <row r="132" spans="1:2" ht="15.75" x14ac:dyDescent="0.25">
      <c r="A132" s="4" t="s">
        <v>9</v>
      </c>
      <c r="B132" s="5">
        <f>SUM(B130:B131)</f>
        <v>82.620999999999995</v>
      </c>
    </row>
    <row r="133" spans="1:2" ht="31.5" x14ac:dyDescent="0.25">
      <c r="A133" s="10" t="s">
        <v>166</v>
      </c>
      <c r="B133" s="11">
        <f>2.59*25000/1000</f>
        <v>64.75</v>
      </c>
    </row>
    <row r="134" spans="1:2" ht="15.75" x14ac:dyDescent="0.25">
      <c r="A134" s="10" t="s">
        <v>8</v>
      </c>
      <c r="B134" s="11">
        <f>B133*0.1</f>
        <v>6.4750000000000005</v>
      </c>
    </row>
    <row r="135" spans="1:2" ht="15.75" x14ac:dyDescent="0.25">
      <c r="A135" s="4" t="s">
        <v>9</v>
      </c>
      <c r="B135" s="5">
        <v>71.3</v>
      </c>
    </row>
    <row r="136" spans="1:2" ht="31.5" x14ac:dyDescent="0.25">
      <c r="A136" s="10" t="s">
        <v>157</v>
      </c>
      <c r="B136" s="11">
        <f>2.59*10000/1000</f>
        <v>25.9</v>
      </c>
    </row>
    <row r="137" spans="1:2" ht="15.75" x14ac:dyDescent="0.25">
      <c r="A137" s="10" t="s">
        <v>8</v>
      </c>
      <c r="B137" s="11">
        <f>B136*0.1</f>
        <v>2.59</v>
      </c>
    </row>
    <row r="138" spans="1:2" ht="15.75" x14ac:dyDescent="0.25">
      <c r="A138" s="4" t="s">
        <v>9</v>
      </c>
      <c r="B138" s="5">
        <f>SUM(B136:B137)</f>
        <v>28.49</v>
      </c>
    </row>
    <row r="139" spans="1:2" ht="31.5" x14ac:dyDescent="0.25">
      <c r="A139" s="10" t="s">
        <v>157</v>
      </c>
      <c r="B139" s="11">
        <f>2.59*10000/1000</f>
        <v>25.9</v>
      </c>
    </row>
    <row r="140" spans="1:2" ht="15.75" x14ac:dyDescent="0.25">
      <c r="A140" s="10" t="s">
        <v>8</v>
      </c>
      <c r="B140" s="11">
        <f>B139*0.1</f>
        <v>2.59</v>
      </c>
    </row>
    <row r="141" spans="1:2" ht="15.75" x14ac:dyDescent="0.25">
      <c r="A141" s="4" t="s">
        <v>9</v>
      </c>
      <c r="B141" s="5">
        <f>SUM(B139:B140)</f>
        <v>28.49</v>
      </c>
    </row>
    <row r="142" spans="1:2" ht="31.5" x14ac:dyDescent="0.25">
      <c r="A142" s="10" t="s">
        <v>161</v>
      </c>
      <c r="B142" s="11">
        <f>2.59*6500/1000</f>
        <v>16.835000000000001</v>
      </c>
    </row>
    <row r="143" spans="1:2" ht="15.75" x14ac:dyDescent="0.25">
      <c r="A143" s="10" t="s">
        <v>8</v>
      </c>
      <c r="B143" s="11">
        <f>B142*0.1</f>
        <v>1.6835000000000002</v>
      </c>
    </row>
    <row r="144" spans="1:2" ht="15.75" x14ac:dyDescent="0.25">
      <c r="A144" s="4" t="s">
        <v>9</v>
      </c>
      <c r="B144" s="5">
        <f>SUM(B142:B143)</f>
        <v>18.5185</v>
      </c>
    </row>
    <row r="145" spans="1:2" ht="31.5" x14ac:dyDescent="0.25">
      <c r="A145" s="10" t="s">
        <v>163</v>
      </c>
      <c r="B145" s="11">
        <f>2.59*14000/1000</f>
        <v>36.26</v>
      </c>
    </row>
    <row r="146" spans="1:2" ht="15.75" x14ac:dyDescent="0.25">
      <c r="A146" s="10" t="s">
        <v>8</v>
      </c>
      <c r="B146" s="11">
        <f>B145*0.1</f>
        <v>3.6259999999999999</v>
      </c>
    </row>
    <row r="147" spans="1:2" ht="15.75" x14ac:dyDescent="0.25">
      <c r="A147" s="4" t="s">
        <v>9</v>
      </c>
      <c r="B147" s="5">
        <f>SUM(B145:B146)</f>
        <v>39.885999999999996</v>
      </c>
    </row>
    <row r="148" spans="1:2" ht="31.5" x14ac:dyDescent="0.25">
      <c r="A148" s="10" t="s">
        <v>161</v>
      </c>
      <c r="B148" s="11">
        <f>2.59*6500/1000</f>
        <v>16.835000000000001</v>
      </c>
    </row>
    <row r="149" spans="1:2" ht="15.75" x14ac:dyDescent="0.25">
      <c r="A149" s="10" t="s">
        <v>8</v>
      </c>
      <c r="B149" s="11">
        <f>B148*0.1</f>
        <v>1.6835000000000002</v>
      </c>
    </row>
    <row r="150" spans="1:2" ht="15.75" x14ac:dyDescent="0.25">
      <c r="A150" s="4" t="s">
        <v>9</v>
      </c>
      <c r="B150" s="5">
        <f>SUM(B148:B149)</f>
        <v>18.5185</v>
      </c>
    </row>
    <row r="151" spans="1:2" ht="15.75" x14ac:dyDescent="0.25">
      <c r="A151" s="18" t="str">
        <f>ТЭО!A62</f>
        <v xml:space="preserve">АРТПС Богданово                   </v>
      </c>
      <c r="B151" s="19"/>
    </row>
    <row r="152" spans="1:2" ht="31.5" x14ac:dyDescent="0.25">
      <c r="A152" s="10" t="s">
        <v>170</v>
      </c>
      <c r="B152" s="11">
        <f>2.59*24000/1000</f>
        <v>62.16</v>
      </c>
    </row>
    <row r="153" spans="1:2" ht="15.75" x14ac:dyDescent="0.25">
      <c r="A153" s="10" t="s">
        <v>8</v>
      </c>
      <c r="B153" s="11">
        <f>B152*0.1</f>
        <v>6.2160000000000002</v>
      </c>
    </row>
    <row r="154" spans="1:2" ht="15.75" x14ac:dyDescent="0.25">
      <c r="A154" s="4" t="s">
        <v>9</v>
      </c>
      <c r="B154" s="5">
        <f>SUM(B152:B153)</f>
        <v>68.375999999999991</v>
      </c>
    </row>
    <row r="155" spans="1:2" ht="31.5" x14ac:dyDescent="0.25">
      <c r="A155" s="10" t="s">
        <v>163</v>
      </c>
      <c r="B155" s="11">
        <f>2.59*14000/1000</f>
        <v>36.26</v>
      </c>
    </row>
    <row r="156" spans="1:2" ht="15.75" x14ac:dyDescent="0.25">
      <c r="A156" s="10" t="s">
        <v>8</v>
      </c>
      <c r="B156" s="11">
        <f>B155*0.1</f>
        <v>3.6259999999999999</v>
      </c>
    </row>
    <row r="157" spans="1:2" ht="15.75" x14ac:dyDescent="0.25">
      <c r="A157" s="4" t="s">
        <v>9</v>
      </c>
      <c r="B157" s="5">
        <f>SUM(B155:B156)</f>
        <v>39.885999999999996</v>
      </c>
    </row>
    <row r="158" spans="1:2" ht="31.5" x14ac:dyDescent="0.25">
      <c r="A158" s="10" t="s">
        <v>163</v>
      </c>
      <c r="B158" s="11">
        <f>2.59*14000/1000</f>
        <v>36.26</v>
      </c>
    </row>
    <row r="159" spans="1:2" ht="15.75" x14ac:dyDescent="0.25">
      <c r="A159" s="10" t="s">
        <v>8</v>
      </c>
      <c r="B159" s="11">
        <f>B158*0.1</f>
        <v>3.6259999999999999</v>
      </c>
    </row>
    <row r="160" spans="1:2" ht="15.75" x14ac:dyDescent="0.25">
      <c r="A160" s="4" t="s">
        <v>9</v>
      </c>
      <c r="B160" s="5">
        <f>SUM(B158:B159)</f>
        <v>39.885999999999996</v>
      </c>
    </row>
    <row r="161" spans="1:2" ht="15.75" x14ac:dyDescent="0.25">
      <c r="A161" s="18" t="str">
        <f>ТЭО!A66</f>
        <v xml:space="preserve">АРТПС Большие Чучевичи            </v>
      </c>
      <c r="B161" s="19"/>
    </row>
    <row r="162" spans="1:2" ht="31.5" x14ac:dyDescent="0.25">
      <c r="A162" s="10" t="s">
        <v>163</v>
      </c>
      <c r="B162" s="11">
        <f>2.59*14000/1000</f>
        <v>36.26</v>
      </c>
    </row>
    <row r="163" spans="1:2" ht="15.75" x14ac:dyDescent="0.25">
      <c r="A163" s="10" t="s">
        <v>8</v>
      </c>
      <c r="B163" s="11">
        <f>B162*0.1</f>
        <v>3.6259999999999999</v>
      </c>
    </row>
    <row r="164" spans="1:2" ht="15.75" x14ac:dyDescent="0.25">
      <c r="A164" s="4" t="s">
        <v>9</v>
      </c>
      <c r="B164" s="5">
        <f>SUM(B162:B163)</f>
        <v>39.885999999999996</v>
      </c>
    </row>
    <row r="165" spans="1:2" ht="31.5" x14ac:dyDescent="0.25">
      <c r="A165" s="10" t="s">
        <v>163</v>
      </c>
      <c r="B165" s="11">
        <f>2.59*14000/1000</f>
        <v>36.26</v>
      </c>
    </row>
    <row r="166" spans="1:2" ht="15.75" x14ac:dyDescent="0.25">
      <c r="A166" s="10" t="s">
        <v>8</v>
      </c>
      <c r="B166" s="11">
        <f>B165*0.1</f>
        <v>3.6259999999999999</v>
      </c>
    </row>
    <row r="167" spans="1:2" ht="15.75" x14ac:dyDescent="0.25">
      <c r="A167" s="4" t="s">
        <v>9</v>
      </c>
      <c r="B167" s="5">
        <f>SUM(B165:B166)</f>
        <v>39.885999999999996</v>
      </c>
    </row>
    <row r="168" spans="1:2" ht="31.5" x14ac:dyDescent="0.25">
      <c r="A168" s="10" t="s">
        <v>163</v>
      </c>
      <c r="B168" s="11">
        <f>2.59*14000/1000</f>
        <v>36.26</v>
      </c>
    </row>
    <row r="169" spans="1:2" ht="15.75" x14ac:dyDescent="0.25">
      <c r="A169" s="10" t="s">
        <v>8</v>
      </c>
      <c r="B169" s="11">
        <f>B168*0.1</f>
        <v>3.6259999999999999</v>
      </c>
    </row>
    <row r="170" spans="1:2" ht="15.75" x14ac:dyDescent="0.25">
      <c r="A170" s="4" t="s">
        <v>9</v>
      </c>
      <c r="B170" s="5">
        <f>SUM(B168:B169)</f>
        <v>39.885999999999996</v>
      </c>
    </row>
    <row r="171" spans="1:2" ht="15.75" x14ac:dyDescent="0.25">
      <c r="A171" s="18" t="str">
        <f>ТЭО!A70</f>
        <v xml:space="preserve">АРТПС Борисов                          </v>
      </c>
      <c r="B171" s="19"/>
    </row>
    <row r="172" spans="1:2" ht="31.5" x14ac:dyDescent="0.25">
      <c r="A172" s="10" t="s">
        <v>163</v>
      </c>
      <c r="B172" s="11">
        <f>2.59*14000/1000</f>
        <v>36.26</v>
      </c>
    </row>
    <row r="173" spans="1:2" ht="15.75" x14ac:dyDescent="0.25">
      <c r="A173" s="10" t="s">
        <v>8</v>
      </c>
      <c r="B173" s="11">
        <f>B172*0.1</f>
        <v>3.6259999999999999</v>
      </c>
    </row>
    <row r="174" spans="1:2" ht="15.75" x14ac:dyDescent="0.25">
      <c r="A174" s="4" t="s">
        <v>9</v>
      </c>
      <c r="B174" s="5">
        <f>SUM(B172:B173)</f>
        <v>39.885999999999996</v>
      </c>
    </row>
    <row r="175" spans="1:2" ht="31.5" x14ac:dyDescent="0.25">
      <c r="A175" s="10" t="s">
        <v>159</v>
      </c>
      <c r="B175" s="11">
        <f>2.59*13000/1000</f>
        <v>33.67</v>
      </c>
    </row>
    <row r="176" spans="1:2" ht="15.75" x14ac:dyDescent="0.25">
      <c r="A176" s="10" t="s">
        <v>8</v>
      </c>
      <c r="B176" s="11">
        <f>B175*0.1</f>
        <v>3.3670000000000004</v>
      </c>
    </row>
    <row r="177" spans="1:2" ht="15.75" x14ac:dyDescent="0.25">
      <c r="A177" s="4" t="s">
        <v>9</v>
      </c>
      <c r="B177" s="5">
        <v>37.1</v>
      </c>
    </row>
    <row r="178" spans="1:2" ht="31.5" x14ac:dyDescent="0.25">
      <c r="A178" s="10" t="s">
        <v>162</v>
      </c>
      <c r="B178" s="11">
        <f>2.59*29000/1000</f>
        <v>75.11</v>
      </c>
    </row>
    <row r="179" spans="1:2" ht="15.75" x14ac:dyDescent="0.25">
      <c r="A179" s="10" t="s">
        <v>8</v>
      </c>
      <c r="B179" s="11">
        <f>B178*0.1</f>
        <v>7.5110000000000001</v>
      </c>
    </row>
    <row r="180" spans="1:2" ht="15.75" x14ac:dyDescent="0.25">
      <c r="A180" s="4" t="s">
        <v>9</v>
      </c>
      <c r="B180" s="5">
        <f>SUM(B178:B179)</f>
        <v>82.620999999999995</v>
      </c>
    </row>
    <row r="181" spans="1:2" ht="15.75" x14ac:dyDescent="0.25">
      <c r="A181" s="18" t="str">
        <f>ТЭО!A74</f>
        <v xml:space="preserve">АРТПС Брагин                     </v>
      </c>
      <c r="B181" s="19"/>
    </row>
    <row r="182" spans="1:2" ht="31.5" x14ac:dyDescent="0.25">
      <c r="A182" s="10" t="s">
        <v>167</v>
      </c>
      <c r="B182" s="11">
        <f>2.59*15000/1000</f>
        <v>38.85</v>
      </c>
    </row>
    <row r="183" spans="1:2" ht="15.75" x14ac:dyDescent="0.25">
      <c r="A183" s="10" t="s">
        <v>8</v>
      </c>
      <c r="B183" s="11">
        <f>B182*0.1</f>
        <v>3.8850000000000002</v>
      </c>
    </row>
    <row r="184" spans="1:2" ht="15.75" x14ac:dyDescent="0.25">
      <c r="A184" s="4" t="s">
        <v>9</v>
      </c>
      <c r="B184" s="5">
        <v>42.8</v>
      </c>
    </row>
    <row r="185" spans="1:2" ht="31.5" x14ac:dyDescent="0.25">
      <c r="A185" s="10" t="s">
        <v>169</v>
      </c>
      <c r="B185" s="11">
        <f>2.59*20000/1000</f>
        <v>51.8</v>
      </c>
    </row>
    <row r="186" spans="1:2" ht="15.75" x14ac:dyDescent="0.25">
      <c r="A186" s="10" t="s">
        <v>8</v>
      </c>
      <c r="B186" s="11">
        <f>B185*0.1</f>
        <v>5.18</v>
      </c>
    </row>
    <row r="187" spans="1:2" ht="15.75" x14ac:dyDescent="0.25">
      <c r="A187" s="4" t="s">
        <v>9</v>
      </c>
      <c r="B187" s="5">
        <f>SUM(B185:B186)</f>
        <v>56.98</v>
      </c>
    </row>
    <row r="188" spans="1:2" ht="31.5" x14ac:dyDescent="0.25">
      <c r="A188" s="10" t="s">
        <v>157</v>
      </c>
      <c r="B188" s="11">
        <f>2.59*10000/1000</f>
        <v>25.9</v>
      </c>
    </row>
    <row r="189" spans="1:2" ht="15.75" x14ac:dyDescent="0.25">
      <c r="A189" s="10" t="s">
        <v>8</v>
      </c>
      <c r="B189" s="11">
        <f>B188*0.1</f>
        <v>2.59</v>
      </c>
    </row>
    <row r="190" spans="1:2" ht="15.75" x14ac:dyDescent="0.25">
      <c r="A190" s="4" t="s">
        <v>9</v>
      </c>
      <c r="B190" s="5">
        <f>SUM(B188:B189)</f>
        <v>28.49</v>
      </c>
    </row>
    <row r="191" spans="1:2" ht="31.5" x14ac:dyDescent="0.25">
      <c r="A191" s="10" t="s">
        <v>169</v>
      </c>
      <c r="B191" s="11">
        <f>2.59*20000/1000</f>
        <v>51.8</v>
      </c>
    </row>
    <row r="192" spans="1:2" ht="15.75" x14ac:dyDescent="0.25">
      <c r="A192" s="10" t="s">
        <v>8</v>
      </c>
      <c r="B192" s="11">
        <f>B191*0.1</f>
        <v>5.18</v>
      </c>
    </row>
    <row r="193" spans="1:2" ht="15.75" x14ac:dyDescent="0.25">
      <c r="A193" s="4" t="s">
        <v>9</v>
      </c>
      <c r="B193" s="5">
        <f>SUM(B191:B192)</f>
        <v>56.98</v>
      </c>
    </row>
    <row r="194" spans="1:2" ht="31.5" x14ac:dyDescent="0.25">
      <c r="A194" s="10" t="s">
        <v>169</v>
      </c>
      <c r="B194" s="11">
        <f>2.59*20000/1000</f>
        <v>51.8</v>
      </c>
    </row>
    <row r="195" spans="1:2" ht="15.75" x14ac:dyDescent="0.25">
      <c r="A195" s="10" t="s">
        <v>8</v>
      </c>
      <c r="B195" s="11">
        <f>B194*0.1</f>
        <v>5.18</v>
      </c>
    </row>
    <row r="196" spans="1:2" ht="15.75" x14ac:dyDescent="0.25">
      <c r="A196" s="4" t="s">
        <v>9</v>
      </c>
      <c r="B196" s="5">
        <f>SUM(B194:B195)</f>
        <v>56.98</v>
      </c>
    </row>
    <row r="197" spans="1:2" ht="31.5" x14ac:dyDescent="0.25">
      <c r="A197" s="10" t="s">
        <v>169</v>
      </c>
      <c r="B197" s="11">
        <f>2.59*20000/1000</f>
        <v>51.8</v>
      </c>
    </row>
    <row r="198" spans="1:2" ht="15.75" x14ac:dyDescent="0.25">
      <c r="A198" s="10" t="s">
        <v>8</v>
      </c>
      <c r="B198" s="11">
        <f>B197*0.1</f>
        <v>5.18</v>
      </c>
    </row>
    <row r="199" spans="1:2" ht="15.75" x14ac:dyDescent="0.25">
      <c r="A199" s="4" t="s">
        <v>9</v>
      </c>
      <c r="B199" s="5">
        <f>SUM(B197:B198)</f>
        <v>56.98</v>
      </c>
    </row>
    <row r="200" spans="1:2" ht="31.5" x14ac:dyDescent="0.25">
      <c r="A200" s="10" t="s">
        <v>169</v>
      </c>
      <c r="B200" s="11">
        <f>2.59*20000/1000</f>
        <v>51.8</v>
      </c>
    </row>
    <row r="201" spans="1:2" ht="15.75" x14ac:dyDescent="0.25">
      <c r="A201" s="10" t="s">
        <v>8</v>
      </c>
      <c r="B201" s="11">
        <f>B200*0.1</f>
        <v>5.18</v>
      </c>
    </row>
    <row r="202" spans="1:2" ht="15.75" x14ac:dyDescent="0.25">
      <c r="A202" s="4" t="s">
        <v>9</v>
      </c>
      <c r="B202" s="5">
        <f>SUM(B200:B201)</f>
        <v>56.98</v>
      </c>
    </row>
    <row r="203" spans="1:2" ht="31.5" x14ac:dyDescent="0.25">
      <c r="A203" s="10" t="s">
        <v>166</v>
      </c>
      <c r="B203" s="11">
        <f>2.59*25000/1000</f>
        <v>64.75</v>
      </c>
    </row>
    <row r="204" spans="1:2" ht="15.75" x14ac:dyDescent="0.25">
      <c r="A204" s="10" t="s">
        <v>8</v>
      </c>
      <c r="B204" s="11">
        <f>B203*0.1</f>
        <v>6.4750000000000005</v>
      </c>
    </row>
    <row r="205" spans="1:2" ht="15.75" x14ac:dyDescent="0.25">
      <c r="A205" s="4" t="s">
        <v>9</v>
      </c>
      <c r="B205" s="5">
        <v>71.3</v>
      </c>
    </row>
    <row r="206" spans="1:2" ht="31.5" x14ac:dyDescent="0.25">
      <c r="A206" s="10" t="s">
        <v>157</v>
      </c>
      <c r="B206" s="11">
        <f>2.59*10000/1000</f>
        <v>25.9</v>
      </c>
    </row>
    <row r="207" spans="1:2" ht="15.75" x14ac:dyDescent="0.25">
      <c r="A207" s="10" t="s">
        <v>8</v>
      </c>
      <c r="B207" s="11">
        <f>B206*0.1</f>
        <v>2.59</v>
      </c>
    </row>
    <row r="208" spans="1:2" ht="15.75" x14ac:dyDescent="0.25">
      <c r="A208" s="4" t="s">
        <v>9</v>
      </c>
      <c r="B208" s="5">
        <f>SUM(B206:B207)</f>
        <v>28.49</v>
      </c>
    </row>
    <row r="209" spans="1:2" ht="31.5" x14ac:dyDescent="0.25">
      <c r="A209" s="10" t="s">
        <v>157</v>
      </c>
      <c r="B209" s="11">
        <f>2.59*10000/1000</f>
        <v>25.9</v>
      </c>
    </row>
    <row r="210" spans="1:2" ht="15.75" x14ac:dyDescent="0.25">
      <c r="A210" s="10" t="s">
        <v>8</v>
      </c>
      <c r="B210" s="11">
        <f>B209*0.1</f>
        <v>2.59</v>
      </c>
    </row>
    <row r="211" spans="1:2" ht="15.75" x14ac:dyDescent="0.25">
      <c r="A211" s="4" t="s">
        <v>9</v>
      </c>
      <c r="B211" s="5">
        <f>SUM(B209:B210)</f>
        <v>28.49</v>
      </c>
    </row>
    <row r="212" spans="1:2" ht="15.75" x14ac:dyDescent="0.25">
      <c r="A212" s="18" t="str">
        <f>ТЭО!A85</f>
        <v xml:space="preserve">АРТПС Браслав                  </v>
      </c>
      <c r="B212" s="19"/>
    </row>
    <row r="213" spans="1:2" ht="31.5" x14ac:dyDescent="0.25">
      <c r="A213" s="10" t="s">
        <v>167</v>
      </c>
      <c r="B213" s="11">
        <f>2.59*15000/1000</f>
        <v>38.85</v>
      </c>
    </row>
    <row r="214" spans="1:2" ht="15.75" x14ac:dyDescent="0.25">
      <c r="A214" s="10" t="s">
        <v>8</v>
      </c>
      <c r="B214" s="11">
        <f>B213*0.1</f>
        <v>3.8850000000000002</v>
      </c>
    </row>
    <row r="215" spans="1:2" ht="15.75" x14ac:dyDescent="0.25">
      <c r="A215" s="4" t="s">
        <v>9</v>
      </c>
      <c r="B215" s="5">
        <v>42.8</v>
      </c>
    </row>
    <row r="216" spans="1:2" ht="31.5" x14ac:dyDescent="0.25">
      <c r="A216" s="10" t="s">
        <v>167</v>
      </c>
      <c r="B216" s="11">
        <f>2.59*15000/1000</f>
        <v>38.85</v>
      </c>
    </row>
    <row r="217" spans="1:2" ht="15.75" x14ac:dyDescent="0.25">
      <c r="A217" s="10" t="s">
        <v>8</v>
      </c>
      <c r="B217" s="11">
        <f>B216*0.1</f>
        <v>3.8850000000000002</v>
      </c>
    </row>
    <row r="218" spans="1:2" ht="15.75" x14ac:dyDescent="0.25">
      <c r="A218" s="4" t="s">
        <v>9</v>
      </c>
      <c r="B218" s="5">
        <v>42.8</v>
      </c>
    </row>
    <row r="219" spans="1:2" ht="31.5" x14ac:dyDescent="0.25">
      <c r="A219" s="10" t="s">
        <v>157</v>
      </c>
      <c r="B219" s="11">
        <f>2.59*10000/1000</f>
        <v>25.9</v>
      </c>
    </row>
    <row r="220" spans="1:2" ht="15.75" x14ac:dyDescent="0.25">
      <c r="A220" s="10" t="s">
        <v>8</v>
      </c>
      <c r="B220" s="11">
        <f>B219*0.1</f>
        <v>2.59</v>
      </c>
    </row>
    <row r="221" spans="1:2" ht="15.75" x14ac:dyDescent="0.25">
      <c r="A221" s="4" t="s">
        <v>9</v>
      </c>
      <c r="B221" s="5">
        <f>SUM(B219:B220)</f>
        <v>28.49</v>
      </c>
    </row>
    <row r="222" spans="1:2" ht="31.5" x14ac:dyDescent="0.25">
      <c r="A222" s="10" t="s">
        <v>169</v>
      </c>
      <c r="B222" s="11">
        <f>2.59*20000/1000</f>
        <v>51.8</v>
      </c>
    </row>
    <row r="223" spans="1:2" ht="15.75" x14ac:dyDescent="0.25">
      <c r="A223" s="10" t="s">
        <v>8</v>
      </c>
      <c r="B223" s="11">
        <f>B222*0.1</f>
        <v>5.18</v>
      </c>
    </row>
    <row r="224" spans="1:2" ht="15.75" x14ac:dyDescent="0.25">
      <c r="A224" s="4" t="s">
        <v>9</v>
      </c>
      <c r="B224" s="5">
        <f>SUM(B222:B223)</f>
        <v>56.98</v>
      </c>
    </row>
    <row r="225" spans="1:2" ht="31.5" x14ac:dyDescent="0.25">
      <c r="A225" s="10" t="s">
        <v>157</v>
      </c>
      <c r="B225" s="11">
        <f>2.59*10000/1000</f>
        <v>25.9</v>
      </c>
    </row>
    <row r="226" spans="1:2" ht="15.75" x14ac:dyDescent="0.25">
      <c r="A226" s="10" t="s">
        <v>8</v>
      </c>
      <c r="B226" s="11">
        <f>B225*0.1</f>
        <v>2.59</v>
      </c>
    </row>
    <row r="227" spans="1:2" ht="15.75" x14ac:dyDescent="0.25">
      <c r="A227" s="4" t="s">
        <v>9</v>
      </c>
      <c r="B227" s="5">
        <f>SUM(B225:B226)</f>
        <v>28.49</v>
      </c>
    </row>
    <row r="228" spans="1:2" ht="31.5" x14ac:dyDescent="0.25">
      <c r="A228" s="10" t="s">
        <v>169</v>
      </c>
      <c r="B228" s="11">
        <f>2.59*20000/1000</f>
        <v>51.8</v>
      </c>
    </row>
    <row r="229" spans="1:2" ht="15.75" x14ac:dyDescent="0.25">
      <c r="A229" s="10" t="s">
        <v>8</v>
      </c>
      <c r="B229" s="11">
        <f>B228*0.1</f>
        <v>5.18</v>
      </c>
    </row>
    <row r="230" spans="1:2" ht="15.75" x14ac:dyDescent="0.25">
      <c r="A230" s="4" t="s">
        <v>9</v>
      </c>
      <c r="B230" s="5">
        <f>SUM(B228:B229)</f>
        <v>56.98</v>
      </c>
    </row>
    <row r="231" spans="1:2" ht="31.5" x14ac:dyDescent="0.25">
      <c r="A231" s="10" t="s">
        <v>169</v>
      </c>
      <c r="B231" s="11">
        <f>2.59*20000/1000</f>
        <v>51.8</v>
      </c>
    </row>
    <row r="232" spans="1:2" ht="15.75" x14ac:dyDescent="0.25">
      <c r="A232" s="10" t="s">
        <v>8</v>
      </c>
      <c r="B232" s="11">
        <f>B231*0.1</f>
        <v>5.18</v>
      </c>
    </row>
    <row r="233" spans="1:2" ht="15.75" x14ac:dyDescent="0.25">
      <c r="A233" s="4" t="s">
        <v>9</v>
      </c>
      <c r="B233" s="5">
        <f>SUM(B231:B232)</f>
        <v>56.98</v>
      </c>
    </row>
    <row r="234" spans="1:2" ht="31.5" x14ac:dyDescent="0.25">
      <c r="A234" s="10" t="s">
        <v>169</v>
      </c>
      <c r="B234" s="11">
        <f>2.59*20000/1000</f>
        <v>51.8</v>
      </c>
    </row>
    <row r="235" spans="1:2" ht="15.75" x14ac:dyDescent="0.25">
      <c r="A235" s="10" t="s">
        <v>8</v>
      </c>
      <c r="B235" s="11">
        <f>B234*0.1</f>
        <v>5.18</v>
      </c>
    </row>
    <row r="236" spans="1:2" ht="15.75" x14ac:dyDescent="0.25">
      <c r="A236" s="4" t="s">
        <v>9</v>
      </c>
      <c r="B236" s="5">
        <f>SUM(B234:B235)</f>
        <v>56.98</v>
      </c>
    </row>
    <row r="237" spans="1:2" ht="31.5" x14ac:dyDescent="0.25">
      <c r="A237" s="10" t="s">
        <v>169</v>
      </c>
      <c r="B237" s="11">
        <f>2.59*20000/1000</f>
        <v>51.8</v>
      </c>
    </row>
    <row r="238" spans="1:2" ht="15.75" x14ac:dyDescent="0.25">
      <c r="A238" s="10" t="s">
        <v>8</v>
      </c>
      <c r="B238" s="11">
        <f>B237*0.1</f>
        <v>5.18</v>
      </c>
    </row>
    <row r="239" spans="1:2" ht="15.75" x14ac:dyDescent="0.25">
      <c r="A239" s="4" t="s">
        <v>9</v>
      </c>
      <c r="B239" s="5">
        <f>SUM(B237:B238)</f>
        <v>56.98</v>
      </c>
    </row>
    <row r="240" spans="1:2" ht="31.5" x14ac:dyDescent="0.25">
      <c r="A240" s="10" t="s">
        <v>162</v>
      </c>
      <c r="B240" s="11">
        <f>2.59*29000/1000</f>
        <v>75.11</v>
      </c>
    </row>
    <row r="241" spans="1:2" ht="15.75" x14ac:dyDescent="0.25">
      <c r="A241" s="10" t="s">
        <v>8</v>
      </c>
      <c r="B241" s="11">
        <f>B240*0.1</f>
        <v>7.5110000000000001</v>
      </c>
    </row>
    <row r="242" spans="1:2" ht="15.75" x14ac:dyDescent="0.25">
      <c r="A242" s="4" t="s">
        <v>9</v>
      </c>
      <c r="B242" s="5">
        <f>SUM(B240:B241)</f>
        <v>82.620999999999995</v>
      </c>
    </row>
    <row r="243" spans="1:2" ht="31.5" x14ac:dyDescent="0.25">
      <c r="A243" s="10" t="s">
        <v>165</v>
      </c>
      <c r="B243" s="11">
        <f>2.59*12000/1000</f>
        <v>31.08</v>
      </c>
    </row>
    <row r="244" spans="1:2" ht="15.75" x14ac:dyDescent="0.25">
      <c r="A244" s="10" t="s">
        <v>8</v>
      </c>
      <c r="B244" s="11">
        <f>B243*0.1</f>
        <v>3.1080000000000001</v>
      </c>
    </row>
    <row r="245" spans="1:2" ht="15.75" x14ac:dyDescent="0.25">
      <c r="A245" s="4" t="s">
        <v>9</v>
      </c>
      <c r="B245" s="5">
        <f>SUM(B243:B244)</f>
        <v>34.187999999999995</v>
      </c>
    </row>
    <row r="246" spans="1:2" ht="31.5" x14ac:dyDescent="0.25">
      <c r="A246" s="10" t="s">
        <v>171</v>
      </c>
      <c r="B246" s="11">
        <f>2.59*18000/1000</f>
        <v>46.62</v>
      </c>
    </row>
    <row r="247" spans="1:2" ht="15.75" x14ac:dyDescent="0.25">
      <c r="A247" s="10" t="s">
        <v>8</v>
      </c>
      <c r="B247" s="11">
        <f>B246*0.1</f>
        <v>4.6619999999999999</v>
      </c>
    </row>
    <row r="248" spans="1:2" ht="15.75" x14ac:dyDescent="0.25">
      <c r="A248" s="4" t="s">
        <v>9</v>
      </c>
      <c r="B248" s="5">
        <f>SUM(B246:B247)</f>
        <v>51.281999999999996</v>
      </c>
    </row>
    <row r="249" spans="1:2" ht="31.5" x14ac:dyDescent="0.25">
      <c r="A249" s="10" t="s">
        <v>166</v>
      </c>
      <c r="B249" s="11">
        <f>2.59*25000/1000</f>
        <v>64.75</v>
      </c>
    </row>
    <row r="250" spans="1:2" ht="15.75" x14ac:dyDescent="0.25">
      <c r="A250" s="10" t="s">
        <v>8</v>
      </c>
      <c r="B250" s="11">
        <f>B249*0.1</f>
        <v>6.4750000000000005</v>
      </c>
    </row>
    <row r="251" spans="1:2" ht="15.75" x14ac:dyDescent="0.25">
      <c r="A251" s="4" t="s">
        <v>9</v>
      </c>
      <c r="B251" s="5">
        <v>71.3</v>
      </c>
    </row>
    <row r="252" spans="1:2" ht="31.5" x14ac:dyDescent="0.25">
      <c r="A252" s="10" t="s">
        <v>157</v>
      </c>
      <c r="B252" s="11">
        <f>2.59*10000/1000</f>
        <v>25.9</v>
      </c>
    </row>
    <row r="253" spans="1:2" ht="15.75" x14ac:dyDescent="0.25">
      <c r="A253" s="10" t="s">
        <v>8</v>
      </c>
      <c r="B253" s="11">
        <f>B252*0.1</f>
        <v>2.59</v>
      </c>
    </row>
    <row r="254" spans="1:2" ht="15.75" x14ac:dyDescent="0.25">
      <c r="A254" s="4" t="s">
        <v>9</v>
      </c>
      <c r="B254" s="5">
        <f>SUM(B252:B253)</f>
        <v>28.49</v>
      </c>
    </row>
    <row r="255" spans="1:2" ht="15.75" x14ac:dyDescent="0.25">
      <c r="A255" s="18" t="str">
        <f>ТЭО!A100</f>
        <v xml:space="preserve">АРТПС Бычиха        </v>
      </c>
      <c r="B255" s="19"/>
    </row>
    <row r="256" spans="1:2" ht="31.5" x14ac:dyDescent="0.25">
      <c r="A256" s="10" t="s">
        <v>163</v>
      </c>
      <c r="B256" s="11">
        <f>2.59*14000/1000</f>
        <v>36.26</v>
      </c>
    </row>
    <row r="257" spans="1:2" ht="15.75" x14ac:dyDescent="0.25">
      <c r="A257" s="10" t="s">
        <v>8</v>
      </c>
      <c r="B257" s="11">
        <f>B256*0.1</f>
        <v>3.6259999999999999</v>
      </c>
    </row>
    <row r="258" spans="1:2" ht="15.75" x14ac:dyDescent="0.25">
      <c r="A258" s="4" t="s">
        <v>9</v>
      </c>
      <c r="B258" s="5">
        <f>SUM(B256:B257)</f>
        <v>39.885999999999996</v>
      </c>
    </row>
    <row r="259" spans="1:2" ht="31.5" x14ac:dyDescent="0.25">
      <c r="A259" s="10" t="s">
        <v>172</v>
      </c>
      <c r="B259" s="11">
        <f>2.59*25000/1000</f>
        <v>64.75</v>
      </c>
    </row>
    <row r="260" spans="1:2" ht="15.75" x14ac:dyDescent="0.25">
      <c r="A260" s="10" t="s">
        <v>8</v>
      </c>
      <c r="B260" s="11">
        <f>B259*0.1</f>
        <v>6.4750000000000005</v>
      </c>
    </row>
    <row r="261" spans="1:2" ht="15.75" x14ac:dyDescent="0.25">
      <c r="A261" s="4" t="s">
        <v>9</v>
      </c>
      <c r="B261" s="5">
        <v>71.3</v>
      </c>
    </row>
    <row r="262" spans="1:2" ht="31.5" x14ac:dyDescent="0.25">
      <c r="A262" s="10" t="s">
        <v>157</v>
      </c>
      <c r="B262" s="11">
        <f>2.59*10000/1000</f>
        <v>25.9</v>
      </c>
    </row>
    <row r="263" spans="1:2" ht="15.75" x14ac:dyDescent="0.25">
      <c r="A263" s="10" t="s">
        <v>8</v>
      </c>
      <c r="B263" s="11">
        <f>B262*0.1</f>
        <v>2.59</v>
      </c>
    </row>
    <row r="264" spans="1:2" ht="15.75" x14ac:dyDescent="0.25">
      <c r="A264" s="4" t="s">
        <v>9</v>
      </c>
      <c r="B264" s="5">
        <f>SUM(B262:B263)</f>
        <v>28.49</v>
      </c>
    </row>
    <row r="265" spans="1:2" ht="31.5" x14ac:dyDescent="0.25">
      <c r="A265" s="10" t="s">
        <v>157</v>
      </c>
      <c r="B265" s="11">
        <f>2.59*10000/1000</f>
        <v>25.9</v>
      </c>
    </row>
    <row r="266" spans="1:2" ht="15.75" x14ac:dyDescent="0.25">
      <c r="A266" s="10" t="s">
        <v>8</v>
      </c>
      <c r="B266" s="11">
        <f>B265*0.1</f>
        <v>2.59</v>
      </c>
    </row>
    <row r="267" spans="1:2" ht="15.75" x14ac:dyDescent="0.25">
      <c r="A267" s="4" t="s">
        <v>9</v>
      </c>
      <c r="B267" s="5">
        <f>SUM(B265:B266)</f>
        <v>28.49</v>
      </c>
    </row>
    <row r="268" spans="1:2" ht="31.5" x14ac:dyDescent="0.25">
      <c r="A268" s="10" t="s">
        <v>157</v>
      </c>
      <c r="B268" s="11">
        <f>2.59*10000/1000</f>
        <v>25.9</v>
      </c>
    </row>
    <row r="269" spans="1:2" ht="15.75" x14ac:dyDescent="0.25">
      <c r="A269" s="10" t="s">
        <v>8</v>
      </c>
      <c r="B269" s="11">
        <f>B268*0.1</f>
        <v>2.59</v>
      </c>
    </row>
    <row r="270" spans="1:2" ht="15.75" x14ac:dyDescent="0.25">
      <c r="A270" s="4" t="s">
        <v>9</v>
      </c>
      <c r="B270" s="5">
        <f>SUM(B268:B269)</f>
        <v>28.49</v>
      </c>
    </row>
    <row r="271" spans="1:2" ht="31.5" x14ac:dyDescent="0.25">
      <c r="A271" s="10" t="s">
        <v>163</v>
      </c>
      <c r="B271" s="11">
        <f>2.59*14000/1000</f>
        <v>36.26</v>
      </c>
    </row>
    <row r="272" spans="1:2" ht="15.75" x14ac:dyDescent="0.25">
      <c r="A272" s="10" t="s">
        <v>8</v>
      </c>
      <c r="B272" s="11">
        <f>B271*0.1</f>
        <v>3.6259999999999999</v>
      </c>
    </row>
    <row r="273" spans="1:2" ht="15.75" x14ac:dyDescent="0.25">
      <c r="A273" s="4" t="s">
        <v>9</v>
      </c>
      <c r="B273" s="5">
        <f>SUM(B271:B272)</f>
        <v>39.885999999999996</v>
      </c>
    </row>
    <row r="274" spans="1:2" ht="31.5" x14ac:dyDescent="0.25">
      <c r="A274" s="10" t="s">
        <v>165</v>
      </c>
      <c r="B274" s="11">
        <f>2.59*12000/1000</f>
        <v>31.08</v>
      </c>
    </row>
    <row r="275" spans="1:2" ht="15.75" x14ac:dyDescent="0.25">
      <c r="A275" s="10" t="s">
        <v>8</v>
      </c>
      <c r="B275" s="11">
        <f>B274*0.1</f>
        <v>3.1080000000000001</v>
      </c>
    </row>
    <row r="276" spans="1:2" ht="15.75" x14ac:dyDescent="0.25">
      <c r="A276" s="4" t="s">
        <v>9</v>
      </c>
      <c r="B276" s="5">
        <f>SUM(B274:B275)</f>
        <v>34.187999999999995</v>
      </c>
    </row>
    <row r="277" spans="1:2" ht="15.75" x14ac:dyDescent="0.25">
      <c r="A277" s="18" t="str">
        <f>ТЭО!A108</f>
        <v xml:space="preserve">АРТПС Вербовичи                  </v>
      </c>
      <c r="B277" s="19"/>
    </row>
    <row r="278" spans="1:2" ht="31.5" x14ac:dyDescent="0.25">
      <c r="A278" s="10" t="s">
        <v>170</v>
      </c>
      <c r="B278" s="11">
        <f>2.59*27000/1000</f>
        <v>69.930000000000007</v>
      </c>
    </row>
    <row r="279" spans="1:2" ht="15.75" x14ac:dyDescent="0.25">
      <c r="A279" s="10" t="s">
        <v>8</v>
      </c>
      <c r="B279" s="11">
        <f>B278*0.1</f>
        <v>6.9930000000000012</v>
      </c>
    </row>
    <row r="280" spans="1:2" ht="15.75" x14ac:dyDescent="0.25">
      <c r="A280" s="4" t="s">
        <v>9</v>
      </c>
      <c r="B280" s="5">
        <f>SUM(B278:B279)</f>
        <v>76.923000000000002</v>
      </c>
    </row>
    <row r="281" spans="1:2" ht="31.5" x14ac:dyDescent="0.25">
      <c r="A281" s="10" t="s">
        <v>170</v>
      </c>
      <c r="B281" s="11">
        <f>2.59*27000/1000</f>
        <v>69.930000000000007</v>
      </c>
    </row>
    <row r="282" spans="1:2" ht="15.75" x14ac:dyDescent="0.25">
      <c r="A282" s="10" t="s">
        <v>8</v>
      </c>
      <c r="B282" s="11">
        <f>B281*0.1</f>
        <v>6.9930000000000012</v>
      </c>
    </row>
    <row r="283" spans="1:2" ht="15.75" x14ac:dyDescent="0.25">
      <c r="A283" s="4" t="s">
        <v>9</v>
      </c>
      <c r="B283" s="5">
        <f>SUM(B281:B282)</f>
        <v>76.923000000000002</v>
      </c>
    </row>
    <row r="284" spans="1:2" ht="15.75" x14ac:dyDescent="0.25">
      <c r="A284" s="18" t="str">
        <f>ТЭО!A111</f>
        <v xml:space="preserve">АРТПС Воложин                          </v>
      </c>
      <c r="B284" s="19"/>
    </row>
    <row r="285" spans="1:2" ht="31.5" x14ac:dyDescent="0.25">
      <c r="A285" s="10" t="s">
        <v>160</v>
      </c>
      <c r="B285" s="11">
        <f>2.59*12000/1000</f>
        <v>31.08</v>
      </c>
    </row>
    <row r="286" spans="1:2" ht="15.75" x14ac:dyDescent="0.25">
      <c r="A286" s="10" t="s">
        <v>8</v>
      </c>
      <c r="B286" s="11">
        <f>B285*0.1</f>
        <v>3.1080000000000001</v>
      </c>
    </row>
    <row r="287" spans="1:2" ht="15.75" x14ac:dyDescent="0.25">
      <c r="A287" s="4" t="s">
        <v>9</v>
      </c>
      <c r="B287" s="5">
        <f>SUM(B285:B286)</f>
        <v>34.187999999999995</v>
      </c>
    </row>
    <row r="288" spans="1:2" ht="31.5" x14ac:dyDescent="0.25">
      <c r="A288" s="10" t="s">
        <v>160</v>
      </c>
      <c r="B288" s="11">
        <f>2.59*12000/1000</f>
        <v>31.08</v>
      </c>
    </row>
    <row r="289" spans="1:2" ht="15.75" x14ac:dyDescent="0.25">
      <c r="A289" s="10" t="s">
        <v>8</v>
      </c>
      <c r="B289" s="11">
        <f>B288*0.1</f>
        <v>3.1080000000000001</v>
      </c>
    </row>
    <row r="290" spans="1:2" ht="15.75" x14ac:dyDescent="0.25">
      <c r="A290" s="4" t="s">
        <v>9</v>
      </c>
      <c r="B290" s="5">
        <f>SUM(B288:B289)</f>
        <v>34.187999999999995</v>
      </c>
    </row>
    <row r="291" spans="1:2" ht="31.5" x14ac:dyDescent="0.25">
      <c r="A291" s="10" t="s">
        <v>173</v>
      </c>
      <c r="B291" s="11">
        <f>2.59*13000/1000</f>
        <v>33.67</v>
      </c>
    </row>
    <row r="292" spans="1:2" ht="15.75" x14ac:dyDescent="0.25">
      <c r="A292" s="10" t="s">
        <v>8</v>
      </c>
      <c r="B292" s="11">
        <f>B291*0.1</f>
        <v>3.3670000000000004</v>
      </c>
    </row>
    <row r="293" spans="1:2" ht="15.75" x14ac:dyDescent="0.25">
      <c r="A293" s="4" t="s">
        <v>9</v>
      </c>
      <c r="B293" s="5">
        <v>37.1</v>
      </c>
    </row>
    <row r="294" spans="1:2" ht="31.5" x14ac:dyDescent="0.25">
      <c r="A294" s="10" t="s">
        <v>165</v>
      </c>
      <c r="B294" s="11">
        <f>2.59*12000/1000</f>
        <v>31.08</v>
      </c>
    </row>
    <row r="295" spans="1:2" ht="15.75" x14ac:dyDescent="0.25">
      <c r="A295" s="10" t="s">
        <v>8</v>
      </c>
      <c r="B295" s="11">
        <f>B294*0.1</f>
        <v>3.1080000000000001</v>
      </c>
    </row>
    <row r="296" spans="1:2" ht="15.75" x14ac:dyDescent="0.25">
      <c r="A296" s="4" t="s">
        <v>9</v>
      </c>
      <c r="B296" s="5">
        <f>SUM(B294:B295)</f>
        <v>34.187999999999995</v>
      </c>
    </row>
    <row r="297" spans="1:2" ht="31.5" x14ac:dyDescent="0.25">
      <c r="A297" s="10" t="s">
        <v>165</v>
      </c>
      <c r="B297" s="11">
        <f>2.59*12000/1000</f>
        <v>31.08</v>
      </c>
    </row>
    <row r="298" spans="1:2" ht="15.75" x14ac:dyDescent="0.25">
      <c r="A298" s="10" t="s">
        <v>8</v>
      </c>
      <c r="B298" s="11">
        <f>B297*0.1</f>
        <v>3.1080000000000001</v>
      </c>
    </row>
    <row r="299" spans="1:2" ht="15.75" x14ac:dyDescent="0.25">
      <c r="A299" s="4" t="s">
        <v>9</v>
      </c>
      <c r="B299" s="5">
        <f>SUM(B297:B298)</f>
        <v>34.187999999999995</v>
      </c>
    </row>
    <row r="300" spans="1:2" ht="31.5" x14ac:dyDescent="0.25">
      <c r="A300" s="10" t="s">
        <v>165</v>
      </c>
      <c r="B300" s="11">
        <f>2.59*12000/1000</f>
        <v>31.08</v>
      </c>
    </row>
    <row r="301" spans="1:2" ht="15.75" x14ac:dyDescent="0.25">
      <c r="A301" s="10" t="s">
        <v>8</v>
      </c>
      <c r="B301" s="11">
        <f>B300*0.1</f>
        <v>3.1080000000000001</v>
      </c>
    </row>
    <row r="302" spans="1:2" ht="15.75" x14ac:dyDescent="0.25">
      <c r="A302" s="4" t="s">
        <v>9</v>
      </c>
      <c r="B302" s="5">
        <f>SUM(B300:B301)</f>
        <v>34.187999999999995</v>
      </c>
    </row>
    <row r="303" spans="1:2" ht="15.75" x14ac:dyDescent="0.25">
      <c r="A303" s="18" t="str">
        <f>ТЭО!A118</f>
        <v xml:space="preserve">АРТПС Волосовичи                  </v>
      </c>
      <c r="B303" s="19"/>
    </row>
    <row r="304" spans="1:2" ht="31.5" x14ac:dyDescent="0.25">
      <c r="A304" s="10" t="s">
        <v>162</v>
      </c>
      <c r="B304" s="11">
        <f>2.59*29000/1000</f>
        <v>75.11</v>
      </c>
    </row>
    <row r="305" spans="1:2" ht="15.75" x14ac:dyDescent="0.25">
      <c r="A305" s="10" t="s">
        <v>8</v>
      </c>
      <c r="B305" s="11">
        <f>B304*0.1</f>
        <v>7.5110000000000001</v>
      </c>
    </row>
    <row r="306" spans="1:2" ht="15.75" x14ac:dyDescent="0.25">
      <c r="A306" s="4" t="s">
        <v>9</v>
      </c>
      <c r="B306" s="5">
        <f>SUM(B304:B305)</f>
        <v>82.620999999999995</v>
      </c>
    </row>
    <row r="307" spans="1:2" ht="31.5" x14ac:dyDescent="0.25">
      <c r="A307" s="10" t="s">
        <v>165</v>
      </c>
      <c r="B307" s="11">
        <f>2.59*12000/1000</f>
        <v>31.08</v>
      </c>
    </row>
    <row r="308" spans="1:2" ht="15.75" x14ac:dyDescent="0.25">
      <c r="A308" s="10" t="s">
        <v>8</v>
      </c>
      <c r="B308" s="11">
        <f>B307*0.1</f>
        <v>3.1080000000000001</v>
      </c>
    </row>
    <row r="309" spans="1:2" ht="15.75" x14ac:dyDescent="0.25">
      <c r="A309" s="4" t="s">
        <v>9</v>
      </c>
      <c r="B309" s="5">
        <f>SUM(B307:B308)</f>
        <v>34.187999999999995</v>
      </c>
    </row>
    <row r="310" spans="1:2" ht="15.75" x14ac:dyDescent="0.25">
      <c r="A310" s="18" t="str">
        <f>ТЭО!A121</f>
        <v xml:space="preserve">АРТПС Ворновка                   </v>
      </c>
      <c r="B310" s="19"/>
    </row>
    <row r="311" spans="1:2" ht="31.5" x14ac:dyDescent="0.25">
      <c r="A311" s="10" t="s">
        <v>159</v>
      </c>
      <c r="B311" s="11">
        <f>2.59*13000/1000</f>
        <v>33.67</v>
      </c>
    </row>
    <row r="312" spans="1:2" ht="15.75" x14ac:dyDescent="0.25">
      <c r="A312" s="10" t="s">
        <v>8</v>
      </c>
      <c r="B312" s="11">
        <f>B311*0.1</f>
        <v>3.3670000000000004</v>
      </c>
    </row>
    <row r="313" spans="1:2" ht="15.75" x14ac:dyDescent="0.25">
      <c r="A313" s="4" t="s">
        <v>9</v>
      </c>
      <c r="B313" s="5">
        <v>37.1</v>
      </c>
    </row>
    <row r="314" spans="1:2" ht="31.5" x14ac:dyDescent="0.25">
      <c r="A314" s="10" t="s">
        <v>165</v>
      </c>
      <c r="B314" s="11">
        <f>2.59*12000/1000</f>
        <v>31.08</v>
      </c>
    </row>
    <row r="315" spans="1:2" ht="15.75" x14ac:dyDescent="0.25">
      <c r="A315" s="10" t="s">
        <v>8</v>
      </c>
      <c r="B315" s="11">
        <f>B314*0.1</f>
        <v>3.1080000000000001</v>
      </c>
    </row>
    <row r="316" spans="1:2" ht="15.75" x14ac:dyDescent="0.25">
      <c r="A316" s="4" t="s">
        <v>9</v>
      </c>
      <c r="B316" s="5">
        <f>SUM(B314:B315)</f>
        <v>34.187999999999995</v>
      </c>
    </row>
    <row r="317" spans="1:2" ht="31.5" x14ac:dyDescent="0.25">
      <c r="A317" s="10" t="s">
        <v>163</v>
      </c>
      <c r="B317" s="11">
        <f>2.59*14000/1000</f>
        <v>36.26</v>
      </c>
    </row>
    <row r="318" spans="1:2" ht="15.75" x14ac:dyDescent="0.25">
      <c r="A318" s="10" t="s">
        <v>8</v>
      </c>
      <c r="B318" s="11">
        <f>B317*0.1</f>
        <v>3.6259999999999999</v>
      </c>
    </row>
    <row r="319" spans="1:2" ht="15.75" x14ac:dyDescent="0.25">
      <c r="A319" s="4" t="s">
        <v>9</v>
      </c>
      <c r="B319" s="5">
        <f>SUM(B317:B318)</f>
        <v>39.885999999999996</v>
      </c>
    </row>
    <row r="320" spans="1:2" ht="31.5" x14ac:dyDescent="0.25">
      <c r="A320" s="10" t="s">
        <v>169</v>
      </c>
      <c r="B320" s="11">
        <f>2.59*20000/1000</f>
        <v>51.8</v>
      </c>
    </row>
    <row r="321" spans="1:2" ht="15.75" x14ac:dyDescent="0.25">
      <c r="A321" s="10" t="s">
        <v>8</v>
      </c>
      <c r="B321" s="11">
        <f>B320*0.1</f>
        <v>5.18</v>
      </c>
    </row>
    <row r="322" spans="1:2" ht="15.75" x14ac:dyDescent="0.25">
      <c r="A322" s="4" t="s">
        <v>9</v>
      </c>
      <c r="B322" s="5">
        <f>SUM(B320:B321)</f>
        <v>56.98</v>
      </c>
    </row>
    <row r="323" spans="1:2" ht="15.75" x14ac:dyDescent="0.25">
      <c r="A323" s="18" t="str">
        <f>ТЭО!A126</f>
        <v xml:space="preserve">АРТПС Ганцевичи                  </v>
      </c>
      <c r="B323" s="19"/>
    </row>
    <row r="324" spans="1:2" ht="31.5" x14ac:dyDescent="0.25">
      <c r="A324" s="10" t="s">
        <v>165</v>
      </c>
      <c r="B324" s="11">
        <f>2.59*12000/1000</f>
        <v>31.08</v>
      </c>
    </row>
    <row r="325" spans="1:2" ht="15.75" x14ac:dyDescent="0.25">
      <c r="A325" s="10" t="s">
        <v>8</v>
      </c>
      <c r="B325" s="11">
        <f>B324*0.1</f>
        <v>3.1080000000000001</v>
      </c>
    </row>
    <row r="326" spans="1:2" ht="15.75" x14ac:dyDescent="0.25">
      <c r="A326" s="4" t="s">
        <v>9</v>
      </c>
      <c r="B326" s="5">
        <f>SUM(B324:B325)</f>
        <v>34.187999999999995</v>
      </c>
    </row>
    <row r="327" spans="1:2" ht="31.5" x14ac:dyDescent="0.25">
      <c r="A327" s="10" t="s">
        <v>170</v>
      </c>
      <c r="B327" s="11">
        <f>2.59*27000/1000</f>
        <v>69.930000000000007</v>
      </c>
    </row>
    <row r="328" spans="1:2" ht="15.75" x14ac:dyDescent="0.25">
      <c r="A328" s="10" t="s">
        <v>8</v>
      </c>
      <c r="B328" s="11">
        <f>B327*0.1</f>
        <v>6.9930000000000012</v>
      </c>
    </row>
    <row r="329" spans="1:2" ht="15.75" x14ac:dyDescent="0.25">
      <c r="A329" s="4" t="s">
        <v>9</v>
      </c>
      <c r="B329" s="5">
        <f>SUM(B327:B328)</f>
        <v>76.923000000000002</v>
      </c>
    </row>
    <row r="330" spans="1:2" ht="15.75" x14ac:dyDescent="0.25">
      <c r="A330" s="18" t="str">
        <f>ТЭО!A129</f>
        <v xml:space="preserve">АРТПС Геранены               </v>
      </c>
      <c r="B330" s="19"/>
    </row>
    <row r="331" spans="1:2" ht="31.5" x14ac:dyDescent="0.25">
      <c r="A331" s="10" t="s">
        <v>159</v>
      </c>
      <c r="B331" s="11">
        <f>2.59*13000/1000</f>
        <v>33.67</v>
      </c>
    </row>
    <row r="332" spans="1:2" ht="15.75" x14ac:dyDescent="0.25">
      <c r="A332" s="10" t="s">
        <v>8</v>
      </c>
      <c r="B332" s="11">
        <f>B331*0.1</f>
        <v>3.3670000000000004</v>
      </c>
    </row>
    <row r="333" spans="1:2" ht="15.75" x14ac:dyDescent="0.25">
      <c r="A333" s="4" t="s">
        <v>9</v>
      </c>
      <c r="B333" s="5">
        <v>37.1</v>
      </c>
    </row>
    <row r="334" spans="1:2" ht="31.5" x14ac:dyDescent="0.25">
      <c r="A334" s="10" t="s">
        <v>162</v>
      </c>
      <c r="B334" s="11">
        <f>2.59*29000/1000</f>
        <v>75.11</v>
      </c>
    </row>
    <row r="335" spans="1:2" ht="15.75" x14ac:dyDescent="0.25">
      <c r="A335" s="10" t="s">
        <v>8</v>
      </c>
      <c r="B335" s="11">
        <f>B334*0.1</f>
        <v>7.5110000000000001</v>
      </c>
    </row>
    <row r="336" spans="1:2" ht="15.75" x14ac:dyDescent="0.25">
      <c r="A336" s="4" t="s">
        <v>9</v>
      </c>
      <c r="B336" s="5">
        <f>SUM(B334:B335)</f>
        <v>82.620999999999995</v>
      </c>
    </row>
    <row r="337" spans="1:2" ht="31.5" x14ac:dyDescent="0.25">
      <c r="A337" s="10" t="s">
        <v>157</v>
      </c>
      <c r="B337" s="11">
        <f>2.59*10000/1000</f>
        <v>25.9</v>
      </c>
    </row>
    <row r="338" spans="1:2" ht="15.75" x14ac:dyDescent="0.25">
      <c r="A338" s="10" t="s">
        <v>8</v>
      </c>
      <c r="B338" s="11">
        <f>B337*0.1</f>
        <v>2.59</v>
      </c>
    </row>
    <row r="339" spans="1:2" ht="15.75" x14ac:dyDescent="0.25">
      <c r="A339" s="4" t="s">
        <v>9</v>
      </c>
      <c r="B339" s="5">
        <f>SUM(B337:B338)</f>
        <v>28.49</v>
      </c>
    </row>
    <row r="340" spans="1:2" ht="31.5" x14ac:dyDescent="0.25">
      <c r="A340" s="10" t="s">
        <v>157</v>
      </c>
      <c r="B340" s="11">
        <f>2.59*10000/1000</f>
        <v>25.9</v>
      </c>
    </row>
    <row r="341" spans="1:2" ht="15.75" x14ac:dyDescent="0.25">
      <c r="A341" s="10" t="s">
        <v>8</v>
      </c>
      <c r="B341" s="11">
        <f>B340*0.1</f>
        <v>2.59</v>
      </c>
    </row>
    <row r="342" spans="1:2" ht="15.75" x14ac:dyDescent="0.25">
      <c r="A342" s="4" t="s">
        <v>9</v>
      </c>
      <c r="B342" s="5">
        <f>SUM(B340:B341)</f>
        <v>28.49</v>
      </c>
    </row>
    <row r="343" spans="1:2" ht="15.75" x14ac:dyDescent="0.25">
      <c r="A343" s="18" t="str">
        <f>ТЭО!A134</f>
        <v xml:space="preserve">АРТПС Городок      </v>
      </c>
      <c r="B343" s="19"/>
    </row>
    <row r="344" spans="1:2" ht="31.5" x14ac:dyDescent="0.25">
      <c r="A344" s="10" t="s">
        <v>158</v>
      </c>
      <c r="B344" s="11">
        <f>2.59*7000/1000</f>
        <v>18.13</v>
      </c>
    </row>
    <row r="345" spans="1:2" ht="15.75" x14ac:dyDescent="0.25">
      <c r="A345" s="10" t="s">
        <v>8</v>
      </c>
      <c r="B345" s="11">
        <f>B344*0.1</f>
        <v>1.8129999999999999</v>
      </c>
    </row>
    <row r="346" spans="1:2" ht="15.75" x14ac:dyDescent="0.25">
      <c r="A346" s="4" t="s">
        <v>9</v>
      </c>
      <c r="B346" s="5">
        <f>SUM(B344:B345)</f>
        <v>19.942999999999998</v>
      </c>
    </row>
    <row r="347" spans="1:2" ht="15.75" x14ac:dyDescent="0.25">
      <c r="A347" s="18" t="str">
        <f>ТЭО!A136</f>
        <v xml:space="preserve">АРТПС Горы                        </v>
      </c>
      <c r="B347" s="19"/>
    </row>
    <row r="348" spans="1:2" ht="31.5" x14ac:dyDescent="0.25">
      <c r="A348" s="10" t="s">
        <v>157</v>
      </c>
      <c r="B348" s="11">
        <f>2.59*10000/1000</f>
        <v>25.9</v>
      </c>
    </row>
    <row r="349" spans="1:2" ht="15.75" x14ac:dyDescent="0.25">
      <c r="A349" s="10" t="s">
        <v>8</v>
      </c>
      <c r="B349" s="11">
        <f>B348*0.1</f>
        <v>2.59</v>
      </c>
    </row>
    <row r="350" spans="1:2" ht="15.75" x14ac:dyDescent="0.25">
      <c r="A350" s="4" t="s">
        <v>9</v>
      </c>
      <c r="B350" s="5">
        <f>SUM(B348:B349)</f>
        <v>28.49</v>
      </c>
    </row>
    <row r="351" spans="1:2" ht="31.5" x14ac:dyDescent="0.25">
      <c r="A351" s="10" t="s">
        <v>157</v>
      </c>
      <c r="B351" s="11">
        <f>2.59*10000/1000</f>
        <v>25.9</v>
      </c>
    </row>
    <row r="352" spans="1:2" ht="15.75" x14ac:dyDescent="0.25">
      <c r="A352" s="10" t="s">
        <v>8</v>
      </c>
      <c r="B352" s="11">
        <f>B351*0.1</f>
        <v>2.59</v>
      </c>
    </row>
    <row r="353" spans="1:2" ht="15.75" x14ac:dyDescent="0.25">
      <c r="A353" s="4" t="s">
        <v>9</v>
      </c>
      <c r="B353" s="5">
        <f>SUM(B351:B352)</f>
        <v>28.49</v>
      </c>
    </row>
    <row r="354" spans="1:2" ht="31.5" x14ac:dyDescent="0.25">
      <c r="A354" s="10" t="s">
        <v>174</v>
      </c>
      <c r="B354" s="11">
        <f>2.59*10000/1000</f>
        <v>25.9</v>
      </c>
    </row>
    <row r="355" spans="1:2" ht="15.75" x14ac:dyDescent="0.25">
      <c r="A355" s="10" t="s">
        <v>8</v>
      </c>
      <c r="B355" s="11">
        <f>B354*0.1</f>
        <v>2.59</v>
      </c>
    </row>
    <row r="356" spans="1:2" ht="15.75" x14ac:dyDescent="0.25">
      <c r="A356" s="4" t="s">
        <v>9</v>
      </c>
      <c r="B356" s="5">
        <f>SUM(B354:B355)</f>
        <v>28.49</v>
      </c>
    </row>
    <row r="357" spans="1:2" ht="31.5" x14ac:dyDescent="0.25">
      <c r="A357" s="10" t="s">
        <v>165</v>
      </c>
      <c r="B357" s="11">
        <f>2.59*12000/1000</f>
        <v>31.08</v>
      </c>
    </row>
    <row r="358" spans="1:2" ht="15.75" x14ac:dyDescent="0.25">
      <c r="A358" s="10" t="s">
        <v>8</v>
      </c>
      <c r="B358" s="11">
        <f>B357*0.1</f>
        <v>3.1080000000000001</v>
      </c>
    </row>
    <row r="359" spans="1:2" ht="15.75" x14ac:dyDescent="0.25">
      <c r="A359" s="4" t="s">
        <v>9</v>
      </c>
      <c r="B359" s="5">
        <f>SUM(B357:B358)</f>
        <v>34.187999999999995</v>
      </c>
    </row>
    <row r="360" spans="1:2" ht="31.5" x14ac:dyDescent="0.25">
      <c r="A360" s="10" t="s">
        <v>165</v>
      </c>
      <c r="B360" s="11">
        <f>2.59*12000/1000</f>
        <v>31.08</v>
      </c>
    </row>
    <row r="361" spans="1:2" ht="15.75" x14ac:dyDescent="0.25">
      <c r="A361" s="10" t="s">
        <v>8</v>
      </c>
      <c r="B361" s="11">
        <f>B360*0.1</f>
        <v>3.1080000000000001</v>
      </c>
    </row>
    <row r="362" spans="1:2" ht="15.75" x14ac:dyDescent="0.25">
      <c r="A362" s="4" t="s">
        <v>9</v>
      </c>
      <c r="B362" s="5">
        <f>SUM(B360:B361)</f>
        <v>34.187999999999995</v>
      </c>
    </row>
    <row r="363" spans="1:2" ht="31.5" x14ac:dyDescent="0.25">
      <c r="A363" s="10" t="s">
        <v>162</v>
      </c>
      <c r="B363" s="11">
        <f>2.59*29000/1000</f>
        <v>75.11</v>
      </c>
    </row>
    <row r="364" spans="1:2" ht="15.75" x14ac:dyDescent="0.25">
      <c r="A364" s="10" t="s">
        <v>8</v>
      </c>
      <c r="B364" s="11">
        <f>B363*0.1</f>
        <v>7.5110000000000001</v>
      </c>
    </row>
    <row r="365" spans="1:2" ht="15.75" x14ac:dyDescent="0.25">
      <c r="A365" s="4" t="s">
        <v>9</v>
      </c>
      <c r="B365" s="5">
        <f>SUM(B363:B364)</f>
        <v>82.620999999999995</v>
      </c>
    </row>
    <row r="366" spans="1:2" ht="15.75" x14ac:dyDescent="0.25">
      <c r="A366" s="18" t="str">
        <f>ТЭО!A143</f>
        <v xml:space="preserve">АРТПС Гребенка                         </v>
      </c>
      <c r="B366" s="19"/>
    </row>
    <row r="367" spans="1:2" ht="31.5" x14ac:dyDescent="0.25">
      <c r="A367" s="10" t="s">
        <v>165</v>
      </c>
      <c r="B367" s="11">
        <f>2.59*12000/1000</f>
        <v>31.08</v>
      </c>
    </row>
    <row r="368" spans="1:2" ht="15.75" x14ac:dyDescent="0.25">
      <c r="A368" s="10" t="s">
        <v>8</v>
      </c>
      <c r="B368" s="11">
        <f>B367*0.1</f>
        <v>3.1080000000000001</v>
      </c>
    </row>
    <row r="369" spans="1:2" ht="15.75" x14ac:dyDescent="0.25">
      <c r="A369" s="4" t="s">
        <v>9</v>
      </c>
      <c r="B369" s="5">
        <f>SUM(B367:B368)</f>
        <v>34.187999999999995</v>
      </c>
    </row>
    <row r="370" spans="1:2" ht="31.5" x14ac:dyDescent="0.25">
      <c r="A370" s="10" t="s">
        <v>170</v>
      </c>
      <c r="B370" s="11">
        <f>2.59*27000/1000</f>
        <v>69.930000000000007</v>
      </c>
    </row>
    <row r="371" spans="1:2" ht="15.75" x14ac:dyDescent="0.25">
      <c r="A371" s="10" t="s">
        <v>8</v>
      </c>
      <c r="B371" s="11">
        <f>B370*0.1</f>
        <v>6.9930000000000012</v>
      </c>
    </row>
    <row r="372" spans="1:2" ht="15.75" x14ac:dyDescent="0.25">
      <c r="A372" s="4" t="s">
        <v>9</v>
      </c>
      <c r="B372" s="5">
        <f>SUM(B370:B371)</f>
        <v>76.923000000000002</v>
      </c>
    </row>
    <row r="373" spans="1:2" ht="15.75" x14ac:dyDescent="0.25">
      <c r="A373" s="18" t="str">
        <f>ТЭО!A146</f>
        <v xml:space="preserve">АРТПС Гута                       </v>
      </c>
      <c r="B373" s="19"/>
    </row>
    <row r="374" spans="1:2" ht="31.5" x14ac:dyDescent="0.25">
      <c r="A374" s="10" t="s">
        <v>159</v>
      </c>
      <c r="B374" s="11">
        <f>2.59*13000/1000</f>
        <v>33.67</v>
      </c>
    </row>
    <row r="375" spans="1:2" ht="15.75" x14ac:dyDescent="0.25">
      <c r="A375" s="10" t="s">
        <v>8</v>
      </c>
      <c r="B375" s="11">
        <f>B374*0.1</f>
        <v>3.3670000000000004</v>
      </c>
    </row>
    <row r="376" spans="1:2" ht="15.75" x14ac:dyDescent="0.25">
      <c r="A376" s="4" t="s">
        <v>9</v>
      </c>
      <c r="B376" s="5">
        <v>37.1</v>
      </c>
    </row>
    <row r="377" spans="1:2" ht="31.5" x14ac:dyDescent="0.25">
      <c r="A377" s="10" t="s">
        <v>170</v>
      </c>
      <c r="B377" s="11">
        <f>2.59*27000/1000</f>
        <v>69.930000000000007</v>
      </c>
    </row>
    <row r="378" spans="1:2" ht="15.75" x14ac:dyDescent="0.25">
      <c r="A378" s="10" t="s">
        <v>8</v>
      </c>
      <c r="B378" s="11">
        <f>B377*0.1</f>
        <v>6.9930000000000012</v>
      </c>
    </row>
    <row r="379" spans="1:2" ht="15.75" x14ac:dyDescent="0.25">
      <c r="A379" s="4" t="s">
        <v>9</v>
      </c>
      <c r="B379" s="5">
        <f>SUM(B377:B378)</f>
        <v>76.923000000000002</v>
      </c>
    </row>
    <row r="380" spans="1:2" ht="15.75" x14ac:dyDescent="0.25">
      <c r="A380" s="18" t="str">
        <f>ТЭО!A149</f>
        <v xml:space="preserve">АРТПС Добрынь                    </v>
      </c>
      <c r="B380" s="19"/>
    </row>
    <row r="381" spans="1:2" ht="31.5" x14ac:dyDescent="0.25">
      <c r="A381" s="10" t="s">
        <v>167</v>
      </c>
      <c r="B381" s="11">
        <f>2.59*15000/1000</f>
        <v>38.85</v>
      </c>
    </row>
    <row r="382" spans="1:2" ht="15.75" x14ac:dyDescent="0.25">
      <c r="A382" s="10" t="s">
        <v>8</v>
      </c>
      <c r="B382" s="11">
        <f>B381*0.1</f>
        <v>3.8850000000000002</v>
      </c>
    </row>
    <row r="383" spans="1:2" ht="15.75" x14ac:dyDescent="0.25">
      <c r="A383" s="4" t="s">
        <v>9</v>
      </c>
      <c r="B383" s="5">
        <v>42.8</v>
      </c>
    </row>
    <row r="384" spans="1:2" ht="31.5" x14ac:dyDescent="0.25">
      <c r="A384" s="10" t="s">
        <v>170</v>
      </c>
      <c r="B384" s="11">
        <f>2.59*27000/1000</f>
        <v>69.930000000000007</v>
      </c>
    </row>
    <row r="385" spans="1:2" ht="15.75" x14ac:dyDescent="0.25">
      <c r="A385" s="10" t="s">
        <v>8</v>
      </c>
      <c r="B385" s="11">
        <f>B384*0.1</f>
        <v>6.9930000000000012</v>
      </c>
    </row>
    <row r="386" spans="1:2" ht="15.75" x14ac:dyDescent="0.25">
      <c r="A386" s="4" t="s">
        <v>9</v>
      </c>
      <c r="B386" s="5">
        <f>SUM(B384:B385)</f>
        <v>76.923000000000002</v>
      </c>
    </row>
    <row r="387" spans="1:2" ht="31.5" x14ac:dyDescent="0.25">
      <c r="A387" s="10" t="s">
        <v>163</v>
      </c>
      <c r="B387" s="11">
        <f>2.59*14000/1000</f>
        <v>36.26</v>
      </c>
    </row>
    <row r="388" spans="1:2" ht="15.75" x14ac:dyDescent="0.25">
      <c r="A388" s="10" t="s">
        <v>8</v>
      </c>
      <c r="B388" s="11">
        <f>B387*0.1</f>
        <v>3.6259999999999999</v>
      </c>
    </row>
    <row r="389" spans="1:2" ht="15.75" x14ac:dyDescent="0.25">
      <c r="A389" s="4" t="s">
        <v>9</v>
      </c>
      <c r="B389" s="5">
        <f>SUM(B387:B388)</f>
        <v>39.885999999999996</v>
      </c>
    </row>
    <row r="390" spans="1:2" ht="31.5" x14ac:dyDescent="0.25">
      <c r="A390" s="10" t="s">
        <v>163</v>
      </c>
      <c r="B390" s="11">
        <f>2.59*14000/1000</f>
        <v>36.26</v>
      </c>
    </row>
    <row r="391" spans="1:2" ht="15.75" x14ac:dyDescent="0.25">
      <c r="A391" s="10" t="s">
        <v>8</v>
      </c>
      <c r="B391" s="11">
        <f>B390*0.1</f>
        <v>3.6259999999999999</v>
      </c>
    </row>
    <row r="392" spans="1:2" ht="15.75" x14ac:dyDescent="0.25">
      <c r="A392" s="4" t="s">
        <v>9</v>
      </c>
      <c r="B392" s="5">
        <f>SUM(B390:B391)</f>
        <v>39.885999999999996</v>
      </c>
    </row>
    <row r="393" spans="1:2" ht="15.75" x14ac:dyDescent="0.25">
      <c r="A393" s="18" t="str">
        <f>ТЭО!A154</f>
        <v xml:space="preserve">АРТПС Долгиново                  </v>
      </c>
      <c r="B393" s="19"/>
    </row>
    <row r="394" spans="1:2" ht="31.5" x14ac:dyDescent="0.25">
      <c r="A394" s="10" t="s">
        <v>170</v>
      </c>
      <c r="B394" s="11">
        <f>2.59*27000/1000</f>
        <v>69.930000000000007</v>
      </c>
    </row>
    <row r="395" spans="1:2" ht="15.75" x14ac:dyDescent="0.25">
      <c r="A395" s="10" t="s">
        <v>8</v>
      </c>
      <c r="B395" s="11">
        <f>B394*0.1</f>
        <v>6.9930000000000012</v>
      </c>
    </row>
    <row r="396" spans="1:2" ht="15.75" x14ac:dyDescent="0.25">
      <c r="A396" s="4" t="s">
        <v>9</v>
      </c>
      <c r="B396" s="5">
        <f>SUM(B394:B395)</f>
        <v>76.923000000000002</v>
      </c>
    </row>
    <row r="397" spans="1:2" ht="31.5" x14ac:dyDescent="0.25">
      <c r="A397" s="10" t="s">
        <v>163</v>
      </c>
      <c r="B397" s="11">
        <f>2.59*14000/1000</f>
        <v>36.26</v>
      </c>
    </row>
    <row r="398" spans="1:2" ht="15.75" x14ac:dyDescent="0.25">
      <c r="A398" s="10" t="s">
        <v>8</v>
      </c>
      <c r="B398" s="11">
        <f>B397*0.1</f>
        <v>3.6259999999999999</v>
      </c>
    </row>
    <row r="399" spans="1:2" ht="15.75" x14ac:dyDescent="0.25">
      <c r="A399" s="4" t="s">
        <v>9</v>
      </c>
      <c r="B399" s="5">
        <f>SUM(B397:B398)</f>
        <v>39.885999999999996</v>
      </c>
    </row>
    <row r="400" spans="1:2" ht="31.5" x14ac:dyDescent="0.25">
      <c r="A400" s="10" t="s">
        <v>163</v>
      </c>
      <c r="B400" s="11">
        <f>2.59*14000/1000</f>
        <v>36.26</v>
      </c>
    </row>
    <row r="401" spans="1:2" ht="15.75" x14ac:dyDescent="0.25">
      <c r="A401" s="10" t="s">
        <v>8</v>
      </c>
      <c r="B401" s="11">
        <f>B400*0.1</f>
        <v>3.6259999999999999</v>
      </c>
    </row>
    <row r="402" spans="1:2" ht="15.75" x14ac:dyDescent="0.25">
      <c r="A402" s="4" t="s">
        <v>9</v>
      </c>
      <c r="B402" s="5">
        <f>SUM(B400:B401)</f>
        <v>39.885999999999996</v>
      </c>
    </row>
    <row r="403" spans="1:2" ht="31.5" x14ac:dyDescent="0.25">
      <c r="A403" s="10" t="s">
        <v>162</v>
      </c>
      <c r="B403" s="11">
        <f>2.59*29000/1000</f>
        <v>75.11</v>
      </c>
    </row>
    <row r="404" spans="1:2" ht="15.75" x14ac:dyDescent="0.25">
      <c r="A404" s="10" t="s">
        <v>8</v>
      </c>
      <c r="B404" s="11">
        <f>B403*0.1</f>
        <v>7.5110000000000001</v>
      </c>
    </row>
    <row r="405" spans="1:2" ht="15.75" x14ac:dyDescent="0.25">
      <c r="A405" s="4" t="s">
        <v>9</v>
      </c>
      <c r="B405" s="5">
        <f>SUM(B403:B404)</f>
        <v>82.620999999999995</v>
      </c>
    </row>
    <row r="406" spans="1:2" ht="31.5" x14ac:dyDescent="0.25">
      <c r="A406" s="10" t="s">
        <v>164</v>
      </c>
      <c r="B406" s="11">
        <f>2.59*14000/1000</f>
        <v>36.26</v>
      </c>
    </row>
    <row r="407" spans="1:2" ht="15.75" x14ac:dyDescent="0.25">
      <c r="A407" s="10" t="s">
        <v>8</v>
      </c>
      <c r="B407" s="11">
        <f>B406*0.1</f>
        <v>3.6259999999999999</v>
      </c>
    </row>
    <row r="408" spans="1:2" ht="15.75" x14ac:dyDescent="0.25">
      <c r="A408" s="4" t="s">
        <v>9</v>
      </c>
      <c r="B408" s="5">
        <f>SUM(B406:B407)</f>
        <v>39.885999999999996</v>
      </c>
    </row>
    <row r="409" spans="1:2" ht="31.5" x14ac:dyDescent="0.25">
      <c r="A409" s="10" t="s">
        <v>170</v>
      </c>
      <c r="B409" s="11">
        <f>2.59*27000/1000</f>
        <v>69.930000000000007</v>
      </c>
    </row>
    <row r="410" spans="1:2" ht="15.75" x14ac:dyDescent="0.25">
      <c r="A410" s="10" t="s">
        <v>8</v>
      </c>
      <c r="B410" s="11">
        <f>B409*0.1</f>
        <v>6.9930000000000012</v>
      </c>
    </row>
    <row r="411" spans="1:2" ht="15.75" x14ac:dyDescent="0.25">
      <c r="A411" s="4" t="s">
        <v>9</v>
      </c>
      <c r="B411" s="5">
        <f>SUM(B409:B410)</f>
        <v>76.923000000000002</v>
      </c>
    </row>
    <row r="412" spans="1:2" ht="31.5" x14ac:dyDescent="0.25">
      <c r="A412" s="10" t="s">
        <v>165</v>
      </c>
      <c r="B412" s="11">
        <f>2.59*12000/1000</f>
        <v>31.08</v>
      </c>
    </row>
    <row r="413" spans="1:2" ht="15.75" x14ac:dyDescent="0.25">
      <c r="A413" s="10" t="s">
        <v>8</v>
      </c>
      <c r="B413" s="11">
        <f>B412*0.1</f>
        <v>3.1080000000000001</v>
      </c>
    </row>
    <row r="414" spans="1:2" ht="15.75" x14ac:dyDescent="0.25">
      <c r="A414" s="4" t="s">
        <v>9</v>
      </c>
      <c r="B414" s="5">
        <f>SUM(B412:B413)</f>
        <v>34.187999999999995</v>
      </c>
    </row>
    <row r="415" spans="1:2" ht="31.5" x14ac:dyDescent="0.25">
      <c r="A415" s="10" t="s">
        <v>165</v>
      </c>
      <c r="B415" s="11">
        <f>2.59*12000/1000</f>
        <v>31.08</v>
      </c>
    </row>
    <row r="416" spans="1:2" ht="15.75" x14ac:dyDescent="0.25">
      <c r="A416" s="10" t="s">
        <v>8</v>
      </c>
      <c r="B416" s="11">
        <f>B415*0.1</f>
        <v>3.1080000000000001</v>
      </c>
    </row>
    <row r="417" spans="1:2" ht="15.75" x14ac:dyDescent="0.25">
      <c r="A417" s="4" t="s">
        <v>9</v>
      </c>
      <c r="B417" s="5">
        <f>SUM(B415:B416)</f>
        <v>34.187999999999995</v>
      </c>
    </row>
    <row r="418" spans="1:2" ht="15.75" x14ac:dyDescent="0.25">
      <c r="A418" s="18" t="str">
        <f>ТЭО!A162</f>
        <v xml:space="preserve">АРТПС Дричин                           </v>
      </c>
      <c r="B418" s="19"/>
    </row>
    <row r="419" spans="1:2" ht="31.5" x14ac:dyDescent="0.25">
      <c r="A419" s="10" t="s">
        <v>166</v>
      </c>
      <c r="B419" s="11">
        <f>2.59*25000/1000</f>
        <v>64.75</v>
      </c>
    </row>
    <row r="420" spans="1:2" ht="15.75" x14ac:dyDescent="0.25">
      <c r="A420" s="10" t="s">
        <v>8</v>
      </c>
      <c r="B420" s="11">
        <f>B419*0.1</f>
        <v>6.4750000000000005</v>
      </c>
    </row>
    <row r="421" spans="1:2" ht="15.75" x14ac:dyDescent="0.25">
      <c r="A421" s="4" t="s">
        <v>9</v>
      </c>
      <c r="B421" s="5">
        <v>71.3</v>
      </c>
    </row>
    <row r="422" spans="1:2" ht="31.5" x14ac:dyDescent="0.25">
      <c r="A422" s="10" t="s">
        <v>162</v>
      </c>
      <c r="B422" s="11">
        <f>2.59*29000/1000</f>
        <v>75.11</v>
      </c>
    </row>
    <row r="423" spans="1:2" ht="15.75" x14ac:dyDescent="0.25">
      <c r="A423" s="10" t="s">
        <v>8</v>
      </c>
      <c r="B423" s="11">
        <f>B422*0.1</f>
        <v>7.5110000000000001</v>
      </c>
    </row>
    <row r="424" spans="1:2" ht="15.75" x14ac:dyDescent="0.25">
      <c r="A424" s="4" t="s">
        <v>9</v>
      </c>
      <c r="B424" s="5">
        <f>SUM(B422:B423)</f>
        <v>82.620999999999995</v>
      </c>
    </row>
    <row r="425" spans="1:2" ht="31.5" x14ac:dyDescent="0.25">
      <c r="A425" s="10" t="s">
        <v>163</v>
      </c>
      <c r="B425" s="11">
        <f>2.59*14000/1000</f>
        <v>36.26</v>
      </c>
    </row>
    <row r="426" spans="1:2" ht="15.75" x14ac:dyDescent="0.25">
      <c r="A426" s="10" t="s">
        <v>8</v>
      </c>
      <c r="B426" s="11">
        <f>B425*0.1</f>
        <v>3.6259999999999999</v>
      </c>
    </row>
    <row r="427" spans="1:2" ht="15.75" x14ac:dyDescent="0.25">
      <c r="A427" s="4" t="s">
        <v>9</v>
      </c>
      <c r="B427" s="5">
        <f>SUM(B425:B426)</f>
        <v>39.885999999999996</v>
      </c>
    </row>
    <row r="428" spans="1:2" ht="15.75" x14ac:dyDescent="0.25">
      <c r="A428" s="18" t="str">
        <f>ТЭО!A166</f>
        <v xml:space="preserve">АРТПС Дрогичин                  </v>
      </c>
      <c r="B428" s="19"/>
    </row>
    <row r="429" spans="1:2" ht="31.5" x14ac:dyDescent="0.25">
      <c r="A429" s="10" t="s">
        <v>165</v>
      </c>
      <c r="B429" s="11">
        <f>2.59*12000/1000</f>
        <v>31.08</v>
      </c>
    </row>
    <row r="430" spans="1:2" ht="15.75" x14ac:dyDescent="0.25">
      <c r="A430" s="10" t="s">
        <v>8</v>
      </c>
      <c r="B430" s="11">
        <f>B429*0.1</f>
        <v>3.1080000000000001</v>
      </c>
    </row>
    <row r="431" spans="1:2" ht="15.75" x14ac:dyDescent="0.25">
      <c r="A431" s="4" t="s">
        <v>9</v>
      </c>
      <c r="B431" s="5">
        <f>SUM(B429:B430)</f>
        <v>34.187999999999995</v>
      </c>
    </row>
    <row r="432" spans="1:2" ht="31.5" x14ac:dyDescent="0.25">
      <c r="A432" s="10" t="s">
        <v>157</v>
      </c>
      <c r="B432" s="11">
        <f>2.59*10000/1000</f>
        <v>25.9</v>
      </c>
    </row>
    <row r="433" spans="1:2" ht="15.75" x14ac:dyDescent="0.25">
      <c r="A433" s="10" t="s">
        <v>8</v>
      </c>
      <c r="B433" s="11">
        <f>B432*0.1</f>
        <v>2.59</v>
      </c>
    </row>
    <row r="434" spans="1:2" ht="15.75" x14ac:dyDescent="0.25">
      <c r="A434" s="4" t="s">
        <v>9</v>
      </c>
      <c r="B434" s="5">
        <f>SUM(B432:B433)</f>
        <v>28.49</v>
      </c>
    </row>
    <row r="435" spans="1:2" ht="31.5" x14ac:dyDescent="0.25">
      <c r="A435" s="10" t="s">
        <v>157</v>
      </c>
      <c r="B435" s="11">
        <f>2.59*10000/1000</f>
        <v>25.9</v>
      </c>
    </row>
    <row r="436" spans="1:2" ht="15.75" x14ac:dyDescent="0.25">
      <c r="A436" s="10" t="s">
        <v>8</v>
      </c>
      <c r="B436" s="11">
        <f>B435*0.1</f>
        <v>2.59</v>
      </c>
    </row>
    <row r="437" spans="1:2" ht="15.75" x14ac:dyDescent="0.25">
      <c r="A437" s="4" t="s">
        <v>9</v>
      </c>
      <c r="B437" s="5">
        <f>SUM(B435:B436)</f>
        <v>28.49</v>
      </c>
    </row>
    <row r="438" spans="1:2" ht="31.5" x14ac:dyDescent="0.25">
      <c r="A438" s="10" t="s">
        <v>167</v>
      </c>
      <c r="B438" s="11">
        <f>2.59*15000/1000</f>
        <v>38.85</v>
      </c>
    </row>
    <row r="439" spans="1:2" ht="15.75" x14ac:dyDescent="0.25">
      <c r="A439" s="10" t="s">
        <v>8</v>
      </c>
      <c r="B439" s="11">
        <f>B438*0.1</f>
        <v>3.8850000000000002</v>
      </c>
    </row>
    <row r="440" spans="1:2" ht="15.75" x14ac:dyDescent="0.25">
      <c r="A440" s="4" t="s">
        <v>9</v>
      </c>
      <c r="B440" s="5">
        <v>42.8</v>
      </c>
    </row>
    <row r="441" spans="1:2" ht="31.5" x14ac:dyDescent="0.25">
      <c r="A441" s="10" t="s">
        <v>160</v>
      </c>
      <c r="B441" s="11">
        <f>2.59*12000/1000</f>
        <v>31.08</v>
      </c>
    </row>
    <row r="442" spans="1:2" ht="15.75" x14ac:dyDescent="0.25">
      <c r="A442" s="10" t="s">
        <v>8</v>
      </c>
      <c r="B442" s="11">
        <f>B441*0.1</f>
        <v>3.1080000000000001</v>
      </c>
    </row>
    <row r="443" spans="1:2" ht="15.75" x14ac:dyDescent="0.25">
      <c r="A443" s="4" t="s">
        <v>9</v>
      </c>
      <c r="B443" s="5">
        <f>SUM(B441:B442)</f>
        <v>34.187999999999995</v>
      </c>
    </row>
    <row r="444" spans="1:2" ht="31.5" x14ac:dyDescent="0.25">
      <c r="A444" s="10" t="s">
        <v>162</v>
      </c>
      <c r="B444" s="11">
        <f>2.59*29000/1000</f>
        <v>75.11</v>
      </c>
    </row>
    <row r="445" spans="1:2" ht="15.75" x14ac:dyDescent="0.25">
      <c r="A445" s="10" t="s">
        <v>8</v>
      </c>
      <c r="B445" s="11">
        <f>B444*0.1</f>
        <v>7.5110000000000001</v>
      </c>
    </row>
    <row r="446" spans="1:2" ht="15.75" x14ac:dyDescent="0.25">
      <c r="A446" s="4" t="s">
        <v>9</v>
      </c>
      <c r="B446" s="5">
        <f>SUM(B444:B445)</f>
        <v>82.620999999999995</v>
      </c>
    </row>
    <row r="447" spans="1:2" ht="15.75" x14ac:dyDescent="0.25">
      <c r="A447" s="18" t="str">
        <f>ТЭО!A173</f>
        <v xml:space="preserve">АРТПС Житковичи                  </v>
      </c>
      <c r="B447" s="19"/>
    </row>
    <row r="448" spans="1:2" ht="31.5" x14ac:dyDescent="0.25">
      <c r="A448" s="10" t="s">
        <v>171</v>
      </c>
      <c r="B448" s="11">
        <f>2.59*18000/1000</f>
        <v>46.62</v>
      </c>
    </row>
    <row r="449" spans="1:2" ht="15.75" x14ac:dyDescent="0.25">
      <c r="A449" s="10" t="s">
        <v>8</v>
      </c>
      <c r="B449" s="11">
        <f>B448*0.1</f>
        <v>4.6619999999999999</v>
      </c>
    </row>
    <row r="450" spans="1:2" ht="15.75" x14ac:dyDescent="0.25">
      <c r="A450" s="4" t="s">
        <v>9</v>
      </c>
      <c r="B450" s="5">
        <f>SUM(B448:B449)</f>
        <v>51.281999999999996</v>
      </c>
    </row>
    <row r="451" spans="1:2" ht="31.5" x14ac:dyDescent="0.25">
      <c r="A451" s="10" t="s">
        <v>162</v>
      </c>
      <c r="B451" s="11">
        <f>2.59*29000/1000</f>
        <v>75.11</v>
      </c>
    </row>
    <row r="452" spans="1:2" ht="15.75" x14ac:dyDescent="0.25">
      <c r="A452" s="10" t="s">
        <v>8</v>
      </c>
      <c r="B452" s="11">
        <f>B451*0.1</f>
        <v>7.5110000000000001</v>
      </c>
    </row>
    <row r="453" spans="1:2" ht="15.75" x14ac:dyDescent="0.25">
      <c r="A453" s="4" t="s">
        <v>9</v>
      </c>
      <c r="B453" s="5">
        <f>SUM(B451:B452)</f>
        <v>82.620999999999995</v>
      </c>
    </row>
    <row r="454" spans="1:2" ht="31.5" x14ac:dyDescent="0.25">
      <c r="A454" s="10" t="s">
        <v>165</v>
      </c>
      <c r="B454" s="11">
        <f>2.59*12000/1000</f>
        <v>31.08</v>
      </c>
    </row>
    <row r="455" spans="1:2" ht="15.75" x14ac:dyDescent="0.25">
      <c r="A455" s="10" t="s">
        <v>8</v>
      </c>
      <c r="B455" s="11">
        <f>B454*0.1</f>
        <v>3.1080000000000001</v>
      </c>
    </row>
    <row r="456" spans="1:2" ht="15.75" x14ac:dyDescent="0.25">
      <c r="A456" s="4" t="s">
        <v>9</v>
      </c>
      <c r="B456" s="5">
        <f>SUM(B454:B455)</f>
        <v>34.187999999999995</v>
      </c>
    </row>
    <row r="457" spans="1:2" ht="31.5" x14ac:dyDescent="0.25">
      <c r="A457" s="10" t="s">
        <v>165</v>
      </c>
      <c r="B457" s="11">
        <f>2.59*12000/1000</f>
        <v>31.08</v>
      </c>
    </row>
    <row r="458" spans="1:2" ht="15.75" x14ac:dyDescent="0.25">
      <c r="A458" s="10" t="s">
        <v>8</v>
      </c>
      <c r="B458" s="11">
        <f>B457*0.1</f>
        <v>3.1080000000000001</v>
      </c>
    </row>
    <row r="459" spans="1:2" ht="15.75" x14ac:dyDescent="0.25">
      <c r="A459" s="4" t="s">
        <v>9</v>
      </c>
      <c r="B459" s="5">
        <f>SUM(B457:B458)</f>
        <v>34.187999999999995</v>
      </c>
    </row>
    <row r="460" spans="1:2" ht="15.75" x14ac:dyDescent="0.25">
      <c r="A460" s="18" t="str">
        <f>ТЭО!A178</f>
        <v xml:space="preserve">АРТПС Жлобин                      </v>
      </c>
      <c r="B460" s="19"/>
    </row>
    <row r="461" spans="1:2" ht="31.5" x14ac:dyDescent="0.25">
      <c r="A461" s="10" t="s">
        <v>175</v>
      </c>
      <c r="B461" s="11">
        <f>2.59*4500/1000</f>
        <v>11.654999999999999</v>
      </c>
    </row>
    <row r="462" spans="1:2" ht="15.75" x14ac:dyDescent="0.25">
      <c r="A462" s="10" t="s">
        <v>8</v>
      </c>
      <c r="B462" s="11">
        <f>B461*0.1</f>
        <v>1.1655</v>
      </c>
    </row>
    <row r="463" spans="1:2" ht="15.75" x14ac:dyDescent="0.25">
      <c r="A463" s="4" t="s">
        <v>9</v>
      </c>
      <c r="B463" s="5">
        <v>12.9</v>
      </c>
    </row>
    <row r="464" spans="1:2" ht="31.5" x14ac:dyDescent="0.25">
      <c r="A464" s="10" t="s">
        <v>163</v>
      </c>
      <c r="B464" s="11">
        <f>2.59*14000/1000</f>
        <v>36.26</v>
      </c>
    </row>
    <row r="465" spans="1:2" ht="15.75" x14ac:dyDescent="0.25">
      <c r="A465" s="10" t="s">
        <v>8</v>
      </c>
      <c r="B465" s="11">
        <f>B464*0.1</f>
        <v>3.6259999999999999</v>
      </c>
    </row>
    <row r="466" spans="1:2" ht="15.75" x14ac:dyDescent="0.25">
      <c r="A466" s="4" t="s">
        <v>9</v>
      </c>
      <c r="B466" s="5">
        <f>SUM(B464:B465)</f>
        <v>39.885999999999996</v>
      </c>
    </row>
    <row r="467" spans="1:2" ht="31.5" x14ac:dyDescent="0.25">
      <c r="A467" s="10" t="s">
        <v>167</v>
      </c>
      <c r="B467" s="11">
        <f>2.59*15000/1000</f>
        <v>38.85</v>
      </c>
    </row>
    <row r="468" spans="1:2" ht="15.75" x14ac:dyDescent="0.25">
      <c r="A468" s="10" t="s">
        <v>8</v>
      </c>
      <c r="B468" s="11">
        <f>B467*0.1</f>
        <v>3.8850000000000002</v>
      </c>
    </row>
    <row r="469" spans="1:2" ht="15.75" x14ac:dyDescent="0.25">
      <c r="A469" s="4" t="s">
        <v>9</v>
      </c>
      <c r="B469" s="5">
        <v>42.8</v>
      </c>
    </row>
    <row r="470" spans="1:2" ht="31.5" x14ac:dyDescent="0.25">
      <c r="A470" s="10" t="s">
        <v>167</v>
      </c>
      <c r="B470" s="11">
        <f>2.59*15000/1000</f>
        <v>38.85</v>
      </c>
    </row>
    <row r="471" spans="1:2" ht="15.75" x14ac:dyDescent="0.25">
      <c r="A471" s="10" t="s">
        <v>8</v>
      </c>
      <c r="B471" s="11">
        <f>B470*0.1</f>
        <v>3.8850000000000002</v>
      </c>
    </row>
    <row r="472" spans="1:2" ht="15.75" x14ac:dyDescent="0.25">
      <c r="A472" s="4" t="s">
        <v>9</v>
      </c>
      <c r="B472" s="5">
        <v>42.8</v>
      </c>
    </row>
    <row r="473" spans="1:2" ht="31.5" x14ac:dyDescent="0.25">
      <c r="A473" s="10" t="s">
        <v>174</v>
      </c>
      <c r="B473" s="11">
        <f>2.59*10000/1000</f>
        <v>25.9</v>
      </c>
    </row>
    <row r="474" spans="1:2" ht="15.75" x14ac:dyDescent="0.25">
      <c r="A474" s="10" t="s">
        <v>8</v>
      </c>
      <c r="B474" s="11">
        <f>B473*0.1</f>
        <v>2.59</v>
      </c>
    </row>
    <row r="475" spans="1:2" ht="15.75" x14ac:dyDescent="0.25">
      <c r="A475" s="4" t="s">
        <v>9</v>
      </c>
      <c r="B475" s="5">
        <f>SUM(B473:B474)</f>
        <v>28.49</v>
      </c>
    </row>
    <row r="476" spans="1:2" ht="31.5" x14ac:dyDescent="0.25">
      <c r="A476" s="10" t="s">
        <v>169</v>
      </c>
      <c r="B476" s="11">
        <f>2.59*20000/1000</f>
        <v>51.8</v>
      </c>
    </row>
    <row r="477" spans="1:2" ht="15.75" x14ac:dyDescent="0.25">
      <c r="A477" s="10" t="s">
        <v>8</v>
      </c>
      <c r="B477" s="11">
        <f>B476*0.1</f>
        <v>5.18</v>
      </c>
    </row>
    <row r="478" spans="1:2" ht="15.75" x14ac:dyDescent="0.25">
      <c r="A478" s="4" t="s">
        <v>9</v>
      </c>
      <c r="B478" s="5">
        <f>SUM(B476:B477)</f>
        <v>56.98</v>
      </c>
    </row>
    <row r="479" spans="1:2" ht="31.5" x14ac:dyDescent="0.25">
      <c r="A479" s="10" t="s">
        <v>167</v>
      </c>
      <c r="B479" s="11">
        <f>2.59*15000/1000</f>
        <v>38.85</v>
      </c>
    </row>
    <row r="480" spans="1:2" ht="15.75" x14ac:dyDescent="0.25">
      <c r="A480" s="10" t="s">
        <v>8</v>
      </c>
      <c r="B480" s="11">
        <f>B479*0.1</f>
        <v>3.8850000000000002</v>
      </c>
    </row>
    <row r="481" spans="1:2" ht="15.75" x14ac:dyDescent="0.25">
      <c r="A481" s="4" t="s">
        <v>9</v>
      </c>
      <c r="B481" s="5">
        <v>42.8</v>
      </c>
    </row>
    <row r="482" spans="1:2" ht="31.5" x14ac:dyDescent="0.25">
      <c r="A482" s="10" t="s">
        <v>167</v>
      </c>
      <c r="B482" s="11">
        <f>2.59*15000/1000</f>
        <v>38.85</v>
      </c>
    </row>
    <row r="483" spans="1:2" ht="15.75" x14ac:dyDescent="0.25">
      <c r="A483" s="10" t="s">
        <v>8</v>
      </c>
      <c r="B483" s="11">
        <f>B482*0.1</f>
        <v>3.8850000000000002</v>
      </c>
    </row>
    <row r="484" spans="1:2" ht="15.75" x14ac:dyDescent="0.25">
      <c r="A484" s="4" t="s">
        <v>9</v>
      </c>
      <c r="B484" s="5">
        <v>42.8</v>
      </c>
    </row>
    <row r="485" spans="1:2" ht="31.5" x14ac:dyDescent="0.25">
      <c r="A485" s="10" t="s">
        <v>169</v>
      </c>
      <c r="B485" s="11">
        <f>2.59*20000/1000</f>
        <v>51.8</v>
      </c>
    </row>
    <row r="486" spans="1:2" ht="15.75" x14ac:dyDescent="0.25">
      <c r="A486" s="10" t="s">
        <v>8</v>
      </c>
      <c r="B486" s="11">
        <f>B485*0.1</f>
        <v>5.18</v>
      </c>
    </row>
    <row r="487" spans="1:2" ht="15.75" x14ac:dyDescent="0.25">
      <c r="A487" s="4" t="s">
        <v>9</v>
      </c>
      <c r="B487" s="5">
        <f>SUM(B485:B486)</f>
        <v>56.98</v>
      </c>
    </row>
    <row r="488" spans="1:2" ht="31.5" x14ac:dyDescent="0.25">
      <c r="A488" s="10" t="s">
        <v>157</v>
      </c>
      <c r="B488" s="11">
        <f>2.59*10000/1000</f>
        <v>25.9</v>
      </c>
    </row>
    <row r="489" spans="1:2" ht="15.75" x14ac:dyDescent="0.25">
      <c r="A489" s="10" t="s">
        <v>8</v>
      </c>
      <c r="B489" s="11">
        <f>B488*0.1</f>
        <v>2.59</v>
      </c>
    </row>
    <row r="490" spans="1:2" ht="15.75" x14ac:dyDescent="0.25">
      <c r="A490" s="4" t="s">
        <v>9</v>
      </c>
      <c r="B490" s="5">
        <f>SUM(B488:B489)</f>
        <v>28.49</v>
      </c>
    </row>
    <row r="491" spans="1:2" ht="31.5" x14ac:dyDescent="0.25">
      <c r="A491" s="10" t="s">
        <v>166</v>
      </c>
      <c r="B491" s="11">
        <f>2.59*25000/1000</f>
        <v>64.75</v>
      </c>
    </row>
    <row r="492" spans="1:2" ht="15.75" x14ac:dyDescent="0.25">
      <c r="A492" s="10" t="s">
        <v>8</v>
      </c>
      <c r="B492" s="11">
        <f>B491*0.1</f>
        <v>6.4750000000000005</v>
      </c>
    </row>
    <row r="493" spans="1:2" ht="15.75" x14ac:dyDescent="0.25">
      <c r="A493" s="4" t="s">
        <v>9</v>
      </c>
      <c r="B493" s="5">
        <v>71.3</v>
      </c>
    </row>
    <row r="494" spans="1:2" ht="31.5" x14ac:dyDescent="0.25">
      <c r="A494" s="10" t="s">
        <v>176</v>
      </c>
      <c r="B494" s="11">
        <f>2.59*11000/1000</f>
        <v>28.49</v>
      </c>
    </row>
    <row r="495" spans="1:2" ht="15.75" x14ac:dyDescent="0.25">
      <c r="A495" s="10" t="s">
        <v>8</v>
      </c>
      <c r="B495" s="11">
        <f>B494*0.1</f>
        <v>2.8490000000000002</v>
      </c>
    </row>
    <row r="496" spans="1:2" ht="15.75" x14ac:dyDescent="0.25">
      <c r="A496" s="4" t="s">
        <v>9</v>
      </c>
      <c r="B496" s="5">
        <f>SUM(B494:B495)</f>
        <v>31.338999999999999</v>
      </c>
    </row>
    <row r="497" spans="1:2" ht="31.5" x14ac:dyDescent="0.25">
      <c r="A497" s="10" t="s">
        <v>157</v>
      </c>
      <c r="B497" s="11">
        <f>2.59*10000/1000</f>
        <v>25.9</v>
      </c>
    </row>
    <row r="498" spans="1:2" ht="15.75" x14ac:dyDescent="0.25">
      <c r="A498" s="10" t="s">
        <v>8</v>
      </c>
      <c r="B498" s="11">
        <f>B497*0.1</f>
        <v>2.59</v>
      </c>
    </row>
    <row r="499" spans="1:2" ht="15.75" x14ac:dyDescent="0.25">
      <c r="A499" s="4" t="s">
        <v>9</v>
      </c>
      <c r="B499" s="5">
        <f>SUM(B497:B498)</f>
        <v>28.49</v>
      </c>
    </row>
    <row r="500" spans="1:2" ht="31.5" x14ac:dyDescent="0.25">
      <c r="A500" s="10" t="s">
        <v>167</v>
      </c>
      <c r="B500" s="11">
        <f>2.59*15000/1000</f>
        <v>38.85</v>
      </c>
    </row>
    <row r="501" spans="1:2" ht="15.75" x14ac:dyDescent="0.25">
      <c r="A501" s="10" t="s">
        <v>8</v>
      </c>
      <c r="B501" s="11">
        <f>B500*0.1</f>
        <v>3.8850000000000002</v>
      </c>
    </row>
    <row r="502" spans="1:2" ht="15.75" x14ac:dyDescent="0.25">
      <c r="A502" s="4" t="s">
        <v>9</v>
      </c>
      <c r="B502" s="5">
        <v>42.8</v>
      </c>
    </row>
    <row r="503" spans="1:2" ht="31.5" x14ac:dyDescent="0.25">
      <c r="A503" s="10" t="s">
        <v>157</v>
      </c>
      <c r="B503" s="11">
        <f>2.59*10000/1000</f>
        <v>25.9</v>
      </c>
    </row>
    <row r="504" spans="1:2" ht="15.75" x14ac:dyDescent="0.25">
      <c r="A504" s="10" t="s">
        <v>8</v>
      </c>
      <c r="B504" s="11">
        <f>B503*0.1</f>
        <v>2.59</v>
      </c>
    </row>
    <row r="505" spans="1:2" ht="15.75" x14ac:dyDescent="0.25">
      <c r="A505" s="4" t="s">
        <v>9</v>
      </c>
      <c r="B505" s="5">
        <f>SUM(B503:B504)</f>
        <v>28.49</v>
      </c>
    </row>
    <row r="506" spans="1:2" ht="31.5" x14ac:dyDescent="0.25">
      <c r="A506" s="10" t="s">
        <v>169</v>
      </c>
      <c r="B506" s="11">
        <f>2.59*20000/1000</f>
        <v>51.8</v>
      </c>
    </row>
    <row r="507" spans="1:2" ht="15.75" x14ac:dyDescent="0.25">
      <c r="A507" s="10" t="s">
        <v>8</v>
      </c>
      <c r="B507" s="11">
        <f>B506*0.1</f>
        <v>5.18</v>
      </c>
    </row>
    <row r="508" spans="1:2" ht="15.75" x14ac:dyDescent="0.25">
      <c r="A508" s="4" t="s">
        <v>9</v>
      </c>
      <c r="B508" s="5">
        <f>SUM(B506:B507)</f>
        <v>56.98</v>
      </c>
    </row>
    <row r="509" spans="1:2" ht="31.5" x14ac:dyDescent="0.25">
      <c r="A509" s="10" t="s">
        <v>163</v>
      </c>
      <c r="B509" s="11">
        <f>2.59*14000/1000</f>
        <v>36.26</v>
      </c>
    </row>
    <row r="510" spans="1:2" ht="15.75" x14ac:dyDescent="0.25">
      <c r="A510" s="10" t="s">
        <v>8</v>
      </c>
      <c r="B510" s="11">
        <f>B509*0.1</f>
        <v>3.6259999999999999</v>
      </c>
    </row>
    <row r="511" spans="1:2" ht="15.75" x14ac:dyDescent="0.25">
      <c r="A511" s="4" t="s">
        <v>9</v>
      </c>
      <c r="B511" s="5">
        <f>SUM(B509:B510)</f>
        <v>39.885999999999996</v>
      </c>
    </row>
    <row r="512" spans="1:2" ht="15.75" x14ac:dyDescent="0.25">
      <c r="A512" s="18" t="str">
        <f>ТЭО!A196</f>
        <v xml:space="preserve">АРТПС Запрудье                    </v>
      </c>
      <c r="B512" s="19"/>
    </row>
    <row r="513" spans="1:2" ht="31.5" x14ac:dyDescent="0.25">
      <c r="A513" s="10" t="s">
        <v>170</v>
      </c>
      <c r="B513" s="11">
        <f>2.59*27000/1000</f>
        <v>69.930000000000007</v>
      </c>
    </row>
    <row r="514" spans="1:2" ht="15.75" x14ac:dyDescent="0.25">
      <c r="A514" s="10" t="s">
        <v>8</v>
      </c>
      <c r="B514" s="11">
        <f>B513*0.1</f>
        <v>6.9930000000000012</v>
      </c>
    </row>
    <row r="515" spans="1:2" ht="15.75" x14ac:dyDescent="0.25">
      <c r="A515" s="4" t="s">
        <v>9</v>
      </c>
      <c r="B515" s="5">
        <f>SUM(B513:B514)</f>
        <v>76.923000000000002</v>
      </c>
    </row>
    <row r="516" spans="1:2" ht="31.5" x14ac:dyDescent="0.25">
      <c r="A516" s="10" t="s">
        <v>163</v>
      </c>
      <c r="B516" s="11">
        <f>2.59*14000/1000</f>
        <v>36.26</v>
      </c>
    </row>
    <row r="517" spans="1:2" ht="15.75" x14ac:dyDescent="0.25">
      <c r="A517" s="10" t="s">
        <v>8</v>
      </c>
      <c r="B517" s="11">
        <f>B516*0.1</f>
        <v>3.6259999999999999</v>
      </c>
    </row>
    <row r="518" spans="1:2" ht="15.75" x14ac:dyDescent="0.25">
      <c r="A518" s="4" t="s">
        <v>9</v>
      </c>
      <c r="B518" s="5">
        <f>SUM(B516:B517)</f>
        <v>39.885999999999996</v>
      </c>
    </row>
    <row r="519" spans="1:2" ht="31.5" x14ac:dyDescent="0.25">
      <c r="A519" s="10" t="s">
        <v>163</v>
      </c>
      <c r="B519" s="11">
        <f>2.59*14000/1000</f>
        <v>36.26</v>
      </c>
    </row>
    <row r="520" spans="1:2" ht="15.75" x14ac:dyDescent="0.25">
      <c r="A520" s="10" t="s">
        <v>8</v>
      </c>
      <c r="B520" s="11">
        <f>B519*0.1</f>
        <v>3.6259999999999999</v>
      </c>
    </row>
    <row r="521" spans="1:2" ht="15.75" x14ac:dyDescent="0.25">
      <c r="A521" s="4" t="s">
        <v>9</v>
      </c>
      <c r="B521" s="5">
        <f>SUM(B519:B520)</f>
        <v>39.885999999999996</v>
      </c>
    </row>
    <row r="522" spans="1:2" ht="15.75" x14ac:dyDescent="0.25">
      <c r="A522" s="18" t="str">
        <f>ТЭО!A200</f>
        <v xml:space="preserve">АРТПС Защебье                    </v>
      </c>
      <c r="B522" s="19"/>
    </row>
    <row r="523" spans="1:2" ht="31.5" x14ac:dyDescent="0.25">
      <c r="A523" s="10" t="s">
        <v>166</v>
      </c>
      <c r="B523" s="11">
        <f>2.59*25000/1000</f>
        <v>64.75</v>
      </c>
    </row>
    <row r="524" spans="1:2" ht="15.75" x14ac:dyDescent="0.25">
      <c r="A524" s="10" t="s">
        <v>8</v>
      </c>
      <c r="B524" s="11">
        <f>B523*0.1</f>
        <v>6.4750000000000005</v>
      </c>
    </row>
    <row r="525" spans="1:2" ht="15.75" x14ac:dyDescent="0.25">
      <c r="A525" s="4" t="s">
        <v>9</v>
      </c>
      <c r="B525" s="5">
        <v>71.3</v>
      </c>
    </row>
    <row r="526" spans="1:2" ht="31.5" x14ac:dyDescent="0.25">
      <c r="A526" s="10" t="s">
        <v>177</v>
      </c>
      <c r="B526" s="11">
        <f>2.59*14000/1000</f>
        <v>36.26</v>
      </c>
    </row>
    <row r="527" spans="1:2" ht="15.75" x14ac:dyDescent="0.25">
      <c r="A527" s="10" t="s">
        <v>8</v>
      </c>
      <c r="B527" s="11">
        <f>B526*0.1</f>
        <v>3.6259999999999999</v>
      </c>
    </row>
    <row r="528" spans="1:2" ht="15.75" x14ac:dyDescent="0.25">
      <c r="A528" s="4" t="s">
        <v>9</v>
      </c>
      <c r="B528" s="5">
        <f>SUM(B526:B527)</f>
        <v>39.885999999999996</v>
      </c>
    </row>
    <row r="529" spans="1:2" ht="31.5" x14ac:dyDescent="0.25">
      <c r="A529" s="10" t="s">
        <v>177</v>
      </c>
      <c r="B529" s="11">
        <f>2.59*14000/1000</f>
        <v>36.26</v>
      </c>
    </row>
    <row r="530" spans="1:2" ht="15.75" x14ac:dyDescent="0.25">
      <c r="A530" s="10" t="s">
        <v>8</v>
      </c>
      <c r="B530" s="11">
        <f>B529*0.1</f>
        <v>3.6259999999999999</v>
      </c>
    </row>
    <row r="531" spans="1:2" ht="15.75" x14ac:dyDescent="0.25">
      <c r="A531" s="4" t="s">
        <v>9</v>
      </c>
      <c r="B531" s="5">
        <f>SUM(B529:B530)</f>
        <v>39.885999999999996</v>
      </c>
    </row>
    <row r="532" spans="1:2" ht="31.5" x14ac:dyDescent="0.25">
      <c r="A532" s="10" t="s">
        <v>177</v>
      </c>
      <c r="B532" s="11">
        <f>2.59*14000/1000</f>
        <v>36.26</v>
      </c>
    </row>
    <row r="533" spans="1:2" ht="15.75" x14ac:dyDescent="0.25">
      <c r="A533" s="10" t="s">
        <v>8</v>
      </c>
      <c r="B533" s="11">
        <f>B532*0.1</f>
        <v>3.6259999999999999</v>
      </c>
    </row>
    <row r="534" spans="1:2" ht="15.75" x14ac:dyDescent="0.25">
      <c r="A534" s="4" t="s">
        <v>9</v>
      </c>
      <c r="B534" s="5">
        <f>SUM(B532:B533)</f>
        <v>39.885999999999996</v>
      </c>
    </row>
    <row r="535" spans="1:2" ht="31.5" x14ac:dyDescent="0.25">
      <c r="A535" s="10" t="s">
        <v>174</v>
      </c>
      <c r="B535" s="11">
        <f>2.59*10000/1000</f>
        <v>25.9</v>
      </c>
    </row>
    <row r="536" spans="1:2" ht="15.75" x14ac:dyDescent="0.25">
      <c r="A536" s="10" t="s">
        <v>8</v>
      </c>
      <c r="B536" s="11">
        <f>B535*0.1</f>
        <v>2.59</v>
      </c>
    </row>
    <row r="537" spans="1:2" ht="15.75" x14ac:dyDescent="0.25">
      <c r="A537" s="4" t="s">
        <v>9</v>
      </c>
      <c r="B537" s="5">
        <f>SUM(B535:B536)</f>
        <v>28.49</v>
      </c>
    </row>
    <row r="538" spans="1:2" ht="31.5" x14ac:dyDescent="0.25">
      <c r="A538" s="10" t="s">
        <v>166</v>
      </c>
      <c r="B538" s="11">
        <f>2.59*25000/1000</f>
        <v>64.75</v>
      </c>
    </row>
    <row r="539" spans="1:2" ht="15.75" x14ac:dyDescent="0.25">
      <c r="A539" s="10" t="s">
        <v>8</v>
      </c>
      <c r="B539" s="11">
        <f>B538*0.1</f>
        <v>6.4750000000000005</v>
      </c>
    </row>
    <row r="540" spans="1:2" ht="15.75" x14ac:dyDescent="0.25">
      <c r="A540" s="4" t="s">
        <v>9</v>
      </c>
      <c r="B540" s="5">
        <v>71.3</v>
      </c>
    </row>
    <row r="541" spans="1:2" ht="31.5" x14ac:dyDescent="0.25">
      <c r="A541" s="10" t="s">
        <v>166</v>
      </c>
      <c r="B541" s="11">
        <f>2.59*25000/1000</f>
        <v>64.75</v>
      </c>
    </row>
    <row r="542" spans="1:2" ht="15.75" x14ac:dyDescent="0.25">
      <c r="A542" s="10" t="s">
        <v>8</v>
      </c>
      <c r="B542" s="11">
        <f>B541*0.1</f>
        <v>6.4750000000000005</v>
      </c>
    </row>
    <row r="543" spans="1:2" ht="15.75" x14ac:dyDescent="0.25">
      <c r="A543" s="4" t="s">
        <v>9</v>
      </c>
      <c r="B543" s="5">
        <v>71.3</v>
      </c>
    </row>
    <row r="544" spans="1:2" ht="15.75" x14ac:dyDescent="0.25">
      <c r="A544" s="18" t="str">
        <f>ТЭО!A208</f>
        <v xml:space="preserve">АРТПС Копыль                      </v>
      </c>
      <c r="B544" s="19"/>
    </row>
    <row r="545" spans="1:2" ht="31.5" x14ac:dyDescent="0.25">
      <c r="A545" s="10" t="s">
        <v>178</v>
      </c>
      <c r="B545" s="11">
        <f>2.59*20000/1000</f>
        <v>51.8</v>
      </c>
    </row>
    <row r="546" spans="1:2" ht="15.75" x14ac:dyDescent="0.25">
      <c r="A546" s="10" t="s">
        <v>8</v>
      </c>
      <c r="B546" s="11">
        <f>B545*0.1</f>
        <v>5.18</v>
      </c>
    </row>
    <row r="547" spans="1:2" ht="15.75" x14ac:dyDescent="0.25">
      <c r="A547" s="4" t="s">
        <v>9</v>
      </c>
      <c r="B547" s="5">
        <f>SUM(B545:B546)</f>
        <v>56.98</v>
      </c>
    </row>
    <row r="548" spans="1:2" ht="31.5" x14ac:dyDescent="0.25">
      <c r="A548" s="10" t="s">
        <v>161</v>
      </c>
      <c r="B548" s="11">
        <f>2.59*6500/1000</f>
        <v>16.835000000000001</v>
      </c>
    </row>
    <row r="549" spans="1:2" ht="15.75" x14ac:dyDescent="0.25">
      <c r="A549" s="10" t="s">
        <v>8</v>
      </c>
      <c r="B549" s="11">
        <f>B548*0.1</f>
        <v>1.6835000000000002</v>
      </c>
    </row>
    <row r="550" spans="1:2" ht="15.75" x14ac:dyDescent="0.25">
      <c r="A550" s="4" t="s">
        <v>9</v>
      </c>
      <c r="B550" s="5">
        <f>SUM(B548:B549)</f>
        <v>18.5185</v>
      </c>
    </row>
    <row r="551" spans="1:2" ht="31.5" x14ac:dyDescent="0.25">
      <c r="A551" s="10" t="s">
        <v>158</v>
      </c>
      <c r="B551" s="11">
        <f>2.59*7000/1000</f>
        <v>18.13</v>
      </c>
    </row>
    <row r="552" spans="1:2" ht="15.75" x14ac:dyDescent="0.25">
      <c r="A552" s="10" t="s">
        <v>8</v>
      </c>
      <c r="B552" s="11">
        <f>B551*0.1</f>
        <v>1.8129999999999999</v>
      </c>
    </row>
    <row r="553" spans="1:2" ht="15.75" x14ac:dyDescent="0.25">
      <c r="A553" s="4" t="s">
        <v>9</v>
      </c>
      <c r="B553" s="5">
        <f>SUM(B551:B552)</f>
        <v>19.942999999999998</v>
      </c>
    </row>
    <row r="554" spans="1:2" ht="31.5" x14ac:dyDescent="0.25">
      <c r="A554" s="10" t="s">
        <v>158</v>
      </c>
      <c r="B554" s="11">
        <f>2.59*7000/1000</f>
        <v>18.13</v>
      </c>
    </row>
    <row r="555" spans="1:2" ht="15.75" x14ac:dyDescent="0.25">
      <c r="A555" s="10" t="s">
        <v>8</v>
      </c>
      <c r="B555" s="11">
        <f>B554*0.1</f>
        <v>1.8129999999999999</v>
      </c>
    </row>
    <row r="556" spans="1:2" ht="15.75" x14ac:dyDescent="0.25">
      <c r="A556" s="4" t="s">
        <v>9</v>
      </c>
      <c r="B556" s="5">
        <f>SUM(B554:B555)</f>
        <v>19.942999999999998</v>
      </c>
    </row>
    <row r="557" spans="1:2" ht="31.5" x14ac:dyDescent="0.25">
      <c r="A557" s="10" t="s">
        <v>167</v>
      </c>
      <c r="B557" s="11">
        <f>2.59*15000/1000</f>
        <v>38.85</v>
      </c>
    </row>
    <row r="558" spans="1:2" ht="15.75" x14ac:dyDescent="0.25">
      <c r="A558" s="10" t="s">
        <v>8</v>
      </c>
      <c r="B558" s="11">
        <f>B557*0.1</f>
        <v>3.8850000000000002</v>
      </c>
    </row>
    <row r="559" spans="1:2" ht="15.75" x14ac:dyDescent="0.25">
      <c r="A559" s="4" t="s">
        <v>9</v>
      </c>
      <c r="B559" s="5">
        <v>42.8</v>
      </c>
    </row>
    <row r="560" spans="1:2" ht="31.5" x14ac:dyDescent="0.25">
      <c r="A560" s="10" t="s">
        <v>169</v>
      </c>
      <c r="B560" s="11">
        <f>2.59*20000/1000</f>
        <v>51.8</v>
      </c>
    </row>
    <row r="561" spans="1:2" ht="15.75" x14ac:dyDescent="0.25">
      <c r="A561" s="10" t="s">
        <v>8</v>
      </c>
      <c r="B561" s="11">
        <f>B560*0.1</f>
        <v>5.18</v>
      </c>
    </row>
    <row r="562" spans="1:2" ht="15.75" x14ac:dyDescent="0.25">
      <c r="A562" s="4" t="s">
        <v>9</v>
      </c>
      <c r="B562" s="5">
        <f>SUM(B560:B561)</f>
        <v>56.98</v>
      </c>
    </row>
    <row r="563" spans="1:2" ht="31.5" x14ac:dyDescent="0.25">
      <c r="A563" s="10" t="s">
        <v>164</v>
      </c>
      <c r="B563" s="11">
        <f>2.59*14000/1000</f>
        <v>36.26</v>
      </c>
    </row>
    <row r="564" spans="1:2" ht="15.75" x14ac:dyDescent="0.25">
      <c r="A564" s="10" t="s">
        <v>8</v>
      </c>
      <c r="B564" s="11">
        <f>B563*0.1</f>
        <v>3.6259999999999999</v>
      </c>
    </row>
    <row r="565" spans="1:2" ht="15.75" x14ac:dyDescent="0.25">
      <c r="A565" s="4" t="s">
        <v>9</v>
      </c>
      <c r="B565" s="5">
        <f>SUM(B563:B564)</f>
        <v>39.885999999999996</v>
      </c>
    </row>
    <row r="566" spans="1:2" ht="31.5" x14ac:dyDescent="0.25">
      <c r="A566" s="10" t="s">
        <v>175</v>
      </c>
      <c r="B566" s="11">
        <f>2.59*4500/1000</f>
        <v>11.654999999999999</v>
      </c>
    </row>
    <row r="567" spans="1:2" ht="15.75" x14ac:dyDescent="0.25">
      <c r="A567" s="10" t="s">
        <v>8</v>
      </c>
      <c r="B567" s="11">
        <f>B566*0.1</f>
        <v>1.1655</v>
      </c>
    </row>
    <row r="568" spans="1:2" ht="15.75" x14ac:dyDescent="0.25">
      <c r="A568" s="4" t="s">
        <v>9</v>
      </c>
      <c r="B568" s="5">
        <v>12.9</v>
      </c>
    </row>
    <row r="569" spans="1:2" ht="15.75" x14ac:dyDescent="0.25">
      <c r="A569" s="18" t="str">
        <f>ТЭО!A217</f>
        <v xml:space="preserve">АРТПС Костюковичи                 </v>
      </c>
      <c r="B569" s="19"/>
    </row>
    <row r="570" spans="1:2" ht="31.5" x14ac:dyDescent="0.25">
      <c r="A570" s="10" t="s">
        <v>167</v>
      </c>
      <c r="B570" s="11">
        <f>2.59*15000/1000</f>
        <v>38.85</v>
      </c>
    </row>
    <row r="571" spans="1:2" ht="15.75" x14ac:dyDescent="0.25">
      <c r="A571" s="10" t="s">
        <v>8</v>
      </c>
      <c r="B571" s="11">
        <f>B570*0.1</f>
        <v>3.8850000000000002</v>
      </c>
    </row>
    <row r="572" spans="1:2" ht="15.75" x14ac:dyDescent="0.25">
      <c r="A572" s="4" t="s">
        <v>9</v>
      </c>
      <c r="B572" s="5">
        <v>42.8</v>
      </c>
    </row>
    <row r="573" spans="1:2" ht="31.5" x14ac:dyDescent="0.25">
      <c r="A573" s="10" t="s">
        <v>167</v>
      </c>
      <c r="B573" s="11">
        <f>2.59*15000/1000</f>
        <v>38.85</v>
      </c>
    </row>
    <row r="574" spans="1:2" ht="15.75" x14ac:dyDescent="0.25">
      <c r="A574" s="10" t="s">
        <v>8</v>
      </c>
      <c r="B574" s="11">
        <f>B573*0.1</f>
        <v>3.8850000000000002</v>
      </c>
    </row>
    <row r="575" spans="1:2" ht="15.75" x14ac:dyDescent="0.25">
      <c r="A575" s="4" t="s">
        <v>9</v>
      </c>
      <c r="B575" s="5">
        <v>42.8</v>
      </c>
    </row>
    <row r="576" spans="1:2" ht="31.5" x14ac:dyDescent="0.25">
      <c r="A576" s="10" t="s">
        <v>174</v>
      </c>
      <c r="B576" s="11">
        <f>2.59*10000/1000</f>
        <v>25.9</v>
      </c>
    </row>
    <row r="577" spans="1:2" ht="15.75" x14ac:dyDescent="0.25">
      <c r="A577" s="10" t="s">
        <v>8</v>
      </c>
      <c r="B577" s="11">
        <f>B576*0.1</f>
        <v>2.59</v>
      </c>
    </row>
    <row r="578" spans="1:2" ht="15.75" x14ac:dyDescent="0.25">
      <c r="A578" s="4" t="s">
        <v>9</v>
      </c>
      <c r="B578" s="5">
        <f>SUM(B576:B577)</f>
        <v>28.49</v>
      </c>
    </row>
    <row r="579" spans="1:2" ht="31.5" x14ac:dyDescent="0.25">
      <c r="A579" s="10" t="s">
        <v>174</v>
      </c>
      <c r="B579" s="11">
        <f>2.59*10000/1000</f>
        <v>25.9</v>
      </c>
    </row>
    <row r="580" spans="1:2" ht="15.75" x14ac:dyDescent="0.25">
      <c r="A580" s="10" t="s">
        <v>8</v>
      </c>
      <c r="B580" s="11">
        <f>B579*0.1</f>
        <v>2.59</v>
      </c>
    </row>
    <row r="581" spans="1:2" ht="15.75" x14ac:dyDescent="0.25">
      <c r="A581" s="4" t="s">
        <v>9</v>
      </c>
      <c r="B581" s="5">
        <f>SUM(B579:B580)</f>
        <v>28.49</v>
      </c>
    </row>
    <row r="582" spans="1:2" ht="31.5" x14ac:dyDescent="0.25">
      <c r="A582" s="10" t="s">
        <v>169</v>
      </c>
      <c r="B582" s="11">
        <f>2.59*20000/1000</f>
        <v>51.8</v>
      </c>
    </row>
    <row r="583" spans="1:2" ht="15.75" x14ac:dyDescent="0.25">
      <c r="A583" s="10" t="s">
        <v>8</v>
      </c>
      <c r="B583" s="11">
        <f>B582*0.1</f>
        <v>5.18</v>
      </c>
    </row>
    <row r="584" spans="1:2" ht="15.75" x14ac:dyDescent="0.25">
      <c r="A584" s="4" t="s">
        <v>9</v>
      </c>
      <c r="B584" s="5">
        <f>SUM(B582:B583)</f>
        <v>56.98</v>
      </c>
    </row>
    <row r="585" spans="1:2" ht="31.5" x14ac:dyDescent="0.25">
      <c r="A585" s="10" t="s">
        <v>169</v>
      </c>
      <c r="B585" s="11">
        <f>2.59*20000/1000</f>
        <v>51.8</v>
      </c>
    </row>
    <row r="586" spans="1:2" ht="15.75" x14ac:dyDescent="0.25">
      <c r="A586" s="10" t="s">
        <v>8</v>
      </c>
      <c r="B586" s="11">
        <f>B585*0.1</f>
        <v>5.18</v>
      </c>
    </row>
    <row r="587" spans="1:2" ht="15.75" x14ac:dyDescent="0.25">
      <c r="A587" s="4" t="s">
        <v>9</v>
      </c>
      <c r="B587" s="5">
        <f>SUM(B585:B586)</f>
        <v>56.98</v>
      </c>
    </row>
    <row r="588" spans="1:2" ht="31.5" x14ac:dyDescent="0.25">
      <c r="A588" s="10" t="s">
        <v>169</v>
      </c>
      <c r="B588" s="11">
        <f>2.59*20000/1000</f>
        <v>51.8</v>
      </c>
    </row>
    <row r="589" spans="1:2" ht="15.75" x14ac:dyDescent="0.25">
      <c r="A589" s="10" t="s">
        <v>8</v>
      </c>
      <c r="B589" s="11">
        <f>B588*0.1</f>
        <v>5.18</v>
      </c>
    </row>
    <row r="590" spans="1:2" ht="15.75" x14ac:dyDescent="0.25">
      <c r="A590" s="4" t="s">
        <v>9</v>
      </c>
      <c r="B590" s="5">
        <f>SUM(B588:B589)</f>
        <v>56.98</v>
      </c>
    </row>
    <row r="591" spans="1:2" ht="31.5" x14ac:dyDescent="0.25">
      <c r="A591" s="10" t="s">
        <v>169</v>
      </c>
      <c r="B591" s="11">
        <f>2.59*20000/1000</f>
        <v>51.8</v>
      </c>
    </row>
    <row r="592" spans="1:2" ht="15.75" x14ac:dyDescent="0.25">
      <c r="A592" s="10" t="s">
        <v>8</v>
      </c>
      <c r="B592" s="11">
        <f>B591*0.1</f>
        <v>5.18</v>
      </c>
    </row>
    <row r="593" spans="1:2" ht="15.75" x14ac:dyDescent="0.25">
      <c r="A593" s="4" t="s">
        <v>9</v>
      </c>
      <c r="B593" s="5">
        <f>SUM(B591:B592)</f>
        <v>56.98</v>
      </c>
    </row>
    <row r="594" spans="1:2" ht="31.5" x14ac:dyDescent="0.25">
      <c r="A594" s="10" t="s">
        <v>162</v>
      </c>
      <c r="B594" s="11">
        <f>2.59*29000/1000</f>
        <v>75.11</v>
      </c>
    </row>
    <row r="595" spans="1:2" ht="15.75" x14ac:dyDescent="0.25">
      <c r="A595" s="10" t="s">
        <v>8</v>
      </c>
      <c r="B595" s="11">
        <f>B594*0.1</f>
        <v>7.5110000000000001</v>
      </c>
    </row>
    <row r="596" spans="1:2" ht="15.75" x14ac:dyDescent="0.25">
      <c r="A596" s="4" t="s">
        <v>9</v>
      </c>
      <c r="B596" s="5">
        <f>SUM(B594:B595)</f>
        <v>82.620999999999995</v>
      </c>
    </row>
    <row r="597" spans="1:2" ht="15.75" x14ac:dyDescent="0.25">
      <c r="A597" s="18" t="str">
        <f>ТЭО!A227</f>
        <v xml:space="preserve">АРТПС Крево                    </v>
      </c>
      <c r="B597" s="19"/>
    </row>
    <row r="598" spans="1:2" ht="31.5" x14ac:dyDescent="0.25">
      <c r="A598" s="10" t="s">
        <v>160</v>
      </c>
      <c r="B598" s="11">
        <f>2.59*12000/1000</f>
        <v>31.08</v>
      </c>
    </row>
    <row r="599" spans="1:2" ht="15.75" x14ac:dyDescent="0.25">
      <c r="A599" s="10" t="s">
        <v>8</v>
      </c>
      <c r="B599" s="11">
        <f>B598*0.1</f>
        <v>3.1080000000000001</v>
      </c>
    </row>
    <row r="600" spans="1:2" ht="15.75" x14ac:dyDescent="0.25">
      <c r="A600" s="4" t="s">
        <v>9</v>
      </c>
      <c r="B600" s="5">
        <f>SUM(B598:B599)</f>
        <v>34.187999999999995</v>
      </c>
    </row>
    <row r="601" spans="1:2" ht="31.5" x14ac:dyDescent="0.25">
      <c r="A601" s="10" t="s">
        <v>160</v>
      </c>
      <c r="B601" s="11">
        <f>2.59*12000/1000</f>
        <v>31.08</v>
      </c>
    </row>
    <row r="602" spans="1:2" ht="15.75" x14ac:dyDescent="0.25">
      <c r="A602" s="10" t="s">
        <v>8</v>
      </c>
      <c r="B602" s="11">
        <f>B601*0.1</f>
        <v>3.1080000000000001</v>
      </c>
    </row>
    <row r="603" spans="1:2" ht="15.75" x14ac:dyDescent="0.25">
      <c r="A603" s="4" t="s">
        <v>9</v>
      </c>
      <c r="B603" s="5">
        <f>SUM(B601:B602)</f>
        <v>34.187999999999995</v>
      </c>
    </row>
    <row r="604" spans="1:2" ht="31.5" x14ac:dyDescent="0.25">
      <c r="A604" s="10" t="s">
        <v>160</v>
      </c>
      <c r="B604" s="11">
        <f>2.59*12000/1000</f>
        <v>31.08</v>
      </c>
    </row>
    <row r="605" spans="1:2" ht="15.75" x14ac:dyDescent="0.25">
      <c r="A605" s="10" t="s">
        <v>8</v>
      </c>
      <c r="B605" s="11">
        <f>B604*0.1</f>
        <v>3.1080000000000001</v>
      </c>
    </row>
    <row r="606" spans="1:2" ht="15.75" x14ac:dyDescent="0.25">
      <c r="A606" s="4" t="s">
        <v>9</v>
      </c>
      <c r="B606" s="5">
        <f>SUM(B604:B605)</f>
        <v>34.187999999999995</v>
      </c>
    </row>
    <row r="607" spans="1:2" ht="31.5" x14ac:dyDescent="0.25">
      <c r="A607" s="10" t="s">
        <v>162</v>
      </c>
      <c r="B607" s="11">
        <f>2.59*29000/1000</f>
        <v>75.11</v>
      </c>
    </row>
    <row r="608" spans="1:2" ht="15.75" x14ac:dyDescent="0.25">
      <c r="A608" s="10" t="s">
        <v>8</v>
      </c>
      <c r="B608" s="11">
        <f>B607*0.1</f>
        <v>7.5110000000000001</v>
      </c>
    </row>
    <row r="609" spans="1:2" ht="15.75" x14ac:dyDescent="0.25">
      <c r="A609" s="4" t="s">
        <v>9</v>
      </c>
      <c r="B609" s="5">
        <f>SUM(B607:B608)</f>
        <v>82.620999999999995</v>
      </c>
    </row>
    <row r="610" spans="1:2" ht="31.5" x14ac:dyDescent="0.25">
      <c r="A610" s="10" t="s">
        <v>163</v>
      </c>
      <c r="B610" s="11">
        <f>2.59*14000/1000</f>
        <v>36.26</v>
      </c>
    </row>
    <row r="611" spans="1:2" ht="15.75" x14ac:dyDescent="0.25">
      <c r="A611" s="10" t="s">
        <v>8</v>
      </c>
      <c r="B611" s="11">
        <f>B610*0.1</f>
        <v>3.6259999999999999</v>
      </c>
    </row>
    <row r="612" spans="1:2" ht="15.75" x14ac:dyDescent="0.25">
      <c r="A612" s="4" t="s">
        <v>9</v>
      </c>
      <c r="B612" s="5">
        <f>SUM(B610:B611)</f>
        <v>39.885999999999996</v>
      </c>
    </row>
    <row r="613" spans="1:2" ht="15.75" x14ac:dyDescent="0.25">
      <c r="A613" s="18" t="str">
        <f>ТЭО!A233</f>
        <v xml:space="preserve">АРТПС Кричев                      </v>
      </c>
      <c r="B613" s="19"/>
    </row>
    <row r="614" spans="1:2" ht="31.5" x14ac:dyDescent="0.25">
      <c r="A614" s="10" t="s">
        <v>159</v>
      </c>
      <c r="B614" s="11">
        <f>2.59*13000/1000</f>
        <v>33.67</v>
      </c>
    </row>
    <row r="615" spans="1:2" ht="15.75" x14ac:dyDescent="0.25">
      <c r="A615" s="10" t="s">
        <v>8</v>
      </c>
      <c r="B615" s="11">
        <f>B614*0.1</f>
        <v>3.3670000000000004</v>
      </c>
    </row>
    <row r="616" spans="1:2" ht="15.75" x14ac:dyDescent="0.25">
      <c r="A616" s="4" t="s">
        <v>9</v>
      </c>
      <c r="B616" s="5">
        <v>37.1</v>
      </c>
    </row>
    <row r="617" spans="1:2" ht="31.5" x14ac:dyDescent="0.25">
      <c r="A617" s="10" t="s">
        <v>162</v>
      </c>
      <c r="B617" s="11">
        <f>2.59*29000/1000</f>
        <v>75.11</v>
      </c>
    </row>
    <row r="618" spans="1:2" ht="15.75" x14ac:dyDescent="0.25">
      <c r="A618" s="10" t="s">
        <v>8</v>
      </c>
      <c r="B618" s="11">
        <f>B617*0.1</f>
        <v>7.5110000000000001</v>
      </c>
    </row>
    <row r="619" spans="1:2" ht="15.75" x14ac:dyDescent="0.25">
      <c r="A619" s="4" t="s">
        <v>9</v>
      </c>
      <c r="B619" s="5">
        <f>SUM(B617:B618)</f>
        <v>82.620999999999995</v>
      </c>
    </row>
    <row r="620" spans="1:2" ht="31.5" x14ac:dyDescent="0.25">
      <c r="A620" s="10" t="s">
        <v>157</v>
      </c>
      <c r="B620" s="11">
        <f>2.59*10000/1000</f>
        <v>25.9</v>
      </c>
    </row>
    <row r="621" spans="1:2" ht="15.75" x14ac:dyDescent="0.25">
      <c r="A621" s="10" t="s">
        <v>8</v>
      </c>
      <c r="B621" s="11">
        <f>B620*0.1</f>
        <v>2.59</v>
      </c>
    </row>
    <row r="622" spans="1:2" ht="15.75" x14ac:dyDescent="0.25">
      <c r="A622" s="4" t="s">
        <v>9</v>
      </c>
      <c r="B622" s="5">
        <f>SUM(B620:B621)</f>
        <v>28.49</v>
      </c>
    </row>
    <row r="623" spans="1:2" ht="31.5" x14ac:dyDescent="0.25">
      <c r="A623" s="10" t="s">
        <v>166</v>
      </c>
      <c r="B623" s="11">
        <f>2.59*25000/1000</f>
        <v>64.75</v>
      </c>
    </row>
    <row r="624" spans="1:2" ht="15.75" x14ac:dyDescent="0.25">
      <c r="A624" s="10" t="s">
        <v>8</v>
      </c>
      <c r="B624" s="11">
        <f>B623*0.1</f>
        <v>6.4750000000000005</v>
      </c>
    </row>
    <row r="625" spans="1:2" ht="15.75" x14ac:dyDescent="0.25">
      <c r="A625" s="4" t="s">
        <v>9</v>
      </c>
      <c r="B625" s="5">
        <v>71.3</v>
      </c>
    </row>
    <row r="626" spans="1:2" ht="31.5" x14ac:dyDescent="0.25">
      <c r="A626" s="10" t="s">
        <v>166</v>
      </c>
      <c r="B626" s="11">
        <f>2.59*25000/1000</f>
        <v>64.75</v>
      </c>
    </row>
    <row r="627" spans="1:2" ht="15.75" x14ac:dyDescent="0.25">
      <c r="A627" s="10" t="s">
        <v>8</v>
      </c>
      <c r="B627" s="11">
        <f>B626*0.1</f>
        <v>6.4750000000000005</v>
      </c>
    </row>
    <row r="628" spans="1:2" ht="15.75" x14ac:dyDescent="0.25">
      <c r="A628" s="4" t="s">
        <v>9</v>
      </c>
      <c r="B628" s="5">
        <v>71.3</v>
      </c>
    </row>
    <row r="629" spans="1:2" ht="15.75" x14ac:dyDescent="0.25">
      <c r="A629" s="18" t="str">
        <f>ТЭО!A239</f>
        <v xml:space="preserve">АРТПС Крулевщина                  </v>
      </c>
      <c r="B629" s="19"/>
    </row>
    <row r="630" spans="1:2" ht="31.5" x14ac:dyDescent="0.25">
      <c r="A630" s="10" t="s">
        <v>170</v>
      </c>
      <c r="B630" s="11">
        <f>2.59*27000/1000</f>
        <v>69.930000000000007</v>
      </c>
    </row>
    <row r="631" spans="1:2" ht="15.75" x14ac:dyDescent="0.25">
      <c r="A631" s="10" t="s">
        <v>8</v>
      </c>
      <c r="B631" s="11">
        <f>B630*0.1</f>
        <v>6.9930000000000012</v>
      </c>
    </row>
    <row r="632" spans="1:2" ht="15.75" x14ac:dyDescent="0.25">
      <c r="A632" s="4" t="s">
        <v>9</v>
      </c>
      <c r="B632" s="5">
        <f>SUM(B630:B631)</f>
        <v>76.923000000000002</v>
      </c>
    </row>
    <row r="633" spans="1:2" ht="31.5" x14ac:dyDescent="0.25">
      <c r="A633" s="10" t="s">
        <v>165</v>
      </c>
      <c r="B633" s="11">
        <f>2.59*12000/1000</f>
        <v>31.08</v>
      </c>
    </row>
    <row r="634" spans="1:2" ht="15.75" x14ac:dyDescent="0.25">
      <c r="A634" s="10" t="s">
        <v>8</v>
      </c>
      <c r="B634" s="11">
        <f>B633*0.1</f>
        <v>3.1080000000000001</v>
      </c>
    </row>
    <row r="635" spans="1:2" ht="15.75" x14ac:dyDescent="0.25">
      <c r="A635" s="4" t="s">
        <v>9</v>
      </c>
      <c r="B635" s="5">
        <f>SUM(B633:B634)</f>
        <v>34.187999999999995</v>
      </c>
    </row>
    <row r="636" spans="1:2" ht="31.5" x14ac:dyDescent="0.25">
      <c r="A636" s="10" t="s">
        <v>163</v>
      </c>
      <c r="B636" s="11">
        <f>2.59*14000/1000</f>
        <v>36.26</v>
      </c>
    </row>
    <row r="637" spans="1:2" ht="15.75" x14ac:dyDescent="0.25">
      <c r="A637" s="10" t="s">
        <v>8</v>
      </c>
      <c r="B637" s="11">
        <f>B636*0.1</f>
        <v>3.6259999999999999</v>
      </c>
    </row>
    <row r="638" spans="1:2" ht="15.75" x14ac:dyDescent="0.25">
      <c r="A638" s="4" t="s">
        <v>9</v>
      </c>
      <c r="B638" s="5">
        <f>SUM(B636:B637)</f>
        <v>39.885999999999996</v>
      </c>
    </row>
    <row r="639" spans="1:2" ht="15.75" x14ac:dyDescent="0.25">
      <c r="A639" s="18" t="str">
        <f>ТЭО!A243</f>
        <v xml:space="preserve">АРТПС Крупский                         </v>
      </c>
      <c r="B639" s="19"/>
    </row>
    <row r="640" spans="1:2" ht="31.5" x14ac:dyDescent="0.25">
      <c r="A640" s="10" t="s">
        <v>157</v>
      </c>
      <c r="B640" s="11">
        <f>2.59*10000/1000</f>
        <v>25.9</v>
      </c>
    </row>
    <row r="641" spans="1:2" ht="15.75" x14ac:dyDescent="0.25">
      <c r="A641" s="10" t="s">
        <v>8</v>
      </c>
      <c r="B641" s="11">
        <f>B640*0.1</f>
        <v>2.59</v>
      </c>
    </row>
    <row r="642" spans="1:2" ht="15.75" x14ac:dyDescent="0.25">
      <c r="A642" s="4" t="s">
        <v>9</v>
      </c>
      <c r="B642" s="5">
        <f>SUM(B640:B641)</f>
        <v>28.49</v>
      </c>
    </row>
    <row r="643" spans="1:2" ht="31.5" x14ac:dyDescent="0.25">
      <c r="A643" s="10" t="s">
        <v>169</v>
      </c>
      <c r="B643" s="11">
        <f>2.59*20000/1000</f>
        <v>51.8</v>
      </c>
    </row>
    <row r="644" spans="1:2" ht="15.75" x14ac:dyDescent="0.25">
      <c r="A644" s="10" t="s">
        <v>8</v>
      </c>
      <c r="B644" s="11">
        <f>B643*0.1</f>
        <v>5.18</v>
      </c>
    </row>
    <row r="645" spans="1:2" ht="15.75" x14ac:dyDescent="0.25">
      <c r="A645" s="4" t="s">
        <v>9</v>
      </c>
      <c r="B645" s="5">
        <f>SUM(B643:B644)</f>
        <v>56.98</v>
      </c>
    </row>
    <row r="646" spans="1:2" ht="31.5" x14ac:dyDescent="0.25">
      <c r="A646" s="10" t="s">
        <v>169</v>
      </c>
      <c r="B646" s="11">
        <f>2.59*20000/1000</f>
        <v>51.8</v>
      </c>
    </row>
    <row r="647" spans="1:2" ht="15.75" x14ac:dyDescent="0.25">
      <c r="A647" s="10" t="s">
        <v>8</v>
      </c>
      <c r="B647" s="11">
        <f>B646*0.1</f>
        <v>5.18</v>
      </c>
    </row>
    <row r="648" spans="1:2" ht="15.75" x14ac:dyDescent="0.25">
      <c r="A648" s="4" t="s">
        <v>9</v>
      </c>
      <c r="B648" s="5">
        <f>SUM(B646:B647)</f>
        <v>56.98</v>
      </c>
    </row>
    <row r="649" spans="1:2" ht="31.5" x14ac:dyDescent="0.25">
      <c r="A649" s="10" t="s">
        <v>162</v>
      </c>
      <c r="B649" s="11">
        <f>2.59*29000/1000</f>
        <v>75.11</v>
      </c>
    </row>
    <row r="650" spans="1:2" ht="15.75" x14ac:dyDescent="0.25">
      <c r="A650" s="10" t="s">
        <v>8</v>
      </c>
      <c r="B650" s="11">
        <f>B649*0.1</f>
        <v>7.5110000000000001</v>
      </c>
    </row>
    <row r="651" spans="1:2" ht="15.75" x14ac:dyDescent="0.25">
      <c r="A651" s="4" t="s">
        <v>9</v>
      </c>
      <c r="B651" s="5">
        <f>SUM(B649:B650)</f>
        <v>82.620999999999995</v>
      </c>
    </row>
    <row r="652" spans="1:2" ht="31.5" x14ac:dyDescent="0.25">
      <c r="A652" s="10" t="s">
        <v>164</v>
      </c>
      <c r="B652" s="11">
        <f>2.59*14000/1000</f>
        <v>36.26</v>
      </c>
    </row>
    <row r="653" spans="1:2" ht="15.75" x14ac:dyDescent="0.25">
      <c r="A653" s="10" t="s">
        <v>8</v>
      </c>
      <c r="B653" s="11">
        <f>B652*0.1</f>
        <v>3.6259999999999999</v>
      </c>
    </row>
    <row r="654" spans="1:2" ht="15.75" x14ac:dyDescent="0.25">
      <c r="A654" s="4" t="s">
        <v>9</v>
      </c>
      <c r="B654" s="5">
        <f>SUM(B652:B653)</f>
        <v>39.885999999999996</v>
      </c>
    </row>
    <row r="655" spans="1:2" ht="15.75" x14ac:dyDescent="0.25">
      <c r="A655" s="18" t="str">
        <f>ТЭО!A249</f>
        <v xml:space="preserve">АРТПС Куплин (Пружаны)           </v>
      </c>
      <c r="B655" s="19"/>
    </row>
    <row r="656" spans="1:2" ht="31.5" x14ac:dyDescent="0.25">
      <c r="A656" s="10" t="s">
        <v>175</v>
      </c>
      <c r="B656" s="11">
        <f>2.59*4500/1000</f>
        <v>11.654999999999999</v>
      </c>
    </row>
    <row r="657" spans="1:2" ht="15.75" x14ac:dyDescent="0.25">
      <c r="A657" s="10" t="s">
        <v>8</v>
      </c>
      <c r="B657" s="11">
        <f>B656*0.1</f>
        <v>1.1655</v>
      </c>
    </row>
    <row r="658" spans="1:2" ht="15.75" x14ac:dyDescent="0.25">
      <c r="A658" s="4" t="s">
        <v>9</v>
      </c>
      <c r="B658" s="5">
        <v>12.9</v>
      </c>
    </row>
    <row r="659" spans="1:2" ht="31.5" x14ac:dyDescent="0.25">
      <c r="A659" s="10" t="s">
        <v>179</v>
      </c>
      <c r="B659" s="11">
        <f>2.59*14500/1000</f>
        <v>37.555</v>
      </c>
    </row>
    <row r="660" spans="1:2" ht="15.75" x14ac:dyDescent="0.25">
      <c r="A660" s="10" t="s">
        <v>8</v>
      </c>
      <c r="B660" s="11">
        <f>B659*0.1</f>
        <v>3.7555000000000001</v>
      </c>
    </row>
    <row r="661" spans="1:2" ht="15.75" x14ac:dyDescent="0.25">
      <c r="A661" s="4" t="s">
        <v>9</v>
      </c>
      <c r="B661" s="5">
        <v>41.4</v>
      </c>
    </row>
    <row r="662" spans="1:2" ht="31.5" x14ac:dyDescent="0.25">
      <c r="A662" s="10" t="s">
        <v>179</v>
      </c>
      <c r="B662" s="11">
        <f>2.59*14500/1000</f>
        <v>37.555</v>
      </c>
    </row>
    <row r="663" spans="1:2" ht="15.75" x14ac:dyDescent="0.25">
      <c r="A663" s="10" t="s">
        <v>8</v>
      </c>
      <c r="B663" s="11">
        <f>B662*0.1</f>
        <v>3.7555000000000001</v>
      </c>
    </row>
    <row r="664" spans="1:2" ht="15.75" x14ac:dyDescent="0.25">
      <c r="A664" s="4" t="s">
        <v>9</v>
      </c>
      <c r="B664" s="5">
        <v>41.4</v>
      </c>
    </row>
    <row r="665" spans="1:2" ht="31.5" x14ac:dyDescent="0.25">
      <c r="A665" s="10" t="s">
        <v>179</v>
      </c>
      <c r="B665" s="11">
        <f>2.59*14500/1000</f>
        <v>37.555</v>
      </c>
    </row>
    <row r="666" spans="1:2" ht="15.75" x14ac:dyDescent="0.25">
      <c r="A666" s="10" t="s">
        <v>8</v>
      </c>
      <c r="B666" s="11">
        <f>B665*0.1</f>
        <v>3.7555000000000001</v>
      </c>
    </row>
    <row r="667" spans="1:2" ht="15.75" x14ac:dyDescent="0.25">
      <c r="A667" s="4" t="s">
        <v>9</v>
      </c>
      <c r="B667" s="5">
        <v>41.4</v>
      </c>
    </row>
    <row r="668" spans="1:2" ht="31.5" x14ac:dyDescent="0.25">
      <c r="A668" s="10" t="s">
        <v>162</v>
      </c>
      <c r="B668" s="11">
        <f>2.59*29000/1000</f>
        <v>75.11</v>
      </c>
    </row>
    <row r="669" spans="1:2" ht="15.75" x14ac:dyDescent="0.25">
      <c r="A669" s="10" t="s">
        <v>8</v>
      </c>
      <c r="B669" s="11">
        <f>B668*0.1</f>
        <v>7.5110000000000001</v>
      </c>
    </row>
    <row r="670" spans="1:2" ht="15.75" x14ac:dyDescent="0.25">
      <c r="A670" s="4" t="s">
        <v>9</v>
      </c>
      <c r="B670" s="5">
        <f>SUM(B668:B669)</f>
        <v>82.620999999999995</v>
      </c>
    </row>
    <row r="671" spans="1:2" ht="31.5" x14ac:dyDescent="0.25">
      <c r="A671" s="10" t="s">
        <v>162</v>
      </c>
      <c r="B671" s="11">
        <f>2.59*29000/1000</f>
        <v>75.11</v>
      </c>
    </row>
    <row r="672" spans="1:2" ht="15.75" x14ac:dyDescent="0.25">
      <c r="A672" s="10" t="s">
        <v>8</v>
      </c>
      <c r="B672" s="11">
        <f>B671*0.1</f>
        <v>7.5110000000000001</v>
      </c>
    </row>
    <row r="673" spans="1:2" ht="15.75" x14ac:dyDescent="0.25">
      <c r="A673" s="4" t="s">
        <v>9</v>
      </c>
      <c r="B673" s="5">
        <f>SUM(B671:B672)</f>
        <v>82.620999999999995</v>
      </c>
    </row>
    <row r="674" spans="1:2" ht="15.75" x14ac:dyDescent="0.25">
      <c r="A674" s="18" t="str">
        <f>ТЭО!A256</f>
        <v xml:space="preserve"> АРТПС Лиозно                     </v>
      </c>
      <c r="B674" s="19"/>
    </row>
    <row r="675" spans="1:2" ht="31.5" x14ac:dyDescent="0.25">
      <c r="A675" s="10" t="s">
        <v>163</v>
      </c>
      <c r="B675" s="11">
        <f>2.59*14000/1000</f>
        <v>36.26</v>
      </c>
    </row>
    <row r="676" spans="1:2" ht="15.75" x14ac:dyDescent="0.25">
      <c r="A676" s="10" t="s">
        <v>8</v>
      </c>
      <c r="B676" s="11">
        <f>B675*0.1</f>
        <v>3.6259999999999999</v>
      </c>
    </row>
    <row r="677" spans="1:2" ht="15.75" x14ac:dyDescent="0.25">
      <c r="A677" s="4" t="s">
        <v>9</v>
      </c>
      <c r="B677" s="5">
        <f>SUM(B675:B676)</f>
        <v>39.885999999999996</v>
      </c>
    </row>
    <row r="678" spans="1:2" ht="31.5" x14ac:dyDescent="0.25">
      <c r="A678" s="10" t="s">
        <v>180</v>
      </c>
      <c r="B678" s="11">
        <f>2.59*25000/1000</f>
        <v>64.75</v>
      </c>
    </row>
    <row r="679" spans="1:2" ht="15.75" x14ac:dyDescent="0.25">
      <c r="A679" s="10" t="s">
        <v>8</v>
      </c>
      <c r="B679" s="11">
        <f>B678*0.1</f>
        <v>6.4750000000000005</v>
      </c>
    </row>
    <row r="680" spans="1:2" ht="15.75" x14ac:dyDescent="0.25">
      <c r="A680" s="4" t="s">
        <v>9</v>
      </c>
      <c r="B680" s="5">
        <v>71.3</v>
      </c>
    </row>
    <row r="681" spans="1:2" ht="31.5" x14ac:dyDescent="0.25">
      <c r="A681" s="10" t="s">
        <v>165</v>
      </c>
      <c r="B681" s="11">
        <f>2.59*12000/1000</f>
        <v>31.08</v>
      </c>
    </row>
    <row r="682" spans="1:2" ht="15.75" x14ac:dyDescent="0.25">
      <c r="A682" s="10" t="s">
        <v>8</v>
      </c>
      <c r="B682" s="11">
        <f>B681*0.1</f>
        <v>3.1080000000000001</v>
      </c>
    </row>
    <row r="683" spans="1:2" ht="15.75" x14ac:dyDescent="0.25">
      <c r="A683" s="4" t="s">
        <v>9</v>
      </c>
      <c r="B683" s="5">
        <f>SUM(B681:B682)</f>
        <v>34.187999999999995</v>
      </c>
    </row>
    <row r="684" spans="1:2" ht="15.75" x14ac:dyDescent="0.25">
      <c r="A684" s="18" t="str">
        <f>ТЭО!A260</f>
        <v xml:space="preserve">АРТПС Луки                       </v>
      </c>
      <c r="B684" s="19"/>
    </row>
    <row r="685" spans="1:2" ht="31.5" x14ac:dyDescent="0.25">
      <c r="A685" s="10" t="s">
        <v>180</v>
      </c>
      <c r="B685" s="11">
        <f>2.59*25000/1000</f>
        <v>64.75</v>
      </c>
    </row>
    <row r="686" spans="1:2" ht="15.75" x14ac:dyDescent="0.25">
      <c r="A686" s="10" t="s">
        <v>8</v>
      </c>
      <c r="B686" s="11">
        <f>B685*0.1</f>
        <v>6.4750000000000005</v>
      </c>
    </row>
    <row r="687" spans="1:2" ht="15.75" x14ac:dyDescent="0.25">
      <c r="A687" s="4" t="s">
        <v>9</v>
      </c>
      <c r="B687" s="5">
        <v>71.3</v>
      </c>
    </row>
    <row r="688" spans="1:2" ht="15.75" x14ac:dyDescent="0.25">
      <c r="A688" s="18" t="str">
        <f>ТЭО!A262</f>
        <v xml:space="preserve">АРТПС Любань                           </v>
      </c>
      <c r="B688" s="19"/>
    </row>
    <row r="689" spans="1:2" ht="31.5" x14ac:dyDescent="0.25">
      <c r="A689" s="10" t="s">
        <v>170</v>
      </c>
      <c r="B689" s="11">
        <f>2.59*27000/1000</f>
        <v>69.930000000000007</v>
      </c>
    </row>
    <row r="690" spans="1:2" ht="15.75" x14ac:dyDescent="0.25">
      <c r="A690" s="10" t="s">
        <v>8</v>
      </c>
      <c r="B690" s="11">
        <f>B689*0.1</f>
        <v>6.9930000000000012</v>
      </c>
    </row>
    <row r="691" spans="1:2" ht="15.75" x14ac:dyDescent="0.25">
      <c r="A691" s="4" t="s">
        <v>9</v>
      </c>
      <c r="B691" s="5">
        <f>SUM(B689:B690)</f>
        <v>76.923000000000002</v>
      </c>
    </row>
    <row r="692" spans="1:2" ht="15.75" x14ac:dyDescent="0.25">
      <c r="A692" s="18" t="str">
        <f>ТЭО!A264</f>
        <v xml:space="preserve">АРТПС Любча                      </v>
      </c>
      <c r="B692" s="19"/>
    </row>
    <row r="693" spans="1:2" ht="31.5" x14ac:dyDescent="0.25">
      <c r="A693" s="10" t="s">
        <v>173</v>
      </c>
      <c r="B693" s="11">
        <f>2.59*13000/1000</f>
        <v>33.67</v>
      </c>
    </row>
    <row r="694" spans="1:2" ht="15.75" x14ac:dyDescent="0.25">
      <c r="A694" s="10" t="s">
        <v>8</v>
      </c>
      <c r="B694" s="11">
        <f>B693*0.1</f>
        <v>3.3670000000000004</v>
      </c>
    </row>
    <row r="695" spans="1:2" ht="15.75" x14ac:dyDescent="0.25">
      <c r="A695" s="4" t="s">
        <v>9</v>
      </c>
      <c r="B695" s="5">
        <v>37.1</v>
      </c>
    </row>
    <row r="696" spans="1:2" ht="31.5" x14ac:dyDescent="0.25">
      <c r="A696" s="10" t="s">
        <v>165</v>
      </c>
      <c r="B696" s="11">
        <f>2.59*12000/1000</f>
        <v>31.08</v>
      </c>
    </row>
    <row r="697" spans="1:2" ht="15.75" x14ac:dyDescent="0.25">
      <c r="A697" s="10" t="s">
        <v>8</v>
      </c>
      <c r="B697" s="11">
        <f>B696*0.1</f>
        <v>3.1080000000000001</v>
      </c>
    </row>
    <row r="698" spans="1:2" ht="15.75" x14ac:dyDescent="0.25">
      <c r="A698" s="4" t="s">
        <v>9</v>
      </c>
      <c r="B698" s="5">
        <f>SUM(B696:B697)</f>
        <v>34.187999999999995</v>
      </c>
    </row>
    <row r="699" spans="1:2" ht="31.5" x14ac:dyDescent="0.25">
      <c r="A699" s="10" t="s">
        <v>165</v>
      </c>
      <c r="B699" s="11">
        <f>2.59*12000/1000</f>
        <v>31.08</v>
      </c>
    </row>
    <row r="700" spans="1:2" ht="15.75" x14ac:dyDescent="0.25">
      <c r="A700" s="10" t="s">
        <v>8</v>
      </c>
      <c r="B700" s="11">
        <f>B699*0.1</f>
        <v>3.1080000000000001</v>
      </c>
    </row>
    <row r="701" spans="1:2" ht="15.75" x14ac:dyDescent="0.25">
      <c r="A701" s="4" t="s">
        <v>9</v>
      </c>
      <c r="B701" s="5">
        <f>SUM(B699:B700)</f>
        <v>34.187999999999995</v>
      </c>
    </row>
    <row r="702" spans="1:2" ht="15.75" x14ac:dyDescent="0.25">
      <c r="A702" s="18" t="str">
        <f>ТЭО!A268</f>
        <v xml:space="preserve">АРТПС Лялевщина                  </v>
      </c>
      <c r="B702" s="19"/>
    </row>
    <row r="703" spans="1:2" ht="31.5" x14ac:dyDescent="0.25">
      <c r="A703" s="10" t="s">
        <v>163</v>
      </c>
      <c r="B703" s="11">
        <f>2.59*14000/1000</f>
        <v>36.26</v>
      </c>
    </row>
    <row r="704" spans="1:2" ht="15.75" x14ac:dyDescent="0.25">
      <c r="A704" s="10" t="s">
        <v>8</v>
      </c>
      <c r="B704" s="11">
        <f>B703*0.1</f>
        <v>3.6259999999999999</v>
      </c>
    </row>
    <row r="705" spans="1:2" ht="15.75" x14ac:dyDescent="0.25">
      <c r="A705" s="4" t="s">
        <v>9</v>
      </c>
      <c r="B705" s="5">
        <f>SUM(B703:B704)</f>
        <v>39.885999999999996</v>
      </c>
    </row>
    <row r="706" spans="1:2" ht="31.5" x14ac:dyDescent="0.25">
      <c r="A706" s="10" t="s">
        <v>163</v>
      </c>
      <c r="B706" s="11">
        <f>2.59*14000/1000</f>
        <v>36.26</v>
      </c>
    </row>
    <row r="707" spans="1:2" ht="15.75" x14ac:dyDescent="0.25">
      <c r="A707" s="10" t="s">
        <v>8</v>
      </c>
      <c r="B707" s="11">
        <f>B706*0.1</f>
        <v>3.6259999999999999</v>
      </c>
    </row>
    <row r="708" spans="1:2" ht="15.75" x14ac:dyDescent="0.25">
      <c r="A708" s="4" t="s">
        <v>9</v>
      </c>
      <c r="B708" s="5">
        <f>SUM(B706:B707)</f>
        <v>39.885999999999996</v>
      </c>
    </row>
    <row r="709" spans="1:2" ht="15.75" x14ac:dyDescent="0.25">
      <c r="A709" s="18" t="str">
        <f>ТЭО!A271</f>
        <v xml:space="preserve">АРТПС Минск (Коммунистическая)         </v>
      </c>
      <c r="B709" s="19"/>
    </row>
    <row r="710" spans="1:2" ht="31.5" x14ac:dyDescent="0.25">
      <c r="A710" s="10" t="s">
        <v>157</v>
      </c>
      <c r="B710" s="11">
        <f>2.59*10000/1000</f>
        <v>25.9</v>
      </c>
    </row>
    <row r="711" spans="1:2" ht="15.75" x14ac:dyDescent="0.25">
      <c r="A711" s="10" t="s">
        <v>8</v>
      </c>
      <c r="B711" s="11">
        <f>B710*0.1</f>
        <v>2.59</v>
      </c>
    </row>
    <row r="712" spans="1:2" ht="15.75" x14ac:dyDescent="0.25">
      <c r="A712" s="4" t="s">
        <v>9</v>
      </c>
      <c r="B712" s="5">
        <f>SUM(B710:B711)</f>
        <v>28.49</v>
      </c>
    </row>
    <row r="713" spans="1:2" ht="31.5" x14ac:dyDescent="0.25">
      <c r="A713" s="10" t="s">
        <v>181</v>
      </c>
      <c r="B713" s="11">
        <f>2.59*25000/1000</f>
        <v>64.75</v>
      </c>
    </row>
    <row r="714" spans="1:2" ht="15.75" x14ac:dyDescent="0.25">
      <c r="A714" s="10" t="s">
        <v>8</v>
      </c>
      <c r="B714" s="11">
        <f>B713*0.1</f>
        <v>6.4750000000000005</v>
      </c>
    </row>
    <row r="715" spans="1:2" ht="15.75" x14ac:dyDescent="0.25">
      <c r="A715" s="4" t="s">
        <v>9</v>
      </c>
      <c r="B715" s="5">
        <v>71.3</v>
      </c>
    </row>
    <row r="716" spans="1:2" ht="15.75" x14ac:dyDescent="0.25">
      <c r="A716" s="18" t="str">
        <f>ТЭО!A274</f>
        <v xml:space="preserve">АРТПС Мироненки                   </v>
      </c>
      <c r="B716" s="19"/>
    </row>
    <row r="717" spans="1:2" ht="31.5" x14ac:dyDescent="0.25">
      <c r="A717" s="10" t="s">
        <v>162</v>
      </c>
      <c r="B717" s="11">
        <f>2.59*29000/1000</f>
        <v>75.11</v>
      </c>
    </row>
    <row r="718" spans="1:2" ht="15.75" x14ac:dyDescent="0.25">
      <c r="A718" s="10" t="s">
        <v>8</v>
      </c>
      <c r="B718" s="11">
        <f>B717*0.1</f>
        <v>7.5110000000000001</v>
      </c>
    </row>
    <row r="719" spans="1:2" ht="15.75" x14ac:dyDescent="0.25">
      <c r="A719" s="4" t="s">
        <v>9</v>
      </c>
      <c r="B719" s="5">
        <f>SUM(B717:B718)</f>
        <v>82.620999999999995</v>
      </c>
    </row>
    <row r="720" spans="1:2" ht="31.5" x14ac:dyDescent="0.25">
      <c r="A720" s="10" t="s">
        <v>163</v>
      </c>
      <c r="B720" s="11">
        <f>2.59*14000/1000</f>
        <v>36.26</v>
      </c>
    </row>
    <row r="721" spans="1:2" ht="15.75" x14ac:dyDescent="0.25">
      <c r="A721" s="10" t="s">
        <v>8</v>
      </c>
      <c r="B721" s="11">
        <f>B720*0.1</f>
        <v>3.6259999999999999</v>
      </c>
    </row>
    <row r="722" spans="1:2" ht="15.75" x14ac:dyDescent="0.25">
      <c r="A722" s="4" t="s">
        <v>9</v>
      </c>
      <c r="B722" s="5">
        <f>SUM(B720:B721)</f>
        <v>39.885999999999996</v>
      </c>
    </row>
    <row r="723" spans="1:2" ht="31.5" x14ac:dyDescent="0.25">
      <c r="A723" s="10" t="s">
        <v>163</v>
      </c>
      <c r="B723" s="11">
        <f>2.59*14000/1000</f>
        <v>36.26</v>
      </c>
    </row>
    <row r="724" spans="1:2" ht="15.75" x14ac:dyDescent="0.25">
      <c r="A724" s="10" t="s">
        <v>8</v>
      </c>
      <c r="B724" s="11">
        <f>B723*0.1</f>
        <v>3.6259999999999999</v>
      </c>
    </row>
    <row r="725" spans="1:2" ht="15.75" x14ac:dyDescent="0.25">
      <c r="A725" s="4" t="s">
        <v>9</v>
      </c>
      <c r="B725" s="5">
        <f>SUM(B723:B724)</f>
        <v>39.885999999999996</v>
      </c>
    </row>
    <row r="726" spans="1:2" ht="15.75" x14ac:dyDescent="0.25">
      <c r="A726" s="18" t="str">
        <f>ТЭО!A278</f>
        <v xml:space="preserve">АРТПС Мишневичи                 </v>
      </c>
      <c r="B726" s="19"/>
    </row>
    <row r="727" spans="1:2" ht="31.5" x14ac:dyDescent="0.25">
      <c r="A727" s="10" t="s">
        <v>181</v>
      </c>
      <c r="B727" s="11">
        <f>2.59*25000/1000</f>
        <v>64.75</v>
      </c>
    </row>
    <row r="728" spans="1:2" ht="15.75" x14ac:dyDescent="0.25">
      <c r="A728" s="10" t="s">
        <v>8</v>
      </c>
      <c r="B728" s="11">
        <f>B727*0.1</f>
        <v>6.4750000000000005</v>
      </c>
    </row>
    <row r="729" spans="1:2" ht="15.75" x14ac:dyDescent="0.25">
      <c r="A729" s="4" t="s">
        <v>9</v>
      </c>
      <c r="B729" s="5">
        <v>71.3</v>
      </c>
    </row>
    <row r="730" spans="1:2" ht="31.5" x14ac:dyDescent="0.25">
      <c r="A730" s="10" t="s">
        <v>165</v>
      </c>
      <c r="B730" s="11">
        <f>2.59*12000/1000</f>
        <v>31.08</v>
      </c>
    </row>
    <row r="731" spans="1:2" ht="15.75" x14ac:dyDescent="0.25">
      <c r="A731" s="10" t="s">
        <v>8</v>
      </c>
      <c r="B731" s="11">
        <f>B730*0.1</f>
        <v>3.1080000000000001</v>
      </c>
    </row>
    <row r="732" spans="1:2" ht="15.75" x14ac:dyDescent="0.25">
      <c r="A732" s="4" t="s">
        <v>9</v>
      </c>
      <c r="B732" s="5">
        <f>SUM(B730:B731)</f>
        <v>34.187999999999995</v>
      </c>
    </row>
    <row r="733" spans="1:2" ht="31.5" x14ac:dyDescent="0.25">
      <c r="A733" s="10" t="s">
        <v>181</v>
      </c>
      <c r="B733" s="11">
        <f>2.59*25000/1000</f>
        <v>64.75</v>
      </c>
    </row>
    <row r="734" spans="1:2" ht="15.75" x14ac:dyDescent="0.25">
      <c r="A734" s="10" t="s">
        <v>8</v>
      </c>
      <c r="B734" s="11">
        <f>B733*0.1</f>
        <v>6.4750000000000005</v>
      </c>
    </row>
    <row r="735" spans="1:2" ht="15.75" x14ac:dyDescent="0.25">
      <c r="A735" s="4" t="s">
        <v>9</v>
      </c>
      <c r="B735" s="5">
        <v>71.3</v>
      </c>
    </row>
    <row r="736" spans="1:2" ht="15.75" x14ac:dyDescent="0.25">
      <c r="A736" s="18" t="str">
        <f>ТЭО!A282</f>
        <v xml:space="preserve">АРТПС Мозырь                     </v>
      </c>
      <c r="B736" s="19"/>
    </row>
    <row r="737" spans="1:2" ht="31.5" x14ac:dyDescent="0.25">
      <c r="A737" s="10" t="s">
        <v>165</v>
      </c>
      <c r="B737" s="11">
        <f>2.59*12000/1000</f>
        <v>31.08</v>
      </c>
    </row>
    <row r="738" spans="1:2" ht="15.75" x14ac:dyDescent="0.25">
      <c r="A738" s="10" t="s">
        <v>8</v>
      </c>
      <c r="B738" s="11">
        <f>B737*0.1</f>
        <v>3.1080000000000001</v>
      </c>
    </row>
    <row r="739" spans="1:2" ht="15.75" x14ac:dyDescent="0.25">
      <c r="A739" s="4" t="s">
        <v>9</v>
      </c>
      <c r="B739" s="5">
        <f>SUM(B737:B738)</f>
        <v>34.187999999999995</v>
      </c>
    </row>
    <row r="740" spans="1:2" ht="15.75" x14ac:dyDescent="0.25">
      <c r="A740" s="18" t="str">
        <f>ТЭО!A284</f>
        <v xml:space="preserve">АРТПС Молодечно                        </v>
      </c>
      <c r="B740" s="19"/>
    </row>
    <row r="741" spans="1:2" ht="31.5" x14ac:dyDescent="0.25">
      <c r="A741" s="10" t="s">
        <v>167</v>
      </c>
      <c r="B741" s="11">
        <f>2.59*15000/1000</f>
        <v>38.85</v>
      </c>
    </row>
    <row r="742" spans="1:2" ht="15.75" x14ac:dyDescent="0.25">
      <c r="A742" s="10" t="s">
        <v>8</v>
      </c>
      <c r="B742" s="11">
        <f>B741*0.1</f>
        <v>3.8850000000000002</v>
      </c>
    </row>
    <row r="743" spans="1:2" ht="15.75" x14ac:dyDescent="0.25">
      <c r="A743" s="4" t="s">
        <v>9</v>
      </c>
      <c r="B743" s="5">
        <v>42.8</v>
      </c>
    </row>
    <row r="744" spans="1:2" ht="31.5" x14ac:dyDescent="0.25">
      <c r="A744" s="10" t="s">
        <v>160</v>
      </c>
      <c r="B744" s="11">
        <f>2.59*12000/1000</f>
        <v>31.08</v>
      </c>
    </row>
    <row r="745" spans="1:2" ht="15.75" x14ac:dyDescent="0.25">
      <c r="A745" s="10" t="s">
        <v>8</v>
      </c>
      <c r="B745" s="11">
        <f>B744*0.1</f>
        <v>3.1080000000000001</v>
      </c>
    </row>
    <row r="746" spans="1:2" ht="15.75" x14ac:dyDescent="0.25">
      <c r="A746" s="4" t="s">
        <v>9</v>
      </c>
      <c r="B746" s="5">
        <f>SUM(B744:B745)</f>
        <v>34.187999999999995</v>
      </c>
    </row>
    <row r="747" spans="1:2" ht="31.5" x14ac:dyDescent="0.25">
      <c r="A747" s="10" t="s">
        <v>165</v>
      </c>
      <c r="B747" s="11">
        <f>2.59*12000/1000</f>
        <v>31.08</v>
      </c>
    </row>
    <row r="748" spans="1:2" ht="15.75" x14ac:dyDescent="0.25">
      <c r="A748" s="10" t="s">
        <v>8</v>
      </c>
      <c r="B748" s="11">
        <f>B747*0.1</f>
        <v>3.1080000000000001</v>
      </c>
    </row>
    <row r="749" spans="1:2" ht="15.75" x14ac:dyDescent="0.25">
      <c r="A749" s="4" t="s">
        <v>9</v>
      </c>
      <c r="B749" s="5">
        <f>SUM(B747:B748)</f>
        <v>34.187999999999995</v>
      </c>
    </row>
    <row r="750" spans="1:2" ht="31.5" x14ac:dyDescent="0.25">
      <c r="A750" s="10" t="s">
        <v>165</v>
      </c>
      <c r="B750" s="11">
        <f>2.59*12000/1000</f>
        <v>31.08</v>
      </c>
    </row>
    <row r="751" spans="1:2" ht="15.75" x14ac:dyDescent="0.25">
      <c r="A751" s="10" t="s">
        <v>8</v>
      </c>
      <c r="B751" s="11">
        <f>B750*0.1</f>
        <v>3.1080000000000001</v>
      </c>
    </row>
    <row r="752" spans="1:2" ht="15.75" x14ac:dyDescent="0.25">
      <c r="A752" s="4" t="s">
        <v>9</v>
      </c>
      <c r="B752" s="5">
        <f>SUM(B750:B751)</f>
        <v>34.187999999999995</v>
      </c>
    </row>
    <row r="753" spans="1:2" ht="31.5" x14ac:dyDescent="0.25">
      <c r="A753" s="10" t="s">
        <v>165</v>
      </c>
      <c r="B753" s="11">
        <f>2.59*12000/1000</f>
        <v>31.08</v>
      </c>
    </row>
    <row r="754" spans="1:2" ht="15.75" x14ac:dyDescent="0.25">
      <c r="A754" s="10" t="s">
        <v>8</v>
      </c>
      <c r="B754" s="11">
        <f>B753*0.1</f>
        <v>3.1080000000000001</v>
      </c>
    </row>
    <row r="755" spans="1:2" ht="15.75" x14ac:dyDescent="0.25">
      <c r="A755" s="4" t="s">
        <v>9</v>
      </c>
      <c r="B755" s="5">
        <f>SUM(B753:B754)</f>
        <v>34.187999999999995</v>
      </c>
    </row>
    <row r="756" spans="1:2" ht="31.5" x14ac:dyDescent="0.25">
      <c r="A756" s="10" t="s">
        <v>157</v>
      </c>
      <c r="B756" s="11">
        <f>2.59*10000/1000</f>
        <v>25.9</v>
      </c>
    </row>
    <row r="757" spans="1:2" ht="15.75" x14ac:dyDescent="0.25">
      <c r="A757" s="10" t="s">
        <v>8</v>
      </c>
      <c r="B757" s="11">
        <f>B756*0.1</f>
        <v>2.59</v>
      </c>
    </row>
    <row r="758" spans="1:2" ht="15.75" x14ac:dyDescent="0.25">
      <c r="A758" s="4" t="s">
        <v>9</v>
      </c>
      <c r="B758" s="5">
        <f>SUM(B756:B757)</f>
        <v>28.49</v>
      </c>
    </row>
    <row r="759" spans="1:2" ht="31.5" x14ac:dyDescent="0.25">
      <c r="A759" s="10" t="s">
        <v>157</v>
      </c>
      <c r="B759" s="11">
        <f>2.59*10000/1000</f>
        <v>25.9</v>
      </c>
    </row>
    <row r="760" spans="1:2" ht="15.75" x14ac:dyDescent="0.25">
      <c r="A760" s="10" t="s">
        <v>8</v>
      </c>
      <c r="B760" s="11">
        <f>B759*0.1</f>
        <v>2.59</v>
      </c>
    </row>
    <row r="761" spans="1:2" ht="15.75" x14ac:dyDescent="0.25">
      <c r="A761" s="4" t="s">
        <v>9</v>
      </c>
      <c r="B761" s="5">
        <f>SUM(B759:B760)</f>
        <v>28.49</v>
      </c>
    </row>
    <row r="762" spans="1:2" ht="15.75" x14ac:dyDescent="0.25">
      <c r="A762" s="18" t="str">
        <f>ТЭО!A292</f>
        <v xml:space="preserve">АРТПС Мосты                    </v>
      </c>
      <c r="B762" s="19"/>
    </row>
    <row r="763" spans="1:2" ht="31.5" x14ac:dyDescent="0.25">
      <c r="A763" s="10" t="s">
        <v>163</v>
      </c>
      <c r="B763" s="11">
        <f>2.59*14000/1000</f>
        <v>36.26</v>
      </c>
    </row>
    <row r="764" spans="1:2" ht="15.75" x14ac:dyDescent="0.25">
      <c r="A764" s="10" t="s">
        <v>8</v>
      </c>
      <c r="B764" s="11">
        <f>B763*0.1</f>
        <v>3.6259999999999999</v>
      </c>
    </row>
    <row r="765" spans="1:2" ht="15.75" x14ac:dyDescent="0.25">
      <c r="A765" s="4" t="s">
        <v>9</v>
      </c>
      <c r="B765" s="5">
        <f>SUM(B763:B764)</f>
        <v>39.885999999999996</v>
      </c>
    </row>
    <row r="766" spans="1:2" ht="31.5" x14ac:dyDescent="0.25">
      <c r="A766" s="10" t="s">
        <v>163</v>
      </c>
      <c r="B766" s="11">
        <f>2.59*14000/1000</f>
        <v>36.26</v>
      </c>
    </row>
    <row r="767" spans="1:2" ht="15.75" x14ac:dyDescent="0.25">
      <c r="A767" s="10" t="s">
        <v>8</v>
      </c>
      <c r="B767" s="11">
        <f>B766*0.1</f>
        <v>3.6259999999999999</v>
      </c>
    </row>
    <row r="768" spans="1:2" ht="15.75" x14ac:dyDescent="0.25">
      <c r="A768" s="4" t="s">
        <v>9</v>
      </c>
      <c r="B768" s="5">
        <f>SUM(B766:B767)</f>
        <v>39.885999999999996</v>
      </c>
    </row>
    <row r="769" spans="1:2" ht="31.5" x14ac:dyDescent="0.25">
      <c r="A769" s="10" t="s">
        <v>157</v>
      </c>
      <c r="B769" s="11">
        <f>2.59*10000/1000</f>
        <v>25.9</v>
      </c>
    </row>
    <row r="770" spans="1:2" ht="15.75" x14ac:dyDescent="0.25">
      <c r="A770" s="10" t="s">
        <v>8</v>
      </c>
      <c r="B770" s="11">
        <f>B769*0.1</f>
        <v>2.59</v>
      </c>
    </row>
    <row r="771" spans="1:2" ht="15.75" x14ac:dyDescent="0.25">
      <c r="A771" s="4" t="s">
        <v>9</v>
      </c>
      <c r="B771" s="5">
        <f>SUM(B769:B770)</f>
        <v>28.49</v>
      </c>
    </row>
    <row r="772" spans="1:2" ht="31.5" x14ac:dyDescent="0.25">
      <c r="A772" s="10" t="s">
        <v>157</v>
      </c>
      <c r="B772" s="11">
        <f>2.59*10000/1000</f>
        <v>25.9</v>
      </c>
    </row>
    <row r="773" spans="1:2" ht="15.75" x14ac:dyDescent="0.25">
      <c r="A773" s="10" t="s">
        <v>8</v>
      </c>
      <c r="B773" s="11">
        <f>B772*0.1</f>
        <v>2.59</v>
      </c>
    </row>
    <row r="774" spans="1:2" ht="15.75" x14ac:dyDescent="0.25">
      <c r="A774" s="4" t="s">
        <v>9</v>
      </c>
      <c r="B774" s="5">
        <f>SUM(B772:B773)</f>
        <v>28.49</v>
      </c>
    </row>
    <row r="775" spans="1:2" ht="31.5" x14ac:dyDescent="0.25">
      <c r="A775" s="10" t="s">
        <v>157</v>
      </c>
      <c r="B775" s="11">
        <f>2.59*10000/1000</f>
        <v>25.9</v>
      </c>
    </row>
    <row r="776" spans="1:2" ht="15.75" x14ac:dyDescent="0.25">
      <c r="A776" s="10" t="s">
        <v>8</v>
      </c>
      <c r="B776" s="11">
        <f>B775*0.1</f>
        <v>2.59</v>
      </c>
    </row>
    <row r="777" spans="1:2" ht="15.75" x14ac:dyDescent="0.25">
      <c r="A777" s="4" t="s">
        <v>9</v>
      </c>
      <c r="B777" s="5">
        <f>SUM(B775:B776)</f>
        <v>28.49</v>
      </c>
    </row>
    <row r="778" spans="1:2" ht="31.5" x14ac:dyDescent="0.25">
      <c r="A778" s="10" t="s">
        <v>157</v>
      </c>
      <c r="B778" s="11">
        <f>2.59*10000/1000</f>
        <v>25.9</v>
      </c>
    </row>
    <row r="779" spans="1:2" ht="15.75" x14ac:dyDescent="0.25">
      <c r="A779" s="10" t="s">
        <v>8</v>
      </c>
      <c r="B779" s="11">
        <f>B778*0.1</f>
        <v>2.59</v>
      </c>
    </row>
    <row r="780" spans="1:2" ht="15.75" x14ac:dyDescent="0.25">
      <c r="A780" s="4" t="s">
        <v>9</v>
      </c>
      <c r="B780" s="5">
        <f>SUM(B778:B779)</f>
        <v>28.49</v>
      </c>
    </row>
    <row r="781" spans="1:2" ht="31.5" x14ac:dyDescent="0.25">
      <c r="A781" s="10" t="s">
        <v>162</v>
      </c>
      <c r="B781" s="11">
        <f>2.59*29000/1000</f>
        <v>75.11</v>
      </c>
    </row>
    <row r="782" spans="1:2" ht="15.75" x14ac:dyDescent="0.25">
      <c r="A782" s="10" t="s">
        <v>8</v>
      </c>
      <c r="B782" s="11">
        <f>B781*0.1</f>
        <v>7.5110000000000001</v>
      </c>
    </row>
    <row r="783" spans="1:2" ht="15.75" x14ac:dyDescent="0.25">
      <c r="A783" s="4" t="s">
        <v>9</v>
      </c>
      <c r="B783" s="5">
        <f>SUM(B781:B782)</f>
        <v>82.620999999999995</v>
      </c>
    </row>
    <row r="784" spans="1:2" ht="15.75" x14ac:dyDescent="0.25">
      <c r="A784" s="18" t="str">
        <f>ТЭО!A300</f>
        <v xml:space="preserve">АРТПС Мстиславль                 </v>
      </c>
      <c r="B784" s="19"/>
    </row>
    <row r="785" spans="1:2" ht="31.5" x14ac:dyDescent="0.25">
      <c r="A785" s="10" t="s">
        <v>157</v>
      </c>
      <c r="B785" s="11">
        <f>2.59*10000/1000</f>
        <v>25.9</v>
      </c>
    </row>
    <row r="786" spans="1:2" ht="15.75" x14ac:dyDescent="0.25">
      <c r="A786" s="10" t="s">
        <v>8</v>
      </c>
      <c r="B786" s="11">
        <f>B785*0.1</f>
        <v>2.59</v>
      </c>
    </row>
    <row r="787" spans="1:2" ht="15.75" x14ac:dyDescent="0.25">
      <c r="A787" s="4" t="s">
        <v>9</v>
      </c>
      <c r="B787" s="5">
        <f>SUM(B785:B786)</f>
        <v>28.49</v>
      </c>
    </row>
    <row r="788" spans="1:2" ht="31.5" x14ac:dyDescent="0.25">
      <c r="A788" s="10" t="s">
        <v>174</v>
      </c>
      <c r="B788" s="11">
        <f>2.59*10000/1000</f>
        <v>25.9</v>
      </c>
    </row>
    <row r="789" spans="1:2" ht="15.75" x14ac:dyDescent="0.25">
      <c r="A789" s="10" t="s">
        <v>8</v>
      </c>
      <c r="B789" s="11">
        <f>B788*0.1</f>
        <v>2.59</v>
      </c>
    </row>
    <row r="790" spans="1:2" ht="15.75" x14ac:dyDescent="0.25">
      <c r="A790" s="4" t="s">
        <v>9</v>
      </c>
      <c r="B790" s="5">
        <f>SUM(B788:B789)</f>
        <v>28.49</v>
      </c>
    </row>
    <row r="791" spans="1:2" ht="31.5" x14ac:dyDescent="0.25">
      <c r="A791" s="10" t="s">
        <v>174</v>
      </c>
      <c r="B791" s="11">
        <f>2.59*10000/1000</f>
        <v>25.9</v>
      </c>
    </row>
    <row r="792" spans="1:2" ht="15.75" x14ac:dyDescent="0.25">
      <c r="A792" s="10" t="s">
        <v>8</v>
      </c>
      <c r="B792" s="11">
        <f>B791*0.1</f>
        <v>2.59</v>
      </c>
    </row>
    <row r="793" spans="1:2" ht="15.75" x14ac:dyDescent="0.25">
      <c r="A793" s="4" t="s">
        <v>9</v>
      </c>
      <c r="B793" s="5">
        <f>SUM(B791:B792)</f>
        <v>28.49</v>
      </c>
    </row>
    <row r="794" spans="1:2" ht="31.5" x14ac:dyDescent="0.25">
      <c r="A794" s="10" t="s">
        <v>161</v>
      </c>
      <c r="B794" s="11">
        <f>2.59*6500/1000</f>
        <v>16.835000000000001</v>
      </c>
    </row>
    <row r="795" spans="1:2" ht="15.75" x14ac:dyDescent="0.25">
      <c r="A795" s="10" t="s">
        <v>8</v>
      </c>
      <c r="B795" s="11">
        <f>B794*0.1</f>
        <v>1.6835000000000002</v>
      </c>
    </row>
    <row r="796" spans="1:2" ht="15.75" x14ac:dyDescent="0.25">
      <c r="A796" s="4" t="s">
        <v>9</v>
      </c>
      <c r="B796" s="5">
        <f>SUM(B794:B795)</f>
        <v>18.5185</v>
      </c>
    </row>
    <row r="797" spans="1:2" ht="31.5" x14ac:dyDescent="0.25">
      <c r="A797" s="10" t="s">
        <v>157</v>
      </c>
      <c r="B797" s="11">
        <f>2.59*10000/1000</f>
        <v>25.9</v>
      </c>
    </row>
    <row r="798" spans="1:2" ht="15.75" x14ac:dyDescent="0.25">
      <c r="A798" s="10" t="s">
        <v>8</v>
      </c>
      <c r="B798" s="11">
        <f>B797*0.1</f>
        <v>2.59</v>
      </c>
    </row>
    <row r="799" spans="1:2" ht="15.75" x14ac:dyDescent="0.25">
      <c r="A799" s="4" t="s">
        <v>9</v>
      </c>
      <c r="B799" s="5">
        <f>SUM(B797:B798)</f>
        <v>28.49</v>
      </c>
    </row>
    <row r="800" spans="1:2" ht="31.5" x14ac:dyDescent="0.25">
      <c r="A800" s="10" t="s">
        <v>162</v>
      </c>
      <c r="B800" s="11">
        <f>2.59*29000/1000</f>
        <v>75.11</v>
      </c>
    </row>
    <row r="801" spans="1:2" ht="15.75" x14ac:dyDescent="0.25">
      <c r="A801" s="10" t="s">
        <v>8</v>
      </c>
      <c r="B801" s="11">
        <f>B800*0.1</f>
        <v>7.5110000000000001</v>
      </c>
    </row>
    <row r="802" spans="1:2" ht="15.75" x14ac:dyDescent="0.25">
      <c r="A802" s="4" t="s">
        <v>9</v>
      </c>
      <c r="B802" s="5">
        <f>SUM(B800:B801)</f>
        <v>82.620999999999995</v>
      </c>
    </row>
    <row r="803" spans="1:2" ht="31.5" x14ac:dyDescent="0.25">
      <c r="A803" s="10" t="s">
        <v>165</v>
      </c>
      <c r="B803" s="11">
        <f>2.59*12000/1000</f>
        <v>31.08</v>
      </c>
    </row>
    <row r="804" spans="1:2" ht="15.75" x14ac:dyDescent="0.25">
      <c r="A804" s="10" t="s">
        <v>8</v>
      </c>
      <c r="B804" s="11">
        <f>B803*0.1</f>
        <v>3.1080000000000001</v>
      </c>
    </row>
    <row r="805" spans="1:2" ht="15.75" x14ac:dyDescent="0.25">
      <c r="A805" s="4" t="s">
        <v>9</v>
      </c>
      <c r="B805" s="5">
        <f>SUM(B803:B804)</f>
        <v>34.187999999999995</v>
      </c>
    </row>
    <row r="806" spans="1:2" ht="31.5" x14ac:dyDescent="0.25">
      <c r="A806" s="10" t="s">
        <v>163</v>
      </c>
      <c r="B806" s="11">
        <f>2.59*14000/1000</f>
        <v>36.26</v>
      </c>
    </row>
    <row r="807" spans="1:2" ht="15.75" x14ac:dyDescent="0.25">
      <c r="A807" s="10" t="s">
        <v>8</v>
      </c>
      <c r="B807" s="11">
        <f>B806*0.1</f>
        <v>3.6259999999999999</v>
      </c>
    </row>
    <row r="808" spans="1:2" ht="15.75" x14ac:dyDescent="0.25">
      <c r="A808" s="4" t="s">
        <v>9</v>
      </c>
      <c r="B808" s="5">
        <f>SUM(B806:B807)</f>
        <v>39.885999999999996</v>
      </c>
    </row>
    <row r="809" spans="1:2" ht="31.5" x14ac:dyDescent="0.25">
      <c r="A809" s="10" t="s">
        <v>157</v>
      </c>
      <c r="B809" s="11">
        <f>2.59*10000/1000</f>
        <v>25.9</v>
      </c>
    </row>
    <row r="810" spans="1:2" ht="15.75" x14ac:dyDescent="0.25">
      <c r="A810" s="10" t="s">
        <v>8</v>
      </c>
      <c r="B810" s="11">
        <f>B809*0.1</f>
        <v>2.59</v>
      </c>
    </row>
    <row r="811" spans="1:2" ht="15.75" x14ac:dyDescent="0.25">
      <c r="A811" s="4" t="s">
        <v>9</v>
      </c>
      <c r="B811" s="5">
        <f>SUM(B809:B810)</f>
        <v>28.49</v>
      </c>
    </row>
    <row r="812" spans="1:2" ht="15.75" x14ac:dyDescent="0.25">
      <c r="A812" s="18" t="str">
        <f>ТЭО!A310</f>
        <v xml:space="preserve">АРТПС Мыто                        </v>
      </c>
      <c r="B812" s="19"/>
    </row>
    <row r="813" spans="1:2" ht="31.5" x14ac:dyDescent="0.25">
      <c r="A813" s="10" t="s">
        <v>162</v>
      </c>
      <c r="B813" s="11">
        <f>2.59*29000/1000</f>
        <v>75.11</v>
      </c>
    </row>
    <row r="814" spans="1:2" ht="15.75" x14ac:dyDescent="0.25">
      <c r="A814" s="10" t="s">
        <v>8</v>
      </c>
      <c r="B814" s="11">
        <f>B813*0.1</f>
        <v>7.5110000000000001</v>
      </c>
    </row>
    <row r="815" spans="1:2" ht="15.75" x14ac:dyDescent="0.25">
      <c r="A815" s="4" t="s">
        <v>9</v>
      </c>
      <c r="B815" s="5">
        <f>SUM(B813:B814)</f>
        <v>82.620999999999995</v>
      </c>
    </row>
    <row r="816" spans="1:2" ht="15.75" x14ac:dyDescent="0.25">
      <c r="A816" s="18" t="str">
        <f>ТЭО!A312</f>
        <v xml:space="preserve">АРТПС Мядель                    </v>
      </c>
      <c r="B816" s="19"/>
    </row>
    <row r="817" spans="1:2" ht="31.5" x14ac:dyDescent="0.25">
      <c r="A817" s="10" t="s">
        <v>169</v>
      </c>
      <c r="B817" s="11">
        <f>2.59*20000/1000</f>
        <v>51.8</v>
      </c>
    </row>
    <row r="818" spans="1:2" ht="15.75" x14ac:dyDescent="0.25">
      <c r="A818" s="10" t="s">
        <v>8</v>
      </c>
      <c r="B818" s="11">
        <f>B817*0.1</f>
        <v>5.18</v>
      </c>
    </row>
    <row r="819" spans="1:2" ht="15.75" x14ac:dyDescent="0.25">
      <c r="A819" s="4" t="s">
        <v>9</v>
      </c>
      <c r="B819" s="5">
        <f>SUM(B817:B818)</f>
        <v>56.98</v>
      </c>
    </row>
    <row r="820" spans="1:2" ht="31.5" x14ac:dyDescent="0.25">
      <c r="A820" s="10" t="s">
        <v>162</v>
      </c>
      <c r="B820" s="11">
        <f>2.59*29000/1000</f>
        <v>75.11</v>
      </c>
    </row>
    <row r="821" spans="1:2" ht="15.75" x14ac:dyDescent="0.25">
      <c r="A821" s="10" t="s">
        <v>8</v>
      </c>
      <c r="B821" s="11">
        <f>B820*0.1</f>
        <v>7.5110000000000001</v>
      </c>
    </row>
    <row r="822" spans="1:2" ht="15.75" x14ac:dyDescent="0.25">
      <c r="A822" s="4" t="s">
        <v>9</v>
      </c>
      <c r="B822" s="5">
        <f>SUM(B820:B821)</f>
        <v>82.620999999999995</v>
      </c>
    </row>
    <row r="823" spans="1:2" ht="31.5" x14ac:dyDescent="0.25">
      <c r="A823" s="10" t="s">
        <v>167</v>
      </c>
      <c r="B823" s="11">
        <f>2.59*15000/1000</f>
        <v>38.85</v>
      </c>
    </row>
    <row r="824" spans="1:2" ht="15.75" x14ac:dyDescent="0.25">
      <c r="A824" s="10" t="s">
        <v>8</v>
      </c>
      <c r="B824" s="11">
        <f>B823*0.1</f>
        <v>3.8850000000000002</v>
      </c>
    </row>
    <row r="825" spans="1:2" ht="15.75" x14ac:dyDescent="0.25">
      <c r="A825" s="4" t="s">
        <v>9</v>
      </c>
      <c r="B825" s="5">
        <v>42.8</v>
      </c>
    </row>
    <row r="826" spans="1:2" ht="31.5" x14ac:dyDescent="0.25">
      <c r="A826" s="10" t="s">
        <v>169</v>
      </c>
      <c r="B826" s="11">
        <f>2.59*20000/1000</f>
        <v>51.8</v>
      </c>
    </row>
    <row r="827" spans="1:2" ht="15.75" x14ac:dyDescent="0.25">
      <c r="A827" s="10" t="s">
        <v>8</v>
      </c>
      <c r="B827" s="11">
        <f>B826*0.1</f>
        <v>5.18</v>
      </c>
    </row>
    <row r="828" spans="1:2" ht="15.75" x14ac:dyDescent="0.25">
      <c r="A828" s="4" t="s">
        <v>9</v>
      </c>
      <c r="B828" s="5">
        <f>SUM(B826:B827)</f>
        <v>56.98</v>
      </c>
    </row>
    <row r="829" spans="1:2" ht="31.5" x14ac:dyDescent="0.25">
      <c r="A829" s="10" t="s">
        <v>169</v>
      </c>
      <c r="B829" s="11">
        <f>2.59*20000/1000</f>
        <v>51.8</v>
      </c>
    </row>
    <row r="830" spans="1:2" ht="15.75" x14ac:dyDescent="0.25">
      <c r="A830" s="10" t="s">
        <v>8</v>
      </c>
      <c r="B830" s="11">
        <f>B829*0.1</f>
        <v>5.18</v>
      </c>
    </row>
    <row r="831" spans="1:2" ht="15.75" x14ac:dyDescent="0.25">
      <c r="A831" s="4" t="s">
        <v>9</v>
      </c>
      <c r="B831" s="5">
        <f>SUM(B829:B830)</f>
        <v>56.98</v>
      </c>
    </row>
    <row r="832" spans="1:2" ht="31.5" x14ac:dyDescent="0.25">
      <c r="A832" s="10" t="s">
        <v>169</v>
      </c>
      <c r="B832" s="11">
        <f>2.59*20000/1000</f>
        <v>51.8</v>
      </c>
    </row>
    <row r="833" spans="1:2" ht="15.75" x14ac:dyDescent="0.25">
      <c r="A833" s="10" t="s">
        <v>8</v>
      </c>
      <c r="B833" s="11">
        <f>B832*0.1</f>
        <v>5.18</v>
      </c>
    </row>
    <row r="834" spans="1:2" ht="15.75" x14ac:dyDescent="0.25">
      <c r="A834" s="4" t="s">
        <v>9</v>
      </c>
      <c r="B834" s="5">
        <f>SUM(B832:B833)</f>
        <v>56.98</v>
      </c>
    </row>
    <row r="835" spans="1:2" ht="31.5" x14ac:dyDescent="0.25">
      <c r="A835" s="10" t="s">
        <v>169</v>
      </c>
      <c r="B835" s="11">
        <f>2.59*20000/1000</f>
        <v>51.8</v>
      </c>
    </row>
    <row r="836" spans="1:2" ht="15.75" x14ac:dyDescent="0.25">
      <c r="A836" s="10" t="s">
        <v>8</v>
      </c>
      <c r="B836" s="11">
        <f>B835*0.1</f>
        <v>5.18</v>
      </c>
    </row>
    <row r="837" spans="1:2" ht="15.75" x14ac:dyDescent="0.25">
      <c r="A837" s="4" t="s">
        <v>9</v>
      </c>
      <c r="B837" s="5">
        <f>SUM(B835:B836)</f>
        <v>56.98</v>
      </c>
    </row>
    <row r="838" spans="1:2" ht="31.5" x14ac:dyDescent="0.25">
      <c r="A838" s="10" t="s">
        <v>159</v>
      </c>
      <c r="B838" s="11">
        <f>2.59*13000/1000</f>
        <v>33.67</v>
      </c>
    </row>
    <row r="839" spans="1:2" ht="15.75" x14ac:dyDescent="0.25">
      <c r="A839" s="10" t="s">
        <v>8</v>
      </c>
      <c r="B839" s="11">
        <f>B838*0.1</f>
        <v>3.3670000000000004</v>
      </c>
    </row>
    <row r="840" spans="1:2" ht="15.75" x14ac:dyDescent="0.25">
      <c r="A840" s="4" t="s">
        <v>9</v>
      </c>
      <c r="B840" s="5">
        <v>37.1</v>
      </c>
    </row>
    <row r="841" spans="1:2" ht="31.5" x14ac:dyDescent="0.25">
      <c r="A841" s="10" t="s">
        <v>157</v>
      </c>
      <c r="B841" s="11">
        <f>2.59*10000/1000</f>
        <v>25.9</v>
      </c>
    </row>
    <row r="842" spans="1:2" ht="15.75" x14ac:dyDescent="0.25">
      <c r="A842" s="10" t="s">
        <v>8</v>
      </c>
      <c r="B842" s="11">
        <f>B841*0.1</f>
        <v>2.59</v>
      </c>
    </row>
    <row r="843" spans="1:2" ht="15.75" x14ac:dyDescent="0.25">
      <c r="A843" s="4" t="s">
        <v>9</v>
      </c>
      <c r="B843" s="5">
        <f>SUM(B841:B842)</f>
        <v>28.49</v>
      </c>
    </row>
    <row r="844" spans="1:2" ht="31.5" x14ac:dyDescent="0.25">
      <c r="A844" s="10" t="s">
        <v>162</v>
      </c>
      <c r="B844" s="11">
        <f>2.59*29000/1000</f>
        <v>75.11</v>
      </c>
    </row>
    <row r="845" spans="1:2" ht="15.75" x14ac:dyDescent="0.25">
      <c r="A845" s="10" t="s">
        <v>8</v>
      </c>
      <c r="B845" s="11">
        <f>B844*0.1</f>
        <v>7.5110000000000001</v>
      </c>
    </row>
    <row r="846" spans="1:2" ht="15.75" x14ac:dyDescent="0.25">
      <c r="A846" s="4" t="s">
        <v>9</v>
      </c>
      <c r="B846" s="5">
        <f>SUM(B844:B845)</f>
        <v>82.620999999999995</v>
      </c>
    </row>
    <row r="847" spans="1:2" ht="31.5" x14ac:dyDescent="0.25">
      <c r="A847" s="10" t="s">
        <v>157</v>
      </c>
      <c r="B847" s="11">
        <f>2.59*10000/1000</f>
        <v>25.9</v>
      </c>
    </row>
    <row r="848" spans="1:2" ht="15.75" x14ac:dyDescent="0.25">
      <c r="A848" s="10" t="s">
        <v>8</v>
      </c>
      <c r="B848" s="11">
        <f>B847*0.1</f>
        <v>2.59</v>
      </c>
    </row>
    <row r="849" spans="1:2" ht="15.75" x14ac:dyDescent="0.25">
      <c r="A849" s="4" t="s">
        <v>9</v>
      </c>
      <c r="B849" s="5">
        <f>SUM(B847:B848)</f>
        <v>28.49</v>
      </c>
    </row>
    <row r="850" spans="1:2" ht="31.5" x14ac:dyDescent="0.25">
      <c r="A850" s="10" t="s">
        <v>178</v>
      </c>
      <c r="B850" s="11">
        <f>2.59*20000/1000</f>
        <v>51.8</v>
      </c>
    </row>
    <row r="851" spans="1:2" ht="15.75" x14ac:dyDescent="0.25">
      <c r="A851" s="10" t="s">
        <v>8</v>
      </c>
      <c r="B851" s="11">
        <f>B850*0.1</f>
        <v>5.18</v>
      </c>
    </row>
    <row r="852" spans="1:2" ht="15.75" x14ac:dyDescent="0.25">
      <c r="A852" s="4" t="s">
        <v>9</v>
      </c>
      <c r="B852" s="5">
        <f>SUM(B850:B851)</f>
        <v>56.98</v>
      </c>
    </row>
    <row r="853" spans="1:2" ht="15.75" x14ac:dyDescent="0.25">
      <c r="A853" s="18" t="str">
        <f>ТЭО!A325</f>
        <v xml:space="preserve">АРТПС Новая Стража              </v>
      </c>
      <c r="B853" s="19"/>
    </row>
    <row r="854" spans="1:2" ht="31.5" x14ac:dyDescent="0.25">
      <c r="A854" s="10" t="s">
        <v>171</v>
      </c>
      <c r="B854" s="11">
        <f>2.59*18000/1000</f>
        <v>46.62</v>
      </c>
    </row>
    <row r="855" spans="1:2" ht="15.75" x14ac:dyDescent="0.25">
      <c r="A855" s="10" t="s">
        <v>8</v>
      </c>
      <c r="B855" s="11">
        <f>B854*0.1</f>
        <v>4.6619999999999999</v>
      </c>
    </row>
    <row r="856" spans="1:2" ht="15.75" x14ac:dyDescent="0.25">
      <c r="A856" s="4" t="s">
        <v>9</v>
      </c>
      <c r="B856" s="5">
        <f>SUM(B854:B855)</f>
        <v>51.281999999999996</v>
      </c>
    </row>
    <row r="857" spans="1:2" ht="31.5" x14ac:dyDescent="0.25">
      <c r="A857" s="10" t="s">
        <v>171</v>
      </c>
      <c r="B857" s="11">
        <f>2.59*18000/1000</f>
        <v>46.62</v>
      </c>
    </row>
    <row r="858" spans="1:2" ht="15.75" x14ac:dyDescent="0.25">
      <c r="A858" s="10" t="s">
        <v>8</v>
      </c>
      <c r="B858" s="11">
        <f>B857*0.1</f>
        <v>4.6619999999999999</v>
      </c>
    </row>
    <row r="859" spans="1:2" ht="15.75" x14ac:dyDescent="0.25">
      <c r="A859" s="4" t="s">
        <v>9</v>
      </c>
      <c r="B859" s="5">
        <f>SUM(B857:B858)</f>
        <v>51.281999999999996</v>
      </c>
    </row>
    <row r="860" spans="1:2" ht="31.5" x14ac:dyDescent="0.25">
      <c r="A860" s="10" t="s">
        <v>162</v>
      </c>
      <c r="B860" s="11">
        <f>2.59*29000/1000</f>
        <v>75.11</v>
      </c>
    </row>
    <row r="861" spans="1:2" ht="15.75" x14ac:dyDescent="0.25">
      <c r="A861" s="10" t="s">
        <v>8</v>
      </c>
      <c r="B861" s="11">
        <f>B860*0.1</f>
        <v>7.5110000000000001</v>
      </c>
    </row>
    <row r="862" spans="1:2" ht="15.75" x14ac:dyDescent="0.25">
      <c r="A862" s="4" t="s">
        <v>9</v>
      </c>
      <c r="B862" s="5">
        <f>SUM(B860:B861)</f>
        <v>82.620999999999995</v>
      </c>
    </row>
    <row r="863" spans="1:2" ht="31.5" x14ac:dyDescent="0.25">
      <c r="A863" s="10" t="s">
        <v>157</v>
      </c>
      <c r="B863" s="11">
        <f>2.59*10000/1000</f>
        <v>25.9</v>
      </c>
    </row>
    <row r="864" spans="1:2" ht="15.75" x14ac:dyDescent="0.25">
      <c r="A864" s="10" t="s">
        <v>8</v>
      </c>
      <c r="B864" s="11">
        <f>B863*0.1</f>
        <v>2.59</v>
      </c>
    </row>
    <row r="865" spans="1:2" ht="15.75" x14ac:dyDescent="0.25">
      <c r="A865" s="4" t="s">
        <v>9</v>
      </c>
      <c r="B865" s="5">
        <f>SUM(B863:B864)</f>
        <v>28.49</v>
      </c>
    </row>
    <row r="866" spans="1:2" ht="31.5" x14ac:dyDescent="0.25">
      <c r="A866" s="10" t="s">
        <v>169</v>
      </c>
      <c r="B866" s="11">
        <f>2.59*20000/1000</f>
        <v>51.8</v>
      </c>
    </row>
    <row r="867" spans="1:2" ht="15.75" x14ac:dyDescent="0.25">
      <c r="A867" s="10" t="s">
        <v>8</v>
      </c>
      <c r="B867" s="11">
        <f>B866*0.1</f>
        <v>5.18</v>
      </c>
    </row>
    <row r="868" spans="1:2" ht="15.75" x14ac:dyDescent="0.25">
      <c r="A868" s="4" t="s">
        <v>9</v>
      </c>
      <c r="B868" s="5">
        <f>SUM(B866:B867)</f>
        <v>56.98</v>
      </c>
    </row>
    <row r="869" spans="1:2" ht="31.5" x14ac:dyDescent="0.25">
      <c r="A869" s="10" t="s">
        <v>167</v>
      </c>
      <c r="B869" s="11">
        <f>2.59*15000/1000</f>
        <v>38.85</v>
      </c>
    </row>
    <row r="870" spans="1:2" ht="15.75" x14ac:dyDescent="0.25">
      <c r="A870" s="10" t="s">
        <v>8</v>
      </c>
      <c r="B870" s="11">
        <f>B869*0.1</f>
        <v>3.8850000000000002</v>
      </c>
    </row>
    <row r="871" spans="1:2" ht="15.75" x14ac:dyDescent="0.25">
      <c r="A871" s="4" t="s">
        <v>9</v>
      </c>
      <c r="B871" s="5">
        <v>42.8</v>
      </c>
    </row>
    <row r="872" spans="1:2" ht="31.5" x14ac:dyDescent="0.25">
      <c r="A872" s="10" t="s">
        <v>175</v>
      </c>
      <c r="B872" s="11">
        <f>2.59*4500/1000</f>
        <v>11.654999999999999</v>
      </c>
    </row>
    <row r="873" spans="1:2" ht="15.75" x14ac:dyDescent="0.25">
      <c r="A873" s="10" t="s">
        <v>8</v>
      </c>
      <c r="B873" s="11">
        <f>B872*0.1</f>
        <v>1.1655</v>
      </c>
    </row>
    <row r="874" spans="1:2" ht="15.75" x14ac:dyDescent="0.25">
      <c r="A874" s="4" t="s">
        <v>9</v>
      </c>
      <c r="B874" s="5">
        <v>12.9</v>
      </c>
    </row>
    <row r="875" spans="1:2" ht="31.5" x14ac:dyDescent="0.25">
      <c r="A875" s="10" t="s">
        <v>157</v>
      </c>
      <c r="B875" s="11">
        <f>2.59*10000/1000</f>
        <v>25.9</v>
      </c>
    </row>
    <row r="876" spans="1:2" ht="15.75" x14ac:dyDescent="0.25">
      <c r="A876" s="10" t="s">
        <v>8</v>
      </c>
      <c r="B876" s="11">
        <f>B875*0.1</f>
        <v>2.59</v>
      </c>
    </row>
    <row r="877" spans="1:2" ht="15.75" x14ac:dyDescent="0.25">
      <c r="A877" s="4" t="s">
        <v>9</v>
      </c>
      <c r="B877" s="5">
        <f>SUM(B875:B876)</f>
        <v>28.49</v>
      </c>
    </row>
    <row r="878" spans="1:2" ht="31.5" x14ac:dyDescent="0.25">
      <c r="A878" s="10" t="s">
        <v>157</v>
      </c>
      <c r="B878" s="11">
        <f>2.59*10000/1000</f>
        <v>25.9</v>
      </c>
    </row>
    <row r="879" spans="1:2" ht="15.75" x14ac:dyDescent="0.25">
      <c r="A879" s="10" t="s">
        <v>8</v>
      </c>
      <c r="B879" s="11">
        <f>B878*0.1</f>
        <v>2.59</v>
      </c>
    </row>
    <row r="880" spans="1:2" ht="15.75" x14ac:dyDescent="0.25">
      <c r="A880" s="4" t="s">
        <v>9</v>
      </c>
      <c r="B880" s="5">
        <f>SUM(B878:B879)</f>
        <v>28.49</v>
      </c>
    </row>
    <row r="881" spans="1:2" ht="15.75" x14ac:dyDescent="0.25">
      <c r="A881" s="18" t="str">
        <f>ТЭО!A335</f>
        <v xml:space="preserve">АРТПС Новоселье                        </v>
      </c>
      <c r="B881" s="19"/>
    </row>
    <row r="882" spans="1:2" ht="31.5" x14ac:dyDescent="0.25">
      <c r="A882" s="10" t="s">
        <v>165</v>
      </c>
      <c r="B882" s="11">
        <f>2.59*12000/1000</f>
        <v>31.08</v>
      </c>
    </row>
    <row r="883" spans="1:2" ht="15.75" x14ac:dyDescent="0.25">
      <c r="A883" s="10" t="s">
        <v>8</v>
      </c>
      <c r="B883" s="11">
        <f>B882*0.1</f>
        <v>3.1080000000000001</v>
      </c>
    </row>
    <row r="884" spans="1:2" ht="15.75" x14ac:dyDescent="0.25">
      <c r="A884" s="4" t="s">
        <v>9</v>
      </c>
      <c r="B884" s="5">
        <f>SUM(B882:B883)</f>
        <v>34.187999999999995</v>
      </c>
    </row>
    <row r="885" spans="1:2" ht="31.5" x14ac:dyDescent="0.25">
      <c r="A885" s="10" t="s">
        <v>165</v>
      </c>
      <c r="B885" s="11">
        <f>2.59*12000/1000</f>
        <v>31.08</v>
      </c>
    </row>
    <row r="886" spans="1:2" ht="15.75" x14ac:dyDescent="0.25">
      <c r="A886" s="10" t="s">
        <v>8</v>
      </c>
      <c r="B886" s="11">
        <f>B885*0.1</f>
        <v>3.1080000000000001</v>
      </c>
    </row>
    <row r="887" spans="1:2" ht="15.75" x14ac:dyDescent="0.25">
      <c r="A887" s="4" t="s">
        <v>9</v>
      </c>
      <c r="B887" s="5">
        <f>SUM(B885:B886)</f>
        <v>34.187999999999995</v>
      </c>
    </row>
    <row r="888" spans="1:2" ht="31.5" x14ac:dyDescent="0.25">
      <c r="A888" s="10" t="s">
        <v>162</v>
      </c>
      <c r="B888" s="11">
        <f>2.59*29000/1000</f>
        <v>75.11</v>
      </c>
    </row>
    <row r="889" spans="1:2" ht="15.75" x14ac:dyDescent="0.25">
      <c r="A889" s="10" t="s">
        <v>8</v>
      </c>
      <c r="B889" s="11">
        <f>B888*0.1</f>
        <v>7.5110000000000001</v>
      </c>
    </row>
    <row r="890" spans="1:2" ht="15.75" x14ac:dyDescent="0.25">
      <c r="A890" s="4" t="s">
        <v>9</v>
      </c>
      <c r="B890" s="5">
        <f>SUM(B888:B889)</f>
        <v>82.620999999999995</v>
      </c>
    </row>
    <row r="891" spans="1:2" ht="15.75" x14ac:dyDescent="0.25">
      <c r="A891" s="18" t="str">
        <f>ТЭО!A339</f>
        <v xml:space="preserve">АРТПС Обухово                  </v>
      </c>
      <c r="B891" s="19"/>
    </row>
    <row r="892" spans="1:2" ht="31.5" x14ac:dyDescent="0.25">
      <c r="A892" s="10" t="s">
        <v>165</v>
      </c>
      <c r="B892" s="11">
        <f>2.59*12000/1000</f>
        <v>31.08</v>
      </c>
    </row>
    <row r="893" spans="1:2" ht="15.75" x14ac:dyDescent="0.25">
      <c r="A893" s="10" t="s">
        <v>8</v>
      </c>
      <c r="B893" s="11">
        <f>B892*0.1</f>
        <v>3.1080000000000001</v>
      </c>
    </row>
    <row r="894" spans="1:2" ht="15.75" x14ac:dyDescent="0.25">
      <c r="A894" s="4" t="s">
        <v>9</v>
      </c>
      <c r="B894" s="5">
        <f>SUM(B892:B893)</f>
        <v>34.187999999999995</v>
      </c>
    </row>
    <row r="895" spans="1:2" ht="31.5" x14ac:dyDescent="0.25">
      <c r="A895" s="10" t="s">
        <v>167</v>
      </c>
      <c r="B895" s="11">
        <f>2.59*15000/1000</f>
        <v>38.85</v>
      </c>
    </row>
    <row r="896" spans="1:2" ht="15.75" x14ac:dyDescent="0.25">
      <c r="A896" s="10" t="s">
        <v>8</v>
      </c>
      <c r="B896" s="11">
        <f>B895*0.1</f>
        <v>3.8850000000000002</v>
      </c>
    </row>
    <row r="897" spans="1:2" ht="15.75" x14ac:dyDescent="0.25">
      <c r="A897" s="4" t="s">
        <v>9</v>
      </c>
      <c r="B897" s="5">
        <v>42.8</v>
      </c>
    </row>
    <row r="898" spans="1:2" ht="31.5" x14ac:dyDescent="0.25">
      <c r="A898" s="10" t="s">
        <v>167</v>
      </c>
      <c r="B898" s="11">
        <f>2.59*15000/1000</f>
        <v>38.85</v>
      </c>
    </row>
    <row r="899" spans="1:2" ht="15.75" x14ac:dyDescent="0.25">
      <c r="A899" s="10" t="s">
        <v>8</v>
      </c>
      <c r="B899" s="11">
        <f>B898*0.1</f>
        <v>3.8850000000000002</v>
      </c>
    </row>
    <row r="900" spans="1:2" ht="15.75" x14ac:dyDescent="0.25">
      <c r="A900" s="4" t="s">
        <v>9</v>
      </c>
      <c r="B900" s="5">
        <v>42.8</v>
      </c>
    </row>
    <row r="901" spans="1:2" ht="31.5" x14ac:dyDescent="0.25">
      <c r="A901" s="10" t="s">
        <v>167</v>
      </c>
      <c r="B901" s="11">
        <f>2.59*15000/1000</f>
        <v>38.85</v>
      </c>
    </row>
    <row r="902" spans="1:2" ht="15.75" x14ac:dyDescent="0.25">
      <c r="A902" s="10" t="s">
        <v>8</v>
      </c>
      <c r="B902" s="11">
        <f>B901*0.1</f>
        <v>3.8850000000000002</v>
      </c>
    </row>
    <row r="903" spans="1:2" ht="15.75" x14ac:dyDescent="0.25">
      <c r="A903" s="4" t="s">
        <v>9</v>
      </c>
      <c r="B903" s="5">
        <v>42.8</v>
      </c>
    </row>
    <row r="904" spans="1:2" ht="31.5" x14ac:dyDescent="0.25">
      <c r="A904" s="10" t="s">
        <v>165</v>
      </c>
      <c r="B904" s="11">
        <f>2.59*12000/1000</f>
        <v>31.08</v>
      </c>
    </row>
    <row r="905" spans="1:2" ht="15.75" x14ac:dyDescent="0.25">
      <c r="A905" s="10" t="s">
        <v>8</v>
      </c>
      <c r="B905" s="11">
        <f>B904*0.1</f>
        <v>3.1080000000000001</v>
      </c>
    </row>
    <row r="906" spans="1:2" ht="15.75" x14ac:dyDescent="0.25">
      <c r="A906" s="4" t="s">
        <v>9</v>
      </c>
      <c r="B906" s="5">
        <f>SUM(B904:B905)</f>
        <v>34.187999999999995</v>
      </c>
    </row>
    <row r="907" spans="1:2" ht="31.5" x14ac:dyDescent="0.25">
      <c r="A907" s="10" t="s">
        <v>157</v>
      </c>
      <c r="B907" s="11">
        <f>2.59*10000/1000</f>
        <v>25.9</v>
      </c>
    </row>
    <row r="908" spans="1:2" ht="15.75" x14ac:dyDescent="0.25">
      <c r="A908" s="10" t="s">
        <v>8</v>
      </c>
      <c r="B908" s="11">
        <f>B907*0.1</f>
        <v>2.59</v>
      </c>
    </row>
    <row r="909" spans="1:2" ht="15.75" x14ac:dyDescent="0.25">
      <c r="A909" s="4" t="s">
        <v>9</v>
      </c>
      <c r="B909" s="5">
        <f>SUM(B907:B908)</f>
        <v>28.49</v>
      </c>
    </row>
    <row r="910" spans="1:2" ht="31.5" x14ac:dyDescent="0.25">
      <c r="A910" s="10" t="s">
        <v>157</v>
      </c>
      <c r="B910" s="11">
        <f>2.59*10000/1000</f>
        <v>25.9</v>
      </c>
    </row>
    <row r="911" spans="1:2" ht="15.75" x14ac:dyDescent="0.25">
      <c r="A911" s="10" t="s">
        <v>8</v>
      </c>
      <c r="B911" s="11">
        <f>B910*0.1</f>
        <v>2.59</v>
      </c>
    </row>
    <row r="912" spans="1:2" ht="15.75" x14ac:dyDescent="0.25">
      <c r="A912" s="4" t="s">
        <v>9</v>
      </c>
      <c r="B912" s="5">
        <f>SUM(B910:B911)</f>
        <v>28.49</v>
      </c>
    </row>
    <row r="913" spans="1:2" ht="31.5" x14ac:dyDescent="0.25">
      <c r="A913" s="10" t="s">
        <v>157</v>
      </c>
      <c r="B913" s="11">
        <f>2.59*10000/1000</f>
        <v>25.9</v>
      </c>
    </row>
    <row r="914" spans="1:2" ht="15.75" x14ac:dyDescent="0.25">
      <c r="A914" s="10" t="s">
        <v>8</v>
      </c>
      <c r="B914" s="11">
        <f>B913*0.1</f>
        <v>2.59</v>
      </c>
    </row>
    <row r="915" spans="1:2" ht="15.75" x14ac:dyDescent="0.25">
      <c r="A915" s="4" t="s">
        <v>9</v>
      </c>
      <c r="B915" s="5">
        <f>SUM(B913:B914)</f>
        <v>28.49</v>
      </c>
    </row>
    <row r="916" spans="1:2" ht="31.5" x14ac:dyDescent="0.25">
      <c r="A916" s="10" t="s">
        <v>181</v>
      </c>
      <c r="B916" s="11">
        <f>2.59*25000/1000</f>
        <v>64.75</v>
      </c>
    </row>
    <row r="917" spans="1:2" ht="15.75" x14ac:dyDescent="0.25">
      <c r="A917" s="10" t="s">
        <v>8</v>
      </c>
      <c r="B917" s="11">
        <f>B916*0.1</f>
        <v>6.4750000000000005</v>
      </c>
    </row>
    <row r="918" spans="1:2" ht="15.75" x14ac:dyDescent="0.25">
      <c r="A918" s="4" t="s">
        <v>9</v>
      </c>
      <c r="B918" s="5">
        <v>71.3</v>
      </c>
    </row>
    <row r="919" spans="1:2" ht="31.5" x14ac:dyDescent="0.25">
      <c r="A919" s="10" t="s">
        <v>162</v>
      </c>
      <c r="B919" s="11">
        <f>2.59*29000/1000</f>
        <v>75.11</v>
      </c>
    </row>
    <row r="920" spans="1:2" ht="15.75" x14ac:dyDescent="0.25">
      <c r="A920" s="10" t="s">
        <v>8</v>
      </c>
      <c r="B920" s="11">
        <f>B919*0.1</f>
        <v>7.5110000000000001</v>
      </c>
    </row>
    <row r="921" spans="1:2" ht="15.75" x14ac:dyDescent="0.25">
      <c r="A921" s="4" t="s">
        <v>9</v>
      </c>
      <c r="B921" s="5">
        <f>SUM(B919:B920)</f>
        <v>82.620999999999995</v>
      </c>
    </row>
    <row r="922" spans="1:2" ht="31.5" x14ac:dyDescent="0.25">
      <c r="A922" s="10" t="s">
        <v>157</v>
      </c>
      <c r="B922" s="11">
        <f>2.59*10000/1000</f>
        <v>25.9</v>
      </c>
    </row>
    <row r="923" spans="1:2" ht="15.75" x14ac:dyDescent="0.25">
      <c r="A923" s="10" t="s">
        <v>8</v>
      </c>
      <c r="B923" s="11">
        <f>B922*0.1</f>
        <v>2.59</v>
      </c>
    </row>
    <row r="924" spans="1:2" ht="15.75" x14ac:dyDescent="0.25">
      <c r="A924" s="4" t="s">
        <v>9</v>
      </c>
      <c r="B924" s="5">
        <f>SUM(B922:B923)</f>
        <v>28.49</v>
      </c>
    </row>
    <row r="925" spans="1:2" ht="31.5" x14ac:dyDescent="0.25">
      <c r="A925" s="10" t="s">
        <v>175</v>
      </c>
      <c r="B925" s="11">
        <f>2.59*4500/1000</f>
        <v>11.654999999999999</v>
      </c>
    </row>
    <row r="926" spans="1:2" ht="15.75" x14ac:dyDescent="0.25">
      <c r="A926" s="10" t="s">
        <v>8</v>
      </c>
      <c r="B926" s="11">
        <f>B925*0.1</f>
        <v>1.1655</v>
      </c>
    </row>
    <row r="927" spans="1:2" ht="15.75" x14ac:dyDescent="0.25">
      <c r="A927" s="4" t="s">
        <v>9</v>
      </c>
      <c r="B927" s="5">
        <v>12.9</v>
      </c>
    </row>
    <row r="928" spans="1:2" ht="15.75" x14ac:dyDescent="0.25">
      <c r="A928" s="18" t="str">
        <f>ТЭО!A352</f>
        <v xml:space="preserve">АРТПС Озерцы                    </v>
      </c>
      <c r="B928" s="19"/>
    </row>
    <row r="929" spans="1:2" ht="31.5" x14ac:dyDescent="0.25">
      <c r="A929" s="10" t="s">
        <v>181</v>
      </c>
      <c r="B929" s="11">
        <f>2.59*25000/1000</f>
        <v>64.75</v>
      </c>
    </row>
    <row r="930" spans="1:2" ht="15.75" x14ac:dyDescent="0.25">
      <c r="A930" s="10" t="s">
        <v>8</v>
      </c>
      <c r="B930" s="11">
        <f>B929*0.1</f>
        <v>6.4750000000000005</v>
      </c>
    </row>
    <row r="931" spans="1:2" ht="15.75" x14ac:dyDescent="0.25">
      <c r="A931" s="4" t="s">
        <v>9</v>
      </c>
      <c r="B931" s="5">
        <v>71.3</v>
      </c>
    </row>
    <row r="932" spans="1:2" ht="15.75" x14ac:dyDescent="0.25">
      <c r="A932" s="18" t="str">
        <f>ТЭО!A354</f>
        <v xml:space="preserve">АРТПС Освея                      </v>
      </c>
      <c r="B932" s="19"/>
    </row>
    <row r="933" spans="1:2" ht="31.5" x14ac:dyDescent="0.25">
      <c r="A933" s="10" t="s">
        <v>181</v>
      </c>
      <c r="B933" s="11">
        <f>2.59*25000/1000</f>
        <v>64.75</v>
      </c>
    </row>
    <row r="934" spans="1:2" ht="15.75" x14ac:dyDescent="0.25">
      <c r="A934" s="10" t="s">
        <v>8</v>
      </c>
      <c r="B934" s="11">
        <f>B933*0.1</f>
        <v>6.4750000000000005</v>
      </c>
    </row>
    <row r="935" spans="1:2" ht="15.75" x14ac:dyDescent="0.25">
      <c r="A935" s="4" t="s">
        <v>9</v>
      </c>
      <c r="B935" s="5">
        <v>71.3</v>
      </c>
    </row>
    <row r="936" spans="1:2" ht="31.5" x14ac:dyDescent="0.25">
      <c r="A936" s="10" t="s">
        <v>169</v>
      </c>
      <c r="B936" s="11">
        <f>2.59*20000/1000</f>
        <v>51.8</v>
      </c>
    </row>
    <row r="937" spans="1:2" ht="15.75" x14ac:dyDescent="0.25">
      <c r="A937" s="10" t="s">
        <v>8</v>
      </c>
      <c r="B937" s="11">
        <f>B936*0.1</f>
        <v>5.18</v>
      </c>
    </row>
    <row r="938" spans="1:2" ht="15.75" x14ac:dyDescent="0.25">
      <c r="A938" s="4" t="s">
        <v>9</v>
      </c>
      <c r="B938" s="5">
        <f>SUM(B936:B937)</f>
        <v>56.98</v>
      </c>
    </row>
    <row r="939" spans="1:2" ht="31.5" x14ac:dyDescent="0.25">
      <c r="A939" s="10" t="s">
        <v>169</v>
      </c>
      <c r="B939" s="11">
        <f>2.59*20000/1000</f>
        <v>51.8</v>
      </c>
    </row>
    <row r="940" spans="1:2" ht="15.75" x14ac:dyDescent="0.25">
      <c r="A940" s="10" t="s">
        <v>8</v>
      </c>
      <c r="B940" s="11">
        <f>B939*0.1</f>
        <v>5.18</v>
      </c>
    </row>
    <row r="941" spans="1:2" ht="15.75" x14ac:dyDescent="0.25">
      <c r="A941" s="4" t="s">
        <v>9</v>
      </c>
      <c r="B941" s="5">
        <f>SUM(B939:B940)</f>
        <v>56.98</v>
      </c>
    </row>
    <row r="942" spans="1:2" ht="31.5" x14ac:dyDescent="0.25">
      <c r="A942" s="10" t="s">
        <v>177</v>
      </c>
      <c r="B942" s="11">
        <f>2.59*14000/1000</f>
        <v>36.26</v>
      </c>
    </row>
    <row r="943" spans="1:2" ht="15.75" x14ac:dyDescent="0.25">
      <c r="A943" s="10" t="s">
        <v>8</v>
      </c>
      <c r="B943" s="11">
        <f>B942*0.1</f>
        <v>3.6259999999999999</v>
      </c>
    </row>
    <row r="944" spans="1:2" ht="15.75" x14ac:dyDescent="0.25">
      <c r="A944" s="4" t="s">
        <v>9</v>
      </c>
      <c r="B944" s="5">
        <f>SUM(B942:B943)</f>
        <v>39.885999999999996</v>
      </c>
    </row>
    <row r="945" spans="1:2" ht="31.5" x14ac:dyDescent="0.25">
      <c r="A945" s="10" t="s">
        <v>181</v>
      </c>
      <c r="B945" s="11">
        <f>2.59*25000/1000</f>
        <v>64.75</v>
      </c>
    </row>
    <row r="946" spans="1:2" ht="15.75" x14ac:dyDescent="0.25">
      <c r="A946" s="10" t="s">
        <v>8</v>
      </c>
      <c r="B946" s="11">
        <f>B945*0.1</f>
        <v>6.4750000000000005</v>
      </c>
    </row>
    <row r="947" spans="1:2" ht="15.75" x14ac:dyDescent="0.25">
      <c r="A947" s="4" t="s">
        <v>9</v>
      </c>
      <c r="B947" s="5">
        <v>71.3</v>
      </c>
    </row>
    <row r="948" spans="1:2" ht="31.5" x14ac:dyDescent="0.25">
      <c r="A948" s="10" t="s">
        <v>182</v>
      </c>
      <c r="B948" s="11">
        <f>2.59*25000/1000</f>
        <v>64.75</v>
      </c>
    </row>
    <row r="949" spans="1:2" ht="15.75" x14ac:dyDescent="0.25">
      <c r="A949" s="10" t="s">
        <v>8</v>
      </c>
      <c r="B949" s="11">
        <f>B948*0.1</f>
        <v>6.4750000000000005</v>
      </c>
    </row>
    <row r="950" spans="1:2" ht="15.75" x14ac:dyDescent="0.25">
      <c r="A950" s="4" t="s">
        <v>9</v>
      </c>
      <c r="B950" s="5">
        <v>71.3</v>
      </c>
    </row>
    <row r="951" spans="1:2" ht="15.75" x14ac:dyDescent="0.25">
      <c r="A951" s="18" t="str">
        <f>ТЭО!A361</f>
        <v xml:space="preserve">АРТПС Осиповичи                 </v>
      </c>
      <c r="B951" s="19"/>
    </row>
    <row r="952" spans="1:2" ht="31.5" x14ac:dyDescent="0.25">
      <c r="A952" s="10" t="s">
        <v>159</v>
      </c>
      <c r="B952" s="11">
        <f>2.59*13000/1000</f>
        <v>33.67</v>
      </c>
    </row>
    <row r="953" spans="1:2" ht="15.75" x14ac:dyDescent="0.25">
      <c r="A953" s="10" t="s">
        <v>8</v>
      </c>
      <c r="B953" s="11">
        <f>B952*0.1</f>
        <v>3.3670000000000004</v>
      </c>
    </row>
    <row r="954" spans="1:2" ht="15.75" x14ac:dyDescent="0.25">
      <c r="A954" s="4" t="s">
        <v>9</v>
      </c>
      <c r="B954" s="5">
        <v>37.1</v>
      </c>
    </row>
    <row r="955" spans="1:2" ht="31.5" x14ac:dyDescent="0.25">
      <c r="A955" s="10" t="s">
        <v>167</v>
      </c>
      <c r="B955" s="11">
        <f>2.59*15000/1000</f>
        <v>38.85</v>
      </c>
    </row>
    <row r="956" spans="1:2" ht="15.75" x14ac:dyDescent="0.25">
      <c r="A956" s="10" t="s">
        <v>8</v>
      </c>
      <c r="B956" s="11">
        <f>B955*0.1</f>
        <v>3.8850000000000002</v>
      </c>
    </row>
    <row r="957" spans="1:2" ht="15.75" x14ac:dyDescent="0.25">
      <c r="A957" s="4" t="s">
        <v>9</v>
      </c>
      <c r="B957" s="5">
        <v>42.8</v>
      </c>
    </row>
    <row r="958" spans="1:2" ht="31.5" x14ac:dyDescent="0.25">
      <c r="A958" s="10" t="s">
        <v>167</v>
      </c>
      <c r="B958" s="11">
        <f>2.59*15000/1000</f>
        <v>38.85</v>
      </c>
    </row>
    <row r="959" spans="1:2" ht="15.75" x14ac:dyDescent="0.25">
      <c r="A959" s="10" t="s">
        <v>8</v>
      </c>
      <c r="B959" s="11">
        <f>B958*0.1</f>
        <v>3.8850000000000002</v>
      </c>
    </row>
    <row r="960" spans="1:2" ht="15.75" x14ac:dyDescent="0.25">
      <c r="A960" s="4" t="s">
        <v>9</v>
      </c>
      <c r="B960" s="5">
        <v>42.8</v>
      </c>
    </row>
    <row r="961" spans="1:2" ht="31.5" x14ac:dyDescent="0.25">
      <c r="A961" s="10" t="s">
        <v>174</v>
      </c>
      <c r="B961" s="11">
        <f>2.59*10000/1000</f>
        <v>25.9</v>
      </c>
    </row>
    <row r="962" spans="1:2" ht="15.75" x14ac:dyDescent="0.25">
      <c r="A962" s="10" t="s">
        <v>8</v>
      </c>
      <c r="B962" s="11">
        <f>B961*0.1</f>
        <v>2.59</v>
      </c>
    </row>
    <row r="963" spans="1:2" ht="15.75" x14ac:dyDescent="0.25">
      <c r="A963" s="4" t="s">
        <v>9</v>
      </c>
      <c r="B963" s="5">
        <f>SUM(B961:B962)</f>
        <v>28.49</v>
      </c>
    </row>
    <row r="964" spans="1:2" ht="31.5" x14ac:dyDescent="0.25">
      <c r="A964" s="10" t="s">
        <v>174</v>
      </c>
      <c r="B964" s="11">
        <f>2.59*10000/1000</f>
        <v>25.9</v>
      </c>
    </row>
    <row r="965" spans="1:2" ht="15.75" x14ac:dyDescent="0.25">
      <c r="A965" s="10" t="s">
        <v>8</v>
      </c>
      <c r="B965" s="11">
        <f>B964*0.1</f>
        <v>2.59</v>
      </c>
    </row>
    <row r="966" spans="1:2" ht="15.75" x14ac:dyDescent="0.25">
      <c r="A966" s="4" t="s">
        <v>9</v>
      </c>
      <c r="B966" s="5">
        <f>SUM(B964:B965)</f>
        <v>28.49</v>
      </c>
    </row>
    <row r="967" spans="1:2" ht="31.5" x14ac:dyDescent="0.25">
      <c r="A967" s="10" t="s">
        <v>169</v>
      </c>
      <c r="B967" s="11">
        <f>2.59*20000/1000</f>
        <v>51.8</v>
      </c>
    </row>
    <row r="968" spans="1:2" ht="15.75" x14ac:dyDescent="0.25">
      <c r="A968" s="10" t="s">
        <v>8</v>
      </c>
      <c r="B968" s="11">
        <f>B967*0.1</f>
        <v>5.18</v>
      </c>
    </row>
    <row r="969" spans="1:2" ht="15.75" x14ac:dyDescent="0.25">
      <c r="A969" s="4" t="s">
        <v>9</v>
      </c>
      <c r="B969" s="5">
        <f>SUM(B967:B968)</f>
        <v>56.98</v>
      </c>
    </row>
    <row r="970" spans="1:2" ht="31.5" x14ac:dyDescent="0.25">
      <c r="A970" s="10" t="s">
        <v>169</v>
      </c>
      <c r="B970" s="11">
        <f>2.59*20000/1000</f>
        <v>51.8</v>
      </c>
    </row>
    <row r="971" spans="1:2" ht="15.75" x14ac:dyDescent="0.25">
      <c r="A971" s="10" t="s">
        <v>8</v>
      </c>
      <c r="B971" s="11">
        <f>B970*0.1</f>
        <v>5.18</v>
      </c>
    </row>
    <row r="972" spans="1:2" ht="15.75" x14ac:dyDescent="0.25">
      <c r="A972" s="4" t="s">
        <v>9</v>
      </c>
      <c r="B972" s="5">
        <f>SUM(B970:B971)</f>
        <v>56.98</v>
      </c>
    </row>
    <row r="973" spans="1:2" ht="31.5" x14ac:dyDescent="0.25">
      <c r="A973" s="10" t="s">
        <v>167</v>
      </c>
      <c r="B973" s="11">
        <f>2.59*15000/1000</f>
        <v>38.85</v>
      </c>
    </row>
    <row r="974" spans="1:2" ht="15.75" x14ac:dyDescent="0.25">
      <c r="A974" s="10" t="s">
        <v>8</v>
      </c>
      <c r="B974" s="11">
        <f>B973*0.1</f>
        <v>3.8850000000000002</v>
      </c>
    </row>
    <row r="975" spans="1:2" ht="15.75" x14ac:dyDescent="0.25">
      <c r="A975" s="4" t="s">
        <v>9</v>
      </c>
      <c r="B975" s="5">
        <v>42.8</v>
      </c>
    </row>
    <row r="976" spans="1:2" ht="31.5" x14ac:dyDescent="0.25">
      <c r="A976" s="10" t="s">
        <v>167</v>
      </c>
      <c r="B976" s="11">
        <f>2.59*15000/1000</f>
        <v>38.85</v>
      </c>
    </row>
    <row r="977" spans="1:2" ht="15.75" x14ac:dyDescent="0.25">
      <c r="A977" s="10" t="s">
        <v>8</v>
      </c>
      <c r="B977" s="11">
        <f>B976*0.1</f>
        <v>3.8850000000000002</v>
      </c>
    </row>
    <row r="978" spans="1:2" ht="15.75" x14ac:dyDescent="0.25">
      <c r="A978" s="4" t="s">
        <v>9</v>
      </c>
      <c r="B978" s="5">
        <v>42.8</v>
      </c>
    </row>
    <row r="979" spans="1:2" ht="31.5" x14ac:dyDescent="0.25">
      <c r="A979" s="10" t="s">
        <v>162</v>
      </c>
      <c r="B979" s="11">
        <f>2.59*29000/1000</f>
        <v>75.11</v>
      </c>
    </row>
    <row r="980" spans="1:2" ht="15.75" x14ac:dyDescent="0.25">
      <c r="A980" s="10" t="s">
        <v>8</v>
      </c>
      <c r="B980" s="11">
        <f>B979*0.1</f>
        <v>7.5110000000000001</v>
      </c>
    </row>
    <row r="981" spans="1:2" ht="15.75" x14ac:dyDescent="0.25">
      <c r="A981" s="4" t="s">
        <v>9</v>
      </c>
      <c r="B981" s="5">
        <f>SUM(B979:B980)</f>
        <v>82.620999999999995</v>
      </c>
    </row>
    <row r="982" spans="1:2" ht="31.5" x14ac:dyDescent="0.25">
      <c r="A982" s="10" t="s">
        <v>181</v>
      </c>
      <c r="B982" s="11">
        <f>2.59*25000/1000</f>
        <v>64.75</v>
      </c>
    </row>
    <row r="983" spans="1:2" ht="15.75" x14ac:dyDescent="0.25">
      <c r="A983" s="10" t="s">
        <v>8</v>
      </c>
      <c r="B983" s="11">
        <f>B982*0.1</f>
        <v>6.4750000000000005</v>
      </c>
    </row>
    <row r="984" spans="1:2" ht="15.75" x14ac:dyDescent="0.25">
      <c r="A984" s="4" t="s">
        <v>9</v>
      </c>
      <c r="B984" s="5">
        <v>71.3</v>
      </c>
    </row>
    <row r="985" spans="1:2" ht="15.75" x14ac:dyDescent="0.25">
      <c r="A985" s="18" t="str">
        <f>ТЭО!A373</f>
        <v xml:space="preserve">АРТПС Острино              </v>
      </c>
      <c r="B985" s="19"/>
    </row>
    <row r="986" spans="1:2" ht="31.5" x14ac:dyDescent="0.25">
      <c r="A986" s="10" t="s">
        <v>162</v>
      </c>
      <c r="B986" s="11">
        <f>2.59*29000/1000</f>
        <v>75.11</v>
      </c>
    </row>
    <row r="987" spans="1:2" ht="15.75" x14ac:dyDescent="0.25">
      <c r="A987" s="10" t="s">
        <v>8</v>
      </c>
      <c r="B987" s="11">
        <f>B986*0.1</f>
        <v>7.5110000000000001</v>
      </c>
    </row>
    <row r="988" spans="1:2" ht="15.75" x14ac:dyDescent="0.25">
      <c r="A988" s="4" t="s">
        <v>9</v>
      </c>
      <c r="B988" s="5">
        <f>SUM(B986:B987)</f>
        <v>82.620999999999995</v>
      </c>
    </row>
    <row r="989" spans="1:2" ht="31.5" x14ac:dyDescent="0.25">
      <c r="A989" s="10" t="s">
        <v>170</v>
      </c>
      <c r="B989" s="11">
        <f>2.59*27000/1000</f>
        <v>69.930000000000007</v>
      </c>
    </row>
    <row r="990" spans="1:2" ht="15.75" x14ac:dyDescent="0.25">
      <c r="A990" s="10" t="s">
        <v>8</v>
      </c>
      <c r="B990" s="11">
        <f>B989*0.1</f>
        <v>6.9930000000000012</v>
      </c>
    </row>
    <row r="991" spans="1:2" ht="15.75" x14ac:dyDescent="0.25">
      <c r="A991" s="4" t="s">
        <v>9</v>
      </c>
      <c r="B991" s="5">
        <f>SUM(B989:B990)</f>
        <v>76.923000000000002</v>
      </c>
    </row>
    <row r="992" spans="1:2" ht="31.5" x14ac:dyDescent="0.25">
      <c r="A992" s="10" t="s">
        <v>163</v>
      </c>
      <c r="B992" s="11">
        <f>2.59*14000/1000</f>
        <v>36.26</v>
      </c>
    </row>
    <row r="993" spans="1:2" ht="15.75" x14ac:dyDescent="0.25">
      <c r="A993" s="10" t="s">
        <v>8</v>
      </c>
      <c r="B993" s="11">
        <f>B992*0.1</f>
        <v>3.6259999999999999</v>
      </c>
    </row>
    <row r="994" spans="1:2" ht="15.75" x14ac:dyDescent="0.25">
      <c r="A994" s="4" t="s">
        <v>9</v>
      </c>
      <c r="B994" s="5">
        <f>SUM(B992:B993)</f>
        <v>39.885999999999996</v>
      </c>
    </row>
    <row r="995" spans="1:2" ht="15.75" x14ac:dyDescent="0.25">
      <c r="A995" s="18" t="str">
        <f>ТЭО!A377</f>
        <v xml:space="preserve">АРТПС Пинск (Посеничи)          </v>
      </c>
      <c r="B995" s="19"/>
    </row>
    <row r="996" spans="1:2" ht="31.5" x14ac:dyDescent="0.25">
      <c r="A996" s="10" t="s">
        <v>157</v>
      </c>
      <c r="B996" s="11">
        <f>2.59*10000/1000</f>
        <v>25.9</v>
      </c>
    </row>
    <row r="997" spans="1:2" ht="15.75" x14ac:dyDescent="0.25">
      <c r="A997" s="10" t="s">
        <v>8</v>
      </c>
      <c r="B997" s="11">
        <f>B996*0.1</f>
        <v>2.59</v>
      </c>
    </row>
    <row r="998" spans="1:2" ht="15.75" x14ac:dyDescent="0.25">
      <c r="A998" s="4" t="s">
        <v>9</v>
      </c>
      <c r="B998" s="5">
        <f>SUM(B996:B997)</f>
        <v>28.49</v>
      </c>
    </row>
    <row r="999" spans="1:2" ht="31.5" x14ac:dyDescent="0.25">
      <c r="A999" s="10" t="s">
        <v>160</v>
      </c>
      <c r="B999" s="11">
        <f>2.59*12000/1000</f>
        <v>31.08</v>
      </c>
    </row>
    <row r="1000" spans="1:2" ht="15.75" x14ac:dyDescent="0.25">
      <c r="A1000" s="10" t="s">
        <v>8</v>
      </c>
      <c r="B1000" s="11">
        <f>B999*0.1</f>
        <v>3.1080000000000001</v>
      </c>
    </row>
    <row r="1001" spans="1:2" ht="15.75" x14ac:dyDescent="0.25">
      <c r="A1001" s="4" t="s">
        <v>9</v>
      </c>
      <c r="B1001" s="5">
        <f>SUM(B999:B1000)</f>
        <v>34.187999999999995</v>
      </c>
    </row>
    <row r="1002" spans="1:2" ht="31.5" x14ac:dyDescent="0.25">
      <c r="A1002" s="10" t="s">
        <v>160</v>
      </c>
      <c r="B1002" s="11">
        <f>2.59*12000/1000</f>
        <v>31.08</v>
      </c>
    </row>
    <row r="1003" spans="1:2" ht="15.75" x14ac:dyDescent="0.25">
      <c r="A1003" s="10" t="s">
        <v>8</v>
      </c>
      <c r="B1003" s="11">
        <f>B1002*0.1</f>
        <v>3.1080000000000001</v>
      </c>
    </row>
    <row r="1004" spans="1:2" ht="15.75" x14ac:dyDescent="0.25">
      <c r="A1004" s="4" t="s">
        <v>9</v>
      </c>
      <c r="B1004" s="5">
        <f>SUM(B1002:B1003)</f>
        <v>34.187999999999995</v>
      </c>
    </row>
    <row r="1005" spans="1:2" ht="31.5" x14ac:dyDescent="0.25">
      <c r="A1005" s="10" t="s">
        <v>157</v>
      </c>
      <c r="B1005" s="11">
        <f>2.59*10000/1000</f>
        <v>25.9</v>
      </c>
    </row>
    <row r="1006" spans="1:2" ht="15.75" x14ac:dyDescent="0.25">
      <c r="A1006" s="10" t="s">
        <v>8</v>
      </c>
      <c r="B1006" s="11">
        <f>B1005*0.1</f>
        <v>2.59</v>
      </c>
    </row>
    <row r="1007" spans="1:2" ht="15.75" x14ac:dyDescent="0.25">
      <c r="A1007" s="4" t="s">
        <v>9</v>
      </c>
      <c r="B1007" s="5">
        <f>SUM(B1005:B1006)</f>
        <v>28.49</v>
      </c>
    </row>
    <row r="1008" spans="1:2" ht="31.5" x14ac:dyDescent="0.25">
      <c r="A1008" s="10" t="s">
        <v>157</v>
      </c>
      <c r="B1008" s="11">
        <f>2.59*10000/1000</f>
        <v>25.9</v>
      </c>
    </row>
    <row r="1009" spans="1:2" ht="15.75" x14ac:dyDescent="0.25">
      <c r="A1009" s="10" t="s">
        <v>8</v>
      </c>
      <c r="B1009" s="11">
        <f>B1008*0.1</f>
        <v>2.59</v>
      </c>
    </row>
    <row r="1010" spans="1:2" ht="15.75" x14ac:dyDescent="0.25">
      <c r="A1010" s="4" t="s">
        <v>9</v>
      </c>
      <c r="B1010" s="5">
        <f>SUM(B1008:B1009)</f>
        <v>28.49</v>
      </c>
    </row>
    <row r="1011" spans="1:2" ht="31.5" x14ac:dyDescent="0.25">
      <c r="A1011" s="10" t="s">
        <v>167</v>
      </c>
      <c r="B1011" s="11">
        <f>2.59*15000/1000</f>
        <v>38.85</v>
      </c>
    </row>
    <row r="1012" spans="1:2" ht="15.75" x14ac:dyDescent="0.25">
      <c r="A1012" s="10" t="s">
        <v>8</v>
      </c>
      <c r="B1012" s="11">
        <f>B1011*0.1</f>
        <v>3.8850000000000002</v>
      </c>
    </row>
    <row r="1013" spans="1:2" ht="15.75" x14ac:dyDescent="0.25">
      <c r="A1013" s="4" t="s">
        <v>9</v>
      </c>
      <c r="B1013" s="5">
        <v>42.8</v>
      </c>
    </row>
    <row r="1014" spans="1:2" ht="31.5" x14ac:dyDescent="0.25">
      <c r="A1014" s="10" t="s">
        <v>169</v>
      </c>
      <c r="B1014" s="11">
        <f>2.59*20000/1000</f>
        <v>51.8</v>
      </c>
    </row>
    <row r="1015" spans="1:2" ht="15.75" x14ac:dyDescent="0.25">
      <c r="A1015" s="10" t="s">
        <v>8</v>
      </c>
      <c r="B1015" s="11">
        <f>B1014*0.1</f>
        <v>5.18</v>
      </c>
    </row>
    <row r="1016" spans="1:2" ht="15.75" x14ac:dyDescent="0.25">
      <c r="A1016" s="4" t="s">
        <v>9</v>
      </c>
      <c r="B1016" s="5">
        <f>SUM(B1014:B1015)</f>
        <v>56.98</v>
      </c>
    </row>
    <row r="1017" spans="1:2" ht="31.5" x14ac:dyDescent="0.25">
      <c r="A1017" s="10" t="s">
        <v>169</v>
      </c>
      <c r="B1017" s="11">
        <f>2.59*20000/1000</f>
        <v>51.8</v>
      </c>
    </row>
    <row r="1018" spans="1:2" ht="15.75" x14ac:dyDescent="0.25">
      <c r="A1018" s="10" t="s">
        <v>8</v>
      </c>
      <c r="B1018" s="11">
        <f>B1017*0.1</f>
        <v>5.18</v>
      </c>
    </row>
    <row r="1019" spans="1:2" ht="15.75" x14ac:dyDescent="0.25">
      <c r="A1019" s="4" t="s">
        <v>9</v>
      </c>
      <c r="B1019" s="5">
        <f>SUM(B1017:B1018)</f>
        <v>56.98</v>
      </c>
    </row>
    <row r="1020" spans="1:2" ht="31.5" x14ac:dyDescent="0.25">
      <c r="A1020" s="10" t="s">
        <v>169</v>
      </c>
      <c r="B1020" s="11">
        <f>2.59*20000/1000</f>
        <v>51.8</v>
      </c>
    </row>
    <row r="1021" spans="1:2" ht="15.75" x14ac:dyDescent="0.25">
      <c r="A1021" s="10" t="s">
        <v>8</v>
      </c>
      <c r="B1021" s="11">
        <f>B1020*0.1</f>
        <v>5.18</v>
      </c>
    </row>
    <row r="1022" spans="1:2" ht="15.75" x14ac:dyDescent="0.25">
      <c r="A1022" s="4" t="s">
        <v>9</v>
      </c>
      <c r="B1022" s="5">
        <f>SUM(B1020:B1021)</f>
        <v>56.98</v>
      </c>
    </row>
    <row r="1023" spans="1:2" ht="31.5" x14ac:dyDescent="0.25">
      <c r="A1023" s="10" t="s">
        <v>169</v>
      </c>
      <c r="B1023" s="11">
        <f>2.59*20000/1000</f>
        <v>51.8</v>
      </c>
    </row>
    <row r="1024" spans="1:2" ht="15.75" x14ac:dyDescent="0.25">
      <c r="A1024" s="10" t="s">
        <v>8</v>
      </c>
      <c r="B1024" s="11">
        <f>B1023*0.1</f>
        <v>5.18</v>
      </c>
    </row>
    <row r="1025" spans="1:2" ht="15.75" x14ac:dyDescent="0.25">
      <c r="A1025" s="4" t="s">
        <v>9</v>
      </c>
      <c r="B1025" s="5">
        <f>SUM(B1023:B1024)</f>
        <v>56.98</v>
      </c>
    </row>
    <row r="1026" spans="1:2" ht="31.5" x14ac:dyDescent="0.25">
      <c r="A1026" s="10" t="s">
        <v>169</v>
      </c>
      <c r="B1026" s="11">
        <f>2.59*20000/1000</f>
        <v>51.8</v>
      </c>
    </row>
    <row r="1027" spans="1:2" ht="15.75" x14ac:dyDescent="0.25">
      <c r="A1027" s="10" t="s">
        <v>8</v>
      </c>
      <c r="B1027" s="11">
        <f>B1026*0.1</f>
        <v>5.18</v>
      </c>
    </row>
    <row r="1028" spans="1:2" ht="15.75" x14ac:dyDescent="0.25">
      <c r="A1028" s="4" t="s">
        <v>9</v>
      </c>
      <c r="B1028" s="5">
        <f>SUM(B1026:B1027)</f>
        <v>56.98</v>
      </c>
    </row>
    <row r="1029" spans="1:2" ht="31.5" x14ac:dyDescent="0.25">
      <c r="A1029" s="10" t="s">
        <v>160</v>
      </c>
      <c r="B1029" s="11">
        <f>2.59*12000/1000</f>
        <v>31.08</v>
      </c>
    </row>
    <row r="1030" spans="1:2" ht="15.75" x14ac:dyDescent="0.25">
      <c r="A1030" s="10" t="s">
        <v>8</v>
      </c>
      <c r="B1030" s="11">
        <f>B1029*0.1</f>
        <v>3.1080000000000001</v>
      </c>
    </row>
    <row r="1031" spans="1:2" ht="15.75" x14ac:dyDescent="0.25">
      <c r="A1031" s="4" t="s">
        <v>9</v>
      </c>
      <c r="B1031" s="5">
        <f>SUM(B1029:B1030)</f>
        <v>34.187999999999995</v>
      </c>
    </row>
    <row r="1032" spans="1:2" ht="31.5" x14ac:dyDescent="0.25">
      <c r="A1032" s="10" t="s">
        <v>178</v>
      </c>
      <c r="B1032" s="11">
        <f>2.59*20000/1000</f>
        <v>51.8</v>
      </c>
    </row>
    <row r="1033" spans="1:2" ht="15.75" x14ac:dyDescent="0.25">
      <c r="A1033" s="10" t="s">
        <v>8</v>
      </c>
      <c r="B1033" s="11">
        <f>B1032*0.1</f>
        <v>5.18</v>
      </c>
    </row>
    <row r="1034" spans="1:2" ht="15.75" x14ac:dyDescent="0.25">
      <c r="A1034" s="4" t="s">
        <v>9</v>
      </c>
      <c r="B1034" s="5">
        <f>SUM(B1032:B1033)</f>
        <v>56.98</v>
      </c>
    </row>
    <row r="1035" spans="1:2" ht="15.75" x14ac:dyDescent="0.25">
      <c r="A1035" s="18" t="str">
        <f>ТЭО!A391</f>
        <v xml:space="preserve">АРТПС Плещеницы                        </v>
      </c>
      <c r="B1035" s="19"/>
    </row>
    <row r="1036" spans="1:2" ht="31.5" x14ac:dyDescent="0.25">
      <c r="A1036" s="10" t="s">
        <v>163</v>
      </c>
      <c r="B1036" s="11">
        <f>2.59*14000/1000</f>
        <v>36.26</v>
      </c>
    </row>
    <row r="1037" spans="1:2" ht="15.75" x14ac:dyDescent="0.25">
      <c r="A1037" s="10" t="s">
        <v>8</v>
      </c>
      <c r="B1037" s="11">
        <f>B1036*0.1</f>
        <v>3.6259999999999999</v>
      </c>
    </row>
    <row r="1038" spans="1:2" ht="15.75" x14ac:dyDescent="0.25">
      <c r="A1038" s="4" t="s">
        <v>9</v>
      </c>
      <c r="B1038" s="5">
        <f>SUM(B1036:B1037)</f>
        <v>39.885999999999996</v>
      </c>
    </row>
    <row r="1039" spans="1:2" ht="31.5" x14ac:dyDescent="0.25">
      <c r="A1039" s="10" t="s">
        <v>163</v>
      </c>
      <c r="B1039" s="11">
        <f>2.59*14000/1000</f>
        <v>36.26</v>
      </c>
    </row>
    <row r="1040" spans="1:2" ht="15.75" x14ac:dyDescent="0.25">
      <c r="A1040" s="10" t="s">
        <v>8</v>
      </c>
      <c r="B1040" s="11">
        <f>B1039*0.1</f>
        <v>3.6259999999999999</v>
      </c>
    </row>
    <row r="1041" spans="1:2" ht="15.75" x14ac:dyDescent="0.25">
      <c r="A1041" s="4" t="s">
        <v>9</v>
      </c>
      <c r="B1041" s="5">
        <f>SUM(B1039:B1040)</f>
        <v>39.885999999999996</v>
      </c>
    </row>
    <row r="1042" spans="1:2" ht="31.5" x14ac:dyDescent="0.25">
      <c r="A1042" s="10" t="s">
        <v>165</v>
      </c>
      <c r="B1042" s="11">
        <f>2.59*12000/1000</f>
        <v>31.08</v>
      </c>
    </row>
    <row r="1043" spans="1:2" ht="15.75" x14ac:dyDescent="0.25">
      <c r="A1043" s="10" t="s">
        <v>8</v>
      </c>
      <c r="B1043" s="11">
        <f>B1042*0.1</f>
        <v>3.1080000000000001</v>
      </c>
    </row>
    <row r="1044" spans="1:2" ht="15.75" x14ac:dyDescent="0.25">
      <c r="A1044" s="4" t="s">
        <v>9</v>
      </c>
      <c r="B1044" s="5">
        <f>SUM(B1042:B1043)</f>
        <v>34.187999999999995</v>
      </c>
    </row>
    <row r="1045" spans="1:2" ht="15.75" x14ac:dyDescent="0.25">
      <c r="A1045" s="18" t="str">
        <f>ТЭО!A395</f>
        <v xml:space="preserve">АРТПС Пруды                            </v>
      </c>
      <c r="B1045" s="19"/>
    </row>
    <row r="1046" spans="1:2" ht="31.5" x14ac:dyDescent="0.25">
      <c r="A1046" s="10" t="s">
        <v>179</v>
      </c>
      <c r="B1046" s="11">
        <f>2.59*14500/1000</f>
        <v>37.555</v>
      </c>
    </row>
    <row r="1047" spans="1:2" ht="15.75" x14ac:dyDescent="0.25">
      <c r="A1047" s="10" t="s">
        <v>8</v>
      </c>
      <c r="B1047" s="11">
        <f>B1046*0.1</f>
        <v>3.7555000000000001</v>
      </c>
    </row>
    <row r="1048" spans="1:2" ht="15.75" x14ac:dyDescent="0.25">
      <c r="A1048" s="4" t="s">
        <v>9</v>
      </c>
      <c r="B1048" s="5">
        <v>41.4</v>
      </c>
    </row>
    <row r="1049" spans="1:2" ht="31.5" x14ac:dyDescent="0.25">
      <c r="A1049" s="10" t="s">
        <v>170</v>
      </c>
      <c r="B1049" s="11">
        <f>2.59*27000/1000</f>
        <v>69.930000000000007</v>
      </c>
    </row>
    <row r="1050" spans="1:2" ht="15.75" x14ac:dyDescent="0.25">
      <c r="A1050" s="10" t="s">
        <v>8</v>
      </c>
      <c r="B1050" s="11">
        <f>B1049*0.1</f>
        <v>6.9930000000000012</v>
      </c>
    </row>
    <row r="1051" spans="1:2" ht="15.75" x14ac:dyDescent="0.25">
      <c r="A1051" s="4" t="s">
        <v>9</v>
      </c>
      <c r="B1051" s="5">
        <f>SUM(B1049:B1050)</f>
        <v>76.923000000000002</v>
      </c>
    </row>
    <row r="1052" spans="1:2" ht="31.5" x14ac:dyDescent="0.25">
      <c r="A1052" s="10" t="s">
        <v>164</v>
      </c>
      <c r="B1052" s="11">
        <f>2.59*14000/1000</f>
        <v>36.26</v>
      </c>
    </row>
    <row r="1053" spans="1:2" ht="15.75" x14ac:dyDescent="0.25">
      <c r="A1053" s="10" t="s">
        <v>8</v>
      </c>
      <c r="B1053" s="11">
        <f>B1052*0.1</f>
        <v>3.6259999999999999</v>
      </c>
    </row>
    <row r="1054" spans="1:2" ht="15.75" x14ac:dyDescent="0.25">
      <c r="A1054" s="4" t="s">
        <v>9</v>
      </c>
      <c r="B1054" s="5">
        <f>SUM(B1052:B1053)</f>
        <v>39.885999999999996</v>
      </c>
    </row>
    <row r="1055" spans="1:2" ht="31.5" x14ac:dyDescent="0.25">
      <c r="A1055" s="10" t="s">
        <v>164</v>
      </c>
      <c r="B1055" s="11">
        <f>2.59*14000/1000</f>
        <v>36.26</v>
      </c>
    </row>
    <row r="1056" spans="1:2" ht="15.75" x14ac:dyDescent="0.25">
      <c r="A1056" s="10" t="s">
        <v>8</v>
      </c>
      <c r="B1056" s="11">
        <f>B1055*0.1</f>
        <v>3.6259999999999999</v>
      </c>
    </row>
    <row r="1057" spans="1:2" ht="15.75" x14ac:dyDescent="0.25">
      <c r="A1057" s="4" t="s">
        <v>9</v>
      </c>
      <c r="B1057" s="5">
        <f>SUM(B1055:B1056)</f>
        <v>39.885999999999996</v>
      </c>
    </row>
    <row r="1058" spans="1:2" ht="15.75" x14ac:dyDescent="0.25">
      <c r="A1058" s="18" t="str">
        <f>ТЭО!A400</f>
        <v xml:space="preserve">АРТПС Радошковичи                      </v>
      </c>
      <c r="B1058" s="19"/>
    </row>
    <row r="1059" spans="1:2" ht="31.5" x14ac:dyDescent="0.25">
      <c r="A1059" s="10" t="s">
        <v>163</v>
      </c>
      <c r="B1059" s="11">
        <f>2.59*14000/1000</f>
        <v>36.26</v>
      </c>
    </row>
    <row r="1060" spans="1:2" ht="15.75" x14ac:dyDescent="0.25">
      <c r="A1060" s="10" t="s">
        <v>8</v>
      </c>
      <c r="B1060" s="11">
        <f>B1059*0.1</f>
        <v>3.6259999999999999</v>
      </c>
    </row>
    <row r="1061" spans="1:2" ht="15.75" x14ac:dyDescent="0.25">
      <c r="A1061" s="4" t="s">
        <v>9</v>
      </c>
      <c r="B1061" s="5">
        <f>SUM(B1059:B1060)</f>
        <v>39.885999999999996</v>
      </c>
    </row>
    <row r="1062" spans="1:2" ht="31.5" x14ac:dyDescent="0.25">
      <c r="A1062" s="10" t="s">
        <v>163</v>
      </c>
      <c r="B1062" s="11">
        <f>2.59*14000/1000</f>
        <v>36.26</v>
      </c>
    </row>
    <row r="1063" spans="1:2" ht="15.75" x14ac:dyDescent="0.25">
      <c r="A1063" s="10" t="s">
        <v>8</v>
      </c>
      <c r="B1063" s="11">
        <f>B1062*0.1</f>
        <v>3.6259999999999999</v>
      </c>
    </row>
    <row r="1064" spans="1:2" ht="15.75" x14ac:dyDescent="0.25">
      <c r="A1064" s="4" t="s">
        <v>9</v>
      </c>
      <c r="B1064" s="5">
        <f>SUM(B1062:B1063)</f>
        <v>39.885999999999996</v>
      </c>
    </row>
    <row r="1065" spans="1:2" ht="31.5" x14ac:dyDescent="0.25">
      <c r="A1065" s="10" t="s">
        <v>162</v>
      </c>
      <c r="B1065" s="11">
        <f>2.59*29000/1000</f>
        <v>75.11</v>
      </c>
    </row>
    <row r="1066" spans="1:2" ht="15.75" x14ac:dyDescent="0.25">
      <c r="A1066" s="10" t="s">
        <v>8</v>
      </c>
      <c r="B1066" s="11">
        <f>B1065*0.1</f>
        <v>7.5110000000000001</v>
      </c>
    </row>
    <row r="1067" spans="1:2" ht="15.75" x14ac:dyDescent="0.25">
      <c r="A1067" s="4" t="s">
        <v>9</v>
      </c>
      <c r="B1067" s="5">
        <f>SUM(B1065:B1066)</f>
        <v>82.620999999999995</v>
      </c>
    </row>
    <row r="1068" spans="1:2" ht="15.75" x14ac:dyDescent="0.25">
      <c r="A1068" s="18" t="str">
        <f>ТЭО!A404</f>
        <v xml:space="preserve">АРТПС Свислочь                 </v>
      </c>
      <c r="B1068" s="19"/>
    </row>
    <row r="1069" spans="1:2" ht="31.5" x14ac:dyDescent="0.25">
      <c r="A1069" s="10" t="s">
        <v>175</v>
      </c>
      <c r="B1069" s="11">
        <f>2.59*4500/1000</f>
        <v>11.654999999999999</v>
      </c>
    </row>
    <row r="1070" spans="1:2" ht="15.75" x14ac:dyDescent="0.25">
      <c r="A1070" s="10" t="s">
        <v>8</v>
      </c>
      <c r="B1070" s="11">
        <f>B1069*0.1</f>
        <v>1.1655</v>
      </c>
    </row>
    <row r="1071" spans="1:2" ht="15.75" x14ac:dyDescent="0.25">
      <c r="A1071" s="4" t="s">
        <v>9</v>
      </c>
      <c r="B1071" s="5">
        <v>12.9</v>
      </c>
    </row>
    <row r="1072" spans="1:2" ht="31.5" x14ac:dyDescent="0.25">
      <c r="A1072" s="10" t="s">
        <v>163</v>
      </c>
      <c r="B1072" s="11">
        <f>2.59*14000/1000</f>
        <v>36.26</v>
      </c>
    </row>
    <row r="1073" spans="1:2" ht="15.75" x14ac:dyDescent="0.25">
      <c r="A1073" s="10" t="s">
        <v>8</v>
      </c>
      <c r="B1073" s="11">
        <f>B1072*0.1</f>
        <v>3.6259999999999999</v>
      </c>
    </row>
    <row r="1074" spans="1:2" ht="15.75" x14ac:dyDescent="0.25">
      <c r="A1074" s="4" t="s">
        <v>9</v>
      </c>
      <c r="B1074" s="5">
        <f>SUM(B1072:B1073)</f>
        <v>39.885999999999996</v>
      </c>
    </row>
    <row r="1075" spans="1:2" ht="31.5" x14ac:dyDescent="0.25">
      <c r="A1075" s="10" t="s">
        <v>163</v>
      </c>
      <c r="B1075" s="11">
        <f>2.59*14000/1000</f>
        <v>36.26</v>
      </c>
    </row>
    <row r="1076" spans="1:2" ht="15.75" x14ac:dyDescent="0.25">
      <c r="A1076" s="10" t="s">
        <v>8</v>
      </c>
      <c r="B1076" s="11">
        <f>B1075*0.1</f>
        <v>3.6259999999999999</v>
      </c>
    </row>
    <row r="1077" spans="1:2" ht="15.75" x14ac:dyDescent="0.25">
      <c r="A1077" s="4" t="s">
        <v>9</v>
      </c>
      <c r="B1077" s="5">
        <f>SUM(B1075:B1076)</f>
        <v>39.885999999999996</v>
      </c>
    </row>
    <row r="1078" spans="1:2" ht="31.5" x14ac:dyDescent="0.25">
      <c r="A1078" s="10" t="s">
        <v>162</v>
      </c>
      <c r="B1078" s="11">
        <f>2.59*29000/1000</f>
        <v>75.11</v>
      </c>
    </row>
    <row r="1079" spans="1:2" ht="15.75" x14ac:dyDescent="0.25">
      <c r="A1079" s="10" t="s">
        <v>8</v>
      </c>
      <c r="B1079" s="11">
        <f>B1078*0.1</f>
        <v>7.5110000000000001</v>
      </c>
    </row>
    <row r="1080" spans="1:2" ht="15.75" x14ac:dyDescent="0.25">
      <c r="A1080" s="4" t="s">
        <v>9</v>
      </c>
      <c r="B1080" s="5">
        <f>SUM(B1078:B1079)</f>
        <v>82.620999999999995</v>
      </c>
    </row>
    <row r="1081" spans="1:2" ht="15.75" x14ac:dyDescent="0.25">
      <c r="A1081" s="18" t="str">
        <f>ТЭО!A409</f>
        <v xml:space="preserve">АРТПС Сенно                  </v>
      </c>
      <c r="B1081" s="19"/>
    </row>
    <row r="1082" spans="1:2" ht="31.5" x14ac:dyDescent="0.25">
      <c r="A1082" s="10" t="s">
        <v>162</v>
      </c>
      <c r="B1082" s="11">
        <f>2.59*29000/1000</f>
        <v>75.11</v>
      </c>
    </row>
    <row r="1083" spans="1:2" ht="15.75" x14ac:dyDescent="0.25">
      <c r="A1083" s="10" t="s">
        <v>8</v>
      </c>
      <c r="B1083" s="11">
        <f>B1082*0.1</f>
        <v>7.5110000000000001</v>
      </c>
    </row>
    <row r="1084" spans="1:2" ht="15.75" x14ac:dyDescent="0.25">
      <c r="A1084" s="4" t="s">
        <v>9</v>
      </c>
      <c r="B1084" s="5">
        <f>SUM(B1082:B1083)</f>
        <v>82.620999999999995</v>
      </c>
    </row>
    <row r="1085" spans="1:2" ht="31.5" x14ac:dyDescent="0.25">
      <c r="A1085" s="10" t="s">
        <v>167</v>
      </c>
      <c r="B1085" s="11">
        <f>2.59*15000/1000</f>
        <v>38.85</v>
      </c>
    </row>
    <row r="1086" spans="1:2" ht="15.75" x14ac:dyDescent="0.25">
      <c r="A1086" s="10" t="s">
        <v>8</v>
      </c>
      <c r="B1086" s="11">
        <f>B1085*0.1</f>
        <v>3.8850000000000002</v>
      </c>
    </row>
    <row r="1087" spans="1:2" ht="15.75" x14ac:dyDescent="0.25">
      <c r="A1087" s="4" t="s">
        <v>9</v>
      </c>
      <c r="B1087" s="5">
        <v>42.8</v>
      </c>
    </row>
    <row r="1088" spans="1:2" ht="31.5" x14ac:dyDescent="0.25">
      <c r="A1088" s="10" t="s">
        <v>167</v>
      </c>
      <c r="B1088" s="11">
        <f>2.59*15000/1000</f>
        <v>38.85</v>
      </c>
    </row>
    <row r="1089" spans="1:2" ht="15.75" x14ac:dyDescent="0.25">
      <c r="A1089" s="10" t="s">
        <v>8</v>
      </c>
      <c r="B1089" s="11">
        <f>B1088*0.1</f>
        <v>3.8850000000000002</v>
      </c>
    </row>
    <row r="1090" spans="1:2" ht="15.75" x14ac:dyDescent="0.25">
      <c r="A1090" s="4" t="s">
        <v>9</v>
      </c>
      <c r="B1090" s="5">
        <v>42.8</v>
      </c>
    </row>
    <row r="1091" spans="1:2" ht="31.5" x14ac:dyDescent="0.25">
      <c r="A1091" s="10" t="s">
        <v>157</v>
      </c>
      <c r="B1091" s="11">
        <f>2.59*10000/1000</f>
        <v>25.9</v>
      </c>
    </row>
    <row r="1092" spans="1:2" ht="15.75" x14ac:dyDescent="0.25">
      <c r="A1092" s="10" t="s">
        <v>8</v>
      </c>
      <c r="B1092" s="11">
        <f>B1091*0.1</f>
        <v>2.59</v>
      </c>
    </row>
    <row r="1093" spans="1:2" ht="15.75" x14ac:dyDescent="0.25">
      <c r="A1093" s="4" t="s">
        <v>9</v>
      </c>
      <c r="B1093" s="5">
        <f>SUM(B1091:B1092)</f>
        <v>28.49</v>
      </c>
    </row>
    <row r="1094" spans="1:2" ht="31.5" x14ac:dyDescent="0.25">
      <c r="A1094" s="10" t="s">
        <v>165</v>
      </c>
      <c r="B1094" s="11">
        <f>2.59*12000/1000</f>
        <v>31.08</v>
      </c>
    </row>
    <row r="1095" spans="1:2" ht="15.75" x14ac:dyDescent="0.25">
      <c r="A1095" s="10" t="s">
        <v>8</v>
      </c>
      <c r="B1095" s="11">
        <f>B1094*0.1</f>
        <v>3.1080000000000001</v>
      </c>
    </row>
    <row r="1096" spans="1:2" ht="15.75" x14ac:dyDescent="0.25">
      <c r="A1096" s="4" t="s">
        <v>9</v>
      </c>
      <c r="B1096" s="5">
        <f>SUM(B1094:B1095)</f>
        <v>34.187999999999995</v>
      </c>
    </row>
    <row r="1097" spans="1:2" ht="31.5" x14ac:dyDescent="0.25">
      <c r="A1097" s="10" t="s">
        <v>165</v>
      </c>
      <c r="B1097" s="11">
        <f>2.59*12000/1000</f>
        <v>31.08</v>
      </c>
    </row>
    <row r="1098" spans="1:2" ht="15.75" x14ac:dyDescent="0.25">
      <c r="A1098" s="10" t="s">
        <v>8</v>
      </c>
      <c r="B1098" s="11">
        <f>B1097*0.1</f>
        <v>3.1080000000000001</v>
      </c>
    </row>
    <row r="1099" spans="1:2" ht="15.75" x14ac:dyDescent="0.25">
      <c r="A1099" s="4" t="s">
        <v>9</v>
      </c>
      <c r="B1099" s="5">
        <f>SUM(B1097:B1098)</f>
        <v>34.187999999999995</v>
      </c>
    </row>
    <row r="1100" spans="1:2" ht="15.75" x14ac:dyDescent="0.25">
      <c r="A1100" s="18" t="str">
        <f>ТЭО!A416</f>
        <v xml:space="preserve">АРТПС Синкевичи             </v>
      </c>
      <c r="B1100" s="19"/>
    </row>
    <row r="1101" spans="1:2" ht="31.5" x14ac:dyDescent="0.25">
      <c r="A1101" s="10" t="s">
        <v>159</v>
      </c>
      <c r="B1101" s="11">
        <f>2.59*13000/1000</f>
        <v>33.67</v>
      </c>
    </row>
    <row r="1102" spans="1:2" ht="15.75" x14ac:dyDescent="0.25">
      <c r="A1102" s="10" t="s">
        <v>8</v>
      </c>
      <c r="B1102" s="11">
        <f>B1101*0.1</f>
        <v>3.3670000000000004</v>
      </c>
    </row>
    <row r="1103" spans="1:2" ht="15.75" x14ac:dyDescent="0.25">
      <c r="A1103" s="4" t="s">
        <v>9</v>
      </c>
      <c r="B1103" s="5">
        <v>37.1</v>
      </c>
    </row>
    <row r="1104" spans="1:2" ht="31.5" x14ac:dyDescent="0.25">
      <c r="A1104" s="10" t="s">
        <v>157</v>
      </c>
      <c r="B1104" s="11">
        <f>2.59*10000/1000</f>
        <v>25.9</v>
      </c>
    </row>
    <row r="1105" spans="1:2" ht="15.75" x14ac:dyDescent="0.25">
      <c r="A1105" s="10" t="s">
        <v>8</v>
      </c>
      <c r="B1105" s="11">
        <f>B1104*0.1</f>
        <v>2.59</v>
      </c>
    </row>
    <row r="1106" spans="1:2" ht="15.75" x14ac:dyDescent="0.25">
      <c r="A1106" s="4" t="s">
        <v>9</v>
      </c>
      <c r="B1106" s="5">
        <f>SUM(B1104:B1105)</f>
        <v>28.49</v>
      </c>
    </row>
    <row r="1107" spans="1:2" ht="31.5" x14ac:dyDescent="0.25">
      <c r="A1107" s="10" t="s">
        <v>157</v>
      </c>
      <c r="B1107" s="11">
        <f>2.59*10000/1000</f>
        <v>25.9</v>
      </c>
    </row>
    <row r="1108" spans="1:2" ht="15.75" x14ac:dyDescent="0.25">
      <c r="A1108" s="10" t="s">
        <v>8</v>
      </c>
      <c r="B1108" s="11">
        <f>B1107*0.1</f>
        <v>2.59</v>
      </c>
    </row>
    <row r="1109" spans="1:2" ht="15.75" x14ac:dyDescent="0.25">
      <c r="A1109" s="4" t="s">
        <v>9</v>
      </c>
      <c r="B1109" s="5">
        <f>SUM(B1107:B1108)</f>
        <v>28.49</v>
      </c>
    </row>
    <row r="1110" spans="1:2" ht="31.5" x14ac:dyDescent="0.25">
      <c r="A1110" s="10" t="s">
        <v>157</v>
      </c>
      <c r="B1110" s="11">
        <f>2.59*10000/1000</f>
        <v>25.9</v>
      </c>
    </row>
    <row r="1111" spans="1:2" ht="15.75" x14ac:dyDescent="0.25">
      <c r="A1111" s="10" t="s">
        <v>8</v>
      </c>
      <c r="B1111" s="11">
        <f>B1110*0.1</f>
        <v>2.59</v>
      </c>
    </row>
    <row r="1112" spans="1:2" ht="15.75" x14ac:dyDescent="0.25">
      <c r="A1112" s="4" t="s">
        <v>9</v>
      </c>
      <c r="B1112" s="5">
        <f>SUM(B1110:B1111)</f>
        <v>28.49</v>
      </c>
    </row>
    <row r="1113" spans="1:2" ht="31.5" x14ac:dyDescent="0.25">
      <c r="A1113" s="10" t="s">
        <v>162</v>
      </c>
      <c r="B1113" s="11">
        <f>2.59*29000/1000</f>
        <v>75.11</v>
      </c>
    </row>
    <row r="1114" spans="1:2" ht="15.75" x14ac:dyDescent="0.25">
      <c r="A1114" s="10" t="s">
        <v>8</v>
      </c>
      <c r="B1114" s="11">
        <f>B1113*0.1</f>
        <v>7.5110000000000001</v>
      </c>
    </row>
    <row r="1115" spans="1:2" ht="15.75" x14ac:dyDescent="0.25">
      <c r="A1115" s="4" t="s">
        <v>9</v>
      </c>
      <c r="B1115" s="5">
        <f>SUM(B1113:B1114)</f>
        <v>82.620999999999995</v>
      </c>
    </row>
    <row r="1116" spans="1:2" ht="15.75" x14ac:dyDescent="0.25">
      <c r="A1116" s="18" t="str">
        <f>ТЭО!A422</f>
        <v xml:space="preserve">АРТПС Скерси                    </v>
      </c>
      <c r="B1116" s="19"/>
    </row>
    <row r="1117" spans="1:2" ht="31.5" x14ac:dyDescent="0.25">
      <c r="A1117" s="10" t="s">
        <v>163</v>
      </c>
      <c r="B1117" s="11">
        <f>2.59*14000/1000</f>
        <v>36.26</v>
      </c>
    </row>
    <row r="1118" spans="1:2" ht="15.75" x14ac:dyDescent="0.25">
      <c r="A1118" s="10" t="s">
        <v>8</v>
      </c>
      <c r="B1118" s="11">
        <f>B1117*0.1</f>
        <v>3.6259999999999999</v>
      </c>
    </row>
    <row r="1119" spans="1:2" ht="15.75" x14ac:dyDescent="0.25">
      <c r="A1119" s="4" t="s">
        <v>9</v>
      </c>
      <c r="B1119" s="5">
        <f>SUM(B1117:B1118)</f>
        <v>39.885999999999996</v>
      </c>
    </row>
    <row r="1120" spans="1:2" ht="31.5" x14ac:dyDescent="0.25">
      <c r="A1120" s="10" t="s">
        <v>165</v>
      </c>
      <c r="B1120" s="11">
        <f>2.59*12000/1000</f>
        <v>31.08</v>
      </c>
    </row>
    <row r="1121" spans="1:2" ht="15.75" x14ac:dyDescent="0.25">
      <c r="A1121" s="10" t="s">
        <v>8</v>
      </c>
      <c r="B1121" s="11">
        <f>B1120*0.1</f>
        <v>3.1080000000000001</v>
      </c>
    </row>
    <row r="1122" spans="1:2" ht="15.75" x14ac:dyDescent="0.25">
      <c r="A1122" s="4" t="s">
        <v>9</v>
      </c>
      <c r="B1122" s="5">
        <f>SUM(B1120:B1121)</f>
        <v>34.187999999999995</v>
      </c>
    </row>
    <row r="1123" spans="1:2" ht="31.5" x14ac:dyDescent="0.25">
      <c r="A1123" s="10" t="s">
        <v>165</v>
      </c>
      <c r="B1123" s="11">
        <f>2.59*12000/1000</f>
        <v>31.08</v>
      </c>
    </row>
    <row r="1124" spans="1:2" ht="15.75" x14ac:dyDescent="0.25">
      <c r="A1124" s="10" t="s">
        <v>8</v>
      </c>
      <c r="B1124" s="11">
        <f>B1123*0.1</f>
        <v>3.1080000000000001</v>
      </c>
    </row>
    <row r="1125" spans="1:2" ht="15.75" x14ac:dyDescent="0.25">
      <c r="A1125" s="4" t="s">
        <v>9</v>
      </c>
      <c r="B1125" s="5">
        <f>SUM(B1123:B1124)</f>
        <v>34.187999999999995</v>
      </c>
    </row>
    <row r="1126" spans="1:2" ht="31.5" x14ac:dyDescent="0.25">
      <c r="A1126" s="10" t="s">
        <v>157</v>
      </c>
      <c r="B1126" s="11">
        <f>2.59*10000/1000</f>
        <v>25.9</v>
      </c>
    </row>
    <row r="1127" spans="1:2" ht="15.75" x14ac:dyDescent="0.25">
      <c r="A1127" s="10" t="s">
        <v>8</v>
      </c>
      <c r="B1127" s="11">
        <f>B1126*0.1</f>
        <v>2.59</v>
      </c>
    </row>
    <row r="1128" spans="1:2" ht="15.75" x14ac:dyDescent="0.25">
      <c r="A1128" s="4" t="s">
        <v>9</v>
      </c>
      <c r="B1128" s="5">
        <f>SUM(B1126:B1127)</f>
        <v>28.49</v>
      </c>
    </row>
    <row r="1129" spans="1:2" ht="15.75" x14ac:dyDescent="0.25">
      <c r="A1129" s="18" t="str">
        <f>ТЭО!A427</f>
        <v xml:space="preserve">АРТПС Славгород                  </v>
      </c>
      <c r="B1129" s="19"/>
    </row>
    <row r="1130" spans="1:2" ht="31.5" x14ac:dyDescent="0.25">
      <c r="A1130" s="10" t="s">
        <v>162</v>
      </c>
      <c r="B1130" s="11">
        <f>2.59*29000/1000</f>
        <v>75.11</v>
      </c>
    </row>
    <row r="1131" spans="1:2" ht="15.75" x14ac:dyDescent="0.25">
      <c r="A1131" s="10" t="s">
        <v>8</v>
      </c>
      <c r="B1131" s="11">
        <f>B1130*0.1</f>
        <v>7.5110000000000001</v>
      </c>
    </row>
    <row r="1132" spans="1:2" ht="15.75" x14ac:dyDescent="0.25">
      <c r="A1132" s="4" t="s">
        <v>9</v>
      </c>
      <c r="B1132" s="5">
        <f>SUM(B1130:B1131)</f>
        <v>82.620999999999995</v>
      </c>
    </row>
    <row r="1133" spans="1:2" ht="31.5" x14ac:dyDescent="0.25">
      <c r="A1133" s="10" t="s">
        <v>159</v>
      </c>
      <c r="B1133" s="11">
        <f>2.59*13000/1000</f>
        <v>33.67</v>
      </c>
    </row>
    <row r="1134" spans="1:2" ht="15.75" x14ac:dyDescent="0.25">
      <c r="A1134" s="10" t="s">
        <v>8</v>
      </c>
      <c r="B1134" s="11">
        <f>B1133*0.1</f>
        <v>3.3670000000000004</v>
      </c>
    </row>
    <row r="1135" spans="1:2" ht="15.75" x14ac:dyDescent="0.25">
      <c r="A1135" s="4" t="s">
        <v>9</v>
      </c>
      <c r="B1135" s="5">
        <v>37.1</v>
      </c>
    </row>
    <row r="1136" spans="1:2" ht="31.5" x14ac:dyDescent="0.25">
      <c r="A1136" s="10" t="s">
        <v>162</v>
      </c>
      <c r="B1136" s="11">
        <f>2.59*29000/1000</f>
        <v>75.11</v>
      </c>
    </row>
    <row r="1137" spans="1:2" ht="15.75" x14ac:dyDescent="0.25">
      <c r="A1137" s="10" t="s">
        <v>8</v>
      </c>
      <c r="B1137" s="11">
        <f>B1136*0.1</f>
        <v>7.5110000000000001</v>
      </c>
    </row>
    <row r="1138" spans="1:2" ht="15.75" x14ac:dyDescent="0.25">
      <c r="A1138" s="4" t="s">
        <v>9</v>
      </c>
      <c r="B1138" s="5">
        <f>SUM(B1136:B1137)</f>
        <v>82.620999999999995</v>
      </c>
    </row>
    <row r="1139" spans="1:2" ht="31.5" x14ac:dyDescent="0.25">
      <c r="A1139" s="10" t="s">
        <v>161</v>
      </c>
      <c r="B1139" s="11">
        <f>2.59*6500/1000</f>
        <v>16.835000000000001</v>
      </c>
    </row>
    <row r="1140" spans="1:2" ht="15.75" x14ac:dyDescent="0.25">
      <c r="A1140" s="10" t="s">
        <v>8</v>
      </c>
      <c r="B1140" s="11">
        <f>B1139*0.1</f>
        <v>1.6835000000000002</v>
      </c>
    </row>
    <row r="1141" spans="1:2" ht="15.75" x14ac:dyDescent="0.25">
      <c r="A1141" s="4" t="s">
        <v>9</v>
      </c>
      <c r="B1141" s="5">
        <f>SUM(B1139:B1140)</f>
        <v>18.5185</v>
      </c>
    </row>
    <row r="1142" spans="1:2" ht="31.5" x14ac:dyDescent="0.25">
      <c r="A1142" s="10" t="s">
        <v>160</v>
      </c>
      <c r="B1142" s="11">
        <f>2.59*12000/1000</f>
        <v>31.08</v>
      </c>
    </row>
    <row r="1143" spans="1:2" ht="15.75" x14ac:dyDescent="0.25">
      <c r="A1143" s="10" t="s">
        <v>8</v>
      </c>
      <c r="B1143" s="11">
        <f>B1142*0.1</f>
        <v>3.1080000000000001</v>
      </c>
    </row>
    <row r="1144" spans="1:2" ht="15.75" x14ac:dyDescent="0.25">
      <c r="A1144" s="4" t="s">
        <v>9</v>
      </c>
      <c r="B1144" s="5">
        <f>SUM(B1142:B1143)</f>
        <v>34.187999999999995</v>
      </c>
    </row>
    <row r="1145" spans="1:2" ht="31.5" x14ac:dyDescent="0.25">
      <c r="A1145" s="10" t="s">
        <v>177</v>
      </c>
      <c r="B1145" s="11">
        <f>2.59*14000/1000</f>
        <v>36.26</v>
      </c>
    </row>
    <row r="1146" spans="1:2" ht="15.75" x14ac:dyDescent="0.25">
      <c r="A1146" s="10" t="s">
        <v>8</v>
      </c>
      <c r="B1146" s="11">
        <f>B1145*0.1</f>
        <v>3.6259999999999999</v>
      </c>
    </row>
    <row r="1147" spans="1:2" ht="15.75" x14ac:dyDescent="0.25">
      <c r="A1147" s="4" t="s">
        <v>9</v>
      </c>
      <c r="B1147" s="5">
        <f>SUM(B1145:B1146)</f>
        <v>39.885999999999996</v>
      </c>
    </row>
    <row r="1148" spans="1:2" ht="15.75" x14ac:dyDescent="0.25">
      <c r="A1148" s="18" t="str">
        <f>ТЭО!A434</f>
        <v xml:space="preserve">АРТПС Следюки                 </v>
      </c>
      <c r="B1148" s="19"/>
    </row>
    <row r="1149" spans="1:2" ht="31.5" x14ac:dyDescent="0.25">
      <c r="A1149" s="10" t="s">
        <v>163</v>
      </c>
      <c r="B1149" s="11">
        <f>2.59*14000/1000</f>
        <v>36.26</v>
      </c>
    </row>
    <row r="1150" spans="1:2" ht="15.75" x14ac:dyDescent="0.25">
      <c r="A1150" s="10" t="s">
        <v>8</v>
      </c>
      <c r="B1150" s="11">
        <f>B1149*0.1</f>
        <v>3.6259999999999999</v>
      </c>
    </row>
    <row r="1151" spans="1:2" ht="15.75" x14ac:dyDescent="0.25">
      <c r="A1151" s="4" t="s">
        <v>9</v>
      </c>
      <c r="B1151" s="5">
        <f>SUM(B1149:B1150)</f>
        <v>39.885999999999996</v>
      </c>
    </row>
    <row r="1152" spans="1:2" ht="31.5" x14ac:dyDescent="0.25">
      <c r="A1152" s="10" t="s">
        <v>163</v>
      </c>
      <c r="B1152" s="11">
        <f>2.59*14000/1000</f>
        <v>36.26</v>
      </c>
    </row>
    <row r="1153" spans="1:2" ht="15.75" x14ac:dyDescent="0.25">
      <c r="A1153" s="10" t="s">
        <v>8</v>
      </c>
      <c r="B1153" s="11">
        <f>B1152*0.1</f>
        <v>3.6259999999999999</v>
      </c>
    </row>
    <row r="1154" spans="1:2" ht="15.75" x14ac:dyDescent="0.25">
      <c r="A1154" s="4" t="s">
        <v>9</v>
      </c>
      <c r="B1154" s="5">
        <f>SUM(B1152:B1153)</f>
        <v>39.885999999999996</v>
      </c>
    </row>
    <row r="1155" spans="1:2" ht="15.75" x14ac:dyDescent="0.25">
      <c r="A1155" s="18" t="str">
        <f>ТЭО!A437</f>
        <v xml:space="preserve">АРТПС Слобода                    </v>
      </c>
      <c r="B1155" s="19"/>
    </row>
    <row r="1156" spans="1:2" ht="31.5" x14ac:dyDescent="0.25">
      <c r="A1156" s="10" t="s">
        <v>171</v>
      </c>
      <c r="B1156" s="11">
        <f>2.59*18000/1000</f>
        <v>46.62</v>
      </c>
    </row>
    <row r="1157" spans="1:2" ht="15.75" x14ac:dyDescent="0.25">
      <c r="A1157" s="10" t="s">
        <v>8</v>
      </c>
      <c r="B1157" s="11">
        <f>B1156*0.1</f>
        <v>4.6619999999999999</v>
      </c>
    </row>
    <row r="1158" spans="1:2" ht="15.75" x14ac:dyDescent="0.25">
      <c r="A1158" s="4" t="s">
        <v>9</v>
      </c>
      <c r="B1158" s="5">
        <f>SUM(B1156:B1157)</f>
        <v>51.281999999999996</v>
      </c>
    </row>
    <row r="1159" spans="1:2" ht="31.5" x14ac:dyDescent="0.25">
      <c r="A1159" s="10" t="s">
        <v>171</v>
      </c>
      <c r="B1159" s="11">
        <f>2.59*18000/1000</f>
        <v>46.62</v>
      </c>
    </row>
    <row r="1160" spans="1:2" ht="15.75" x14ac:dyDescent="0.25">
      <c r="A1160" s="10" t="s">
        <v>8</v>
      </c>
      <c r="B1160" s="11">
        <f>B1159*0.1</f>
        <v>4.6619999999999999</v>
      </c>
    </row>
    <row r="1161" spans="1:2" ht="15.75" x14ac:dyDescent="0.25">
      <c r="A1161" s="4" t="s">
        <v>9</v>
      </c>
      <c r="B1161" s="5">
        <f>SUM(B1159:B1160)</f>
        <v>51.281999999999996</v>
      </c>
    </row>
    <row r="1162" spans="1:2" ht="31.5" x14ac:dyDescent="0.25">
      <c r="A1162" s="10" t="s">
        <v>162</v>
      </c>
      <c r="B1162" s="11">
        <f>2.59*29000/1000</f>
        <v>75.11</v>
      </c>
    </row>
    <row r="1163" spans="1:2" ht="15.75" x14ac:dyDescent="0.25">
      <c r="A1163" s="10" t="s">
        <v>8</v>
      </c>
      <c r="B1163" s="11">
        <f>B1162*0.1</f>
        <v>7.5110000000000001</v>
      </c>
    </row>
    <row r="1164" spans="1:2" ht="15.75" x14ac:dyDescent="0.25">
      <c r="A1164" s="4" t="s">
        <v>9</v>
      </c>
      <c r="B1164" s="5">
        <f>SUM(B1162:B1163)</f>
        <v>82.620999999999995</v>
      </c>
    </row>
    <row r="1165" spans="1:2" ht="31.5" x14ac:dyDescent="0.25">
      <c r="A1165" s="10" t="s">
        <v>181</v>
      </c>
      <c r="B1165" s="11">
        <f>2.59*25000/1000</f>
        <v>64.75</v>
      </c>
    </row>
    <row r="1166" spans="1:2" ht="15.75" x14ac:dyDescent="0.25">
      <c r="A1166" s="10" t="s">
        <v>8</v>
      </c>
      <c r="B1166" s="11">
        <f>B1165*0.1</f>
        <v>6.4750000000000005</v>
      </c>
    </row>
    <row r="1167" spans="1:2" ht="15.75" x14ac:dyDescent="0.25">
      <c r="A1167" s="4" t="s">
        <v>9</v>
      </c>
      <c r="B1167" s="5">
        <v>71.3</v>
      </c>
    </row>
    <row r="1168" spans="1:2" ht="15.75" x14ac:dyDescent="0.25">
      <c r="A1168" s="18" t="str">
        <f>ТЭО!A442</f>
        <v xml:space="preserve">АРТПС Сметаничи                 </v>
      </c>
      <c r="B1168" s="19"/>
    </row>
    <row r="1169" spans="1:2" ht="31.5" x14ac:dyDescent="0.25">
      <c r="A1169" s="10" t="s">
        <v>178</v>
      </c>
      <c r="B1169" s="11">
        <f>2.59*20000/1000</f>
        <v>51.8</v>
      </c>
    </row>
    <row r="1170" spans="1:2" ht="15.75" x14ac:dyDescent="0.25">
      <c r="A1170" s="10" t="s">
        <v>8</v>
      </c>
      <c r="B1170" s="11">
        <f>B1169*0.1</f>
        <v>5.18</v>
      </c>
    </row>
    <row r="1171" spans="1:2" ht="15.75" x14ac:dyDescent="0.25">
      <c r="A1171" s="4" t="s">
        <v>9</v>
      </c>
      <c r="B1171" s="5">
        <f>SUM(B1169:B1170)</f>
        <v>56.98</v>
      </c>
    </row>
    <row r="1172" spans="1:2" ht="31.5" x14ac:dyDescent="0.25">
      <c r="A1172" s="10" t="s">
        <v>169</v>
      </c>
      <c r="B1172" s="11">
        <f>2.59*20000/1000</f>
        <v>51.8</v>
      </c>
    </row>
    <row r="1173" spans="1:2" ht="15.75" x14ac:dyDescent="0.25">
      <c r="A1173" s="10" t="s">
        <v>8</v>
      </c>
      <c r="B1173" s="11">
        <f>B1172*0.1</f>
        <v>5.18</v>
      </c>
    </row>
    <row r="1174" spans="1:2" ht="15.75" x14ac:dyDescent="0.25">
      <c r="A1174" s="4" t="s">
        <v>9</v>
      </c>
      <c r="B1174" s="5">
        <f>SUM(B1172:B1173)</f>
        <v>56.98</v>
      </c>
    </row>
    <row r="1175" spans="1:2" ht="31.5" x14ac:dyDescent="0.25">
      <c r="A1175" s="10" t="s">
        <v>169</v>
      </c>
      <c r="B1175" s="11">
        <f>2.59*20000/1000</f>
        <v>51.8</v>
      </c>
    </row>
    <row r="1176" spans="1:2" ht="15.75" x14ac:dyDescent="0.25">
      <c r="A1176" s="10" t="s">
        <v>8</v>
      </c>
      <c r="B1176" s="11">
        <f>B1175*0.1</f>
        <v>5.18</v>
      </c>
    </row>
    <row r="1177" spans="1:2" ht="15.75" x14ac:dyDescent="0.25">
      <c r="A1177" s="4" t="s">
        <v>9</v>
      </c>
      <c r="B1177" s="5">
        <f>SUM(B1175:B1176)</f>
        <v>56.98</v>
      </c>
    </row>
    <row r="1178" spans="1:2" ht="31.5" x14ac:dyDescent="0.25">
      <c r="A1178" s="10" t="s">
        <v>169</v>
      </c>
      <c r="B1178" s="11">
        <f>2.59*20000/1000</f>
        <v>51.8</v>
      </c>
    </row>
    <row r="1179" spans="1:2" ht="15.75" x14ac:dyDescent="0.25">
      <c r="A1179" s="10" t="s">
        <v>8</v>
      </c>
      <c r="B1179" s="11">
        <f>B1178*0.1</f>
        <v>5.18</v>
      </c>
    </row>
    <row r="1180" spans="1:2" ht="15.75" x14ac:dyDescent="0.25">
      <c r="A1180" s="4" t="s">
        <v>9</v>
      </c>
      <c r="B1180" s="5">
        <f>SUM(B1178:B1179)</f>
        <v>56.98</v>
      </c>
    </row>
    <row r="1181" spans="1:2" ht="31.5" x14ac:dyDescent="0.25">
      <c r="A1181" s="10" t="s">
        <v>169</v>
      </c>
      <c r="B1181" s="11">
        <f>2.59*20000/1000</f>
        <v>51.8</v>
      </c>
    </row>
    <row r="1182" spans="1:2" ht="15.75" x14ac:dyDescent="0.25">
      <c r="A1182" s="10" t="s">
        <v>8</v>
      </c>
      <c r="B1182" s="11">
        <f>B1181*0.1</f>
        <v>5.18</v>
      </c>
    </row>
    <row r="1183" spans="1:2" ht="15.75" x14ac:dyDescent="0.25">
      <c r="A1183" s="4" t="s">
        <v>9</v>
      </c>
      <c r="B1183" s="5">
        <f>SUM(B1181:B1182)</f>
        <v>56.98</v>
      </c>
    </row>
    <row r="1184" spans="1:2" ht="31.5" x14ac:dyDescent="0.25">
      <c r="A1184" s="10" t="s">
        <v>169</v>
      </c>
      <c r="B1184" s="11">
        <f>2.59*20000/1000</f>
        <v>51.8</v>
      </c>
    </row>
    <row r="1185" spans="1:2" ht="15.75" x14ac:dyDescent="0.25">
      <c r="A1185" s="10" t="s">
        <v>8</v>
      </c>
      <c r="B1185" s="11">
        <f>B1184*0.1</f>
        <v>5.18</v>
      </c>
    </row>
    <row r="1186" spans="1:2" ht="15.75" x14ac:dyDescent="0.25">
      <c r="A1186" s="4" t="s">
        <v>9</v>
      </c>
      <c r="B1186" s="5">
        <f>SUM(B1184:B1185)</f>
        <v>56.98</v>
      </c>
    </row>
    <row r="1187" spans="1:2" ht="31.5" x14ac:dyDescent="0.25">
      <c r="A1187" s="10" t="s">
        <v>167</v>
      </c>
      <c r="B1187" s="11">
        <f>2.59*15000/1000</f>
        <v>38.85</v>
      </c>
    </row>
    <row r="1188" spans="1:2" ht="15.75" x14ac:dyDescent="0.25">
      <c r="A1188" s="10" t="s">
        <v>8</v>
      </c>
      <c r="B1188" s="11">
        <f>B1187*0.1</f>
        <v>3.8850000000000002</v>
      </c>
    </row>
    <row r="1189" spans="1:2" ht="15.75" x14ac:dyDescent="0.25">
      <c r="A1189" s="4" t="s">
        <v>9</v>
      </c>
      <c r="B1189" s="5">
        <v>42.8</v>
      </c>
    </row>
    <row r="1190" spans="1:2" ht="31.5" x14ac:dyDescent="0.25">
      <c r="A1190" s="10" t="s">
        <v>165</v>
      </c>
      <c r="B1190" s="11">
        <f>2.59*12000/1000</f>
        <v>31.08</v>
      </c>
    </row>
    <row r="1191" spans="1:2" ht="15.75" x14ac:dyDescent="0.25">
      <c r="A1191" s="10" t="s">
        <v>8</v>
      </c>
      <c r="B1191" s="11">
        <f>B1190*0.1</f>
        <v>3.1080000000000001</v>
      </c>
    </row>
    <row r="1192" spans="1:2" ht="15.75" x14ac:dyDescent="0.25">
      <c r="A1192" s="4" t="s">
        <v>9</v>
      </c>
      <c r="B1192" s="5">
        <f>SUM(B1190:B1191)</f>
        <v>34.187999999999995</v>
      </c>
    </row>
    <row r="1193" spans="1:2" ht="31.5" x14ac:dyDescent="0.25">
      <c r="A1193" s="10" t="s">
        <v>169</v>
      </c>
      <c r="B1193" s="11">
        <f>2.59*20000/1000</f>
        <v>51.8</v>
      </c>
    </row>
    <row r="1194" spans="1:2" ht="15.75" x14ac:dyDescent="0.25">
      <c r="A1194" s="10" t="s">
        <v>8</v>
      </c>
      <c r="B1194" s="11">
        <f>B1193*0.1</f>
        <v>5.18</v>
      </c>
    </row>
    <row r="1195" spans="1:2" ht="15.75" x14ac:dyDescent="0.25">
      <c r="A1195" s="4" t="s">
        <v>9</v>
      </c>
      <c r="B1195" s="5">
        <f>SUM(B1193:B1194)</f>
        <v>56.98</v>
      </c>
    </row>
    <row r="1196" spans="1:2" ht="15.75" x14ac:dyDescent="0.25">
      <c r="A1196" s="18" t="str">
        <f>ТЭО!A452</f>
        <v xml:space="preserve">АРТПС Сморгонь                  </v>
      </c>
      <c r="B1196" s="19"/>
    </row>
    <row r="1197" spans="1:2" ht="31.5" x14ac:dyDescent="0.25">
      <c r="A1197" s="10" t="s">
        <v>171</v>
      </c>
      <c r="B1197" s="11">
        <f>2.59*18000/1000</f>
        <v>46.62</v>
      </c>
    </row>
    <row r="1198" spans="1:2" ht="15.75" x14ac:dyDescent="0.25">
      <c r="A1198" s="10" t="s">
        <v>8</v>
      </c>
      <c r="B1198" s="11">
        <f>B1197*0.1</f>
        <v>4.6619999999999999</v>
      </c>
    </row>
    <row r="1199" spans="1:2" ht="15.75" x14ac:dyDescent="0.25">
      <c r="A1199" s="4" t="s">
        <v>9</v>
      </c>
      <c r="B1199" s="5">
        <f>SUM(B1197:B1198)</f>
        <v>51.281999999999996</v>
      </c>
    </row>
    <row r="1200" spans="1:2" ht="31.5" x14ac:dyDescent="0.25">
      <c r="A1200" s="10" t="s">
        <v>181</v>
      </c>
      <c r="B1200" s="11">
        <f>2.59*25000/1000</f>
        <v>64.75</v>
      </c>
    </row>
    <row r="1201" spans="1:2" ht="15.75" x14ac:dyDescent="0.25">
      <c r="A1201" s="10" t="s">
        <v>8</v>
      </c>
      <c r="B1201" s="11">
        <f>B1200*0.1</f>
        <v>6.4750000000000005</v>
      </c>
    </row>
    <row r="1202" spans="1:2" ht="15.75" x14ac:dyDescent="0.25">
      <c r="A1202" s="4" t="s">
        <v>9</v>
      </c>
      <c r="B1202" s="5">
        <v>71.3</v>
      </c>
    </row>
    <row r="1203" spans="1:2" ht="31.5" x14ac:dyDescent="0.25">
      <c r="A1203" s="10" t="s">
        <v>157</v>
      </c>
      <c r="B1203" s="11">
        <f>2.59*10000/1000</f>
        <v>25.9</v>
      </c>
    </row>
    <row r="1204" spans="1:2" ht="15.75" x14ac:dyDescent="0.25">
      <c r="A1204" s="10" t="s">
        <v>8</v>
      </c>
      <c r="B1204" s="11">
        <f>B1203*0.1</f>
        <v>2.59</v>
      </c>
    </row>
    <row r="1205" spans="1:2" ht="15.75" x14ac:dyDescent="0.25">
      <c r="A1205" s="4" t="s">
        <v>9</v>
      </c>
      <c r="B1205" s="5">
        <f>SUM(B1203:B1204)</f>
        <v>28.49</v>
      </c>
    </row>
    <row r="1206" spans="1:2" ht="31.5" x14ac:dyDescent="0.25">
      <c r="A1206" s="10" t="s">
        <v>157</v>
      </c>
      <c r="B1206" s="11">
        <f>2.59*10000/1000</f>
        <v>25.9</v>
      </c>
    </row>
    <row r="1207" spans="1:2" ht="15.75" x14ac:dyDescent="0.25">
      <c r="A1207" s="10" t="s">
        <v>8</v>
      </c>
      <c r="B1207" s="11">
        <f>B1206*0.1</f>
        <v>2.59</v>
      </c>
    </row>
    <row r="1208" spans="1:2" ht="15.75" x14ac:dyDescent="0.25">
      <c r="A1208" s="4" t="s">
        <v>9</v>
      </c>
      <c r="B1208" s="5">
        <f>SUM(B1206:B1207)</f>
        <v>28.49</v>
      </c>
    </row>
    <row r="1209" spans="1:2" ht="15.75" x14ac:dyDescent="0.25">
      <c r="A1209" s="18" t="str">
        <f>ТЭО!A457</f>
        <v xml:space="preserve">АРТПС Солигорск               </v>
      </c>
      <c r="B1209" s="19"/>
    </row>
    <row r="1210" spans="1:2" ht="31.5" x14ac:dyDescent="0.25">
      <c r="A1210" s="10" t="s">
        <v>181</v>
      </c>
      <c r="B1210" s="11">
        <f>2.59*25000/1000</f>
        <v>64.75</v>
      </c>
    </row>
    <row r="1211" spans="1:2" ht="15.75" x14ac:dyDescent="0.25">
      <c r="A1211" s="10" t="s">
        <v>8</v>
      </c>
      <c r="B1211" s="11">
        <f>B1210*0.1</f>
        <v>6.4750000000000005</v>
      </c>
    </row>
    <row r="1212" spans="1:2" ht="15.75" x14ac:dyDescent="0.25">
      <c r="A1212" s="4" t="s">
        <v>9</v>
      </c>
      <c r="B1212" s="5">
        <v>71.3</v>
      </c>
    </row>
    <row r="1213" spans="1:2" ht="31.5" x14ac:dyDescent="0.25">
      <c r="A1213" s="10" t="s">
        <v>162</v>
      </c>
      <c r="B1213" s="11">
        <f>2.59*29000/1000</f>
        <v>75.11</v>
      </c>
    </row>
    <row r="1214" spans="1:2" ht="15.75" x14ac:dyDescent="0.25">
      <c r="A1214" s="10" t="s">
        <v>8</v>
      </c>
      <c r="B1214" s="11">
        <f>B1213*0.1</f>
        <v>7.5110000000000001</v>
      </c>
    </row>
    <row r="1215" spans="1:2" ht="15.75" x14ac:dyDescent="0.25">
      <c r="A1215" s="4" t="s">
        <v>9</v>
      </c>
      <c r="B1215" s="5">
        <f>SUM(B1213:B1214)</f>
        <v>82.620999999999995</v>
      </c>
    </row>
    <row r="1216" spans="1:2" ht="31.5" x14ac:dyDescent="0.25">
      <c r="A1216" s="10" t="s">
        <v>169</v>
      </c>
      <c r="B1216" s="11">
        <f>2.59*20000/1000</f>
        <v>51.8</v>
      </c>
    </row>
    <row r="1217" spans="1:2" ht="15.75" x14ac:dyDescent="0.25">
      <c r="A1217" s="10" t="s">
        <v>8</v>
      </c>
      <c r="B1217" s="11">
        <f>B1216*0.1</f>
        <v>5.18</v>
      </c>
    </row>
    <row r="1218" spans="1:2" ht="15.75" x14ac:dyDescent="0.25">
      <c r="A1218" s="4" t="s">
        <v>9</v>
      </c>
      <c r="B1218" s="5">
        <f>SUM(B1216:B1217)</f>
        <v>56.98</v>
      </c>
    </row>
    <row r="1219" spans="1:2" ht="31.5" x14ac:dyDescent="0.25">
      <c r="A1219" s="10" t="s">
        <v>169</v>
      </c>
      <c r="B1219" s="11">
        <f>2.59*20000/1000</f>
        <v>51.8</v>
      </c>
    </row>
    <row r="1220" spans="1:2" ht="15.75" x14ac:dyDescent="0.25">
      <c r="A1220" s="10" t="s">
        <v>8</v>
      </c>
      <c r="B1220" s="11">
        <f>B1219*0.1</f>
        <v>5.18</v>
      </c>
    </row>
    <row r="1221" spans="1:2" ht="15.75" x14ac:dyDescent="0.25">
      <c r="A1221" s="4" t="s">
        <v>9</v>
      </c>
      <c r="B1221" s="5">
        <f>SUM(B1219:B1220)</f>
        <v>56.98</v>
      </c>
    </row>
    <row r="1222" spans="1:2" ht="31.5" x14ac:dyDescent="0.25">
      <c r="A1222" s="10" t="s">
        <v>167</v>
      </c>
      <c r="B1222" s="11">
        <f>2.59*15000/1000</f>
        <v>38.85</v>
      </c>
    </row>
    <row r="1223" spans="1:2" ht="15.75" x14ac:dyDescent="0.25">
      <c r="A1223" s="10" t="s">
        <v>8</v>
      </c>
      <c r="B1223" s="11">
        <f>B1222*0.1</f>
        <v>3.8850000000000002</v>
      </c>
    </row>
    <row r="1224" spans="1:2" ht="15.75" x14ac:dyDescent="0.25">
      <c r="A1224" s="4" t="s">
        <v>9</v>
      </c>
      <c r="B1224" s="5">
        <v>42.8</v>
      </c>
    </row>
    <row r="1225" spans="1:2" ht="31.5" x14ac:dyDescent="0.25">
      <c r="A1225" s="10" t="s">
        <v>157</v>
      </c>
      <c r="B1225" s="11">
        <f>2.59*10000/1000</f>
        <v>25.9</v>
      </c>
    </row>
    <row r="1226" spans="1:2" ht="15.75" x14ac:dyDescent="0.25">
      <c r="A1226" s="10" t="s">
        <v>8</v>
      </c>
      <c r="B1226" s="11">
        <f>B1225*0.1</f>
        <v>2.59</v>
      </c>
    </row>
    <row r="1227" spans="1:2" ht="15.75" x14ac:dyDescent="0.25">
      <c r="A1227" s="4" t="s">
        <v>9</v>
      </c>
      <c r="B1227" s="5">
        <f>SUM(B1225:B1226)</f>
        <v>28.49</v>
      </c>
    </row>
    <row r="1228" spans="1:2" ht="31.5" x14ac:dyDescent="0.25">
      <c r="A1228" s="10" t="s">
        <v>157</v>
      </c>
      <c r="B1228" s="11">
        <f>2.59*10000/1000</f>
        <v>25.9</v>
      </c>
    </row>
    <row r="1229" spans="1:2" ht="15.75" x14ac:dyDescent="0.25">
      <c r="A1229" s="10" t="s">
        <v>8</v>
      </c>
      <c r="B1229" s="11">
        <f>B1228*0.1</f>
        <v>2.59</v>
      </c>
    </row>
    <row r="1230" spans="1:2" ht="15.75" x14ac:dyDescent="0.25">
      <c r="A1230" s="4" t="s">
        <v>9</v>
      </c>
      <c r="B1230" s="5">
        <f>SUM(B1228:B1229)</f>
        <v>28.49</v>
      </c>
    </row>
    <row r="1231" spans="1:2" ht="31.5" x14ac:dyDescent="0.25">
      <c r="A1231" s="10" t="s">
        <v>157</v>
      </c>
      <c r="B1231" s="11">
        <f>2.59*10000/1000</f>
        <v>25.9</v>
      </c>
    </row>
    <row r="1232" spans="1:2" ht="15.75" x14ac:dyDescent="0.25">
      <c r="A1232" s="10" t="s">
        <v>8</v>
      </c>
      <c r="B1232" s="11">
        <f>B1231*0.1</f>
        <v>2.59</v>
      </c>
    </row>
    <row r="1233" spans="1:2" ht="15.75" x14ac:dyDescent="0.25">
      <c r="A1233" s="4" t="s">
        <v>9</v>
      </c>
      <c r="B1233" s="5">
        <f>SUM(B1231:B1232)</f>
        <v>28.49</v>
      </c>
    </row>
    <row r="1234" spans="1:2" ht="31.5" x14ac:dyDescent="0.25">
      <c r="A1234" s="10" t="s">
        <v>157</v>
      </c>
      <c r="B1234" s="11">
        <f>2.59*10000/1000</f>
        <v>25.9</v>
      </c>
    </row>
    <row r="1235" spans="1:2" ht="15.75" x14ac:dyDescent="0.25">
      <c r="A1235" s="10" t="s">
        <v>8</v>
      </c>
      <c r="B1235" s="11">
        <f>B1234*0.1</f>
        <v>2.59</v>
      </c>
    </row>
    <row r="1236" spans="1:2" ht="15.75" x14ac:dyDescent="0.25">
      <c r="A1236" s="4" t="s">
        <v>9</v>
      </c>
      <c r="B1236" s="5">
        <f>SUM(B1234:B1235)</f>
        <v>28.49</v>
      </c>
    </row>
    <row r="1237" spans="1:2" ht="31.5" x14ac:dyDescent="0.25">
      <c r="A1237" s="10" t="s">
        <v>181</v>
      </c>
      <c r="B1237" s="11">
        <f>2.59*25000/1000</f>
        <v>64.75</v>
      </c>
    </row>
    <row r="1238" spans="1:2" ht="15.75" x14ac:dyDescent="0.25">
      <c r="A1238" s="10" t="s">
        <v>8</v>
      </c>
      <c r="B1238" s="11">
        <f>B1237*0.1</f>
        <v>6.4750000000000005</v>
      </c>
    </row>
    <row r="1239" spans="1:2" ht="15.75" x14ac:dyDescent="0.25">
      <c r="A1239" s="4" t="s">
        <v>9</v>
      </c>
      <c r="B1239" s="5">
        <v>71.3</v>
      </c>
    </row>
    <row r="1240" spans="1:2" ht="31.5" x14ac:dyDescent="0.25">
      <c r="A1240" s="10" t="s">
        <v>165</v>
      </c>
      <c r="B1240" s="11">
        <f>2.59*12000/1000</f>
        <v>31.08</v>
      </c>
    </row>
    <row r="1241" spans="1:2" ht="15.75" x14ac:dyDescent="0.25">
      <c r="A1241" s="10" t="s">
        <v>8</v>
      </c>
      <c r="B1241" s="11">
        <f>B1240*0.1</f>
        <v>3.1080000000000001</v>
      </c>
    </row>
    <row r="1242" spans="1:2" ht="15.75" x14ac:dyDescent="0.25">
      <c r="A1242" s="4" t="s">
        <v>9</v>
      </c>
      <c r="B1242" s="5">
        <f>SUM(B1240:B1241)</f>
        <v>34.187999999999995</v>
      </c>
    </row>
    <row r="1243" spans="1:2" ht="31.5" x14ac:dyDescent="0.25">
      <c r="A1243" s="10" t="s">
        <v>171</v>
      </c>
      <c r="B1243" s="11">
        <f>2.59*18000/1000</f>
        <v>46.62</v>
      </c>
    </row>
    <row r="1244" spans="1:2" ht="15.75" x14ac:dyDescent="0.25">
      <c r="A1244" s="10" t="s">
        <v>8</v>
      </c>
      <c r="B1244" s="11">
        <f>B1243*0.1</f>
        <v>4.6619999999999999</v>
      </c>
    </row>
    <row r="1245" spans="1:2" ht="15.75" x14ac:dyDescent="0.25">
      <c r="A1245" s="4" t="s">
        <v>9</v>
      </c>
      <c r="B1245" s="5">
        <f>SUM(B1243:B1244)</f>
        <v>51.281999999999996</v>
      </c>
    </row>
    <row r="1246" spans="1:2" ht="31.5" x14ac:dyDescent="0.25">
      <c r="A1246" s="10" t="s">
        <v>171</v>
      </c>
      <c r="B1246" s="11">
        <f>2.59*18000/1000</f>
        <v>46.62</v>
      </c>
    </row>
    <row r="1247" spans="1:2" ht="15.75" x14ac:dyDescent="0.25">
      <c r="A1247" s="10" t="s">
        <v>8</v>
      </c>
      <c r="B1247" s="11">
        <f>B1246*0.1</f>
        <v>4.6619999999999999</v>
      </c>
    </row>
    <row r="1248" spans="1:2" ht="15.75" x14ac:dyDescent="0.25">
      <c r="A1248" s="4" t="s">
        <v>9</v>
      </c>
      <c r="B1248" s="5">
        <f>SUM(B1246:B1247)</f>
        <v>51.281999999999996</v>
      </c>
    </row>
    <row r="1249" spans="1:2" ht="31.5" x14ac:dyDescent="0.25">
      <c r="A1249" s="10" t="s">
        <v>163</v>
      </c>
      <c r="B1249" s="11">
        <f>2.59*14000/1000</f>
        <v>36.26</v>
      </c>
    </row>
    <row r="1250" spans="1:2" ht="15.75" x14ac:dyDescent="0.25">
      <c r="A1250" s="10" t="s">
        <v>8</v>
      </c>
      <c r="B1250" s="11">
        <f>B1249*0.1</f>
        <v>3.6259999999999999</v>
      </c>
    </row>
    <row r="1251" spans="1:2" ht="15.75" x14ac:dyDescent="0.25">
      <c r="A1251" s="4" t="s">
        <v>9</v>
      </c>
      <c r="B1251" s="5">
        <f>SUM(B1249:B1250)</f>
        <v>39.885999999999996</v>
      </c>
    </row>
    <row r="1252" spans="1:2" ht="31.5" x14ac:dyDescent="0.25">
      <c r="A1252" s="10" t="s">
        <v>167</v>
      </c>
      <c r="B1252" s="11">
        <f>2.59*15000/1000</f>
        <v>38.85</v>
      </c>
    </row>
    <row r="1253" spans="1:2" ht="15.75" x14ac:dyDescent="0.25">
      <c r="A1253" s="10" t="s">
        <v>8</v>
      </c>
      <c r="B1253" s="11">
        <f>B1252*0.1</f>
        <v>3.8850000000000002</v>
      </c>
    </row>
    <row r="1254" spans="1:2" ht="15.75" x14ac:dyDescent="0.25">
      <c r="A1254" s="4" t="s">
        <v>9</v>
      </c>
      <c r="B1254" s="5">
        <v>42.8</v>
      </c>
    </row>
    <row r="1255" spans="1:2" ht="31.5" x14ac:dyDescent="0.25">
      <c r="A1255" s="10" t="s">
        <v>157</v>
      </c>
      <c r="B1255" s="11">
        <f>2.59*10000/1000</f>
        <v>25.9</v>
      </c>
    </row>
    <row r="1256" spans="1:2" ht="15.75" x14ac:dyDescent="0.25">
      <c r="A1256" s="10" t="s">
        <v>8</v>
      </c>
      <c r="B1256" s="11">
        <f>B1255*0.1</f>
        <v>2.59</v>
      </c>
    </row>
    <row r="1257" spans="1:2" ht="15.75" x14ac:dyDescent="0.25">
      <c r="A1257" s="4" t="s">
        <v>9</v>
      </c>
      <c r="B1257" s="5">
        <f>SUM(B1255:B1256)</f>
        <v>28.49</v>
      </c>
    </row>
    <row r="1258" spans="1:2" ht="31.5" x14ac:dyDescent="0.25">
      <c r="A1258" s="10" t="s">
        <v>163</v>
      </c>
      <c r="B1258" s="11">
        <f>2.59*14000/1000</f>
        <v>36.26</v>
      </c>
    </row>
    <row r="1259" spans="1:2" ht="15.75" x14ac:dyDescent="0.25">
      <c r="A1259" s="10" t="s">
        <v>8</v>
      </c>
      <c r="B1259" s="11">
        <f>B1258*0.1</f>
        <v>3.6259999999999999</v>
      </c>
    </row>
    <row r="1260" spans="1:2" ht="15.75" x14ac:dyDescent="0.25">
      <c r="A1260" s="4" t="s">
        <v>9</v>
      </c>
      <c r="B1260" s="5">
        <f>SUM(B1258:B1259)</f>
        <v>39.885999999999996</v>
      </c>
    </row>
    <row r="1261" spans="1:2" ht="31.5" x14ac:dyDescent="0.25">
      <c r="A1261" s="10" t="s">
        <v>157</v>
      </c>
      <c r="B1261" s="11">
        <f>2.59*10000/1000</f>
        <v>25.9</v>
      </c>
    </row>
    <row r="1262" spans="1:2" ht="15.75" x14ac:dyDescent="0.25">
      <c r="A1262" s="10" t="s">
        <v>8</v>
      </c>
      <c r="B1262" s="11">
        <f>B1261*0.1</f>
        <v>2.59</v>
      </c>
    </row>
    <row r="1263" spans="1:2" ht="15.75" x14ac:dyDescent="0.25">
      <c r="A1263" s="4" t="s">
        <v>9</v>
      </c>
      <c r="B1263" s="5">
        <f>SUM(B1261:B1262)</f>
        <v>28.49</v>
      </c>
    </row>
    <row r="1264" spans="1:2" ht="31.5" x14ac:dyDescent="0.25">
      <c r="A1264" s="10" t="s">
        <v>157</v>
      </c>
      <c r="B1264" s="11">
        <f>2.59*10000/1000</f>
        <v>25.9</v>
      </c>
    </row>
    <row r="1265" spans="1:2" ht="15.75" x14ac:dyDescent="0.25">
      <c r="A1265" s="10" t="s">
        <v>8</v>
      </c>
      <c r="B1265" s="11">
        <f>B1264*0.1</f>
        <v>2.59</v>
      </c>
    </row>
    <row r="1266" spans="1:2" ht="15.75" x14ac:dyDescent="0.25">
      <c r="A1266" s="4" t="s">
        <v>9</v>
      </c>
      <c r="B1266" s="5">
        <f>SUM(B1264:B1265)</f>
        <v>28.49</v>
      </c>
    </row>
    <row r="1267" spans="1:2" ht="15.75" x14ac:dyDescent="0.25">
      <c r="A1267" s="18" t="str">
        <f>ТЭО!A477</f>
        <v xml:space="preserve">АРТПС Солтаново               </v>
      </c>
      <c r="B1267" s="19"/>
    </row>
    <row r="1268" spans="1:2" ht="31.5" x14ac:dyDescent="0.25">
      <c r="A1268" s="10" t="s">
        <v>163</v>
      </c>
      <c r="B1268" s="11">
        <f>2.59*14000/1000</f>
        <v>36.26</v>
      </c>
    </row>
    <row r="1269" spans="1:2" ht="15.75" x14ac:dyDescent="0.25">
      <c r="A1269" s="10" t="s">
        <v>8</v>
      </c>
      <c r="B1269" s="11">
        <f>B1268*0.1</f>
        <v>3.6259999999999999</v>
      </c>
    </row>
    <row r="1270" spans="1:2" ht="15.75" x14ac:dyDescent="0.25">
      <c r="A1270" s="4" t="s">
        <v>9</v>
      </c>
      <c r="B1270" s="5">
        <f>SUM(B1268:B1269)</f>
        <v>39.885999999999996</v>
      </c>
    </row>
    <row r="1271" spans="1:2" ht="31.5" x14ac:dyDescent="0.25">
      <c r="A1271" s="10" t="s">
        <v>181</v>
      </c>
      <c r="B1271" s="11">
        <f>2.59*25000/1000</f>
        <v>64.75</v>
      </c>
    </row>
    <row r="1272" spans="1:2" ht="15.75" x14ac:dyDescent="0.25">
      <c r="A1272" s="10" t="s">
        <v>8</v>
      </c>
      <c r="B1272" s="11">
        <f>B1271*0.1</f>
        <v>6.4750000000000005</v>
      </c>
    </row>
    <row r="1273" spans="1:2" ht="15.75" x14ac:dyDescent="0.25">
      <c r="A1273" s="4" t="s">
        <v>9</v>
      </c>
      <c r="B1273" s="5">
        <v>71.3</v>
      </c>
    </row>
    <row r="1274" spans="1:2" ht="31.5" x14ac:dyDescent="0.25">
      <c r="A1274" s="10" t="s">
        <v>163</v>
      </c>
      <c r="B1274" s="11">
        <f>2.59*14000/1000</f>
        <v>36.26</v>
      </c>
    </row>
    <row r="1275" spans="1:2" ht="15.75" x14ac:dyDescent="0.25">
      <c r="A1275" s="10" t="s">
        <v>8</v>
      </c>
      <c r="B1275" s="11">
        <f>B1274*0.1</f>
        <v>3.6259999999999999</v>
      </c>
    </row>
    <row r="1276" spans="1:2" ht="15.75" x14ac:dyDescent="0.25">
      <c r="A1276" s="4" t="s">
        <v>9</v>
      </c>
      <c r="B1276" s="5">
        <f>SUM(B1274:B1275)</f>
        <v>39.885999999999996</v>
      </c>
    </row>
    <row r="1277" spans="1:2" ht="15.75" x14ac:dyDescent="0.25">
      <c r="A1277" s="18" t="str">
        <f>ТЭО!A481</f>
        <v xml:space="preserve">АРТПС Сосны                 </v>
      </c>
      <c r="B1277" s="19"/>
    </row>
    <row r="1278" spans="1:2" ht="31.5" x14ac:dyDescent="0.25">
      <c r="A1278" s="10" t="s">
        <v>181</v>
      </c>
      <c r="B1278" s="11">
        <f>2.59*25000/1000</f>
        <v>64.75</v>
      </c>
    </row>
    <row r="1279" spans="1:2" ht="15.75" x14ac:dyDescent="0.25">
      <c r="A1279" s="10" t="s">
        <v>8</v>
      </c>
      <c r="B1279" s="11">
        <f>B1278*0.1</f>
        <v>6.4750000000000005</v>
      </c>
    </row>
    <row r="1280" spans="1:2" ht="15.75" x14ac:dyDescent="0.25">
      <c r="A1280" s="4" t="s">
        <v>9</v>
      </c>
      <c r="B1280" s="5">
        <v>71.3</v>
      </c>
    </row>
    <row r="1281" spans="1:2" ht="31.5" x14ac:dyDescent="0.25">
      <c r="A1281" s="10" t="s">
        <v>165</v>
      </c>
      <c r="B1281" s="11">
        <f>2.59*12000/1000</f>
        <v>31.08</v>
      </c>
    </row>
    <row r="1282" spans="1:2" ht="15.75" x14ac:dyDescent="0.25">
      <c r="A1282" s="10" t="s">
        <v>8</v>
      </c>
      <c r="B1282" s="11">
        <f>B1281*0.1</f>
        <v>3.1080000000000001</v>
      </c>
    </row>
    <row r="1283" spans="1:2" ht="15.75" x14ac:dyDescent="0.25">
      <c r="A1283" s="4" t="s">
        <v>9</v>
      </c>
      <c r="B1283" s="5">
        <f>SUM(B1281:B1282)</f>
        <v>34.187999999999995</v>
      </c>
    </row>
    <row r="1284" spans="1:2" ht="31.5" x14ac:dyDescent="0.25">
      <c r="A1284" s="10" t="s">
        <v>163</v>
      </c>
      <c r="B1284" s="11">
        <f>2.59*14000/1000</f>
        <v>36.26</v>
      </c>
    </row>
    <row r="1285" spans="1:2" ht="15.75" x14ac:dyDescent="0.25">
      <c r="A1285" s="10" t="s">
        <v>8</v>
      </c>
      <c r="B1285" s="11">
        <f>B1284*0.1</f>
        <v>3.6259999999999999</v>
      </c>
    </row>
    <row r="1286" spans="1:2" ht="15.75" x14ac:dyDescent="0.25">
      <c r="A1286" s="4" t="s">
        <v>9</v>
      </c>
      <c r="B1286" s="5">
        <f>SUM(B1284:B1285)</f>
        <v>39.885999999999996</v>
      </c>
    </row>
    <row r="1287" spans="1:2" ht="15.75" x14ac:dyDescent="0.25">
      <c r="A1287" s="18" t="str">
        <f>ТЭО!A485</f>
        <v xml:space="preserve">АРТПС Старые Дороги              </v>
      </c>
      <c r="B1287" s="19"/>
    </row>
    <row r="1288" spans="1:2" ht="31.5" x14ac:dyDescent="0.25">
      <c r="A1288" s="10" t="s">
        <v>177</v>
      </c>
      <c r="B1288" s="11">
        <f>2.59*14000/1000</f>
        <v>36.26</v>
      </c>
    </row>
    <row r="1289" spans="1:2" ht="15.75" x14ac:dyDescent="0.25">
      <c r="A1289" s="10" t="s">
        <v>8</v>
      </c>
      <c r="B1289" s="11">
        <f>B1288*0.1</f>
        <v>3.6259999999999999</v>
      </c>
    </row>
    <row r="1290" spans="1:2" ht="15.75" x14ac:dyDescent="0.25">
      <c r="A1290" s="4" t="s">
        <v>9</v>
      </c>
      <c r="B1290" s="5">
        <f>SUM(B1288:B1289)</f>
        <v>39.885999999999996</v>
      </c>
    </row>
    <row r="1291" spans="1:2" ht="31.5" x14ac:dyDescent="0.25">
      <c r="A1291" s="10" t="s">
        <v>163</v>
      </c>
      <c r="B1291" s="11">
        <f>2.59*14000/1000</f>
        <v>36.26</v>
      </c>
    </row>
    <row r="1292" spans="1:2" ht="15.75" x14ac:dyDescent="0.25">
      <c r="A1292" s="10" t="s">
        <v>8</v>
      </c>
      <c r="B1292" s="11">
        <f>B1291*0.1</f>
        <v>3.6259999999999999</v>
      </c>
    </row>
    <row r="1293" spans="1:2" ht="15.75" x14ac:dyDescent="0.25">
      <c r="A1293" s="4" t="s">
        <v>9</v>
      </c>
      <c r="B1293" s="5">
        <f>SUM(B1291:B1292)</f>
        <v>39.885999999999996</v>
      </c>
    </row>
    <row r="1294" spans="1:2" ht="31.5" x14ac:dyDescent="0.25">
      <c r="A1294" s="10" t="s">
        <v>163</v>
      </c>
      <c r="B1294" s="11">
        <f>2.59*14000/1000</f>
        <v>36.26</v>
      </c>
    </row>
    <row r="1295" spans="1:2" ht="15.75" x14ac:dyDescent="0.25">
      <c r="A1295" s="10" t="s">
        <v>8</v>
      </c>
      <c r="B1295" s="11">
        <f>B1294*0.1</f>
        <v>3.6259999999999999</v>
      </c>
    </row>
    <row r="1296" spans="1:2" ht="15.75" x14ac:dyDescent="0.25">
      <c r="A1296" s="4" t="s">
        <v>9</v>
      </c>
      <c r="B1296" s="5">
        <f>SUM(B1294:B1295)</f>
        <v>39.885999999999996</v>
      </c>
    </row>
    <row r="1297" spans="1:2" ht="31.5" x14ac:dyDescent="0.25">
      <c r="A1297" s="10" t="s">
        <v>167</v>
      </c>
      <c r="B1297" s="11">
        <f>2.59*15000/1000</f>
        <v>38.85</v>
      </c>
    </row>
    <row r="1298" spans="1:2" ht="15.75" x14ac:dyDescent="0.25">
      <c r="A1298" s="10" t="s">
        <v>8</v>
      </c>
      <c r="B1298" s="11">
        <f>B1297*0.1</f>
        <v>3.8850000000000002</v>
      </c>
    </row>
    <row r="1299" spans="1:2" ht="15.75" x14ac:dyDescent="0.25">
      <c r="A1299" s="4" t="s">
        <v>9</v>
      </c>
      <c r="B1299" s="5">
        <v>42.8</v>
      </c>
    </row>
    <row r="1300" spans="1:2" ht="31.5" x14ac:dyDescent="0.25">
      <c r="A1300" s="10" t="s">
        <v>162</v>
      </c>
      <c r="B1300" s="11">
        <f>2.59*29000/1000</f>
        <v>75.11</v>
      </c>
    </row>
    <row r="1301" spans="1:2" ht="15.75" x14ac:dyDescent="0.25">
      <c r="A1301" s="10" t="s">
        <v>8</v>
      </c>
      <c r="B1301" s="11">
        <f>B1300*0.1</f>
        <v>7.5110000000000001</v>
      </c>
    </row>
    <row r="1302" spans="1:2" ht="15.75" x14ac:dyDescent="0.25">
      <c r="A1302" s="4" t="s">
        <v>9</v>
      </c>
      <c r="B1302" s="5">
        <f>SUM(B1300:B1301)</f>
        <v>82.620999999999995</v>
      </c>
    </row>
    <row r="1303" spans="1:2" ht="31.5" x14ac:dyDescent="0.25">
      <c r="A1303" s="10" t="s">
        <v>177</v>
      </c>
      <c r="B1303" s="11">
        <f>2.59*14000/1000</f>
        <v>36.26</v>
      </c>
    </row>
    <row r="1304" spans="1:2" ht="15.75" x14ac:dyDescent="0.25">
      <c r="A1304" s="10" t="s">
        <v>8</v>
      </c>
      <c r="B1304" s="11">
        <f>B1303*0.1</f>
        <v>3.6259999999999999</v>
      </c>
    </row>
    <row r="1305" spans="1:2" ht="15.75" x14ac:dyDescent="0.25">
      <c r="A1305" s="4" t="s">
        <v>9</v>
      </c>
      <c r="B1305" s="5">
        <f>SUM(B1303:B1304)</f>
        <v>39.885999999999996</v>
      </c>
    </row>
    <row r="1306" spans="1:2" ht="15.75" x14ac:dyDescent="0.25">
      <c r="A1306" s="18" t="str">
        <f>ТЭО!A492</f>
        <v xml:space="preserve">АРТПС Стодоличи                   </v>
      </c>
      <c r="B1306" s="19"/>
    </row>
    <row r="1307" spans="1:2" ht="31.5" x14ac:dyDescent="0.25">
      <c r="A1307" s="10" t="s">
        <v>181</v>
      </c>
      <c r="B1307" s="11">
        <f>2.59*25000/1000</f>
        <v>64.75</v>
      </c>
    </row>
    <row r="1308" spans="1:2" ht="15.75" x14ac:dyDescent="0.25">
      <c r="A1308" s="10" t="s">
        <v>8</v>
      </c>
      <c r="B1308" s="11">
        <f>B1307*0.1</f>
        <v>6.4750000000000005</v>
      </c>
    </row>
    <row r="1309" spans="1:2" ht="15.75" x14ac:dyDescent="0.25">
      <c r="A1309" s="4" t="s">
        <v>9</v>
      </c>
      <c r="B1309" s="5">
        <v>71.3</v>
      </c>
    </row>
    <row r="1310" spans="1:2" ht="31.5" x14ac:dyDescent="0.25">
      <c r="A1310" s="10" t="s">
        <v>165</v>
      </c>
      <c r="B1310" s="11">
        <f>2.59*12000/1000</f>
        <v>31.08</v>
      </c>
    </row>
    <row r="1311" spans="1:2" ht="15.75" x14ac:dyDescent="0.25">
      <c r="A1311" s="10" t="s">
        <v>8</v>
      </c>
      <c r="B1311" s="11">
        <f>B1310*0.1</f>
        <v>3.1080000000000001</v>
      </c>
    </row>
    <row r="1312" spans="1:2" ht="15.75" x14ac:dyDescent="0.25">
      <c r="A1312" s="4" t="s">
        <v>9</v>
      </c>
      <c r="B1312" s="5">
        <f>SUM(B1310:B1311)</f>
        <v>34.187999999999995</v>
      </c>
    </row>
    <row r="1313" spans="1:2" ht="31.5" x14ac:dyDescent="0.25">
      <c r="A1313" s="10" t="s">
        <v>181</v>
      </c>
      <c r="B1313" s="11">
        <f>2.59*25000/1000</f>
        <v>64.75</v>
      </c>
    </row>
    <row r="1314" spans="1:2" ht="15.75" x14ac:dyDescent="0.25">
      <c r="A1314" s="10" t="s">
        <v>8</v>
      </c>
      <c r="B1314" s="11">
        <f>B1313*0.1</f>
        <v>6.4750000000000005</v>
      </c>
    </row>
    <row r="1315" spans="1:2" ht="15.75" x14ac:dyDescent="0.25">
      <c r="A1315" s="4" t="s">
        <v>9</v>
      </c>
      <c r="B1315" s="5">
        <v>71.3</v>
      </c>
    </row>
    <row r="1316" spans="1:2" ht="31.5" x14ac:dyDescent="0.25">
      <c r="A1316" s="10" t="s">
        <v>165</v>
      </c>
      <c r="B1316" s="11">
        <f>2.59*12000/1000</f>
        <v>31.08</v>
      </c>
    </row>
    <row r="1317" spans="1:2" ht="15.75" x14ac:dyDescent="0.25">
      <c r="A1317" s="10" t="s">
        <v>8</v>
      </c>
      <c r="B1317" s="11">
        <f>B1316*0.1</f>
        <v>3.1080000000000001</v>
      </c>
    </row>
    <row r="1318" spans="1:2" ht="15.75" x14ac:dyDescent="0.25">
      <c r="A1318" s="4" t="s">
        <v>9</v>
      </c>
      <c r="B1318" s="5">
        <f>SUM(B1316:B1317)</f>
        <v>34.187999999999995</v>
      </c>
    </row>
    <row r="1319" spans="1:2" ht="15.75" x14ac:dyDescent="0.25">
      <c r="A1319" s="18" t="str">
        <f>ТЭО!A497</f>
        <v xml:space="preserve">АРТПС Столбцы                    </v>
      </c>
      <c r="B1319" s="19"/>
    </row>
    <row r="1320" spans="1:2" ht="31.5" x14ac:dyDescent="0.25">
      <c r="A1320" s="10" t="s">
        <v>157</v>
      </c>
      <c r="B1320" s="11">
        <f>2.59*10000/1000</f>
        <v>25.9</v>
      </c>
    </row>
    <row r="1321" spans="1:2" ht="15.75" x14ac:dyDescent="0.25">
      <c r="A1321" s="10" t="s">
        <v>8</v>
      </c>
      <c r="B1321" s="11">
        <f>B1320*0.1</f>
        <v>2.59</v>
      </c>
    </row>
    <row r="1322" spans="1:2" ht="15.75" x14ac:dyDescent="0.25">
      <c r="A1322" s="4" t="s">
        <v>9</v>
      </c>
      <c r="B1322" s="5">
        <f>SUM(B1320:B1321)</f>
        <v>28.49</v>
      </c>
    </row>
    <row r="1323" spans="1:2" ht="31.5" x14ac:dyDescent="0.25">
      <c r="A1323" s="10" t="s">
        <v>157</v>
      </c>
      <c r="B1323" s="11">
        <f>2.59*10000/1000</f>
        <v>25.9</v>
      </c>
    </row>
    <row r="1324" spans="1:2" ht="15.75" x14ac:dyDescent="0.25">
      <c r="A1324" s="10" t="s">
        <v>8</v>
      </c>
      <c r="B1324" s="11">
        <f>B1323*0.1</f>
        <v>2.59</v>
      </c>
    </row>
    <row r="1325" spans="1:2" ht="15.75" x14ac:dyDescent="0.25">
      <c r="A1325" s="4" t="s">
        <v>9</v>
      </c>
      <c r="B1325" s="5">
        <f>SUM(B1323:B1324)</f>
        <v>28.49</v>
      </c>
    </row>
    <row r="1326" spans="1:2" ht="31.5" x14ac:dyDescent="0.25">
      <c r="A1326" s="10" t="s">
        <v>163</v>
      </c>
      <c r="B1326" s="11">
        <f>2.59*14000/1000</f>
        <v>36.26</v>
      </c>
    </row>
    <row r="1327" spans="1:2" ht="15.75" x14ac:dyDescent="0.25">
      <c r="A1327" s="10" t="s">
        <v>8</v>
      </c>
      <c r="B1327" s="11">
        <f>B1326*0.1</f>
        <v>3.6259999999999999</v>
      </c>
    </row>
    <row r="1328" spans="1:2" ht="15.75" x14ac:dyDescent="0.25">
      <c r="A1328" s="4" t="s">
        <v>9</v>
      </c>
      <c r="B1328" s="5">
        <f>SUM(B1326:B1327)</f>
        <v>39.885999999999996</v>
      </c>
    </row>
    <row r="1329" spans="1:2" ht="31.5" x14ac:dyDescent="0.25">
      <c r="A1329" s="10" t="s">
        <v>162</v>
      </c>
      <c r="B1329" s="11">
        <f>2.59*29000/1000</f>
        <v>75.11</v>
      </c>
    </row>
    <row r="1330" spans="1:2" ht="15.75" x14ac:dyDescent="0.25">
      <c r="A1330" s="10" t="s">
        <v>8</v>
      </c>
      <c r="B1330" s="11">
        <f>B1329*0.1</f>
        <v>7.5110000000000001</v>
      </c>
    </row>
    <row r="1331" spans="1:2" ht="15.75" x14ac:dyDescent="0.25">
      <c r="A1331" s="4" t="s">
        <v>9</v>
      </c>
      <c r="B1331" s="5">
        <f>SUM(B1329:B1330)</f>
        <v>82.620999999999995</v>
      </c>
    </row>
    <row r="1332" spans="1:2" ht="31.5" x14ac:dyDescent="0.25">
      <c r="A1332" s="10" t="s">
        <v>164</v>
      </c>
      <c r="B1332" s="11">
        <f>2.59*14000/1000</f>
        <v>36.26</v>
      </c>
    </row>
    <row r="1333" spans="1:2" ht="15.75" x14ac:dyDescent="0.25">
      <c r="A1333" s="10" t="s">
        <v>8</v>
      </c>
      <c r="B1333" s="11">
        <f>B1332*0.1</f>
        <v>3.6259999999999999</v>
      </c>
    </row>
    <row r="1334" spans="1:2" ht="15.75" x14ac:dyDescent="0.25">
      <c r="A1334" s="4" t="s">
        <v>9</v>
      </c>
      <c r="B1334" s="5">
        <f>SUM(B1332:B1333)</f>
        <v>39.885999999999996</v>
      </c>
    </row>
    <row r="1335" spans="1:2" ht="15.75" x14ac:dyDescent="0.25">
      <c r="A1335" s="18" t="str">
        <f>ТЭО!A503</f>
        <v xml:space="preserve">АРТПС Столин                    </v>
      </c>
      <c r="B1335" s="19"/>
    </row>
    <row r="1336" spans="1:2" ht="31.5" x14ac:dyDescent="0.25">
      <c r="A1336" s="10" t="s">
        <v>173</v>
      </c>
      <c r="B1336" s="11">
        <f>2.59*13000/1000</f>
        <v>33.67</v>
      </c>
    </row>
    <row r="1337" spans="1:2" ht="15.75" x14ac:dyDescent="0.25">
      <c r="A1337" s="10" t="s">
        <v>8</v>
      </c>
      <c r="B1337" s="11">
        <f>B1336*0.1</f>
        <v>3.3670000000000004</v>
      </c>
    </row>
    <row r="1338" spans="1:2" ht="15.75" x14ac:dyDescent="0.25">
      <c r="A1338" s="4" t="s">
        <v>9</v>
      </c>
      <c r="B1338" s="5">
        <v>37.1</v>
      </c>
    </row>
    <row r="1339" spans="1:2" ht="31.5" x14ac:dyDescent="0.25">
      <c r="A1339" s="10" t="s">
        <v>165</v>
      </c>
      <c r="B1339" s="11">
        <f>2.59*12000/1000</f>
        <v>31.08</v>
      </c>
    </row>
    <row r="1340" spans="1:2" ht="15.75" x14ac:dyDescent="0.25">
      <c r="A1340" s="10" t="s">
        <v>8</v>
      </c>
      <c r="B1340" s="11">
        <f>B1339*0.1</f>
        <v>3.1080000000000001</v>
      </c>
    </row>
    <row r="1341" spans="1:2" ht="15.75" x14ac:dyDescent="0.25">
      <c r="A1341" s="4" t="s">
        <v>9</v>
      </c>
      <c r="B1341" s="5">
        <f>SUM(B1339:B1340)</f>
        <v>34.187999999999995</v>
      </c>
    </row>
    <row r="1342" spans="1:2" ht="31.5" x14ac:dyDescent="0.25">
      <c r="A1342" s="10" t="s">
        <v>165</v>
      </c>
      <c r="B1342" s="11">
        <f>2.59*12000/1000</f>
        <v>31.08</v>
      </c>
    </row>
    <row r="1343" spans="1:2" ht="15.75" x14ac:dyDescent="0.25">
      <c r="A1343" s="10" t="s">
        <v>8</v>
      </c>
      <c r="B1343" s="11">
        <f>B1342*0.1</f>
        <v>3.1080000000000001</v>
      </c>
    </row>
    <row r="1344" spans="1:2" ht="15.75" x14ac:dyDescent="0.25">
      <c r="A1344" s="4" t="s">
        <v>9</v>
      </c>
      <c r="B1344" s="5">
        <f>SUM(B1342:B1343)</f>
        <v>34.187999999999995</v>
      </c>
    </row>
    <row r="1345" spans="1:2" ht="15.75" x14ac:dyDescent="0.25">
      <c r="A1345" s="18" t="str">
        <f>ТЭО!A507</f>
        <v xml:space="preserve">АРТПС Стрельчики                  </v>
      </c>
      <c r="B1345" s="19"/>
    </row>
    <row r="1346" spans="1:2" ht="31.5" x14ac:dyDescent="0.25">
      <c r="A1346" s="10" t="s">
        <v>163</v>
      </c>
      <c r="B1346" s="11">
        <f>2.59*14000/1000</f>
        <v>36.26</v>
      </c>
    </row>
    <row r="1347" spans="1:2" ht="15.75" x14ac:dyDescent="0.25">
      <c r="A1347" s="10" t="s">
        <v>8</v>
      </c>
      <c r="B1347" s="11">
        <f>B1346*0.1</f>
        <v>3.6259999999999999</v>
      </c>
    </row>
    <row r="1348" spans="1:2" ht="15.75" x14ac:dyDescent="0.25">
      <c r="A1348" s="4" t="s">
        <v>9</v>
      </c>
      <c r="B1348" s="5">
        <f>SUM(B1346:B1347)</f>
        <v>39.885999999999996</v>
      </c>
    </row>
    <row r="1349" spans="1:2" ht="15.75" x14ac:dyDescent="0.25">
      <c r="A1349" s="18" t="str">
        <f>ТЭО!A509</f>
        <v xml:space="preserve">АРТПС Струбки                     </v>
      </c>
      <c r="B1349" s="19"/>
    </row>
    <row r="1350" spans="1:2" ht="31.5" x14ac:dyDescent="0.25">
      <c r="A1350" s="10" t="s">
        <v>163</v>
      </c>
      <c r="B1350" s="11">
        <f>2.59*14000/1000</f>
        <v>36.26</v>
      </c>
    </row>
    <row r="1351" spans="1:2" ht="15.75" x14ac:dyDescent="0.25">
      <c r="A1351" s="10" t="s">
        <v>8</v>
      </c>
      <c r="B1351" s="11">
        <f>B1350*0.1</f>
        <v>3.6259999999999999</v>
      </c>
    </row>
    <row r="1352" spans="1:2" ht="15.75" x14ac:dyDescent="0.25">
      <c r="A1352" s="4" t="s">
        <v>9</v>
      </c>
      <c r="B1352" s="5">
        <f>SUM(B1350:B1351)</f>
        <v>39.885999999999996</v>
      </c>
    </row>
    <row r="1353" spans="1:2" ht="31.5" x14ac:dyDescent="0.25">
      <c r="A1353" s="10" t="s">
        <v>163</v>
      </c>
      <c r="B1353" s="11">
        <f>2.59*14000/1000</f>
        <v>36.26</v>
      </c>
    </row>
    <row r="1354" spans="1:2" ht="15.75" x14ac:dyDescent="0.25">
      <c r="A1354" s="10" t="s">
        <v>8</v>
      </c>
      <c r="B1354" s="11">
        <f>B1353*0.1</f>
        <v>3.6259999999999999</v>
      </c>
    </row>
    <row r="1355" spans="1:2" ht="15.75" x14ac:dyDescent="0.25">
      <c r="A1355" s="4" t="s">
        <v>9</v>
      </c>
      <c r="B1355" s="5">
        <f>SUM(B1353:B1354)</f>
        <v>39.885999999999996</v>
      </c>
    </row>
    <row r="1356" spans="1:2" ht="31.5" x14ac:dyDescent="0.25">
      <c r="A1356" s="10" t="s">
        <v>165</v>
      </c>
      <c r="B1356" s="11">
        <f>2.59*12000/1000</f>
        <v>31.08</v>
      </c>
    </row>
    <row r="1357" spans="1:2" ht="15.75" x14ac:dyDescent="0.25">
      <c r="A1357" s="10" t="s">
        <v>8</v>
      </c>
      <c r="B1357" s="11">
        <f>B1356*0.1</f>
        <v>3.1080000000000001</v>
      </c>
    </row>
    <row r="1358" spans="1:2" ht="15.75" x14ac:dyDescent="0.25">
      <c r="A1358" s="4" t="s">
        <v>9</v>
      </c>
      <c r="B1358" s="5">
        <f>SUM(B1356:B1357)</f>
        <v>34.187999999999995</v>
      </c>
    </row>
    <row r="1359" spans="1:2" ht="31.5" x14ac:dyDescent="0.25">
      <c r="A1359" s="10" t="s">
        <v>165</v>
      </c>
      <c r="B1359" s="11">
        <f>2.59*12000/1000</f>
        <v>31.08</v>
      </c>
    </row>
    <row r="1360" spans="1:2" ht="15.75" x14ac:dyDescent="0.25">
      <c r="A1360" s="10" t="s">
        <v>8</v>
      </c>
      <c r="B1360" s="11">
        <f>B1359*0.1</f>
        <v>3.1080000000000001</v>
      </c>
    </row>
    <row r="1361" spans="1:2" ht="15.75" x14ac:dyDescent="0.25">
      <c r="A1361" s="4" t="s">
        <v>9</v>
      </c>
      <c r="B1361" s="5">
        <f>SUM(B1359:B1360)</f>
        <v>34.187999999999995</v>
      </c>
    </row>
    <row r="1362" spans="1:2" ht="15.75" x14ac:dyDescent="0.25">
      <c r="A1362" s="18" t="str">
        <f>ТЭО!A514</f>
        <v xml:space="preserve">АРТПС Техтин                      </v>
      </c>
      <c r="B1362" s="19"/>
    </row>
    <row r="1363" spans="1:2" ht="31.5" x14ac:dyDescent="0.25">
      <c r="A1363" s="10" t="s">
        <v>162</v>
      </c>
      <c r="B1363" s="11">
        <f>2.59*29000/1000</f>
        <v>75.11</v>
      </c>
    </row>
    <row r="1364" spans="1:2" ht="15.75" x14ac:dyDescent="0.25">
      <c r="A1364" s="10" t="s">
        <v>8</v>
      </c>
      <c r="B1364" s="11">
        <f>B1363*0.1</f>
        <v>7.5110000000000001</v>
      </c>
    </row>
    <row r="1365" spans="1:2" ht="15.75" x14ac:dyDescent="0.25">
      <c r="A1365" s="4" t="s">
        <v>9</v>
      </c>
      <c r="B1365" s="5">
        <f>SUM(B1363:B1364)</f>
        <v>82.620999999999995</v>
      </c>
    </row>
    <row r="1366" spans="1:2" ht="31.5" x14ac:dyDescent="0.25">
      <c r="A1366" s="10" t="s">
        <v>158</v>
      </c>
      <c r="B1366" s="11">
        <f>2.59*7000/1000</f>
        <v>18.13</v>
      </c>
    </row>
    <row r="1367" spans="1:2" ht="15.75" x14ac:dyDescent="0.25">
      <c r="A1367" s="10" t="s">
        <v>8</v>
      </c>
      <c r="B1367" s="11">
        <f>B1366*0.1</f>
        <v>1.8129999999999999</v>
      </c>
    </row>
    <row r="1368" spans="1:2" ht="15.75" x14ac:dyDescent="0.25">
      <c r="A1368" s="4" t="s">
        <v>9</v>
      </c>
      <c r="B1368" s="5">
        <f>SUM(B1366:B1367)</f>
        <v>19.942999999999998</v>
      </c>
    </row>
    <row r="1369" spans="1:2" ht="31.5" x14ac:dyDescent="0.25">
      <c r="A1369" s="10" t="s">
        <v>164</v>
      </c>
      <c r="B1369" s="11">
        <f>2.59*14000/1000</f>
        <v>36.26</v>
      </c>
    </row>
    <row r="1370" spans="1:2" ht="15.75" x14ac:dyDescent="0.25">
      <c r="A1370" s="10" t="s">
        <v>8</v>
      </c>
      <c r="B1370" s="11">
        <f>B1369*0.1</f>
        <v>3.6259999999999999</v>
      </c>
    </row>
    <row r="1371" spans="1:2" ht="15.75" x14ac:dyDescent="0.25">
      <c r="A1371" s="4" t="s">
        <v>9</v>
      </c>
      <c r="B1371" s="5">
        <f>SUM(B1369:B1370)</f>
        <v>39.885999999999996</v>
      </c>
    </row>
    <row r="1372" spans="1:2" ht="15.75" x14ac:dyDescent="0.25">
      <c r="A1372" s="18" t="str">
        <f>ТЭО!A518</f>
        <v xml:space="preserve">АРТПС Трокеники                  </v>
      </c>
      <c r="B1372" s="19"/>
    </row>
    <row r="1373" spans="1:2" ht="31.5" x14ac:dyDescent="0.25">
      <c r="A1373" s="10" t="s">
        <v>165</v>
      </c>
      <c r="B1373" s="11">
        <f>2.59*12000/1000</f>
        <v>31.08</v>
      </c>
    </row>
    <row r="1374" spans="1:2" ht="15.75" x14ac:dyDescent="0.25">
      <c r="A1374" s="10" t="s">
        <v>8</v>
      </c>
      <c r="B1374" s="11">
        <f>B1373*0.1</f>
        <v>3.1080000000000001</v>
      </c>
    </row>
    <row r="1375" spans="1:2" ht="15.75" x14ac:dyDescent="0.25">
      <c r="A1375" s="4" t="s">
        <v>9</v>
      </c>
      <c r="B1375" s="5">
        <f>SUM(B1373:B1374)</f>
        <v>34.187999999999995</v>
      </c>
    </row>
    <row r="1376" spans="1:2" ht="31.5" x14ac:dyDescent="0.25">
      <c r="A1376" s="10" t="s">
        <v>165</v>
      </c>
      <c r="B1376" s="11">
        <f>2.59*12000/1000</f>
        <v>31.08</v>
      </c>
    </row>
    <row r="1377" spans="1:2" ht="15.75" x14ac:dyDescent="0.25">
      <c r="A1377" s="10" t="s">
        <v>8</v>
      </c>
      <c r="B1377" s="11">
        <f>B1376*0.1</f>
        <v>3.1080000000000001</v>
      </c>
    </row>
    <row r="1378" spans="1:2" ht="15.75" x14ac:dyDescent="0.25">
      <c r="A1378" s="4" t="s">
        <v>9</v>
      </c>
      <c r="B1378" s="5">
        <f>SUM(B1376:B1377)</f>
        <v>34.187999999999995</v>
      </c>
    </row>
    <row r="1379" spans="1:2" ht="31.5" x14ac:dyDescent="0.25">
      <c r="A1379" s="10" t="s">
        <v>165</v>
      </c>
      <c r="B1379" s="11">
        <f>2.59*12000/1000</f>
        <v>31.08</v>
      </c>
    </row>
    <row r="1380" spans="1:2" ht="15.75" x14ac:dyDescent="0.25">
      <c r="A1380" s="10" t="s">
        <v>8</v>
      </c>
      <c r="B1380" s="11">
        <f>B1379*0.1</f>
        <v>3.1080000000000001</v>
      </c>
    </row>
    <row r="1381" spans="1:2" ht="15.75" x14ac:dyDescent="0.25">
      <c r="A1381" s="4" t="s">
        <v>9</v>
      </c>
      <c r="B1381" s="5">
        <f>SUM(B1379:B1380)</f>
        <v>34.187999999999995</v>
      </c>
    </row>
    <row r="1382" spans="1:2" ht="15.75" x14ac:dyDescent="0.25">
      <c r="A1382" s="18" t="str">
        <f>ТЭО!A522</f>
        <v xml:space="preserve">АРТПС Ушачи                     </v>
      </c>
      <c r="B1382" s="19"/>
    </row>
    <row r="1383" spans="1:2" ht="31.5" x14ac:dyDescent="0.25">
      <c r="A1383" s="10" t="s">
        <v>169</v>
      </c>
      <c r="B1383" s="11">
        <f>2.59*20000/1000</f>
        <v>51.8</v>
      </c>
    </row>
    <row r="1384" spans="1:2" ht="15.75" x14ac:dyDescent="0.25">
      <c r="A1384" s="10" t="s">
        <v>8</v>
      </c>
      <c r="B1384" s="11">
        <f>B1383*0.1</f>
        <v>5.18</v>
      </c>
    </row>
    <row r="1385" spans="1:2" ht="15.75" x14ac:dyDescent="0.25">
      <c r="A1385" s="4" t="s">
        <v>9</v>
      </c>
      <c r="B1385" s="5">
        <f>SUM(B1383:B1384)</f>
        <v>56.98</v>
      </c>
    </row>
    <row r="1386" spans="1:2" ht="31.5" x14ac:dyDescent="0.25">
      <c r="A1386" s="10" t="s">
        <v>157</v>
      </c>
      <c r="B1386" s="11">
        <f>2.59*10000/1000</f>
        <v>25.9</v>
      </c>
    </row>
    <row r="1387" spans="1:2" ht="15.75" x14ac:dyDescent="0.25">
      <c r="A1387" s="10" t="s">
        <v>8</v>
      </c>
      <c r="B1387" s="11">
        <f>B1386*0.1</f>
        <v>2.59</v>
      </c>
    </row>
    <row r="1388" spans="1:2" ht="15.75" x14ac:dyDescent="0.25">
      <c r="A1388" s="4" t="s">
        <v>9</v>
      </c>
      <c r="B1388" s="5">
        <f>SUM(B1386:B1387)</f>
        <v>28.49</v>
      </c>
    </row>
    <row r="1389" spans="1:2" ht="31.5" x14ac:dyDescent="0.25">
      <c r="A1389" s="10" t="s">
        <v>169</v>
      </c>
      <c r="B1389" s="11">
        <f>2.59*20000/1000</f>
        <v>51.8</v>
      </c>
    </row>
    <row r="1390" spans="1:2" ht="15.75" x14ac:dyDescent="0.25">
      <c r="A1390" s="10" t="s">
        <v>8</v>
      </c>
      <c r="B1390" s="11">
        <f>B1389*0.1</f>
        <v>5.18</v>
      </c>
    </row>
    <row r="1391" spans="1:2" ht="15.75" x14ac:dyDescent="0.25">
      <c r="A1391" s="4" t="s">
        <v>9</v>
      </c>
      <c r="B1391" s="5">
        <f>SUM(B1389:B1390)</f>
        <v>56.98</v>
      </c>
    </row>
    <row r="1392" spans="1:2" ht="31.5" x14ac:dyDescent="0.25">
      <c r="A1392" s="10" t="s">
        <v>169</v>
      </c>
      <c r="B1392" s="11">
        <f>2.59*20000/1000</f>
        <v>51.8</v>
      </c>
    </row>
    <row r="1393" spans="1:2" ht="15.75" x14ac:dyDescent="0.25">
      <c r="A1393" s="10" t="s">
        <v>8</v>
      </c>
      <c r="B1393" s="11">
        <f>B1392*0.1</f>
        <v>5.18</v>
      </c>
    </row>
    <row r="1394" spans="1:2" ht="15.75" x14ac:dyDescent="0.25">
      <c r="A1394" s="4" t="s">
        <v>9</v>
      </c>
      <c r="B1394" s="5">
        <f>SUM(B1392:B1393)</f>
        <v>56.98</v>
      </c>
    </row>
    <row r="1395" spans="1:2" ht="31.5" x14ac:dyDescent="0.25">
      <c r="A1395" s="10" t="s">
        <v>169</v>
      </c>
      <c r="B1395" s="11">
        <f>2.59*20000/1000</f>
        <v>51.8</v>
      </c>
    </row>
    <row r="1396" spans="1:2" ht="15.75" x14ac:dyDescent="0.25">
      <c r="A1396" s="10" t="s">
        <v>8</v>
      </c>
      <c r="B1396" s="11">
        <f>B1395*0.1</f>
        <v>5.18</v>
      </c>
    </row>
    <row r="1397" spans="1:2" ht="15.75" x14ac:dyDescent="0.25">
      <c r="A1397" s="4" t="s">
        <v>9</v>
      </c>
      <c r="B1397" s="5">
        <f>SUM(B1395:B1396)</f>
        <v>56.98</v>
      </c>
    </row>
    <row r="1398" spans="1:2" ht="31.5" x14ac:dyDescent="0.25">
      <c r="A1398" s="10" t="s">
        <v>169</v>
      </c>
      <c r="B1398" s="11">
        <f>2.59*20000/1000</f>
        <v>51.8</v>
      </c>
    </row>
    <row r="1399" spans="1:2" ht="15.75" x14ac:dyDescent="0.25">
      <c r="A1399" s="10" t="s">
        <v>8</v>
      </c>
      <c r="B1399" s="11">
        <f>B1398*0.1</f>
        <v>5.18</v>
      </c>
    </row>
    <row r="1400" spans="1:2" ht="15.75" x14ac:dyDescent="0.25">
      <c r="A1400" s="4" t="s">
        <v>9</v>
      </c>
      <c r="B1400" s="5">
        <f>SUM(B1398:B1399)</f>
        <v>56.98</v>
      </c>
    </row>
    <row r="1401" spans="1:2" ht="31.5" x14ac:dyDescent="0.25">
      <c r="A1401" s="10" t="s">
        <v>169</v>
      </c>
      <c r="B1401" s="11">
        <f>2.59*20000/1000</f>
        <v>51.8</v>
      </c>
    </row>
    <row r="1402" spans="1:2" ht="15.75" x14ac:dyDescent="0.25">
      <c r="A1402" s="10" t="s">
        <v>8</v>
      </c>
      <c r="B1402" s="11">
        <f>B1401*0.1</f>
        <v>5.18</v>
      </c>
    </row>
    <row r="1403" spans="1:2" ht="15.75" x14ac:dyDescent="0.25">
      <c r="A1403" s="4" t="s">
        <v>9</v>
      </c>
      <c r="B1403" s="5">
        <f>SUM(B1401:B1402)</f>
        <v>56.98</v>
      </c>
    </row>
    <row r="1404" spans="1:2" ht="31.5" x14ac:dyDescent="0.25">
      <c r="A1404" s="10" t="s">
        <v>181</v>
      </c>
      <c r="B1404" s="11">
        <f>2.59*25000/1000</f>
        <v>64.75</v>
      </c>
    </row>
    <row r="1405" spans="1:2" ht="15.75" x14ac:dyDescent="0.25">
      <c r="A1405" s="10" t="s">
        <v>8</v>
      </c>
      <c r="B1405" s="11">
        <f>B1404*0.1</f>
        <v>6.4750000000000005</v>
      </c>
    </row>
    <row r="1406" spans="1:2" ht="15.75" x14ac:dyDescent="0.25">
      <c r="A1406" s="4" t="s">
        <v>9</v>
      </c>
      <c r="B1406" s="5">
        <v>71.3</v>
      </c>
    </row>
    <row r="1407" spans="1:2" ht="31.5" x14ac:dyDescent="0.25">
      <c r="A1407" s="10" t="s">
        <v>181</v>
      </c>
      <c r="B1407" s="11">
        <f>2.59*25000/1000</f>
        <v>64.75</v>
      </c>
    </row>
    <row r="1408" spans="1:2" ht="15.75" x14ac:dyDescent="0.25">
      <c r="A1408" s="10" t="s">
        <v>8</v>
      </c>
      <c r="B1408" s="11">
        <f>B1407*0.1</f>
        <v>6.4750000000000005</v>
      </c>
    </row>
    <row r="1409" spans="1:2" ht="15.75" x14ac:dyDescent="0.25">
      <c r="A1409" s="4" t="s">
        <v>9</v>
      </c>
      <c r="B1409" s="5">
        <v>71.3</v>
      </c>
    </row>
    <row r="1410" spans="1:2" ht="31.5" x14ac:dyDescent="0.25">
      <c r="A1410" s="10" t="s">
        <v>164</v>
      </c>
      <c r="B1410" s="11">
        <f>2.59*14000/1000</f>
        <v>36.26</v>
      </c>
    </row>
    <row r="1411" spans="1:2" ht="15.75" x14ac:dyDescent="0.25">
      <c r="A1411" s="10" t="s">
        <v>8</v>
      </c>
      <c r="B1411" s="11">
        <f>B1410*0.1</f>
        <v>3.6259999999999999</v>
      </c>
    </row>
    <row r="1412" spans="1:2" ht="15.75" x14ac:dyDescent="0.25">
      <c r="A1412" s="4" t="s">
        <v>9</v>
      </c>
      <c r="B1412" s="5">
        <f>SUM(B1410:B1411)</f>
        <v>39.885999999999996</v>
      </c>
    </row>
    <row r="1413" spans="1:2" ht="31.5" x14ac:dyDescent="0.25">
      <c r="A1413" s="10" t="s">
        <v>171</v>
      </c>
      <c r="B1413" s="11">
        <f>2.59*18000/1000</f>
        <v>46.62</v>
      </c>
    </row>
    <row r="1414" spans="1:2" ht="15.75" x14ac:dyDescent="0.25">
      <c r="A1414" s="10" t="s">
        <v>8</v>
      </c>
      <c r="B1414" s="11">
        <f>B1413*0.1</f>
        <v>4.6619999999999999</v>
      </c>
    </row>
    <row r="1415" spans="1:2" ht="15.75" x14ac:dyDescent="0.25">
      <c r="A1415" s="4" t="s">
        <v>9</v>
      </c>
      <c r="B1415" s="5">
        <f>SUM(B1413:B1414)</f>
        <v>51.281999999999996</v>
      </c>
    </row>
    <row r="1416" spans="1:2" ht="31.5" x14ac:dyDescent="0.25">
      <c r="A1416" s="10" t="s">
        <v>171</v>
      </c>
      <c r="B1416" s="11">
        <f>2.59*18000/1000</f>
        <v>46.62</v>
      </c>
    </row>
    <row r="1417" spans="1:2" ht="15.75" x14ac:dyDescent="0.25">
      <c r="A1417" s="10" t="s">
        <v>8</v>
      </c>
      <c r="B1417" s="11">
        <f>B1416*0.1</f>
        <v>4.6619999999999999</v>
      </c>
    </row>
    <row r="1418" spans="1:2" ht="15.75" x14ac:dyDescent="0.25">
      <c r="A1418" s="4" t="s">
        <v>9</v>
      </c>
      <c r="B1418" s="5">
        <f>SUM(B1416:B1417)</f>
        <v>51.281999999999996</v>
      </c>
    </row>
    <row r="1419" spans="1:2" ht="31.5" x14ac:dyDescent="0.25">
      <c r="A1419" s="10" t="s">
        <v>169</v>
      </c>
      <c r="B1419" s="11">
        <f>2.59*20000/1000</f>
        <v>51.8</v>
      </c>
    </row>
    <row r="1420" spans="1:2" ht="15.75" x14ac:dyDescent="0.25">
      <c r="A1420" s="10" t="s">
        <v>8</v>
      </c>
      <c r="B1420" s="11">
        <f>B1419*0.1</f>
        <v>5.18</v>
      </c>
    </row>
    <row r="1421" spans="1:2" ht="15.75" x14ac:dyDescent="0.25">
      <c r="A1421" s="4" t="s">
        <v>9</v>
      </c>
      <c r="B1421" s="5">
        <f>SUM(B1419:B1420)</f>
        <v>56.98</v>
      </c>
    </row>
    <row r="1422" spans="1:2" ht="15.75" x14ac:dyDescent="0.25">
      <c r="A1422" s="18" t="str">
        <f>ТЭО!A536</f>
        <v xml:space="preserve">АРТПС Шарковщина                 </v>
      </c>
      <c r="B1422" s="19"/>
    </row>
    <row r="1423" spans="1:2" ht="31.5" x14ac:dyDescent="0.25">
      <c r="A1423" s="10" t="s">
        <v>162</v>
      </c>
      <c r="B1423" s="11">
        <f>2.59*29000/1000</f>
        <v>75.11</v>
      </c>
    </row>
    <row r="1424" spans="1:2" ht="15.75" x14ac:dyDescent="0.25">
      <c r="A1424" s="10" t="s">
        <v>8</v>
      </c>
      <c r="B1424" s="11">
        <f>B1423*0.1</f>
        <v>7.5110000000000001</v>
      </c>
    </row>
    <row r="1425" spans="1:2" ht="15.75" x14ac:dyDescent="0.25">
      <c r="A1425" s="4" t="s">
        <v>9</v>
      </c>
      <c r="B1425" s="5">
        <f>SUM(B1423:B1424)</f>
        <v>82.620999999999995</v>
      </c>
    </row>
    <row r="1426" spans="1:2" ht="31.5" x14ac:dyDescent="0.25">
      <c r="A1426" s="10" t="s">
        <v>165</v>
      </c>
      <c r="B1426" s="11">
        <f>2.59*12000/1000</f>
        <v>31.08</v>
      </c>
    </row>
    <row r="1427" spans="1:2" ht="15.75" x14ac:dyDescent="0.25">
      <c r="A1427" s="10" t="s">
        <v>8</v>
      </c>
      <c r="B1427" s="11">
        <f>B1426*0.1</f>
        <v>3.1080000000000001</v>
      </c>
    </row>
    <row r="1428" spans="1:2" ht="15.75" x14ac:dyDescent="0.25">
      <c r="A1428" s="4" t="s">
        <v>9</v>
      </c>
      <c r="B1428" s="5">
        <f>SUM(B1426:B1427)</f>
        <v>34.187999999999995</v>
      </c>
    </row>
    <row r="1429" spans="1:2" ht="15.75" x14ac:dyDescent="0.25">
      <c r="A1429" s="18" t="str">
        <f>ТЭО!A539</f>
        <v xml:space="preserve">АРТПС Шепелевичи                  </v>
      </c>
      <c r="B1429" s="19"/>
    </row>
    <row r="1430" spans="1:2" ht="31.5" x14ac:dyDescent="0.25">
      <c r="A1430" s="10" t="s">
        <v>170</v>
      </c>
      <c r="B1430" s="11">
        <f>2.59*27000/1000</f>
        <v>69.930000000000007</v>
      </c>
    </row>
    <row r="1431" spans="1:2" ht="15.75" x14ac:dyDescent="0.25">
      <c r="A1431" s="10" t="s">
        <v>8</v>
      </c>
      <c r="B1431" s="11">
        <f>B1430*0.1</f>
        <v>6.9930000000000012</v>
      </c>
    </row>
    <row r="1432" spans="1:2" ht="15.75" x14ac:dyDescent="0.25">
      <c r="A1432" s="4" t="s">
        <v>9</v>
      </c>
      <c r="B1432" s="5">
        <f>SUM(B1430:B1431)</f>
        <v>76.923000000000002</v>
      </c>
    </row>
    <row r="1433" spans="1:2" ht="31.5" x14ac:dyDescent="0.25">
      <c r="A1433" s="10" t="s">
        <v>170</v>
      </c>
      <c r="B1433" s="11">
        <f>2.59*27000/1000</f>
        <v>69.930000000000007</v>
      </c>
    </row>
    <row r="1434" spans="1:2" ht="15.75" x14ac:dyDescent="0.25">
      <c r="A1434" s="10" t="s">
        <v>8</v>
      </c>
      <c r="B1434" s="11">
        <f>B1433*0.1</f>
        <v>6.9930000000000012</v>
      </c>
    </row>
    <row r="1435" spans="1:2" ht="15.75" x14ac:dyDescent="0.25">
      <c r="A1435" s="4" t="s">
        <v>9</v>
      </c>
      <c r="B1435" s="5">
        <f>SUM(B1433:B1434)</f>
        <v>76.923000000000002</v>
      </c>
    </row>
    <row r="1436" spans="1:2" ht="15.75" x14ac:dyDescent="0.25">
      <c r="A1436" s="18" t="str">
        <f>ТЭО!A542</f>
        <v xml:space="preserve">АРТПС Шклов                       </v>
      </c>
      <c r="B1436" s="19"/>
    </row>
    <row r="1437" spans="1:2" ht="31.5" x14ac:dyDescent="0.25">
      <c r="A1437" s="10" t="s">
        <v>183</v>
      </c>
      <c r="B1437" s="11">
        <f>2.59*7000/1000</f>
        <v>18.13</v>
      </c>
    </row>
    <row r="1438" spans="1:2" ht="15.75" x14ac:dyDescent="0.25">
      <c r="A1438" s="10" t="s">
        <v>8</v>
      </c>
      <c r="B1438" s="11">
        <f>B1437*0.1</f>
        <v>1.8129999999999999</v>
      </c>
    </row>
    <row r="1439" spans="1:2" ht="15.75" x14ac:dyDescent="0.25">
      <c r="A1439" s="4" t="s">
        <v>9</v>
      </c>
      <c r="B1439" s="5">
        <f>SUM(B1437:B1438)</f>
        <v>19.942999999999998</v>
      </c>
    </row>
    <row r="1440" spans="1:2" ht="15.75" x14ac:dyDescent="0.25">
      <c r="A1440" s="18" t="str">
        <f>ТЭО!A544</f>
        <v xml:space="preserve">АРТПС Ярошовка                         </v>
      </c>
      <c r="B1440" s="19"/>
    </row>
    <row r="1441" spans="1:2" ht="31.5" x14ac:dyDescent="0.25">
      <c r="A1441" s="10" t="s">
        <v>164</v>
      </c>
      <c r="B1441" s="11">
        <f>2.59*14000/1000</f>
        <v>36.26</v>
      </c>
    </row>
    <row r="1442" spans="1:2" ht="15.75" x14ac:dyDescent="0.25">
      <c r="A1442" s="10" t="s">
        <v>8</v>
      </c>
      <c r="B1442" s="11">
        <f>B1441*0.1</f>
        <v>3.6259999999999999</v>
      </c>
    </row>
    <row r="1443" spans="1:2" ht="15.75" x14ac:dyDescent="0.25">
      <c r="A1443" s="4" t="s">
        <v>9</v>
      </c>
      <c r="B1443" s="5">
        <f>SUM(B1441:B1442)</f>
        <v>39.885999999999996</v>
      </c>
    </row>
    <row r="1444" spans="1:2" ht="31.5" x14ac:dyDescent="0.25">
      <c r="A1444" s="10" t="s">
        <v>170</v>
      </c>
      <c r="B1444" s="11">
        <f>2.59*27000/1000</f>
        <v>69.930000000000007</v>
      </c>
    </row>
    <row r="1445" spans="1:2" ht="15.75" x14ac:dyDescent="0.25">
      <c r="A1445" s="10" t="s">
        <v>8</v>
      </c>
      <c r="B1445" s="11">
        <f>B1444*0.1</f>
        <v>6.9930000000000012</v>
      </c>
    </row>
    <row r="1446" spans="1:2" ht="15.75" x14ac:dyDescent="0.25">
      <c r="A1446" s="4" t="s">
        <v>9</v>
      </c>
      <c r="B1446" s="5">
        <f>SUM(B1444:B1445)</f>
        <v>76.923000000000002</v>
      </c>
    </row>
    <row r="1447" spans="1:2" ht="15.75" x14ac:dyDescent="0.25">
      <c r="A1447" s="18" t="str">
        <f>ТЭО!A547</f>
        <v xml:space="preserve">ОРТПС Брест                 </v>
      </c>
      <c r="B1447" s="19"/>
    </row>
    <row r="1448" spans="1:2" ht="31.5" x14ac:dyDescent="0.25">
      <c r="A1448" s="10" t="s">
        <v>157</v>
      </c>
      <c r="B1448" s="11">
        <f>2.59*10000/1000</f>
        <v>25.9</v>
      </c>
    </row>
    <row r="1449" spans="1:2" ht="15.75" x14ac:dyDescent="0.25">
      <c r="A1449" s="10" t="s">
        <v>8</v>
      </c>
      <c r="B1449" s="11">
        <f>B1448*0.1</f>
        <v>2.59</v>
      </c>
    </row>
    <row r="1450" spans="1:2" ht="15.75" x14ac:dyDescent="0.25">
      <c r="A1450" s="4" t="s">
        <v>9</v>
      </c>
      <c r="B1450" s="5">
        <f>SUM(B1448:B1449)</f>
        <v>28.49</v>
      </c>
    </row>
    <row r="1451" spans="1:2" ht="31.5" x14ac:dyDescent="0.25">
      <c r="A1451" s="10" t="s">
        <v>161</v>
      </c>
      <c r="B1451" s="11">
        <f>2.59*6500/1000</f>
        <v>16.835000000000001</v>
      </c>
    </row>
    <row r="1452" spans="1:2" ht="15.75" x14ac:dyDescent="0.25">
      <c r="A1452" s="10" t="s">
        <v>8</v>
      </c>
      <c r="B1452" s="11">
        <f>B1451*0.1</f>
        <v>1.6835000000000002</v>
      </c>
    </row>
    <row r="1453" spans="1:2" ht="15.75" x14ac:dyDescent="0.25">
      <c r="A1453" s="4" t="s">
        <v>9</v>
      </c>
      <c r="B1453" s="5">
        <f>SUM(B1451:B1452)</f>
        <v>18.5185</v>
      </c>
    </row>
    <row r="1454" spans="1:2" ht="15.75" x14ac:dyDescent="0.25">
      <c r="A1454" s="18" t="str">
        <f>ТЭО!A550</f>
        <v xml:space="preserve">ОРТПС Витебск                    </v>
      </c>
      <c r="B1454" s="19"/>
    </row>
    <row r="1455" spans="1:2" ht="31.5" x14ac:dyDescent="0.25">
      <c r="A1455" s="10" t="s">
        <v>167</v>
      </c>
      <c r="B1455" s="11">
        <f>2.59*15000/1000</f>
        <v>38.85</v>
      </c>
    </row>
    <row r="1456" spans="1:2" ht="15.75" x14ac:dyDescent="0.25">
      <c r="A1456" s="10" t="s">
        <v>8</v>
      </c>
      <c r="B1456" s="11">
        <f>B1455*0.1</f>
        <v>3.8850000000000002</v>
      </c>
    </row>
    <row r="1457" spans="1:2" ht="15.75" x14ac:dyDescent="0.25">
      <c r="A1457" s="4" t="s">
        <v>9</v>
      </c>
      <c r="B1457" s="5">
        <v>42.8</v>
      </c>
    </row>
    <row r="1458" spans="1:2" ht="31.5" x14ac:dyDescent="0.25">
      <c r="A1458" s="10" t="s">
        <v>167</v>
      </c>
      <c r="B1458" s="11">
        <f>2.59*15000/1000</f>
        <v>38.85</v>
      </c>
    </row>
    <row r="1459" spans="1:2" ht="15.75" x14ac:dyDescent="0.25">
      <c r="A1459" s="10" t="s">
        <v>8</v>
      </c>
      <c r="B1459" s="11">
        <f>B1458*0.1</f>
        <v>3.8850000000000002</v>
      </c>
    </row>
    <row r="1460" spans="1:2" ht="15.75" x14ac:dyDescent="0.25">
      <c r="A1460" s="4" t="s">
        <v>9</v>
      </c>
      <c r="B1460" s="5">
        <v>42.8</v>
      </c>
    </row>
    <row r="1461" spans="1:2" ht="31.5" x14ac:dyDescent="0.25">
      <c r="A1461" s="10" t="s">
        <v>167</v>
      </c>
      <c r="B1461" s="11">
        <f>2.59*15000/1000</f>
        <v>38.85</v>
      </c>
    </row>
    <row r="1462" spans="1:2" ht="15.75" x14ac:dyDescent="0.25">
      <c r="A1462" s="10" t="s">
        <v>8</v>
      </c>
      <c r="B1462" s="11">
        <f>B1461*0.1</f>
        <v>3.8850000000000002</v>
      </c>
    </row>
    <row r="1463" spans="1:2" ht="15.75" x14ac:dyDescent="0.25">
      <c r="A1463" s="4" t="s">
        <v>9</v>
      </c>
      <c r="B1463" s="5">
        <v>42.8</v>
      </c>
    </row>
    <row r="1464" spans="1:2" ht="31.5" x14ac:dyDescent="0.25">
      <c r="A1464" s="10" t="s">
        <v>169</v>
      </c>
      <c r="B1464" s="11">
        <f>2.59*20000/1000</f>
        <v>51.8</v>
      </c>
    </row>
    <row r="1465" spans="1:2" ht="15.75" x14ac:dyDescent="0.25">
      <c r="A1465" s="10" t="s">
        <v>8</v>
      </c>
      <c r="B1465" s="11">
        <f>B1464*0.1</f>
        <v>5.18</v>
      </c>
    </row>
    <row r="1466" spans="1:2" ht="15.75" x14ac:dyDescent="0.25">
      <c r="A1466" s="4" t="s">
        <v>9</v>
      </c>
      <c r="B1466" s="5">
        <f>SUM(B1464:B1465)</f>
        <v>56.98</v>
      </c>
    </row>
    <row r="1467" spans="1:2" ht="31.5" x14ac:dyDescent="0.25">
      <c r="A1467" s="10" t="s">
        <v>169</v>
      </c>
      <c r="B1467" s="11">
        <f>2.59*20000/1000</f>
        <v>51.8</v>
      </c>
    </row>
    <row r="1468" spans="1:2" ht="15.75" x14ac:dyDescent="0.25">
      <c r="A1468" s="10" t="s">
        <v>8</v>
      </c>
      <c r="B1468" s="11">
        <f>B1467*0.1</f>
        <v>5.18</v>
      </c>
    </row>
    <row r="1469" spans="1:2" ht="15.75" x14ac:dyDescent="0.25">
      <c r="A1469" s="4" t="s">
        <v>9</v>
      </c>
      <c r="B1469" s="5">
        <f>SUM(B1467:B1468)</f>
        <v>56.98</v>
      </c>
    </row>
    <row r="1470" spans="1:2" ht="31.5" x14ac:dyDescent="0.25">
      <c r="A1470" s="10" t="s">
        <v>169</v>
      </c>
      <c r="B1470" s="11">
        <f>2.59*20000/1000</f>
        <v>51.8</v>
      </c>
    </row>
    <row r="1471" spans="1:2" ht="15.75" x14ac:dyDescent="0.25">
      <c r="A1471" s="10" t="s">
        <v>8</v>
      </c>
      <c r="B1471" s="11">
        <f>B1470*0.1</f>
        <v>5.18</v>
      </c>
    </row>
    <row r="1472" spans="1:2" ht="15.75" x14ac:dyDescent="0.25">
      <c r="A1472" s="4" t="s">
        <v>9</v>
      </c>
      <c r="B1472" s="5">
        <f>SUM(B1470:B1471)</f>
        <v>56.98</v>
      </c>
    </row>
    <row r="1473" spans="1:2" ht="31.5" x14ac:dyDescent="0.25">
      <c r="A1473" s="10" t="s">
        <v>169</v>
      </c>
      <c r="B1473" s="11">
        <f>2.59*20000/1000</f>
        <v>51.8</v>
      </c>
    </row>
    <row r="1474" spans="1:2" ht="15.75" x14ac:dyDescent="0.25">
      <c r="A1474" s="10" t="s">
        <v>8</v>
      </c>
      <c r="B1474" s="11">
        <f>B1473*0.1</f>
        <v>5.18</v>
      </c>
    </row>
    <row r="1475" spans="1:2" ht="15.75" x14ac:dyDescent="0.25">
      <c r="A1475" s="4" t="s">
        <v>9</v>
      </c>
      <c r="B1475" s="5">
        <f>SUM(B1473:B1474)</f>
        <v>56.98</v>
      </c>
    </row>
    <row r="1476" spans="1:2" ht="31.5" x14ac:dyDescent="0.25">
      <c r="A1476" s="10" t="s">
        <v>157</v>
      </c>
      <c r="B1476" s="11">
        <f>2.59*10000/1000</f>
        <v>25.9</v>
      </c>
    </row>
    <row r="1477" spans="1:2" ht="15.75" x14ac:dyDescent="0.25">
      <c r="A1477" s="10" t="s">
        <v>8</v>
      </c>
      <c r="B1477" s="11">
        <f>B1476*0.1</f>
        <v>2.59</v>
      </c>
    </row>
    <row r="1478" spans="1:2" ht="15.75" x14ac:dyDescent="0.25">
      <c r="A1478" s="4" t="s">
        <v>9</v>
      </c>
      <c r="B1478" s="5">
        <f>SUM(B1476:B1477)</f>
        <v>28.49</v>
      </c>
    </row>
    <row r="1479" spans="1:2" ht="31.5" x14ac:dyDescent="0.25">
      <c r="A1479" s="10" t="s">
        <v>157</v>
      </c>
      <c r="B1479" s="11">
        <f>2.59*10000/1000</f>
        <v>25.9</v>
      </c>
    </row>
    <row r="1480" spans="1:2" ht="15.75" x14ac:dyDescent="0.25">
      <c r="A1480" s="10" t="s">
        <v>8</v>
      </c>
      <c r="B1480" s="11">
        <f>B1479*0.1</f>
        <v>2.59</v>
      </c>
    </row>
    <row r="1481" spans="1:2" ht="15.75" x14ac:dyDescent="0.25">
      <c r="A1481" s="4" t="s">
        <v>9</v>
      </c>
      <c r="B1481" s="5">
        <f>SUM(B1479:B1480)</f>
        <v>28.49</v>
      </c>
    </row>
    <row r="1482" spans="1:2" ht="31.5" x14ac:dyDescent="0.25">
      <c r="A1482" s="10" t="s">
        <v>157</v>
      </c>
      <c r="B1482" s="11">
        <f>2.59*10000/1000</f>
        <v>25.9</v>
      </c>
    </row>
    <row r="1483" spans="1:2" ht="15.75" x14ac:dyDescent="0.25">
      <c r="A1483" s="10" t="s">
        <v>8</v>
      </c>
      <c r="B1483" s="11">
        <f>B1482*0.1</f>
        <v>2.59</v>
      </c>
    </row>
    <row r="1484" spans="1:2" ht="15.75" x14ac:dyDescent="0.25">
      <c r="A1484" s="4" t="s">
        <v>9</v>
      </c>
      <c r="B1484" s="5">
        <f>SUM(B1482:B1483)</f>
        <v>28.49</v>
      </c>
    </row>
    <row r="1485" spans="1:2" ht="31.5" x14ac:dyDescent="0.25">
      <c r="A1485" s="10" t="s">
        <v>157</v>
      </c>
      <c r="B1485" s="11">
        <f>2.59*10000/1000</f>
        <v>25.9</v>
      </c>
    </row>
    <row r="1486" spans="1:2" ht="15.75" x14ac:dyDescent="0.25">
      <c r="A1486" s="10" t="s">
        <v>8</v>
      </c>
      <c r="B1486" s="11">
        <f>B1485*0.1</f>
        <v>2.59</v>
      </c>
    </row>
    <row r="1487" spans="1:2" ht="15.75" x14ac:dyDescent="0.25">
      <c r="A1487" s="4" t="s">
        <v>9</v>
      </c>
      <c r="B1487" s="5">
        <f>SUM(B1485:B1486)</f>
        <v>28.49</v>
      </c>
    </row>
    <row r="1488" spans="1:2" ht="31.5" x14ac:dyDescent="0.25">
      <c r="A1488" s="10" t="s">
        <v>170</v>
      </c>
      <c r="B1488" s="11">
        <f>2.59*27000/1000</f>
        <v>69.930000000000007</v>
      </c>
    </row>
    <row r="1489" spans="1:2" ht="15.75" x14ac:dyDescent="0.25">
      <c r="A1489" s="10" t="s">
        <v>8</v>
      </c>
      <c r="B1489" s="11">
        <f>B1488*0.1</f>
        <v>6.9930000000000012</v>
      </c>
    </row>
    <row r="1490" spans="1:2" ht="15.75" x14ac:dyDescent="0.25">
      <c r="A1490" s="4" t="s">
        <v>9</v>
      </c>
      <c r="B1490" s="5">
        <f>SUM(B1488:B1489)</f>
        <v>76.923000000000002</v>
      </c>
    </row>
    <row r="1491" spans="1:2" ht="31.5" x14ac:dyDescent="0.25">
      <c r="A1491" s="10" t="s">
        <v>162</v>
      </c>
      <c r="B1491" s="11">
        <f>2.59*29000/1000</f>
        <v>75.11</v>
      </c>
    </row>
    <row r="1492" spans="1:2" ht="15.75" x14ac:dyDescent="0.25">
      <c r="A1492" s="10" t="s">
        <v>8</v>
      </c>
      <c r="B1492" s="11">
        <f>B1491*0.1</f>
        <v>7.5110000000000001</v>
      </c>
    </row>
    <row r="1493" spans="1:2" ht="15.75" x14ac:dyDescent="0.25">
      <c r="A1493" s="4" t="s">
        <v>9</v>
      </c>
      <c r="B1493" s="5">
        <f>SUM(B1491:B1492)</f>
        <v>82.620999999999995</v>
      </c>
    </row>
    <row r="1494" spans="1:2" ht="31.5" x14ac:dyDescent="0.25">
      <c r="A1494" s="10" t="s">
        <v>181</v>
      </c>
      <c r="B1494" s="11">
        <f>2.59*25000/1000</f>
        <v>64.75</v>
      </c>
    </row>
    <row r="1495" spans="1:2" ht="15.75" x14ac:dyDescent="0.25">
      <c r="A1495" s="10" t="s">
        <v>8</v>
      </c>
      <c r="B1495" s="11">
        <f>B1494*0.1</f>
        <v>6.4750000000000005</v>
      </c>
    </row>
    <row r="1496" spans="1:2" ht="15.75" x14ac:dyDescent="0.25">
      <c r="A1496" s="4" t="s">
        <v>9</v>
      </c>
      <c r="B1496" s="5">
        <v>71.3</v>
      </c>
    </row>
    <row r="1497" spans="1:2" ht="31.5" x14ac:dyDescent="0.25">
      <c r="A1497" s="10" t="s">
        <v>157</v>
      </c>
      <c r="B1497" s="11">
        <f>2.59*10000/1000</f>
        <v>25.9</v>
      </c>
    </row>
    <row r="1498" spans="1:2" ht="15.75" x14ac:dyDescent="0.25">
      <c r="A1498" s="10" t="s">
        <v>8</v>
      </c>
      <c r="B1498" s="11">
        <f>B1497*0.1</f>
        <v>2.59</v>
      </c>
    </row>
    <row r="1499" spans="1:2" ht="15.75" x14ac:dyDescent="0.25">
      <c r="A1499" s="4" t="s">
        <v>9</v>
      </c>
      <c r="B1499" s="5">
        <f>SUM(B1497:B1498)</f>
        <v>28.49</v>
      </c>
    </row>
    <row r="1500" spans="1:2" ht="31.5" x14ac:dyDescent="0.25">
      <c r="A1500" s="10" t="s">
        <v>170</v>
      </c>
      <c r="B1500" s="11">
        <f>2.59*27000/1000</f>
        <v>69.930000000000007</v>
      </c>
    </row>
    <row r="1501" spans="1:2" ht="15.75" x14ac:dyDescent="0.25">
      <c r="A1501" s="10" t="s">
        <v>8</v>
      </c>
      <c r="B1501" s="11">
        <f>B1500*0.1</f>
        <v>6.9930000000000012</v>
      </c>
    </row>
    <row r="1502" spans="1:2" ht="15.75" x14ac:dyDescent="0.25">
      <c r="A1502" s="4" t="s">
        <v>9</v>
      </c>
      <c r="B1502" s="5">
        <f>SUM(B1500:B1501)</f>
        <v>76.923000000000002</v>
      </c>
    </row>
    <row r="1503" spans="1:2" ht="31.5" x14ac:dyDescent="0.25">
      <c r="A1503" s="10" t="s">
        <v>161</v>
      </c>
      <c r="B1503" s="11">
        <f>2.59*6500/1000</f>
        <v>16.835000000000001</v>
      </c>
    </row>
    <row r="1504" spans="1:2" ht="15.75" x14ac:dyDescent="0.25">
      <c r="A1504" s="10" t="s">
        <v>8</v>
      </c>
      <c r="B1504" s="11">
        <f>B1503*0.1</f>
        <v>1.6835000000000002</v>
      </c>
    </row>
    <row r="1505" spans="1:2" ht="15.75" x14ac:dyDescent="0.25">
      <c r="A1505" s="4" t="s">
        <v>9</v>
      </c>
      <c r="B1505" s="5">
        <f>SUM(B1503:B1504)</f>
        <v>18.5185</v>
      </c>
    </row>
    <row r="1506" spans="1:2" ht="31.5" x14ac:dyDescent="0.25">
      <c r="A1506" s="10" t="s">
        <v>178</v>
      </c>
      <c r="B1506" s="11">
        <f>2.59*20000/1000</f>
        <v>51.8</v>
      </c>
    </row>
    <row r="1507" spans="1:2" ht="15.75" x14ac:dyDescent="0.25">
      <c r="A1507" s="10" t="s">
        <v>8</v>
      </c>
      <c r="B1507" s="11">
        <f>B1506*0.1</f>
        <v>5.18</v>
      </c>
    </row>
    <row r="1508" spans="1:2" ht="15.75" x14ac:dyDescent="0.25">
      <c r="A1508" s="4" t="s">
        <v>9</v>
      </c>
      <c r="B1508" s="5">
        <f>SUM(B1506:B1507)</f>
        <v>56.98</v>
      </c>
    </row>
    <row r="1509" spans="1:2" ht="31.5" x14ac:dyDescent="0.25">
      <c r="A1509" s="10" t="s">
        <v>158</v>
      </c>
      <c r="B1509" s="11">
        <f>2.59*7000/1000</f>
        <v>18.13</v>
      </c>
    </row>
    <row r="1510" spans="1:2" ht="15.75" x14ac:dyDescent="0.25">
      <c r="A1510" s="10" t="s">
        <v>8</v>
      </c>
      <c r="B1510" s="11">
        <f>B1509*0.1</f>
        <v>1.8129999999999999</v>
      </c>
    </row>
    <row r="1511" spans="1:2" ht="15.75" x14ac:dyDescent="0.25">
      <c r="A1511" s="4" t="s">
        <v>9</v>
      </c>
      <c r="B1511" s="5">
        <f>SUM(B1509:B1510)</f>
        <v>19.942999999999998</v>
      </c>
    </row>
    <row r="1512" spans="1:2" ht="31.5" x14ac:dyDescent="0.25">
      <c r="A1512" s="10" t="s">
        <v>158</v>
      </c>
      <c r="B1512" s="11">
        <f>2.59*7000/1000</f>
        <v>18.13</v>
      </c>
    </row>
    <row r="1513" spans="1:2" ht="15.75" x14ac:dyDescent="0.25">
      <c r="A1513" s="10" t="s">
        <v>8</v>
      </c>
      <c r="B1513" s="11">
        <f>B1512*0.1</f>
        <v>1.8129999999999999</v>
      </c>
    </row>
    <row r="1514" spans="1:2" ht="15.75" x14ac:dyDescent="0.25">
      <c r="A1514" s="4" t="s">
        <v>9</v>
      </c>
      <c r="B1514" s="5">
        <f>SUM(B1512:B1513)</f>
        <v>19.942999999999998</v>
      </c>
    </row>
    <row r="1515" spans="1:2" ht="31.5" x14ac:dyDescent="0.25">
      <c r="A1515" s="10" t="s">
        <v>157</v>
      </c>
      <c r="B1515" s="11">
        <f>2.59*10000/1000</f>
        <v>25.9</v>
      </c>
    </row>
    <row r="1516" spans="1:2" ht="15.75" x14ac:dyDescent="0.25">
      <c r="A1516" s="10" t="s">
        <v>8</v>
      </c>
      <c r="B1516" s="11">
        <f>B1515*0.1</f>
        <v>2.59</v>
      </c>
    </row>
    <row r="1517" spans="1:2" ht="15.75" x14ac:dyDescent="0.25">
      <c r="A1517" s="4" t="s">
        <v>9</v>
      </c>
      <c r="B1517" s="5">
        <f>SUM(B1515:B1516)</f>
        <v>28.49</v>
      </c>
    </row>
    <row r="1518" spans="1:2" ht="31.5" x14ac:dyDescent="0.25">
      <c r="A1518" s="10" t="s">
        <v>157</v>
      </c>
      <c r="B1518" s="11">
        <f>2.59*10000/1000</f>
        <v>25.9</v>
      </c>
    </row>
    <row r="1519" spans="1:2" ht="15.75" x14ac:dyDescent="0.25">
      <c r="A1519" s="10" t="s">
        <v>8</v>
      </c>
      <c r="B1519" s="11">
        <f>B1518*0.1</f>
        <v>2.59</v>
      </c>
    </row>
    <row r="1520" spans="1:2" ht="15.75" x14ac:dyDescent="0.25">
      <c r="A1520" s="4" t="s">
        <v>9</v>
      </c>
      <c r="B1520" s="5">
        <f>SUM(B1518:B1519)</f>
        <v>28.49</v>
      </c>
    </row>
    <row r="1521" spans="1:2" ht="31.5" x14ac:dyDescent="0.25">
      <c r="A1521" s="10" t="s">
        <v>163</v>
      </c>
      <c r="B1521" s="11">
        <f>2.59*14000/1000</f>
        <v>36.26</v>
      </c>
    </row>
    <row r="1522" spans="1:2" ht="15.75" x14ac:dyDescent="0.25">
      <c r="A1522" s="10" t="s">
        <v>8</v>
      </c>
      <c r="B1522" s="11">
        <f>B1521*0.1</f>
        <v>3.6259999999999999</v>
      </c>
    </row>
    <row r="1523" spans="1:2" ht="15.75" x14ac:dyDescent="0.25">
      <c r="A1523" s="4" t="s">
        <v>9</v>
      </c>
      <c r="B1523" s="5">
        <f>SUM(B1521:B1522)</f>
        <v>39.885999999999996</v>
      </c>
    </row>
    <row r="1524" spans="1:2" ht="31.5" x14ac:dyDescent="0.25">
      <c r="A1524" s="10" t="s">
        <v>163</v>
      </c>
      <c r="B1524" s="11">
        <f>2.59*14000/1000</f>
        <v>36.26</v>
      </c>
    </row>
    <row r="1525" spans="1:2" ht="15.75" x14ac:dyDescent="0.25">
      <c r="A1525" s="10" t="s">
        <v>8</v>
      </c>
      <c r="B1525" s="11">
        <f>B1524*0.1</f>
        <v>3.6259999999999999</v>
      </c>
    </row>
    <row r="1526" spans="1:2" ht="15.75" x14ac:dyDescent="0.25">
      <c r="A1526" s="4" t="s">
        <v>9</v>
      </c>
      <c r="B1526" s="5">
        <f>SUM(B1524:B1525)</f>
        <v>39.885999999999996</v>
      </c>
    </row>
    <row r="1527" spans="1:2" ht="15.75" x14ac:dyDescent="0.25">
      <c r="A1527" s="18" t="str">
        <f>ТЭО!A575</f>
        <v xml:space="preserve">ОРТПС Гомель                    </v>
      </c>
      <c r="B1527" s="19"/>
    </row>
    <row r="1528" spans="1:2" ht="31.5" x14ac:dyDescent="0.25">
      <c r="A1528" s="10" t="s">
        <v>175</v>
      </c>
      <c r="B1528" s="11">
        <f>2.59*4500/1000</f>
        <v>11.654999999999999</v>
      </c>
    </row>
    <row r="1529" spans="1:2" ht="15.75" x14ac:dyDescent="0.25">
      <c r="A1529" s="10" t="s">
        <v>8</v>
      </c>
      <c r="B1529" s="11">
        <f>B1528*0.1</f>
        <v>1.1655</v>
      </c>
    </row>
    <row r="1530" spans="1:2" ht="15.75" x14ac:dyDescent="0.25">
      <c r="A1530" s="4" t="s">
        <v>9</v>
      </c>
      <c r="B1530" s="5">
        <v>12.9</v>
      </c>
    </row>
    <row r="1531" spans="1:2" ht="31.5" x14ac:dyDescent="0.25">
      <c r="A1531" s="10" t="s">
        <v>157</v>
      </c>
      <c r="B1531" s="11">
        <f>2.59*10000/1000</f>
        <v>25.9</v>
      </c>
    </row>
    <row r="1532" spans="1:2" ht="15.75" x14ac:dyDescent="0.25">
      <c r="A1532" s="10" t="s">
        <v>8</v>
      </c>
      <c r="B1532" s="11">
        <f>B1531*0.1</f>
        <v>2.59</v>
      </c>
    </row>
    <row r="1533" spans="1:2" ht="15.75" x14ac:dyDescent="0.25">
      <c r="A1533" s="4" t="s">
        <v>9</v>
      </c>
      <c r="B1533" s="5">
        <f>SUM(B1531:B1532)</f>
        <v>28.49</v>
      </c>
    </row>
    <row r="1534" spans="1:2" ht="31.5" x14ac:dyDescent="0.25">
      <c r="A1534" s="10" t="s">
        <v>167</v>
      </c>
      <c r="B1534" s="11">
        <f>2.59*15000/1000</f>
        <v>38.85</v>
      </c>
    </row>
    <row r="1535" spans="1:2" ht="15.75" x14ac:dyDescent="0.25">
      <c r="A1535" s="10" t="s">
        <v>8</v>
      </c>
      <c r="B1535" s="11">
        <f>B1534*0.1</f>
        <v>3.8850000000000002</v>
      </c>
    </row>
    <row r="1536" spans="1:2" ht="15.75" x14ac:dyDescent="0.25">
      <c r="A1536" s="4" t="s">
        <v>9</v>
      </c>
      <c r="B1536" s="5">
        <v>42.8</v>
      </c>
    </row>
    <row r="1537" spans="1:2" ht="31.5" x14ac:dyDescent="0.25">
      <c r="A1537" s="10" t="s">
        <v>167</v>
      </c>
      <c r="B1537" s="11">
        <f>2.59*15000/1000</f>
        <v>38.85</v>
      </c>
    </row>
    <row r="1538" spans="1:2" ht="15.75" x14ac:dyDescent="0.25">
      <c r="A1538" s="10" t="s">
        <v>8</v>
      </c>
      <c r="B1538" s="11">
        <f>B1537*0.1</f>
        <v>3.8850000000000002</v>
      </c>
    </row>
    <row r="1539" spans="1:2" ht="15.75" x14ac:dyDescent="0.25">
      <c r="A1539" s="4" t="s">
        <v>9</v>
      </c>
      <c r="B1539" s="5">
        <v>42.8</v>
      </c>
    </row>
    <row r="1540" spans="1:2" ht="31.5" x14ac:dyDescent="0.25">
      <c r="A1540" s="10" t="s">
        <v>167</v>
      </c>
      <c r="B1540" s="11">
        <f>2.59*15000/1000</f>
        <v>38.85</v>
      </c>
    </row>
    <row r="1541" spans="1:2" ht="15.75" x14ac:dyDescent="0.25">
      <c r="A1541" s="10" t="s">
        <v>8</v>
      </c>
      <c r="B1541" s="11">
        <f>B1540*0.1</f>
        <v>3.8850000000000002</v>
      </c>
    </row>
    <row r="1542" spans="1:2" ht="15.75" x14ac:dyDescent="0.25">
      <c r="A1542" s="4" t="s">
        <v>9</v>
      </c>
      <c r="B1542" s="5">
        <v>42.8</v>
      </c>
    </row>
    <row r="1543" spans="1:2" ht="31.5" x14ac:dyDescent="0.25">
      <c r="A1543" s="10" t="s">
        <v>167</v>
      </c>
      <c r="B1543" s="11">
        <f>2.59*15000/1000</f>
        <v>38.85</v>
      </c>
    </row>
    <row r="1544" spans="1:2" ht="15.75" x14ac:dyDescent="0.25">
      <c r="A1544" s="10" t="s">
        <v>8</v>
      </c>
      <c r="B1544" s="11">
        <f>B1543*0.1</f>
        <v>3.8850000000000002</v>
      </c>
    </row>
    <row r="1545" spans="1:2" ht="15.75" x14ac:dyDescent="0.25">
      <c r="A1545" s="4" t="s">
        <v>9</v>
      </c>
      <c r="B1545" s="5">
        <v>42.8</v>
      </c>
    </row>
    <row r="1546" spans="1:2" ht="31.5" x14ac:dyDescent="0.25">
      <c r="A1546" s="10" t="s">
        <v>157</v>
      </c>
      <c r="B1546" s="11">
        <f>2.59*10000/1000</f>
        <v>25.9</v>
      </c>
    </row>
    <row r="1547" spans="1:2" ht="15.75" x14ac:dyDescent="0.25">
      <c r="A1547" s="10" t="s">
        <v>8</v>
      </c>
      <c r="B1547" s="11">
        <f>B1546*0.1</f>
        <v>2.59</v>
      </c>
    </row>
    <row r="1548" spans="1:2" ht="15.75" x14ac:dyDescent="0.25">
      <c r="A1548" s="4" t="s">
        <v>9</v>
      </c>
      <c r="B1548" s="5">
        <f>SUM(B1546:B1547)</f>
        <v>28.49</v>
      </c>
    </row>
    <row r="1549" spans="1:2" ht="31.5" x14ac:dyDescent="0.25">
      <c r="A1549" s="10" t="s">
        <v>177</v>
      </c>
      <c r="B1549" s="11">
        <f>2.59*14000/1000</f>
        <v>36.26</v>
      </c>
    </row>
    <row r="1550" spans="1:2" ht="15.75" x14ac:dyDescent="0.25">
      <c r="A1550" s="10" t="s">
        <v>8</v>
      </c>
      <c r="B1550" s="11">
        <f>B1549*0.1</f>
        <v>3.6259999999999999</v>
      </c>
    </row>
    <row r="1551" spans="1:2" ht="15.75" x14ac:dyDescent="0.25">
      <c r="A1551" s="4" t="s">
        <v>9</v>
      </c>
      <c r="B1551" s="5">
        <f>SUM(B1549:B1550)</f>
        <v>39.885999999999996</v>
      </c>
    </row>
    <row r="1552" spans="1:2" ht="31.5" x14ac:dyDescent="0.25">
      <c r="A1552" s="10" t="s">
        <v>177</v>
      </c>
      <c r="B1552" s="11">
        <f>2.59*14000/1000</f>
        <v>36.26</v>
      </c>
    </row>
    <row r="1553" spans="1:2" ht="15.75" x14ac:dyDescent="0.25">
      <c r="A1553" s="10" t="s">
        <v>8</v>
      </c>
      <c r="B1553" s="11">
        <f>B1552*0.1</f>
        <v>3.6259999999999999</v>
      </c>
    </row>
    <row r="1554" spans="1:2" ht="15.75" x14ac:dyDescent="0.25">
      <c r="A1554" s="4" t="s">
        <v>9</v>
      </c>
      <c r="B1554" s="5">
        <f>SUM(B1552:B1553)</f>
        <v>39.885999999999996</v>
      </c>
    </row>
    <row r="1555" spans="1:2" ht="31.5" x14ac:dyDescent="0.25">
      <c r="A1555" s="10" t="s">
        <v>162</v>
      </c>
      <c r="B1555" s="11">
        <f>2.59*29000/1000</f>
        <v>75.11</v>
      </c>
    </row>
    <row r="1556" spans="1:2" ht="15.75" x14ac:dyDescent="0.25">
      <c r="A1556" s="10" t="s">
        <v>8</v>
      </c>
      <c r="B1556" s="11">
        <f>B1555*0.1</f>
        <v>7.5110000000000001</v>
      </c>
    </row>
    <row r="1557" spans="1:2" ht="15.75" x14ac:dyDescent="0.25">
      <c r="A1557" s="4" t="s">
        <v>9</v>
      </c>
      <c r="B1557" s="5">
        <f>SUM(B1555:B1556)</f>
        <v>82.620999999999995</v>
      </c>
    </row>
    <row r="1558" spans="1:2" ht="31.5" x14ac:dyDescent="0.25">
      <c r="A1558" s="10" t="s">
        <v>179</v>
      </c>
      <c r="B1558" s="11">
        <f>2.59*14500/1000</f>
        <v>37.555</v>
      </c>
    </row>
    <row r="1559" spans="1:2" ht="15.75" x14ac:dyDescent="0.25">
      <c r="A1559" s="10" t="s">
        <v>8</v>
      </c>
      <c r="B1559" s="11">
        <f>B1558*0.1</f>
        <v>3.7555000000000001</v>
      </c>
    </row>
    <row r="1560" spans="1:2" ht="15.75" x14ac:dyDescent="0.25">
      <c r="A1560" s="4" t="s">
        <v>9</v>
      </c>
      <c r="B1560" s="5">
        <v>41.4</v>
      </c>
    </row>
    <row r="1561" spans="1:2" ht="31.5" x14ac:dyDescent="0.25">
      <c r="A1561" s="10" t="s">
        <v>157</v>
      </c>
      <c r="B1561" s="11">
        <f>2.59*10000/1000</f>
        <v>25.9</v>
      </c>
    </row>
    <row r="1562" spans="1:2" ht="15.75" x14ac:dyDescent="0.25">
      <c r="A1562" s="10" t="s">
        <v>8</v>
      </c>
      <c r="B1562" s="11">
        <f>B1561*0.1</f>
        <v>2.59</v>
      </c>
    </row>
    <row r="1563" spans="1:2" ht="15.75" x14ac:dyDescent="0.25">
      <c r="A1563" s="4" t="s">
        <v>9</v>
      </c>
      <c r="B1563" s="5">
        <f>SUM(B1561:B1562)</f>
        <v>28.49</v>
      </c>
    </row>
    <row r="1564" spans="1:2" ht="31.5" x14ac:dyDescent="0.25">
      <c r="A1564" s="10" t="s">
        <v>157</v>
      </c>
      <c r="B1564" s="11">
        <f>2.59*10000/1000</f>
        <v>25.9</v>
      </c>
    </row>
    <row r="1565" spans="1:2" ht="15.75" x14ac:dyDescent="0.25">
      <c r="A1565" s="10" t="s">
        <v>8</v>
      </c>
      <c r="B1565" s="11">
        <f>B1564*0.1</f>
        <v>2.59</v>
      </c>
    </row>
    <row r="1566" spans="1:2" ht="15.75" x14ac:dyDescent="0.25">
      <c r="A1566" s="4" t="s">
        <v>9</v>
      </c>
      <c r="B1566" s="5">
        <f>SUM(B1564:B1565)</f>
        <v>28.49</v>
      </c>
    </row>
    <row r="1567" spans="1:2" ht="31.5" x14ac:dyDescent="0.25">
      <c r="A1567" s="10" t="s">
        <v>175</v>
      </c>
      <c r="B1567" s="11">
        <f>2.59*4500/1000</f>
        <v>11.654999999999999</v>
      </c>
    </row>
    <row r="1568" spans="1:2" ht="15.75" x14ac:dyDescent="0.25">
      <c r="A1568" s="10" t="s">
        <v>8</v>
      </c>
      <c r="B1568" s="11">
        <f>B1567*0.1</f>
        <v>1.1655</v>
      </c>
    </row>
    <row r="1569" spans="1:2" ht="15.75" x14ac:dyDescent="0.25">
      <c r="A1569" s="4" t="s">
        <v>9</v>
      </c>
      <c r="B1569" s="5">
        <v>12.9</v>
      </c>
    </row>
    <row r="1570" spans="1:2" ht="31.5" x14ac:dyDescent="0.25">
      <c r="A1570" s="10" t="s">
        <v>157</v>
      </c>
      <c r="B1570" s="11">
        <f>2.59*10000/1000</f>
        <v>25.9</v>
      </c>
    </row>
    <row r="1571" spans="1:2" ht="15.75" x14ac:dyDescent="0.25">
      <c r="A1571" s="10" t="s">
        <v>8</v>
      </c>
      <c r="B1571" s="11">
        <f>B1570*0.1</f>
        <v>2.59</v>
      </c>
    </row>
    <row r="1572" spans="1:2" ht="15.75" x14ac:dyDescent="0.25">
      <c r="A1572" s="4" t="s">
        <v>9</v>
      </c>
      <c r="B1572" s="5">
        <f>SUM(B1570:B1571)</f>
        <v>28.49</v>
      </c>
    </row>
    <row r="1573" spans="1:2" ht="31.5" x14ac:dyDescent="0.25">
      <c r="A1573" s="10" t="s">
        <v>158</v>
      </c>
      <c r="B1573" s="11">
        <f>2.59*7000/1000</f>
        <v>18.13</v>
      </c>
    </row>
    <row r="1574" spans="1:2" ht="15.75" x14ac:dyDescent="0.25">
      <c r="A1574" s="10" t="s">
        <v>8</v>
      </c>
      <c r="B1574" s="11">
        <f>B1573*0.1</f>
        <v>1.8129999999999999</v>
      </c>
    </row>
    <row r="1575" spans="1:2" ht="15.75" x14ac:dyDescent="0.25">
      <c r="A1575" s="4" t="s">
        <v>9</v>
      </c>
      <c r="B1575" s="5">
        <f>SUM(B1573:B1574)</f>
        <v>19.942999999999998</v>
      </c>
    </row>
    <row r="1576" spans="1:2" ht="31.5" x14ac:dyDescent="0.25">
      <c r="A1576" s="10" t="s">
        <v>161</v>
      </c>
      <c r="B1576" s="11">
        <f>2.59*6500/1000</f>
        <v>16.835000000000001</v>
      </c>
    </row>
    <row r="1577" spans="1:2" ht="15.75" x14ac:dyDescent="0.25">
      <c r="A1577" s="10" t="s">
        <v>8</v>
      </c>
      <c r="B1577" s="11">
        <f>B1576*0.1</f>
        <v>1.6835000000000002</v>
      </c>
    </row>
    <row r="1578" spans="1:2" ht="15.75" x14ac:dyDescent="0.25">
      <c r="A1578" s="4" t="s">
        <v>9</v>
      </c>
      <c r="B1578" s="5">
        <f>SUM(B1576:B1577)</f>
        <v>18.5185</v>
      </c>
    </row>
    <row r="1579" spans="1:2" ht="31.5" x14ac:dyDescent="0.25">
      <c r="A1579" s="10" t="s">
        <v>158</v>
      </c>
      <c r="B1579" s="11">
        <f>2.59*7000/1000</f>
        <v>18.13</v>
      </c>
    </row>
    <row r="1580" spans="1:2" ht="15.75" x14ac:dyDescent="0.25">
      <c r="A1580" s="10" t="s">
        <v>8</v>
      </c>
      <c r="B1580" s="11">
        <f>B1579*0.1</f>
        <v>1.8129999999999999</v>
      </c>
    </row>
    <row r="1581" spans="1:2" ht="15.75" x14ac:dyDescent="0.25">
      <c r="A1581" s="4" t="s">
        <v>9</v>
      </c>
      <c r="B1581" s="5">
        <f>SUM(B1579:B1580)</f>
        <v>19.942999999999998</v>
      </c>
    </row>
    <row r="1582" spans="1:2" ht="31.5" x14ac:dyDescent="0.25">
      <c r="A1582" s="10" t="s">
        <v>157</v>
      </c>
      <c r="B1582" s="11">
        <f>2.59*10000/1000</f>
        <v>25.9</v>
      </c>
    </row>
    <row r="1583" spans="1:2" ht="15.75" x14ac:dyDescent="0.25">
      <c r="A1583" s="10" t="s">
        <v>8</v>
      </c>
      <c r="B1583" s="11">
        <f>B1582*0.1</f>
        <v>2.59</v>
      </c>
    </row>
    <row r="1584" spans="1:2" ht="15.75" x14ac:dyDescent="0.25">
      <c r="A1584" s="4" t="s">
        <v>9</v>
      </c>
      <c r="B1584" s="5">
        <f>SUM(B1582:B1583)</f>
        <v>28.49</v>
      </c>
    </row>
    <row r="1585" spans="1:2" ht="31.5" x14ac:dyDescent="0.25">
      <c r="A1585" s="10" t="s">
        <v>157</v>
      </c>
      <c r="B1585" s="11">
        <f>2.59*10000/1000</f>
        <v>25.9</v>
      </c>
    </row>
    <row r="1586" spans="1:2" ht="15.75" x14ac:dyDescent="0.25">
      <c r="A1586" s="10" t="s">
        <v>8</v>
      </c>
      <c r="B1586" s="11">
        <f>B1585*0.1</f>
        <v>2.59</v>
      </c>
    </row>
    <row r="1587" spans="1:2" ht="15.75" x14ac:dyDescent="0.25">
      <c r="A1587" s="4" t="s">
        <v>9</v>
      </c>
      <c r="B1587" s="5">
        <f>SUM(B1585:B1586)</f>
        <v>28.49</v>
      </c>
    </row>
    <row r="1588" spans="1:2" ht="31.5" x14ac:dyDescent="0.25">
      <c r="A1588" s="10" t="s">
        <v>163</v>
      </c>
      <c r="B1588" s="11">
        <f>2.59*14000/1000</f>
        <v>36.26</v>
      </c>
    </row>
    <row r="1589" spans="1:2" ht="15.75" x14ac:dyDescent="0.25">
      <c r="A1589" s="10" t="s">
        <v>8</v>
      </c>
      <c r="B1589" s="11">
        <f>B1588*0.1</f>
        <v>3.6259999999999999</v>
      </c>
    </row>
    <row r="1590" spans="1:2" ht="15.75" x14ac:dyDescent="0.25">
      <c r="A1590" s="4" t="s">
        <v>9</v>
      </c>
      <c r="B1590" s="5">
        <f>SUM(B1588:B1589)</f>
        <v>39.885999999999996</v>
      </c>
    </row>
    <row r="1591" spans="1:2" ht="15.75" x14ac:dyDescent="0.25">
      <c r="A1591" s="18" t="str">
        <f>ТЭО!A597</f>
        <v xml:space="preserve">ОРТПС Гродно                  </v>
      </c>
      <c r="B1591" s="19"/>
    </row>
    <row r="1592" spans="1:2" ht="31.5" x14ac:dyDescent="0.25">
      <c r="A1592" s="10" t="s">
        <v>163</v>
      </c>
      <c r="B1592" s="11">
        <f>2.59*14000/1000</f>
        <v>36.26</v>
      </c>
    </row>
    <row r="1593" spans="1:2" ht="15.75" x14ac:dyDescent="0.25">
      <c r="A1593" s="10" t="s">
        <v>8</v>
      </c>
      <c r="B1593" s="11">
        <f>B1592*0.1</f>
        <v>3.6259999999999999</v>
      </c>
    </row>
    <row r="1594" spans="1:2" ht="15.75" x14ac:dyDescent="0.25">
      <c r="A1594" s="4" t="s">
        <v>9</v>
      </c>
      <c r="B1594" s="5">
        <f>SUM(B1592:B1593)</f>
        <v>39.885999999999996</v>
      </c>
    </row>
    <row r="1595" spans="1:2" ht="31.5" x14ac:dyDescent="0.25">
      <c r="A1595" s="10" t="s">
        <v>160</v>
      </c>
      <c r="B1595" s="11">
        <f>2.59*12000/1000</f>
        <v>31.08</v>
      </c>
    </row>
    <row r="1596" spans="1:2" ht="15.75" x14ac:dyDescent="0.25">
      <c r="A1596" s="10" t="s">
        <v>8</v>
      </c>
      <c r="B1596" s="11">
        <f>B1595*0.1</f>
        <v>3.1080000000000001</v>
      </c>
    </row>
    <row r="1597" spans="1:2" ht="15.75" x14ac:dyDescent="0.25">
      <c r="A1597" s="4" t="s">
        <v>9</v>
      </c>
      <c r="B1597" s="5">
        <f>SUM(B1595:B1596)</f>
        <v>34.187999999999995</v>
      </c>
    </row>
    <row r="1598" spans="1:2" ht="31.5" x14ac:dyDescent="0.25">
      <c r="A1598" s="10" t="s">
        <v>157</v>
      </c>
      <c r="B1598" s="11">
        <f>2.59*10000/1000</f>
        <v>25.9</v>
      </c>
    </row>
    <row r="1599" spans="1:2" ht="15.75" x14ac:dyDescent="0.25">
      <c r="A1599" s="10" t="s">
        <v>8</v>
      </c>
      <c r="B1599" s="11">
        <f>B1598*0.1</f>
        <v>2.59</v>
      </c>
    </row>
    <row r="1600" spans="1:2" ht="15.75" x14ac:dyDescent="0.25">
      <c r="A1600" s="4" t="s">
        <v>9</v>
      </c>
      <c r="B1600" s="5">
        <f>SUM(B1598:B1599)</f>
        <v>28.49</v>
      </c>
    </row>
    <row r="1601" spans="1:2" ht="31.5" x14ac:dyDescent="0.25">
      <c r="A1601" s="10" t="s">
        <v>179</v>
      </c>
      <c r="B1601" s="11">
        <f>2.59*14500/1000</f>
        <v>37.555</v>
      </c>
    </row>
    <row r="1602" spans="1:2" ht="15.75" x14ac:dyDescent="0.25">
      <c r="A1602" s="10" t="s">
        <v>8</v>
      </c>
      <c r="B1602" s="11">
        <f>B1601*0.1</f>
        <v>3.7555000000000001</v>
      </c>
    </row>
    <row r="1603" spans="1:2" ht="15.75" x14ac:dyDescent="0.25">
      <c r="A1603" s="4" t="s">
        <v>9</v>
      </c>
      <c r="B1603" s="5">
        <v>41.4</v>
      </c>
    </row>
    <row r="1604" spans="1:2" ht="31.5" x14ac:dyDescent="0.25">
      <c r="A1604" s="10" t="s">
        <v>157</v>
      </c>
      <c r="B1604" s="11">
        <f>2.59*10000/1000</f>
        <v>25.9</v>
      </c>
    </row>
    <row r="1605" spans="1:2" ht="15.75" x14ac:dyDescent="0.25">
      <c r="A1605" s="10" t="s">
        <v>8</v>
      </c>
      <c r="B1605" s="11">
        <f>B1604*0.1</f>
        <v>2.59</v>
      </c>
    </row>
    <row r="1606" spans="1:2" ht="15.75" x14ac:dyDescent="0.25">
      <c r="A1606" s="4" t="s">
        <v>9</v>
      </c>
      <c r="B1606" s="5">
        <f>SUM(B1604:B1605)</f>
        <v>28.49</v>
      </c>
    </row>
    <row r="1607" spans="1:2" ht="31.5" x14ac:dyDescent="0.25">
      <c r="A1607" s="10" t="s">
        <v>157</v>
      </c>
      <c r="B1607" s="11">
        <f>2.59*10000/1000</f>
        <v>25.9</v>
      </c>
    </row>
    <row r="1608" spans="1:2" ht="15.75" x14ac:dyDescent="0.25">
      <c r="A1608" s="10" t="s">
        <v>8</v>
      </c>
      <c r="B1608" s="11">
        <f>B1607*0.1</f>
        <v>2.59</v>
      </c>
    </row>
    <row r="1609" spans="1:2" ht="15.75" x14ac:dyDescent="0.25">
      <c r="A1609" s="4" t="s">
        <v>9</v>
      </c>
      <c r="B1609" s="5">
        <f>SUM(B1607:B1608)</f>
        <v>28.49</v>
      </c>
    </row>
    <row r="1610" spans="1:2" ht="31.5" x14ac:dyDescent="0.25">
      <c r="A1610" s="10" t="s">
        <v>158</v>
      </c>
      <c r="B1610" s="11">
        <f>2.59*7000/1000</f>
        <v>18.13</v>
      </c>
    </row>
    <row r="1611" spans="1:2" ht="15.75" x14ac:dyDescent="0.25">
      <c r="A1611" s="10" t="s">
        <v>8</v>
      </c>
      <c r="B1611" s="11">
        <f>B1610*0.1</f>
        <v>1.8129999999999999</v>
      </c>
    </row>
    <row r="1612" spans="1:2" ht="15.75" x14ac:dyDescent="0.25">
      <c r="A1612" s="4" t="s">
        <v>9</v>
      </c>
      <c r="B1612" s="5">
        <f>SUM(B1610:B1611)</f>
        <v>19.942999999999998</v>
      </c>
    </row>
    <row r="1613" spans="1:2" ht="31.5" x14ac:dyDescent="0.25">
      <c r="A1613" s="10" t="s">
        <v>157</v>
      </c>
      <c r="B1613" s="11">
        <f>2.59*10000/1000</f>
        <v>25.9</v>
      </c>
    </row>
    <row r="1614" spans="1:2" ht="15.75" x14ac:dyDescent="0.25">
      <c r="A1614" s="10" t="s">
        <v>8</v>
      </c>
      <c r="B1614" s="11">
        <f>B1613*0.1</f>
        <v>2.59</v>
      </c>
    </row>
    <row r="1615" spans="1:2" ht="15.75" x14ac:dyDescent="0.25">
      <c r="A1615" s="4" t="s">
        <v>9</v>
      </c>
      <c r="B1615" s="5">
        <f>SUM(B1613:B1614)</f>
        <v>28.49</v>
      </c>
    </row>
    <row r="1616" spans="1:2" ht="31.5" x14ac:dyDescent="0.25">
      <c r="A1616" s="10" t="s">
        <v>157</v>
      </c>
      <c r="B1616" s="11">
        <f>2.59*10000/1000</f>
        <v>25.9</v>
      </c>
    </row>
    <row r="1617" spans="1:2" ht="15.75" x14ac:dyDescent="0.25">
      <c r="A1617" s="10" t="s">
        <v>8</v>
      </c>
      <c r="B1617" s="11">
        <f>B1616*0.1</f>
        <v>2.59</v>
      </c>
    </row>
    <row r="1618" spans="1:2" ht="15.75" x14ac:dyDescent="0.25">
      <c r="A1618" s="4" t="s">
        <v>9</v>
      </c>
      <c r="B1618" s="5">
        <f>SUM(B1616:B1617)</f>
        <v>28.49</v>
      </c>
    </row>
    <row r="1619" spans="1:2" ht="31.5" x14ac:dyDescent="0.25">
      <c r="A1619" s="10" t="s">
        <v>163</v>
      </c>
      <c r="B1619" s="11">
        <f>2.59*14000/1000</f>
        <v>36.26</v>
      </c>
    </row>
    <row r="1620" spans="1:2" ht="15.75" x14ac:dyDescent="0.25">
      <c r="A1620" s="10" t="s">
        <v>8</v>
      </c>
      <c r="B1620" s="11">
        <f>B1619*0.1</f>
        <v>3.6259999999999999</v>
      </c>
    </row>
    <row r="1621" spans="1:2" ht="15.75" x14ac:dyDescent="0.25">
      <c r="A1621" s="4" t="s">
        <v>9</v>
      </c>
      <c r="B1621" s="5">
        <f>SUM(B1619:B1620)</f>
        <v>39.885999999999996</v>
      </c>
    </row>
    <row r="1622" spans="1:2" ht="15.75" x14ac:dyDescent="0.25">
      <c r="A1622" s="18" t="str">
        <f>ТЭО!A608</f>
        <v xml:space="preserve">ОРТПС Могилев                    </v>
      </c>
      <c r="B1622" s="19"/>
    </row>
    <row r="1623" spans="1:2" ht="31.5" x14ac:dyDescent="0.25">
      <c r="A1623" s="10" t="s">
        <v>159</v>
      </c>
      <c r="B1623" s="11">
        <f>2.59*13000/1000</f>
        <v>33.67</v>
      </c>
    </row>
    <row r="1624" spans="1:2" ht="15.75" x14ac:dyDescent="0.25">
      <c r="A1624" s="10" t="s">
        <v>8</v>
      </c>
      <c r="B1624" s="11">
        <f>B1623*0.1</f>
        <v>3.3670000000000004</v>
      </c>
    </row>
    <row r="1625" spans="1:2" ht="15.75" x14ac:dyDescent="0.25">
      <c r="A1625" s="4" t="s">
        <v>9</v>
      </c>
      <c r="B1625" s="5">
        <v>37.1</v>
      </c>
    </row>
    <row r="1626" spans="1:2" ht="31.5" x14ac:dyDescent="0.25">
      <c r="A1626" s="10" t="s">
        <v>157</v>
      </c>
      <c r="B1626" s="11">
        <f>2.59*10000/1000</f>
        <v>25.9</v>
      </c>
    </row>
    <row r="1627" spans="1:2" ht="15.75" x14ac:dyDescent="0.25">
      <c r="A1627" s="10" t="s">
        <v>8</v>
      </c>
      <c r="B1627" s="11">
        <f>B1626*0.1</f>
        <v>2.59</v>
      </c>
    </row>
    <row r="1628" spans="1:2" ht="15.75" x14ac:dyDescent="0.25">
      <c r="A1628" s="4" t="s">
        <v>9</v>
      </c>
      <c r="B1628" s="5">
        <f>SUM(B1626:B1627)</f>
        <v>28.49</v>
      </c>
    </row>
    <row r="1629" spans="1:2" ht="31.5" x14ac:dyDescent="0.25">
      <c r="A1629" s="10" t="s">
        <v>157</v>
      </c>
      <c r="B1629" s="11">
        <f>2.59*10000/1000</f>
        <v>25.9</v>
      </c>
    </row>
    <row r="1630" spans="1:2" ht="15.75" x14ac:dyDescent="0.25">
      <c r="A1630" s="10" t="s">
        <v>8</v>
      </c>
      <c r="B1630" s="11">
        <f>B1629*0.1</f>
        <v>2.59</v>
      </c>
    </row>
    <row r="1631" spans="1:2" ht="15.75" x14ac:dyDescent="0.25">
      <c r="A1631" s="4" t="s">
        <v>9</v>
      </c>
      <c r="B1631" s="5">
        <f>SUM(B1629:B1630)</f>
        <v>28.49</v>
      </c>
    </row>
    <row r="1632" spans="1:2" ht="31.5" x14ac:dyDescent="0.25">
      <c r="A1632" s="10" t="s">
        <v>167</v>
      </c>
      <c r="B1632" s="11">
        <f>2.59*15000/1000</f>
        <v>38.85</v>
      </c>
    </row>
    <row r="1633" spans="1:2" ht="15.75" x14ac:dyDescent="0.25">
      <c r="A1633" s="10" t="s">
        <v>8</v>
      </c>
      <c r="B1633" s="11">
        <f>B1632*0.1</f>
        <v>3.8850000000000002</v>
      </c>
    </row>
    <row r="1634" spans="1:2" ht="15.75" x14ac:dyDescent="0.25">
      <c r="A1634" s="4" t="s">
        <v>9</v>
      </c>
      <c r="B1634" s="5">
        <v>42.8</v>
      </c>
    </row>
    <row r="1635" spans="1:2" ht="31.5" x14ac:dyDescent="0.25">
      <c r="A1635" s="10" t="s">
        <v>169</v>
      </c>
      <c r="B1635" s="11">
        <f>2.59*20000/1000</f>
        <v>51.8</v>
      </c>
    </row>
    <row r="1636" spans="1:2" ht="15.75" x14ac:dyDescent="0.25">
      <c r="A1636" s="10" t="s">
        <v>8</v>
      </c>
      <c r="B1636" s="11">
        <f>B1635*0.1</f>
        <v>5.18</v>
      </c>
    </row>
    <row r="1637" spans="1:2" ht="15.75" x14ac:dyDescent="0.25">
      <c r="A1637" s="4" t="s">
        <v>9</v>
      </c>
      <c r="B1637" s="5">
        <f>SUM(B1635:B1636)</f>
        <v>56.98</v>
      </c>
    </row>
    <row r="1638" spans="1:2" ht="31.5" x14ac:dyDescent="0.25">
      <c r="A1638" s="10" t="s">
        <v>169</v>
      </c>
      <c r="B1638" s="11">
        <f>2.59*20000/1000</f>
        <v>51.8</v>
      </c>
    </row>
    <row r="1639" spans="1:2" ht="15.75" x14ac:dyDescent="0.25">
      <c r="A1639" s="10" t="s">
        <v>8</v>
      </c>
      <c r="B1639" s="11">
        <f>B1638*0.1</f>
        <v>5.18</v>
      </c>
    </row>
    <row r="1640" spans="1:2" ht="15.75" x14ac:dyDescent="0.25">
      <c r="A1640" s="4" t="s">
        <v>9</v>
      </c>
      <c r="B1640" s="5">
        <f>SUM(B1638:B1639)</f>
        <v>56.98</v>
      </c>
    </row>
    <row r="1641" spans="1:2" ht="31.5" x14ac:dyDescent="0.25">
      <c r="A1641" s="10" t="s">
        <v>169</v>
      </c>
      <c r="B1641" s="11">
        <f>2.59*20000/1000</f>
        <v>51.8</v>
      </c>
    </row>
    <row r="1642" spans="1:2" ht="15.75" x14ac:dyDescent="0.25">
      <c r="A1642" s="10" t="s">
        <v>8</v>
      </c>
      <c r="B1642" s="11">
        <f>B1641*0.1</f>
        <v>5.18</v>
      </c>
    </row>
    <row r="1643" spans="1:2" ht="15.75" x14ac:dyDescent="0.25">
      <c r="A1643" s="4" t="s">
        <v>9</v>
      </c>
      <c r="B1643" s="5">
        <f>SUM(B1641:B1642)</f>
        <v>56.98</v>
      </c>
    </row>
    <row r="1644" spans="1:2" ht="31.5" x14ac:dyDescent="0.25">
      <c r="A1644" s="10" t="s">
        <v>169</v>
      </c>
      <c r="B1644" s="11">
        <f>2.59*20000/1000</f>
        <v>51.8</v>
      </c>
    </row>
    <row r="1645" spans="1:2" ht="15.75" x14ac:dyDescent="0.25">
      <c r="A1645" s="10" t="s">
        <v>8</v>
      </c>
      <c r="B1645" s="11">
        <f>B1644*0.1</f>
        <v>5.18</v>
      </c>
    </row>
    <row r="1646" spans="1:2" ht="15.75" x14ac:dyDescent="0.25">
      <c r="A1646" s="4" t="s">
        <v>9</v>
      </c>
      <c r="B1646" s="5">
        <f>SUM(B1644:B1645)</f>
        <v>56.98</v>
      </c>
    </row>
    <row r="1647" spans="1:2" ht="31.5" x14ac:dyDescent="0.25">
      <c r="A1647" s="10" t="s">
        <v>157</v>
      </c>
      <c r="B1647" s="11">
        <f>2.59*10000/1000</f>
        <v>25.9</v>
      </c>
    </row>
    <row r="1648" spans="1:2" ht="15.75" x14ac:dyDescent="0.25">
      <c r="A1648" s="10" t="s">
        <v>8</v>
      </c>
      <c r="B1648" s="11">
        <f>B1647*0.1</f>
        <v>2.59</v>
      </c>
    </row>
    <row r="1649" spans="1:2" ht="15.75" x14ac:dyDescent="0.25">
      <c r="A1649" s="4" t="s">
        <v>9</v>
      </c>
      <c r="B1649" s="5">
        <f>SUM(B1647:B1648)</f>
        <v>28.49</v>
      </c>
    </row>
    <row r="1650" spans="1:2" ht="31.5" x14ac:dyDescent="0.25">
      <c r="A1650" s="10" t="s">
        <v>157</v>
      </c>
      <c r="B1650" s="11">
        <f>2.59*10000/1000</f>
        <v>25.9</v>
      </c>
    </row>
    <row r="1651" spans="1:2" ht="15.75" x14ac:dyDescent="0.25">
      <c r="A1651" s="10" t="s">
        <v>8</v>
      </c>
      <c r="B1651" s="11">
        <f>B1650*0.1</f>
        <v>2.59</v>
      </c>
    </row>
    <row r="1652" spans="1:2" ht="15.75" x14ac:dyDescent="0.25">
      <c r="A1652" s="4" t="s">
        <v>9</v>
      </c>
      <c r="B1652" s="5">
        <f>SUM(B1650:B1651)</f>
        <v>28.49</v>
      </c>
    </row>
    <row r="1653" spans="1:2" ht="31.5" x14ac:dyDescent="0.25">
      <c r="A1653" s="10" t="s">
        <v>181</v>
      </c>
      <c r="B1653" s="11">
        <f>2.59*25000/1000</f>
        <v>64.75</v>
      </c>
    </row>
    <row r="1654" spans="1:2" ht="15.75" x14ac:dyDescent="0.25">
      <c r="A1654" s="10" t="s">
        <v>8</v>
      </c>
      <c r="B1654" s="11">
        <f>B1653*0.1</f>
        <v>6.4750000000000005</v>
      </c>
    </row>
    <row r="1655" spans="1:2" ht="15.75" x14ac:dyDescent="0.25">
      <c r="A1655" s="4" t="s">
        <v>9</v>
      </c>
      <c r="B1655" s="5">
        <v>71.3</v>
      </c>
    </row>
    <row r="1656" spans="1:2" ht="31.5" x14ac:dyDescent="0.25">
      <c r="A1656" s="10" t="s">
        <v>163</v>
      </c>
      <c r="B1656" s="11">
        <f>2.59*14000/1000</f>
        <v>36.26</v>
      </c>
    </row>
    <row r="1657" spans="1:2" ht="15.75" x14ac:dyDescent="0.25">
      <c r="A1657" s="10" t="s">
        <v>8</v>
      </c>
      <c r="B1657" s="11">
        <f>B1656*0.1</f>
        <v>3.6259999999999999</v>
      </c>
    </row>
    <row r="1658" spans="1:2" ht="15.75" x14ac:dyDescent="0.25">
      <c r="A1658" s="4" t="s">
        <v>9</v>
      </c>
      <c r="B1658" s="5">
        <f>SUM(B1656:B1657)</f>
        <v>39.885999999999996</v>
      </c>
    </row>
    <row r="1659" spans="1:2" ht="31.5" x14ac:dyDescent="0.25">
      <c r="A1659" s="10" t="s">
        <v>165</v>
      </c>
      <c r="B1659" s="11">
        <f>2.59*12000/1000</f>
        <v>31.08</v>
      </c>
    </row>
    <row r="1660" spans="1:2" ht="15.75" x14ac:dyDescent="0.25">
      <c r="A1660" s="10" t="s">
        <v>8</v>
      </c>
      <c r="B1660" s="11">
        <f>B1659*0.1</f>
        <v>3.1080000000000001</v>
      </c>
    </row>
    <row r="1661" spans="1:2" ht="15.75" x14ac:dyDescent="0.25">
      <c r="A1661" s="4" t="s">
        <v>9</v>
      </c>
      <c r="B1661" s="5">
        <f>SUM(B1659:B1660)</f>
        <v>34.187999999999995</v>
      </c>
    </row>
    <row r="1662" spans="1:2" ht="31.5" x14ac:dyDescent="0.25">
      <c r="A1662" s="10" t="s">
        <v>157</v>
      </c>
      <c r="B1662" s="11">
        <f>2.59*10000/1000</f>
        <v>25.9</v>
      </c>
    </row>
    <row r="1663" spans="1:2" ht="15.75" x14ac:dyDescent="0.25">
      <c r="A1663" s="10" t="s">
        <v>8</v>
      </c>
      <c r="B1663" s="11">
        <f>B1662*0.1</f>
        <v>2.59</v>
      </c>
    </row>
    <row r="1664" spans="1:2" ht="15.75" x14ac:dyDescent="0.25">
      <c r="A1664" s="4" t="s">
        <v>9</v>
      </c>
      <c r="B1664" s="5">
        <f>SUM(B1662:B1663)</f>
        <v>28.49</v>
      </c>
    </row>
    <row r="1665" spans="1:2" ht="31.5" x14ac:dyDescent="0.25">
      <c r="A1665" s="10" t="s">
        <v>157</v>
      </c>
      <c r="B1665" s="11">
        <f>2.59*10000/1000</f>
        <v>25.9</v>
      </c>
    </row>
    <row r="1666" spans="1:2" ht="15.75" x14ac:dyDescent="0.25">
      <c r="A1666" s="10" t="s">
        <v>8</v>
      </c>
      <c r="B1666" s="11">
        <f>B1665*0.1</f>
        <v>2.59</v>
      </c>
    </row>
    <row r="1667" spans="1:2" ht="15.75" x14ac:dyDescent="0.25">
      <c r="A1667" s="4" t="s">
        <v>9</v>
      </c>
      <c r="B1667" s="5">
        <f>SUM(B1665:B1666)</f>
        <v>28.49</v>
      </c>
    </row>
    <row r="1668" spans="1:2" ht="31.5" x14ac:dyDescent="0.25">
      <c r="A1668" s="10" t="s">
        <v>161</v>
      </c>
      <c r="B1668" s="11">
        <f>2.59*6500/1000</f>
        <v>16.835000000000001</v>
      </c>
    </row>
    <row r="1669" spans="1:2" ht="15.75" x14ac:dyDescent="0.25">
      <c r="A1669" s="10" t="s">
        <v>8</v>
      </c>
      <c r="B1669" s="11">
        <f>B1668*0.1</f>
        <v>1.6835000000000002</v>
      </c>
    </row>
    <row r="1670" spans="1:2" ht="15.75" x14ac:dyDescent="0.25">
      <c r="A1670" s="4" t="s">
        <v>9</v>
      </c>
      <c r="B1670" s="5">
        <f>SUM(B1668:B1669)</f>
        <v>18.5185</v>
      </c>
    </row>
    <row r="1671" spans="1:2" ht="31.5" x14ac:dyDescent="0.25">
      <c r="A1671" s="10" t="s">
        <v>175</v>
      </c>
      <c r="B1671" s="11">
        <f>2.59*4500/1000</f>
        <v>11.654999999999999</v>
      </c>
    </row>
    <row r="1672" spans="1:2" ht="15.75" x14ac:dyDescent="0.25">
      <c r="A1672" s="10" t="s">
        <v>8</v>
      </c>
      <c r="B1672" s="11">
        <f>B1671*0.1</f>
        <v>1.1655</v>
      </c>
    </row>
    <row r="1673" spans="1:2" ht="15.75" x14ac:dyDescent="0.25">
      <c r="A1673" s="4" t="s">
        <v>9</v>
      </c>
      <c r="B1673" s="5">
        <v>12.9</v>
      </c>
    </row>
    <row r="1674" spans="1:2" ht="31.5" x14ac:dyDescent="0.25">
      <c r="A1674" s="10" t="s">
        <v>157</v>
      </c>
      <c r="B1674" s="11">
        <f>2.59*10000/1000</f>
        <v>25.9</v>
      </c>
    </row>
    <row r="1675" spans="1:2" ht="15.75" x14ac:dyDescent="0.25">
      <c r="A1675" s="10" t="s">
        <v>8</v>
      </c>
      <c r="B1675" s="11">
        <f>B1674*0.1</f>
        <v>2.59</v>
      </c>
    </row>
    <row r="1676" spans="1:2" ht="15.75" x14ac:dyDescent="0.25">
      <c r="A1676" s="4" t="s">
        <v>9</v>
      </c>
      <c r="B1676" s="5">
        <f>SUM(B1674:B1675)</f>
        <v>28.49</v>
      </c>
    </row>
    <row r="1677" spans="1:2" ht="31.5" x14ac:dyDescent="0.25">
      <c r="A1677" s="10" t="s">
        <v>157</v>
      </c>
      <c r="B1677" s="11">
        <f>2.59*10000/1000</f>
        <v>25.9</v>
      </c>
    </row>
    <row r="1678" spans="1:2" ht="15.75" x14ac:dyDescent="0.25">
      <c r="A1678" s="10" t="s">
        <v>8</v>
      </c>
      <c r="B1678" s="11">
        <f>B1677*0.1</f>
        <v>2.59</v>
      </c>
    </row>
    <row r="1679" spans="1:2" ht="15.75" x14ac:dyDescent="0.25">
      <c r="A1679" s="4" t="s">
        <v>9</v>
      </c>
      <c r="B1679" s="5">
        <f>SUM(B1677:B1678)</f>
        <v>28.49</v>
      </c>
    </row>
    <row r="1680" spans="1:2" ht="15.75" x14ac:dyDescent="0.25">
      <c r="A1680" s="18" t="str">
        <f>ТЭО!A628</f>
        <v xml:space="preserve">ОРТПС Ракитница               </v>
      </c>
      <c r="B1680" s="19"/>
    </row>
    <row r="1681" spans="1:2" ht="31.5" x14ac:dyDescent="0.25">
      <c r="A1681" s="10" t="s">
        <v>171</v>
      </c>
      <c r="B1681" s="11">
        <f>2.59*18000/1000</f>
        <v>46.62</v>
      </c>
    </row>
    <row r="1682" spans="1:2" ht="15.75" x14ac:dyDescent="0.25">
      <c r="A1682" s="10" t="s">
        <v>8</v>
      </c>
      <c r="B1682" s="11">
        <f>B1681*0.1</f>
        <v>4.6619999999999999</v>
      </c>
    </row>
    <row r="1683" spans="1:2" ht="15.75" x14ac:dyDescent="0.25">
      <c r="A1683" s="4" t="s">
        <v>9</v>
      </c>
      <c r="B1683" s="5">
        <f>SUM(B1681:B1682)</f>
        <v>51.281999999999996</v>
      </c>
    </row>
    <row r="1684" spans="1:2" ht="31.5" x14ac:dyDescent="0.25">
      <c r="A1684" s="10" t="s">
        <v>157</v>
      </c>
      <c r="B1684" s="11">
        <f>2.59*10000/1000</f>
        <v>25.9</v>
      </c>
    </row>
    <row r="1685" spans="1:2" ht="15.75" x14ac:dyDescent="0.25">
      <c r="A1685" s="10" t="s">
        <v>8</v>
      </c>
      <c r="B1685" s="11">
        <f>B1684*0.1</f>
        <v>2.59</v>
      </c>
    </row>
    <row r="1686" spans="1:2" ht="15.75" x14ac:dyDescent="0.25">
      <c r="A1686" s="4" t="s">
        <v>9</v>
      </c>
      <c r="B1686" s="5">
        <f>SUM(B1684:B1685)</f>
        <v>28.49</v>
      </c>
    </row>
    <row r="1687" spans="1:2" ht="31.5" x14ac:dyDescent="0.25">
      <c r="A1687" s="10" t="s">
        <v>157</v>
      </c>
      <c r="B1687" s="11">
        <f>2.59*10000/1000</f>
        <v>25.9</v>
      </c>
    </row>
    <row r="1688" spans="1:2" ht="15.75" x14ac:dyDescent="0.25">
      <c r="A1688" s="10" t="s">
        <v>8</v>
      </c>
      <c r="B1688" s="11">
        <f>B1687*0.1</f>
        <v>2.59</v>
      </c>
    </row>
    <row r="1689" spans="1:2" ht="15.75" x14ac:dyDescent="0.25">
      <c r="A1689" s="4" t="s">
        <v>9</v>
      </c>
      <c r="B1689" s="5">
        <f>SUM(B1687:B1688)</f>
        <v>28.49</v>
      </c>
    </row>
    <row r="1690" spans="1:2" ht="31.5" x14ac:dyDescent="0.25">
      <c r="A1690" s="10" t="s">
        <v>167</v>
      </c>
      <c r="B1690" s="11">
        <f>2.59*15000/1000</f>
        <v>38.85</v>
      </c>
    </row>
    <row r="1691" spans="1:2" ht="15.75" x14ac:dyDescent="0.25">
      <c r="A1691" s="10" t="s">
        <v>8</v>
      </c>
      <c r="B1691" s="11">
        <f>B1690*0.1</f>
        <v>3.8850000000000002</v>
      </c>
    </row>
    <row r="1692" spans="1:2" ht="15.75" x14ac:dyDescent="0.25">
      <c r="A1692" s="4" t="s">
        <v>9</v>
      </c>
      <c r="B1692" s="5">
        <v>42.8</v>
      </c>
    </row>
    <row r="1693" spans="1:2" ht="31.5" x14ac:dyDescent="0.25">
      <c r="A1693" s="10" t="s">
        <v>167</v>
      </c>
      <c r="B1693" s="11">
        <f>2.59*15000/1000</f>
        <v>38.85</v>
      </c>
    </row>
    <row r="1694" spans="1:2" ht="15.75" x14ac:dyDescent="0.25">
      <c r="A1694" s="10" t="s">
        <v>8</v>
      </c>
      <c r="B1694" s="11">
        <f>B1693*0.1</f>
        <v>3.8850000000000002</v>
      </c>
    </row>
    <row r="1695" spans="1:2" ht="15.75" x14ac:dyDescent="0.25">
      <c r="A1695" s="4" t="s">
        <v>9</v>
      </c>
      <c r="B1695" s="5">
        <v>42.8</v>
      </c>
    </row>
    <row r="1696" spans="1:2" ht="31.5" x14ac:dyDescent="0.25">
      <c r="A1696" s="10" t="s">
        <v>169</v>
      </c>
      <c r="B1696" s="11">
        <f>2.59*20000/1000</f>
        <v>51.8</v>
      </c>
    </row>
    <row r="1697" spans="1:2" ht="15.75" x14ac:dyDescent="0.25">
      <c r="A1697" s="10" t="s">
        <v>8</v>
      </c>
      <c r="B1697" s="11">
        <f>B1696*0.1</f>
        <v>5.18</v>
      </c>
    </row>
    <row r="1698" spans="1:2" ht="15.75" x14ac:dyDescent="0.25">
      <c r="A1698" s="4" t="s">
        <v>9</v>
      </c>
      <c r="B1698" s="5">
        <f>SUM(B1696:B1697)</f>
        <v>56.98</v>
      </c>
    </row>
    <row r="1699" spans="1:2" ht="31.5" x14ac:dyDescent="0.25">
      <c r="A1699" s="10" t="s">
        <v>169</v>
      </c>
      <c r="B1699" s="11">
        <f>2.59*20000/1000</f>
        <v>51.8</v>
      </c>
    </row>
    <row r="1700" spans="1:2" ht="15.75" x14ac:dyDescent="0.25">
      <c r="A1700" s="10" t="s">
        <v>8</v>
      </c>
      <c r="B1700" s="11">
        <f>B1699*0.1</f>
        <v>5.18</v>
      </c>
    </row>
    <row r="1701" spans="1:2" ht="15.75" x14ac:dyDescent="0.25">
      <c r="A1701" s="4" t="s">
        <v>9</v>
      </c>
      <c r="B1701" s="5">
        <f>SUM(B1699:B1700)</f>
        <v>56.98</v>
      </c>
    </row>
    <row r="1702" spans="1:2" ht="31.5" x14ac:dyDescent="0.25">
      <c r="A1702" s="10" t="s">
        <v>169</v>
      </c>
      <c r="B1702" s="11">
        <f>2.59*20000/1000</f>
        <v>51.8</v>
      </c>
    </row>
    <row r="1703" spans="1:2" ht="15.75" x14ac:dyDescent="0.25">
      <c r="A1703" s="10" t="s">
        <v>8</v>
      </c>
      <c r="B1703" s="11">
        <f>B1702*0.1</f>
        <v>5.18</v>
      </c>
    </row>
    <row r="1704" spans="1:2" ht="15.75" x14ac:dyDescent="0.25">
      <c r="A1704" s="4" t="s">
        <v>9</v>
      </c>
      <c r="B1704" s="5">
        <f>SUM(B1702:B1703)</f>
        <v>56.98</v>
      </c>
    </row>
    <row r="1705" spans="1:2" ht="31.5" x14ac:dyDescent="0.25">
      <c r="A1705" s="10" t="s">
        <v>169</v>
      </c>
      <c r="B1705" s="11">
        <f>2.59*20000/1000</f>
        <v>51.8</v>
      </c>
    </row>
    <row r="1706" spans="1:2" ht="15.75" x14ac:dyDescent="0.25">
      <c r="A1706" s="10" t="s">
        <v>8</v>
      </c>
      <c r="B1706" s="11">
        <f>B1705*0.1</f>
        <v>5.18</v>
      </c>
    </row>
    <row r="1707" spans="1:2" ht="15.75" x14ac:dyDescent="0.25">
      <c r="A1707" s="4" t="s">
        <v>9</v>
      </c>
      <c r="B1707" s="5">
        <f>SUM(B1705:B1706)</f>
        <v>56.98</v>
      </c>
    </row>
    <row r="1708" spans="1:2" ht="31.5" x14ac:dyDescent="0.25">
      <c r="A1708" s="10" t="s">
        <v>160</v>
      </c>
      <c r="B1708" s="11">
        <f>2.59*12000/1000</f>
        <v>31.08</v>
      </c>
    </row>
    <row r="1709" spans="1:2" ht="15.75" x14ac:dyDescent="0.25">
      <c r="A1709" s="10" t="s">
        <v>8</v>
      </c>
      <c r="B1709" s="11">
        <f>B1708*0.1</f>
        <v>3.1080000000000001</v>
      </c>
    </row>
    <row r="1710" spans="1:2" ht="15.75" x14ac:dyDescent="0.25">
      <c r="A1710" s="4" t="s">
        <v>9</v>
      </c>
      <c r="B1710" s="5">
        <f>SUM(B1708:B1709)</f>
        <v>34.187999999999995</v>
      </c>
    </row>
    <row r="1711" spans="1:2" ht="31.5" x14ac:dyDescent="0.25">
      <c r="A1711" s="10" t="s">
        <v>157</v>
      </c>
      <c r="B1711" s="11">
        <f>2.59*10000/1000</f>
        <v>25.9</v>
      </c>
    </row>
    <row r="1712" spans="1:2" ht="15.75" x14ac:dyDescent="0.25">
      <c r="A1712" s="10" t="s">
        <v>8</v>
      </c>
      <c r="B1712" s="11">
        <f>B1711*0.1</f>
        <v>2.59</v>
      </c>
    </row>
    <row r="1713" spans="1:2" ht="15.75" x14ac:dyDescent="0.25">
      <c r="A1713" s="4" t="s">
        <v>9</v>
      </c>
      <c r="B1713" s="5">
        <f>SUM(B1711:B1712)</f>
        <v>28.49</v>
      </c>
    </row>
    <row r="1714" spans="1:2" ht="31.5" x14ac:dyDescent="0.25">
      <c r="A1714" s="10" t="s">
        <v>178</v>
      </c>
      <c r="B1714" s="11">
        <f>2.59*20000/1000</f>
        <v>51.8</v>
      </c>
    </row>
    <row r="1715" spans="1:2" ht="15.75" x14ac:dyDescent="0.25">
      <c r="A1715" s="10" t="s">
        <v>8</v>
      </c>
      <c r="B1715" s="11">
        <f>B1714*0.1</f>
        <v>5.18</v>
      </c>
    </row>
    <row r="1716" spans="1:2" ht="15.75" x14ac:dyDescent="0.25">
      <c r="A1716" s="4" t="s">
        <v>9</v>
      </c>
      <c r="B1716" s="5">
        <f>SUM(B1714:B1715)</f>
        <v>56.98</v>
      </c>
    </row>
    <row r="1717" spans="1:2" ht="31.5" x14ac:dyDescent="0.25">
      <c r="A1717" s="10" t="s">
        <v>157</v>
      </c>
      <c r="B1717" s="11">
        <f>2.59*10000/1000</f>
        <v>25.9</v>
      </c>
    </row>
    <row r="1718" spans="1:2" ht="15.75" x14ac:dyDescent="0.25">
      <c r="A1718" s="10" t="s">
        <v>8</v>
      </c>
      <c r="B1718" s="11">
        <f>B1717*0.1</f>
        <v>2.59</v>
      </c>
    </row>
    <row r="1719" spans="1:2" ht="15.75" x14ac:dyDescent="0.25">
      <c r="A1719" s="4" t="s">
        <v>9</v>
      </c>
      <c r="B1719" s="5">
        <f>SUM(B1717:B1718)</f>
        <v>28.49</v>
      </c>
    </row>
    <row r="1720" spans="1:2" ht="31.5" x14ac:dyDescent="0.25">
      <c r="A1720" s="10" t="s">
        <v>157</v>
      </c>
      <c r="B1720" s="11">
        <f>2.59*10000/1000</f>
        <v>25.9</v>
      </c>
    </row>
    <row r="1721" spans="1:2" ht="15.75" x14ac:dyDescent="0.25">
      <c r="A1721" s="10" t="s">
        <v>8</v>
      </c>
      <c r="B1721" s="11">
        <f>B1720*0.1</f>
        <v>2.59</v>
      </c>
    </row>
    <row r="1722" spans="1:2" ht="15.75" x14ac:dyDescent="0.25">
      <c r="A1722" s="4" t="s">
        <v>9</v>
      </c>
      <c r="B1722" s="5">
        <f>SUM(B1720:B1721)</f>
        <v>28.49</v>
      </c>
    </row>
    <row r="1723" spans="1:2" ht="31.5" x14ac:dyDescent="0.25">
      <c r="A1723" s="10" t="s">
        <v>157</v>
      </c>
      <c r="B1723" s="11">
        <f>2.59*10000/1000</f>
        <v>25.9</v>
      </c>
    </row>
    <row r="1724" spans="1:2" ht="15.75" x14ac:dyDescent="0.25">
      <c r="A1724" s="10" t="s">
        <v>8</v>
      </c>
      <c r="B1724" s="11">
        <f>B1723*0.1</f>
        <v>2.59</v>
      </c>
    </row>
    <row r="1725" spans="1:2" ht="15.75" x14ac:dyDescent="0.25">
      <c r="A1725" s="4" t="s">
        <v>9</v>
      </c>
      <c r="B1725" s="5">
        <f>SUM(B1723:B1724)</f>
        <v>28.49</v>
      </c>
    </row>
    <row r="1726" spans="1:2" ht="31.5" x14ac:dyDescent="0.25">
      <c r="A1726" s="10" t="s">
        <v>157</v>
      </c>
      <c r="B1726" s="11">
        <f>2.59*10000/1000</f>
        <v>25.9</v>
      </c>
    </row>
    <row r="1727" spans="1:2" ht="15.75" x14ac:dyDescent="0.25">
      <c r="A1727" s="10" t="s">
        <v>8</v>
      </c>
      <c r="B1727" s="11">
        <f>B1726*0.1</f>
        <v>2.59</v>
      </c>
    </row>
    <row r="1728" spans="1:2" ht="15.75" x14ac:dyDescent="0.25">
      <c r="A1728" s="4" t="s">
        <v>9</v>
      </c>
      <c r="B1728" s="5">
        <f>SUM(B1726:B1727)</f>
        <v>28.49</v>
      </c>
    </row>
    <row r="1729" spans="1:2" ht="31.5" x14ac:dyDescent="0.25">
      <c r="A1729" s="10" t="s">
        <v>157</v>
      </c>
      <c r="B1729" s="11">
        <f>2.59*10000/1000</f>
        <v>25.9</v>
      </c>
    </row>
    <row r="1730" spans="1:2" ht="15.75" x14ac:dyDescent="0.25">
      <c r="A1730" s="10" t="s">
        <v>8</v>
      </c>
      <c r="B1730" s="11">
        <f>B1729*0.1</f>
        <v>2.59</v>
      </c>
    </row>
    <row r="1731" spans="1:2" ht="15.75" x14ac:dyDescent="0.25">
      <c r="A1731" s="4" t="s">
        <v>9</v>
      </c>
      <c r="B1731" s="5">
        <f>SUM(B1729:B1730)</f>
        <v>28.49</v>
      </c>
    </row>
    <row r="1732" spans="1:2" ht="31.5" x14ac:dyDescent="0.25">
      <c r="A1732" s="10" t="s">
        <v>157</v>
      </c>
      <c r="B1732" s="11">
        <f>2.59*10000/1000</f>
        <v>25.9</v>
      </c>
    </row>
    <row r="1733" spans="1:2" ht="15.75" x14ac:dyDescent="0.25">
      <c r="A1733" s="10" t="s">
        <v>8</v>
      </c>
      <c r="B1733" s="11">
        <f>B1732*0.1</f>
        <v>2.59</v>
      </c>
    </row>
    <row r="1734" spans="1:2" ht="15.75" x14ac:dyDescent="0.25">
      <c r="A1734" s="4" t="s">
        <v>9</v>
      </c>
      <c r="B1734" s="5">
        <f>SUM(B1732:B1733)</f>
        <v>28.49</v>
      </c>
    </row>
    <row r="1735" spans="1:2" ht="15.75" x14ac:dyDescent="0.25">
      <c r="A1735" s="18" t="str">
        <f>ТЭО!A647</f>
        <v xml:space="preserve">РТПС Колодищи                </v>
      </c>
      <c r="B1735" s="19"/>
    </row>
    <row r="1736" spans="1:2" ht="31.5" x14ac:dyDescent="0.25">
      <c r="A1736" s="10" t="s">
        <v>169</v>
      </c>
      <c r="B1736" s="11">
        <f>2.59*20000/1000</f>
        <v>51.8</v>
      </c>
    </row>
    <row r="1737" spans="1:2" ht="15.75" x14ac:dyDescent="0.25">
      <c r="A1737" s="10" t="s">
        <v>8</v>
      </c>
      <c r="B1737" s="11">
        <f>B1736*0.1</f>
        <v>5.18</v>
      </c>
    </row>
    <row r="1738" spans="1:2" ht="15.75" x14ac:dyDescent="0.25">
      <c r="A1738" s="4" t="s">
        <v>9</v>
      </c>
      <c r="B1738" s="5">
        <f>SUM(B1736:B1737)</f>
        <v>56.98</v>
      </c>
    </row>
    <row r="1739" spans="1:2" ht="31.5" x14ac:dyDescent="0.25">
      <c r="A1739" s="10" t="s">
        <v>169</v>
      </c>
      <c r="B1739" s="11">
        <f>2.59*20000/1000</f>
        <v>51.8</v>
      </c>
    </row>
    <row r="1740" spans="1:2" ht="15.75" x14ac:dyDescent="0.25">
      <c r="A1740" s="10" t="s">
        <v>8</v>
      </c>
      <c r="B1740" s="11">
        <f>B1739*0.1</f>
        <v>5.18</v>
      </c>
    </row>
    <row r="1741" spans="1:2" ht="15.75" x14ac:dyDescent="0.25">
      <c r="A1741" s="4" t="s">
        <v>9</v>
      </c>
      <c r="B1741" s="5">
        <f>SUM(B1739:B1740)</f>
        <v>56.98</v>
      </c>
    </row>
    <row r="1742" spans="1:2" ht="31.5" x14ac:dyDescent="0.25">
      <c r="A1742" s="10" t="s">
        <v>164</v>
      </c>
      <c r="B1742" s="11">
        <f>2.59*14000/1000</f>
        <v>36.26</v>
      </c>
    </row>
    <row r="1743" spans="1:2" ht="15.75" x14ac:dyDescent="0.25">
      <c r="A1743" s="10" t="s">
        <v>8</v>
      </c>
      <c r="B1743" s="11">
        <f>B1742*0.1</f>
        <v>3.6259999999999999</v>
      </c>
    </row>
    <row r="1744" spans="1:2" ht="15.75" x14ac:dyDescent="0.25">
      <c r="A1744" s="4" t="s">
        <v>9</v>
      </c>
      <c r="B1744" s="5">
        <f>SUM(B1742:B1743)</f>
        <v>39.885999999999996</v>
      </c>
    </row>
    <row r="1745" spans="1:2" ht="31.5" x14ac:dyDescent="0.25">
      <c r="A1745" s="10" t="s">
        <v>167</v>
      </c>
      <c r="B1745" s="11">
        <f>2.59*15000/1000</f>
        <v>38.85</v>
      </c>
    </row>
    <row r="1746" spans="1:2" ht="15.75" x14ac:dyDescent="0.25">
      <c r="A1746" s="10" t="s">
        <v>8</v>
      </c>
      <c r="B1746" s="11">
        <f>B1745*0.1</f>
        <v>3.8850000000000002</v>
      </c>
    </row>
    <row r="1747" spans="1:2" ht="15.75" x14ac:dyDescent="0.25">
      <c r="A1747" s="4" t="s">
        <v>9</v>
      </c>
      <c r="B1747" s="5">
        <v>42.8</v>
      </c>
    </row>
    <row r="1748" spans="1:2" ht="31.5" x14ac:dyDescent="0.25">
      <c r="A1748" s="10" t="s">
        <v>167</v>
      </c>
      <c r="B1748" s="11">
        <f>2.59*15000/1000</f>
        <v>38.85</v>
      </c>
    </row>
    <row r="1749" spans="1:2" ht="15.75" x14ac:dyDescent="0.25">
      <c r="A1749" s="10" t="s">
        <v>8</v>
      </c>
      <c r="B1749" s="11">
        <f>B1748*0.1</f>
        <v>3.8850000000000002</v>
      </c>
    </row>
    <row r="1750" spans="1:2" ht="15.75" x14ac:dyDescent="0.25">
      <c r="A1750" s="4" t="s">
        <v>9</v>
      </c>
      <c r="B1750" s="5">
        <v>42.8</v>
      </c>
    </row>
    <row r="1751" spans="1:2" ht="31.5" x14ac:dyDescent="0.25">
      <c r="A1751" s="10" t="s">
        <v>169</v>
      </c>
      <c r="B1751" s="11">
        <f>2.59*20000/1000</f>
        <v>51.8</v>
      </c>
    </row>
    <row r="1752" spans="1:2" ht="15.75" x14ac:dyDescent="0.25">
      <c r="A1752" s="10" t="s">
        <v>8</v>
      </c>
      <c r="B1752" s="11">
        <f>B1751*0.1</f>
        <v>5.18</v>
      </c>
    </row>
    <row r="1753" spans="1:2" ht="15.75" x14ac:dyDescent="0.25">
      <c r="A1753" s="4" t="s">
        <v>9</v>
      </c>
      <c r="B1753" s="5">
        <f>SUM(B1751:B1752)</f>
        <v>56.98</v>
      </c>
    </row>
    <row r="1754" spans="1:2" ht="31.5" x14ac:dyDescent="0.25">
      <c r="A1754" s="10" t="s">
        <v>169</v>
      </c>
      <c r="B1754" s="11">
        <f>2.59*20000/1000</f>
        <v>51.8</v>
      </c>
    </row>
    <row r="1755" spans="1:2" ht="15.75" x14ac:dyDescent="0.25">
      <c r="A1755" s="10" t="s">
        <v>8</v>
      </c>
      <c r="B1755" s="11">
        <f>B1754*0.1</f>
        <v>5.18</v>
      </c>
    </row>
    <row r="1756" spans="1:2" ht="15.75" x14ac:dyDescent="0.25">
      <c r="A1756" s="4" t="s">
        <v>9</v>
      </c>
      <c r="B1756" s="5">
        <f>SUM(B1754:B1755)</f>
        <v>56.98</v>
      </c>
    </row>
    <row r="1757" spans="1:2" ht="31.5" x14ac:dyDescent="0.25">
      <c r="A1757" s="10" t="s">
        <v>169</v>
      </c>
      <c r="B1757" s="11">
        <f>2.59*20000/1000</f>
        <v>51.8</v>
      </c>
    </row>
    <row r="1758" spans="1:2" ht="15.75" x14ac:dyDescent="0.25">
      <c r="A1758" s="10" t="s">
        <v>8</v>
      </c>
      <c r="B1758" s="11">
        <f>B1757*0.1</f>
        <v>5.18</v>
      </c>
    </row>
    <row r="1759" spans="1:2" ht="15.75" x14ac:dyDescent="0.25">
      <c r="A1759" s="4" t="s">
        <v>9</v>
      </c>
      <c r="B1759" s="5">
        <f>SUM(B1757:B1758)</f>
        <v>56.98</v>
      </c>
    </row>
    <row r="1760" spans="1:2" ht="31.5" x14ac:dyDescent="0.25">
      <c r="A1760" s="10" t="s">
        <v>167</v>
      </c>
      <c r="B1760" s="11">
        <f>2.59*15000/1000</f>
        <v>38.85</v>
      </c>
    </row>
    <row r="1761" spans="1:2" ht="15.75" x14ac:dyDescent="0.25">
      <c r="A1761" s="10" t="s">
        <v>8</v>
      </c>
      <c r="B1761" s="11">
        <f>B1760*0.1</f>
        <v>3.8850000000000002</v>
      </c>
    </row>
    <row r="1762" spans="1:2" ht="15.75" x14ac:dyDescent="0.25">
      <c r="A1762" s="4" t="s">
        <v>9</v>
      </c>
      <c r="B1762" s="5">
        <v>42.8</v>
      </c>
    </row>
    <row r="1763" spans="1:2" ht="31.5" x14ac:dyDescent="0.25">
      <c r="A1763" s="10" t="s">
        <v>162</v>
      </c>
      <c r="B1763" s="11">
        <f>2.59*29000/1000</f>
        <v>75.11</v>
      </c>
    </row>
    <row r="1764" spans="1:2" ht="15.75" x14ac:dyDescent="0.25">
      <c r="A1764" s="10" t="s">
        <v>8</v>
      </c>
      <c r="B1764" s="11">
        <f>B1763*0.1</f>
        <v>7.5110000000000001</v>
      </c>
    </row>
    <row r="1765" spans="1:2" ht="15.75" x14ac:dyDescent="0.25">
      <c r="A1765" s="4" t="s">
        <v>9</v>
      </c>
      <c r="B1765" s="5">
        <f>SUM(B1763:B1764)</f>
        <v>82.620999999999995</v>
      </c>
    </row>
    <row r="1766" spans="1:2" ht="31.5" x14ac:dyDescent="0.25">
      <c r="A1766" s="10" t="s">
        <v>162</v>
      </c>
      <c r="B1766" s="11">
        <f>2.59*29000/1000</f>
        <v>75.11</v>
      </c>
    </row>
    <row r="1767" spans="1:2" ht="15.75" x14ac:dyDescent="0.25">
      <c r="A1767" s="10" t="s">
        <v>8</v>
      </c>
      <c r="B1767" s="11">
        <f>B1766*0.1</f>
        <v>7.5110000000000001</v>
      </c>
    </row>
    <row r="1768" spans="1:2" ht="15.75" x14ac:dyDescent="0.25">
      <c r="A1768" s="4" t="s">
        <v>9</v>
      </c>
      <c r="B1768" s="5">
        <f>SUM(B1766:B1767)</f>
        <v>82.620999999999995</v>
      </c>
    </row>
    <row r="1769" spans="1:2" ht="31.5" x14ac:dyDescent="0.25">
      <c r="A1769" s="10" t="s">
        <v>162</v>
      </c>
      <c r="B1769" s="11">
        <f>2.59*29000/1000</f>
        <v>75.11</v>
      </c>
    </row>
    <row r="1770" spans="1:2" ht="15.75" x14ac:dyDescent="0.25">
      <c r="A1770" s="10" t="s">
        <v>8</v>
      </c>
      <c r="B1770" s="11">
        <f>B1769*0.1</f>
        <v>7.5110000000000001</v>
      </c>
    </row>
    <row r="1771" spans="1:2" ht="15.75" x14ac:dyDescent="0.25">
      <c r="A1771" s="4" t="s">
        <v>9</v>
      </c>
      <c r="B1771" s="5">
        <f>SUM(B1769:B1770)</f>
        <v>82.620999999999995</v>
      </c>
    </row>
    <row r="1772" spans="1:2" ht="31.5" x14ac:dyDescent="0.25">
      <c r="A1772" s="10" t="s">
        <v>167</v>
      </c>
      <c r="B1772" s="11">
        <f>2.59*15000/1000</f>
        <v>38.85</v>
      </c>
    </row>
    <row r="1773" spans="1:2" ht="15.75" x14ac:dyDescent="0.25">
      <c r="A1773" s="10" t="s">
        <v>8</v>
      </c>
      <c r="B1773" s="11">
        <f>B1772*0.1</f>
        <v>3.8850000000000002</v>
      </c>
    </row>
    <row r="1774" spans="1:2" ht="15.75" x14ac:dyDescent="0.25">
      <c r="A1774" s="4" t="s">
        <v>9</v>
      </c>
      <c r="B1774" s="5">
        <v>42.8</v>
      </c>
    </row>
    <row r="1775" spans="1:2" ht="31.5" x14ac:dyDescent="0.25">
      <c r="A1775" s="10" t="s">
        <v>167</v>
      </c>
      <c r="B1775" s="11">
        <f>2.59*15000/1000</f>
        <v>38.85</v>
      </c>
    </row>
    <row r="1776" spans="1:2" ht="15.75" x14ac:dyDescent="0.25">
      <c r="A1776" s="10" t="s">
        <v>8</v>
      </c>
      <c r="B1776" s="11">
        <f>B1775*0.1</f>
        <v>3.8850000000000002</v>
      </c>
    </row>
    <row r="1777" spans="1:2" ht="15.75" x14ac:dyDescent="0.25">
      <c r="A1777" s="4" t="s">
        <v>9</v>
      </c>
      <c r="B1777" s="5">
        <v>42.8</v>
      </c>
    </row>
    <row r="1778" spans="1:2" ht="31.5" x14ac:dyDescent="0.25">
      <c r="A1778" s="10" t="s">
        <v>169</v>
      </c>
      <c r="B1778" s="11">
        <f>2.59*20000/1000</f>
        <v>51.8</v>
      </c>
    </row>
    <row r="1779" spans="1:2" ht="15.75" x14ac:dyDescent="0.25">
      <c r="A1779" s="10" t="s">
        <v>8</v>
      </c>
      <c r="B1779" s="11">
        <f>B1778*0.1</f>
        <v>5.18</v>
      </c>
    </row>
    <row r="1780" spans="1:2" ht="15.75" x14ac:dyDescent="0.25">
      <c r="A1780" s="4" t="s">
        <v>9</v>
      </c>
      <c r="B1780" s="5">
        <f>SUM(B1778:B1779)</f>
        <v>56.98</v>
      </c>
    </row>
    <row r="1781" spans="1:2" ht="31.5" x14ac:dyDescent="0.25">
      <c r="A1781" s="10" t="s">
        <v>157</v>
      </c>
      <c r="B1781" s="11">
        <f>2.59*10000/1000</f>
        <v>25.9</v>
      </c>
    </row>
    <row r="1782" spans="1:2" ht="15.75" x14ac:dyDescent="0.25">
      <c r="A1782" s="10" t="s">
        <v>8</v>
      </c>
      <c r="B1782" s="11">
        <f>B1781*0.1</f>
        <v>2.59</v>
      </c>
    </row>
    <row r="1783" spans="1:2" ht="15.75" x14ac:dyDescent="0.25">
      <c r="A1783" s="4" t="s">
        <v>9</v>
      </c>
      <c r="B1783" s="5">
        <f>SUM(B1781:B1782)</f>
        <v>28.49</v>
      </c>
    </row>
    <row r="1784" spans="1:2" ht="31.5" x14ac:dyDescent="0.25">
      <c r="A1784" s="10" t="s">
        <v>157</v>
      </c>
      <c r="B1784" s="11">
        <f>2.59*10000/1000</f>
        <v>25.9</v>
      </c>
    </row>
    <row r="1785" spans="1:2" ht="15.75" x14ac:dyDescent="0.25">
      <c r="A1785" s="10" t="s">
        <v>8</v>
      </c>
      <c r="B1785" s="11">
        <f>B1784*0.1</f>
        <v>2.59</v>
      </c>
    </row>
    <row r="1786" spans="1:2" ht="15.75" x14ac:dyDescent="0.25">
      <c r="A1786" s="4" t="s">
        <v>9</v>
      </c>
      <c r="B1786" s="5">
        <f>SUM(B1784:B1785)</f>
        <v>28.49</v>
      </c>
    </row>
    <row r="1787" spans="1:2" ht="31.5" x14ac:dyDescent="0.25">
      <c r="A1787" s="10" t="s">
        <v>157</v>
      </c>
      <c r="B1787" s="11">
        <f>2.59*10000/1000</f>
        <v>25.9</v>
      </c>
    </row>
    <row r="1788" spans="1:2" ht="15.75" x14ac:dyDescent="0.25">
      <c r="A1788" s="10" t="s">
        <v>8</v>
      </c>
      <c r="B1788" s="11">
        <f>B1787*0.1</f>
        <v>2.59</v>
      </c>
    </row>
    <row r="1789" spans="1:2" ht="15.75" x14ac:dyDescent="0.25">
      <c r="A1789" s="4" t="s">
        <v>9</v>
      </c>
      <c r="B1789" s="5">
        <f>SUM(B1787:B1788)</f>
        <v>28.49</v>
      </c>
    </row>
    <row r="1790" spans="1:2" ht="31.5" x14ac:dyDescent="0.25">
      <c r="A1790" s="10" t="s">
        <v>167</v>
      </c>
      <c r="B1790" s="11">
        <f>2.59*15000/1000</f>
        <v>38.85</v>
      </c>
    </row>
    <row r="1791" spans="1:2" ht="15.75" x14ac:dyDescent="0.25">
      <c r="A1791" s="10" t="s">
        <v>8</v>
      </c>
      <c r="B1791" s="11">
        <f>B1790*0.1</f>
        <v>3.8850000000000002</v>
      </c>
    </row>
    <row r="1792" spans="1:2" ht="15.75" x14ac:dyDescent="0.25">
      <c r="A1792" s="4" t="s">
        <v>9</v>
      </c>
      <c r="B1792" s="5">
        <v>42.8</v>
      </c>
    </row>
    <row r="1793" spans="1:2" ht="31.5" x14ac:dyDescent="0.25">
      <c r="A1793" s="10" t="s">
        <v>167</v>
      </c>
      <c r="B1793" s="11">
        <f>2.59*15000/1000</f>
        <v>38.85</v>
      </c>
    </row>
    <row r="1794" spans="1:2" ht="15.75" x14ac:dyDescent="0.25">
      <c r="A1794" s="10" t="s">
        <v>8</v>
      </c>
      <c r="B1794" s="11">
        <f>B1793*0.1</f>
        <v>3.8850000000000002</v>
      </c>
    </row>
    <row r="1795" spans="1:2" ht="15.75" x14ac:dyDescent="0.25">
      <c r="A1795" s="4" t="s">
        <v>9</v>
      </c>
      <c r="B1795" s="5">
        <v>42.8</v>
      </c>
    </row>
    <row r="1796" spans="1:2" ht="31.5" x14ac:dyDescent="0.25">
      <c r="A1796" s="10" t="s">
        <v>167</v>
      </c>
      <c r="B1796" s="11">
        <f>2.59*15000/1000</f>
        <v>38.85</v>
      </c>
    </row>
    <row r="1797" spans="1:2" ht="15.75" x14ac:dyDescent="0.25">
      <c r="A1797" s="10" t="s">
        <v>8</v>
      </c>
      <c r="B1797" s="11">
        <f>B1796*0.1</f>
        <v>3.8850000000000002</v>
      </c>
    </row>
    <row r="1798" spans="1:2" ht="15.75" x14ac:dyDescent="0.25">
      <c r="A1798" s="4" t="s">
        <v>9</v>
      </c>
      <c r="B1798" s="5">
        <v>42.8</v>
      </c>
    </row>
    <row r="1799" spans="1:2" ht="31.5" x14ac:dyDescent="0.25">
      <c r="A1799" s="10" t="s">
        <v>169</v>
      </c>
      <c r="B1799" s="11">
        <f>2.59*20000/1000</f>
        <v>51.8</v>
      </c>
    </row>
    <row r="1800" spans="1:2" ht="15.75" x14ac:dyDescent="0.25">
      <c r="A1800" s="10" t="s">
        <v>8</v>
      </c>
      <c r="B1800" s="11">
        <f>B1799*0.1</f>
        <v>5.18</v>
      </c>
    </row>
    <row r="1801" spans="1:2" ht="15.75" x14ac:dyDescent="0.25">
      <c r="A1801" s="4" t="s">
        <v>9</v>
      </c>
      <c r="B1801" s="5">
        <f>SUM(B1799:B1800)</f>
        <v>56.98</v>
      </c>
    </row>
    <row r="1802" spans="1:2" ht="31.5" x14ac:dyDescent="0.25">
      <c r="A1802" s="10" t="s">
        <v>157</v>
      </c>
      <c r="B1802" s="11">
        <f>2.59*10000/1000</f>
        <v>25.9</v>
      </c>
    </row>
    <row r="1803" spans="1:2" ht="15.75" x14ac:dyDescent="0.25">
      <c r="A1803" s="10" t="s">
        <v>8</v>
      </c>
      <c r="B1803" s="11">
        <f>B1802*0.1</f>
        <v>2.59</v>
      </c>
    </row>
    <row r="1804" spans="1:2" ht="15.75" x14ac:dyDescent="0.25">
      <c r="A1804" s="4" t="s">
        <v>9</v>
      </c>
      <c r="B1804" s="5">
        <f>SUM(B1802:B1803)</f>
        <v>28.49</v>
      </c>
    </row>
    <row r="1805" spans="1:2" ht="31.5" x14ac:dyDescent="0.25">
      <c r="A1805" s="10" t="s">
        <v>157</v>
      </c>
      <c r="B1805" s="11">
        <f>2.59*10000/1000</f>
        <v>25.9</v>
      </c>
    </row>
    <row r="1806" spans="1:2" ht="15.75" x14ac:dyDescent="0.25">
      <c r="A1806" s="10" t="s">
        <v>8</v>
      </c>
      <c r="B1806" s="11">
        <f>B1805*0.1</f>
        <v>2.59</v>
      </c>
    </row>
    <row r="1807" spans="1:2" ht="15.75" x14ac:dyDescent="0.25">
      <c r="A1807" s="4" t="s">
        <v>9</v>
      </c>
      <c r="B1807" s="5">
        <f>SUM(B1805:B1806)</f>
        <v>28.49</v>
      </c>
    </row>
    <row r="1808" spans="1:2" ht="31.5" x14ac:dyDescent="0.25">
      <c r="A1808" s="10" t="s">
        <v>157</v>
      </c>
      <c r="B1808" s="11">
        <f>2.59*10000/1000</f>
        <v>25.9</v>
      </c>
    </row>
    <row r="1809" spans="1:2" ht="15.75" x14ac:dyDescent="0.25">
      <c r="A1809" s="10" t="s">
        <v>8</v>
      </c>
      <c r="B1809" s="11">
        <f>B1808*0.1</f>
        <v>2.59</v>
      </c>
    </row>
    <row r="1810" spans="1:2" ht="15.75" x14ac:dyDescent="0.25">
      <c r="A1810" s="4" t="s">
        <v>9</v>
      </c>
      <c r="B1810" s="5">
        <f>SUM(B1808:B1809)</f>
        <v>28.49</v>
      </c>
    </row>
    <row r="1811" spans="1:2" ht="31.5" x14ac:dyDescent="0.25">
      <c r="A1811" s="10" t="s">
        <v>167</v>
      </c>
      <c r="B1811" s="11">
        <f>2.59*15000/1000</f>
        <v>38.85</v>
      </c>
    </row>
    <row r="1812" spans="1:2" ht="15.75" x14ac:dyDescent="0.25">
      <c r="A1812" s="10" t="s">
        <v>8</v>
      </c>
      <c r="B1812" s="11">
        <f>B1811*0.1</f>
        <v>3.8850000000000002</v>
      </c>
    </row>
    <row r="1813" spans="1:2" ht="15.75" x14ac:dyDescent="0.25">
      <c r="A1813" s="4" t="s">
        <v>9</v>
      </c>
      <c r="B1813" s="5">
        <v>42.8</v>
      </c>
    </row>
    <row r="1814" spans="1:2" ht="31.5" x14ac:dyDescent="0.25">
      <c r="A1814" s="10" t="s">
        <v>169</v>
      </c>
      <c r="B1814" s="11">
        <f>2.59*20000/1000</f>
        <v>51.8</v>
      </c>
    </row>
    <row r="1815" spans="1:2" ht="15.75" x14ac:dyDescent="0.25">
      <c r="A1815" s="10" t="s">
        <v>8</v>
      </c>
      <c r="B1815" s="11">
        <f>B1814*0.1</f>
        <v>5.18</v>
      </c>
    </row>
    <row r="1816" spans="1:2" ht="15.75" x14ac:dyDescent="0.25">
      <c r="A1816" s="4" t="s">
        <v>9</v>
      </c>
      <c r="B1816" s="5">
        <f>SUM(B1814:B1815)</f>
        <v>56.98</v>
      </c>
    </row>
    <row r="1817" spans="1:2" ht="31.5" x14ac:dyDescent="0.25">
      <c r="A1817" s="10" t="s">
        <v>157</v>
      </c>
      <c r="B1817" s="11">
        <f>2.59*10000/1000</f>
        <v>25.9</v>
      </c>
    </row>
    <row r="1818" spans="1:2" ht="15.75" x14ac:dyDescent="0.25">
      <c r="A1818" s="10" t="s">
        <v>8</v>
      </c>
      <c r="B1818" s="11">
        <f>B1817*0.1</f>
        <v>2.59</v>
      </c>
    </row>
    <row r="1819" spans="1:2" ht="15.75" x14ac:dyDescent="0.25">
      <c r="A1819" s="4" t="s">
        <v>9</v>
      </c>
      <c r="B1819" s="5">
        <f>SUM(B1817:B1818)</f>
        <v>28.49</v>
      </c>
    </row>
  </sheetData>
  <mergeCells count="99">
    <mergeCell ref="A1591:B1591"/>
    <mergeCell ref="A1622:B1622"/>
    <mergeCell ref="A1680:B1680"/>
    <mergeCell ref="A1735:B1735"/>
    <mergeCell ref="A1436:B1436"/>
    <mergeCell ref="A1440:B1440"/>
    <mergeCell ref="A1447:B1447"/>
    <mergeCell ref="A1454:B1454"/>
    <mergeCell ref="A1527:B1527"/>
    <mergeCell ref="A1362:B1362"/>
    <mergeCell ref="A1372:B1372"/>
    <mergeCell ref="A1382:B1382"/>
    <mergeCell ref="A1422:B1422"/>
    <mergeCell ref="A1429:B1429"/>
    <mergeCell ref="A1306:B1306"/>
    <mergeCell ref="A1319:B1319"/>
    <mergeCell ref="A1335:B1335"/>
    <mergeCell ref="A1345:B1345"/>
    <mergeCell ref="A1349:B1349"/>
    <mergeCell ref="A428:B428"/>
    <mergeCell ref="A447:B447"/>
    <mergeCell ref="A460:B460"/>
    <mergeCell ref="A366:B366"/>
    <mergeCell ref="A373:B373"/>
    <mergeCell ref="A380:B380"/>
    <mergeCell ref="A393:B393"/>
    <mergeCell ref="A418:B418"/>
    <mergeCell ref="A310:B310"/>
    <mergeCell ref="A323:B323"/>
    <mergeCell ref="A330:B330"/>
    <mergeCell ref="A343:B343"/>
    <mergeCell ref="A347:B347"/>
    <mergeCell ref="A212:B212"/>
    <mergeCell ref="A255:B255"/>
    <mergeCell ref="A277:B277"/>
    <mergeCell ref="A284:B284"/>
    <mergeCell ref="A303:B303"/>
    <mergeCell ref="A96:B96"/>
    <mergeCell ref="A151:B151"/>
    <mergeCell ref="A161:B161"/>
    <mergeCell ref="A171:B171"/>
    <mergeCell ref="A181:B181"/>
    <mergeCell ref="A25:B25"/>
    <mergeCell ref="A47:B47"/>
    <mergeCell ref="A63:B63"/>
    <mergeCell ref="A67:B67"/>
    <mergeCell ref="A89:B89"/>
    <mergeCell ref="A2:B2"/>
    <mergeCell ref="A6:B6"/>
    <mergeCell ref="A10:B10"/>
    <mergeCell ref="A14:B14"/>
    <mergeCell ref="A21:B21"/>
    <mergeCell ref="A613:B613"/>
    <mergeCell ref="A629:B629"/>
    <mergeCell ref="A639:B639"/>
    <mergeCell ref="A655:B655"/>
    <mergeCell ref="A512:B512"/>
    <mergeCell ref="A522:B522"/>
    <mergeCell ref="A544:B544"/>
    <mergeCell ref="A569:B569"/>
    <mergeCell ref="A597:B597"/>
    <mergeCell ref="A674:B674"/>
    <mergeCell ref="A684:B684"/>
    <mergeCell ref="A688:B688"/>
    <mergeCell ref="A692:B692"/>
    <mergeCell ref="A702:B702"/>
    <mergeCell ref="A709:B709"/>
    <mergeCell ref="A716:B716"/>
    <mergeCell ref="A726:B726"/>
    <mergeCell ref="A736:B736"/>
    <mergeCell ref="A740:B740"/>
    <mergeCell ref="A762:B762"/>
    <mergeCell ref="A784:B784"/>
    <mergeCell ref="A812:B812"/>
    <mergeCell ref="A816:B816"/>
    <mergeCell ref="A853:B853"/>
    <mergeCell ref="A881:B881"/>
    <mergeCell ref="A891:B891"/>
    <mergeCell ref="A928:B928"/>
    <mergeCell ref="A932:B932"/>
    <mergeCell ref="A951:B951"/>
    <mergeCell ref="A985:B985"/>
    <mergeCell ref="A995:B995"/>
    <mergeCell ref="A1035:B1035"/>
    <mergeCell ref="A1045:B1045"/>
    <mergeCell ref="A1058:B1058"/>
    <mergeCell ref="A1068:B1068"/>
    <mergeCell ref="A1081:B1081"/>
    <mergeCell ref="A1100:B1100"/>
    <mergeCell ref="A1116:B1116"/>
    <mergeCell ref="A1129:B1129"/>
    <mergeCell ref="A1267:B1267"/>
    <mergeCell ref="A1277:B1277"/>
    <mergeCell ref="A1287:B1287"/>
    <mergeCell ref="A1148:B1148"/>
    <mergeCell ref="A1155:B1155"/>
    <mergeCell ref="A1168:B1168"/>
    <mergeCell ref="A1196:B1196"/>
    <mergeCell ref="A1209:B12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ТЭО</vt:lpstr>
      <vt:lpstr>Затраты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</dc:creator>
  <cp:lastModifiedBy>user</cp:lastModifiedBy>
  <dcterms:created xsi:type="dcterms:W3CDTF">2015-12-24T11:14:31Z</dcterms:created>
  <dcterms:modified xsi:type="dcterms:W3CDTF">2022-08-22T06:04:07Z</dcterms:modified>
</cp:coreProperties>
</file>