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Перехвал\Белтелеком_Междуг_связь\Beltelekom\"/>
    </mc:Choice>
  </mc:AlternateContent>
  <xr:revisionPtr revIDLastSave="0" documentId="13_ncr:1_{DB4F467B-C2C7-457C-BCAA-4CCE8AF821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ЭО" sheetId="6" r:id="rId1"/>
    <sheet name="Затраты" sheetId="7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BBB" localSheetId="0">'[1]1-энерго'!#REF!</definedName>
    <definedName name="\BBB">'[1]1-энерго'!#REF!</definedName>
    <definedName name="\BVF" localSheetId="0">#REF!</definedName>
    <definedName name="\BVF">#REF!</definedName>
    <definedName name="\D" localSheetId="0">'[2]1-энерго'!#REF!</definedName>
    <definedName name="\D">'[2]1-энерго'!#REF!</definedName>
    <definedName name="\DDD" localSheetId="0">#REF!</definedName>
    <definedName name="\DDD">#REF!</definedName>
    <definedName name="\EEE" localSheetId="0">#REF!</definedName>
    <definedName name="\EEE">#REF!</definedName>
    <definedName name="\MMM" localSheetId="0">'[2]1-энерго'!#REF!</definedName>
    <definedName name="\MMM">'[2]1-энерго'!#REF!</definedName>
    <definedName name="\NN" localSheetId="0">'[2]1-энерго'!#REF!</definedName>
    <definedName name="\NN">'[2]1-энерго'!#REF!</definedName>
    <definedName name="\QQQ" localSheetId="0">'[3]1-энерго'!#REF!</definedName>
    <definedName name="\QQQ">'[3]1-энерго'!#REF!</definedName>
    <definedName name="\uuu" localSheetId="0">'[1]1-энерго'!#REF!</definedName>
    <definedName name="\uuu">'[1]1-энерго'!#REF!</definedName>
    <definedName name="\YYY" localSheetId="0">'[4]1-энерго'!#REF!</definedName>
    <definedName name="\YYY">'[4]1-энерго'!#REF!</definedName>
    <definedName name="\Z" localSheetId="0">'[2]1-энерго'!#REF!</definedName>
    <definedName name="\Z">'[2]1-энерго'!#REF!</definedName>
    <definedName name="KKK" localSheetId="0">'[5]1-энерго'!#REF!</definedName>
    <definedName name="KKK">'[5]1-энерго'!#REF!</definedName>
    <definedName name="rr" localSheetId="0">'[2]1-энерго'!#REF!</definedName>
    <definedName name="rr">'[2]1-энерго'!#REF!</definedName>
    <definedName name="sew" localSheetId="0">'[6]1-энерго'!#REF!</definedName>
    <definedName name="sew">'[6]1-энерго'!#REF!</definedName>
    <definedName name="YCHET" localSheetId="0">'[2]1-энерго'!#REF!</definedName>
    <definedName name="YCHET">'[2]1-энерго'!#REF!</definedName>
    <definedName name="zrt" localSheetId="0">'[7]1-энерго'!#REF!</definedName>
    <definedName name="zrt">'[7]1-энерго'!#REF!</definedName>
    <definedName name="а1845" localSheetId="0">#REF!</definedName>
    <definedName name="а1845">#REF!</definedName>
    <definedName name="ааа" localSheetId="0">#REF!</definedName>
    <definedName name="ааа">#REF!</definedName>
    <definedName name="б" localSheetId="0">'[8]1-энерго'!#REF!</definedName>
    <definedName name="б">'[8]1-энерго'!#REF!</definedName>
    <definedName name="Банк" localSheetId="0">#REF!</definedName>
    <definedName name="Банк">#REF!</definedName>
    <definedName name="Банк1" localSheetId="0">#REF!</definedName>
    <definedName name="Банк1">#REF!</definedName>
    <definedName name="Банк2" localSheetId="0">#REF!</definedName>
    <definedName name="Банк2">#REF!</definedName>
    <definedName name="БИК" localSheetId="0">#REF!</definedName>
    <definedName name="БИК">#REF!</definedName>
    <definedName name="БИК1" localSheetId="0">#REF!</definedName>
    <definedName name="БИК1">#REF!</definedName>
    <definedName name="БИК2" localSheetId="0">#REF!</definedName>
    <definedName name="БИК2">#REF!</definedName>
    <definedName name="ввыа" localSheetId="0">#REF!</definedName>
    <definedName name="ввыа">#REF!</definedName>
    <definedName name="веко" localSheetId="0">#REF!</definedName>
    <definedName name="веко">#REF!</definedName>
    <definedName name="Вид_опл" localSheetId="0">#REF!</definedName>
    <definedName name="Вид_опл">#REF!</definedName>
    <definedName name="Вид_платежа" localSheetId="0">#REF!</definedName>
    <definedName name="Вид_платежа">#REF!</definedName>
    <definedName name="вке" localSheetId="0">'[7]1-энерго'!#REF!</definedName>
    <definedName name="вке">'[7]1-энерго'!#REF!</definedName>
    <definedName name="вкр" localSheetId="0">'[9]1-энерго'!#REF!</definedName>
    <definedName name="вкр">'[9]1-энерго'!#REF!</definedName>
    <definedName name="вода" localSheetId="0">'[7]1-энерго'!#REF!</definedName>
    <definedName name="вода">'[7]1-энерго'!#REF!</definedName>
    <definedName name="водо" localSheetId="0">'[10]1-энерго'!#REF!</definedName>
    <definedName name="водо">'[10]1-энерго'!#REF!</definedName>
    <definedName name="вр" localSheetId="0">#REF!</definedName>
    <definedName name="вр">#REF!</definedName>
    <definedName name="г.в." localSheetId="0">'[7]1-энерго'!#REF!</definedName>
    <definedName name="г.в.">'[7]1-энерго'!#REF!</definedName>
    <definedName name="График" localSheetId="0">'[11]1-энерго'!#REF!</definedName>
    <definedName name="График">'[11]1-энерго'!#REF!</definedName>
    <definedName name="д23" localSheetId="0">#REF!</definedName>
    <definedName name="д23">#REF!</definedName>
    <definedName name="Дата" localSheetId="0">#REF!</definedName>
    <definedName name="Дата">#REF!</definedName>
    <definedName name="Динамика" localSheetId="0">'[11]1-энерго'!#REF!</definedName>
    <definedName name="Динамика">'[11]1-энерго'!#REF!</definedName>
    <definedName name="ЕОГ" localSheetId="0">#REF!</definedName>
    <definedName name="ЕОГ">#REF!</definedName>
    <definedName name="ждг" localSheetId="0">'[9]1-энерго'!#REF!</definedName>
    <definedName name="ждг">'[9]1-энерго'!#REF!</definedName>
    <definedName name="ждш" localSheetId="0">'[12]1-энерго'!#REF!</definedName>
    <definedName name="ждш">'[12]1-энерго'!#REF!</definedName>
    <definedName name="Заголовок_списка" localSheetId="0">#REF!</definedName>
    <definedName name="Заголовок_списка">#REF!</definedName>
    <definedName name="и" localSheetId="0">'[13]1-энерго'!#REF!</definedName>
    <definedName name="и">'[13]1-энерго'!#REF!</definedName>
    <definedName name="ии" localSheetId="0">'[8]1-энерго'!#REF!</definedName>
    <definedName name="ии">'[8]1-энерго'!#REF!</definedName>
    <definedName name="ИНН" localSheetId="0">#REF!</definedName>
    <definedName name="ИНН">#REF!</definedName>
    <definedName name="ИНН1" localSheetId="0">#REF!</definedName>
    <definedName name="ИНН1">#REF!</definedName>
    <definedName name="ИНН2" localSheetId="0">#REF!</definedName>
    <definedName name="ИНН2">#REF!</definedName>
    <definedName name="кал" localSheetId="0">#REF!</definedName>
    <definedName name="кал">#REF!</definedName>
    <definedName name="КалорийностьПлан">8043</definedName>
    <definedName name="КалорФактАвг">8087</definedName>
    <definedName name="КалорФактАпр">8055</definedName>
    <definedName name="КалорФактДек">8054</definedName>
    <definedName name="КалорФактИюл">8077</definedName>
    <definedName name="КалорФактИюн">8093</definedName>
    <definedName name="КалорФактМай">8061</definedName>
    <definedName name="КалорФактМар">8048</definedName>
    <definedName name="КалорФактНоя">8056</definedName>
    <definedName name="КалорФактОкт">8059</definedName>
    <definedName name="КалорФактСен">8075</definedName>
    <definedName name="КалорФактФев">8028</definedName>
    <definedName name="КалорФактЯнв">8039</definedName>
    <definedName name="Код" localSheetId="0">#REF!</definedName>
    <definedName name="Код">#REF!</definedName>
    <definedName name="Кол_копий" localSheetId="0">#REF!</definedName>
    <definedName name="Кол_копий">#REF!</definedName>
    <definedName name="Корсчёт" localSheetId="0">#REF!</definedName>
    <definedName name="Корсчёт">#REF!</definedName>
    <definedName name="Корсчёт1" localSheetId="0">#REF!</definedName>
    <definedName name="Корсчёт1">#REF!</definedName>
    <definedName name="Корсчёт2" localSheetId="0">#REF!</definedName>
    <definedName name="Корсчёт2">#REF!</definedName>
    <definedName name="л" localSheetId="0">#REF!</definedName>
    <definedName name="л">#REF!</definedName>
    <definedName name="Литер" localSheetId="0">'[11]1-энерго'!#REF!</definedName>
    <definedName name="Литер">'[11]1-энерго'!#REF!</definedName>
    <definedName name="м" localSheetId="0">'[1]1-энерго'!#REF!</definedName>
    <definedName name="м">'[1]1-энерго'!#REF!</definedName>
    <definedName name="м1" localSheetId="0">'[4]1-энерго'!#REF!</definedName>
    <definedName name="м1">'[4]1-энерго'!#REF!</definedName>
    <definedName name="маг" localSheetId="0">#REF!</definedName>
    <definedName name="маг">#REF!</definedName>
    <definedName name="Мерпр" localSheetId="0">'[9]1-энерго'!#REF!</definedName>
    <definedName name="Мерпр">'[9]1-энерго'!#REF!</definedName>
    <definedName name="ммм" localSheetId="0">'[1]1-энерго'!#REF!</definedName>
    <definedName name="ммм">'[1]1-энерго'!#REF!</definedName>
    <definedName name="н" localSheetId="0">'[5]1-энерго'!#REF!</definedName>
    <definedName name="н">'[5]1-энерго'!#REF!</definedName>
    <definedName name="Наз_пл" localSheetId="0">#REF!</definedName>
    <definedName name="Наз_пл">#REF!</definedName>
    <definedName name="Назначение" localSheetId="0">#REF!</definedName>
    <definedName name="Назначение">#REF!</definedName>
    <definedName name="Наименование" localSheetId="0">#REF!</definedName>
    <definedName name="Наименование">#REF!</definedName>
    <definedName name="Номер" localSheetId="0">#REF!</definedName>
    <definedName name="Номер">#REF!</definedName>
    <definedName name="оо" localSheetId="0">'[3]1-энерго'!#REF!</definedName>
    <definedName name="оо">'[3]1-энерго'!#REF!</definedName>
    <definedName name="Отоп" localSheetId="0">#REF!</definedName>
    <definedName name="Отоп">#REF!</definedName>
    <definedName name="отопит" localSheetId="0">'[7]1-энерго'!#REF!</definedName>
    <definedName name="отопит">'[7]1-энерго'!#REF!</definedName>
    <definedName name="Отопл" localSheetId="0">#REF!</definedName>
    <definedName name="Отопл">#REF!</definedName>
    <definedName name="Очер.плат." localSheetId="0">#REF!</definedName>
    <definedName name="Очер.плат.">#REF!</definedName>
    <definedName name="Очер_плат" localSheetId="0">#REF!</definedName>
    <definedName name="Очер_плат">#REF!</definedName>
    <definedName name="очистка" localSheetId="0">'[14]1-энерго'!#REF!</definedName>
    <definedName name="очистка">'[14]1-энерго'!#REF!</definedName>
    <definedName name="пар" localSheetId="0">#REF!</definedName>
    <definedName name="пар">#REF!</definedName>
    <definedName name="План" localSheetId="0">#REF!</definedName>
    <definedName name="План">#REF!</definedName>
    <definedName name="Показывать_0_коп" localSheetId="0">#REF!</definedName>
    <definedName name="Показывать_0_коп">#REF!</definedName>
    <definedName name="пор" localSheetId="0">#REF!</definedName>
    <definedName name="пор">#REF!</definedName>
    <definedName name="потер" localSheetId="0">'[11]1-энерго'!#REF!</definedName>
    <definedName name="потер">'[11]1-энерго'!#REF!</definedName>
    <definedName name="пппп" localSheetId="0">#REF!</definedName>
    <definedName name="пппп">#REF!</definedName>
    <definedName name="Предприятие1" localSheetId="0">#REF!</definedName>
    <definedName name="Предприятие1">#REF!</definedName>
    <definedName name="Предприятие2" localSheetId="0">#REF!</definedName>
    <definedName name="Предприятие2">#REF!</definedName>
    <definedName name="пример" localSheetId="0">#REF!</definedName>
    <definedName name="пример">#REF!</definedName>
    <definedName name="ргол" localSheetId="0">#REF!</definedName>
    <definedName name="ргол">#REF!</definedName>
    <definedName name="Рез_поле" localSheetId="0">#REF!</definedName>
    <definedName name="Рез_поле">#REF!</definedName>
    <definedName name="Содр" localSheetId="0">'[9]1-энерго'!#REF!</definedName>
    <definedName name="Содр">'[9]1-энерго'!#REF!</definedName>
    <definedName name="Список_банк1" localSheetId="0">#REF!</definedName>
    <definedName name="Список_банк1">#REF!</definedName>
    <definedName name="Список_банк2" localSheetId="0">#REF!</definedName>
    <definedName name="Список_банк2">#REF!</definedName>
    <definedName name="Список_бик1" localSheetId="0">#REF!</definedName>
    <definedName name="Список_бик1">#REF!</definedName>
    <definedName name="Список_бик2" localSheetId="0">#REF!</definedName>
    <definedName name="Список_бик2">#REF!</definedName>
    <definedName name="Список_вид_опл" localSheetId="0">#REF!</definedName>
    <definedName name="Список_вид_опл">#REF!</definedName>
    <definedName name="Список_вид_платежа" localSheetId="0">#REF!</definedName>
    <definedName name="Список_вид_платежа">#REF!</definedName>
    <definedName name="Список_дата" localSheetId="0">#REF!</definedName>
    <definedName name="Список_дата">#REF!</definedName>
    <definedName name="Список_инн1" localSheetId="0">#REF!</definedName>
    <definedName name="Список_инн1">#REF!</definedName>
    <definedName name="Список_инн2" localSheetId="0">#REF!</definedName>
    <definedName name="Список_инн2">#REF!</definedName>
    <definedName name="Список_код" localSheetId="0">#REF!</definedName>
    <definedName name="Список_код">#REF!</definedName>
    <definedName name="Список_корсчёт1" localSheetId="0">#REF!</definedName>
    <definedName name="Список_корсчёт1">#REF!</definedName>
    <definedName name="Список_корсчёт2" localSheetId="0">#REF!</definedName>
    <definedName name="Список_корсчёт2">#REF!</definedName>
    <definedName name="Список_назн_пл" localSheetId="0">#REF!</definedName>
    <definedName name="Список_назн_пл">#REF!</definedName>
    <definedName name="Список_назначение" localSheetId="0">#REF!</definedName>
    <definedName name="Список_назначение">#REF!</definedName>
    <definedName name="Список_наименование1" localSheetId="0">#REF!</definedName>
    <definedName name="Список_наименование1">#REF!</definedName>
    <definedName name="Список_наименование2" localSheetId="0">#REF!</definedName>
    <definedName name="Список_наименование2">#REF!</definedName>
    <definedName name="Список_номер" localSheetId="0">#REF!</definedName>
    <definedName name="Список_номер">#REF!</definedName>
    <definedName name="Список_очер" localSheetId="0">#REF!</definedName>
    <definedName name="Список_очер">#REF!</definedName>
    <definedName name="Список_рез_поле" localSheetId="0">#REF!</definedName>
    <definedName name="Список_рез_поле">#REF!</definedName>
    <definedName name="Список_срок" localSheetId="0">#REF!</definedName>
    <definedName name="Список_срок">#REF!</definedName>
    <definedName name="Список_сумма" localSheetId="0">#REF!</definedName>
    <definedName name="Список_сумма">#REF!</definedName>
    <definedName name="Список_счёт1" localSheetId="0">#REF!</definedName>
    <definedName name="Список_счёт1">#REF!</definedName>
    <definedName name="Список_счёт2" localSheetId="0">#REF!</definedName>
    <definedName name="Список_счёт2">#REF!</definedName>
    <definedName name="Срок" localSheetId="0">#REF!</definedName>
    <definedName name="Срок">#REF!</definedName>
    <definedName name="сссссс" localSheetId="0">'[9]1-энерго'!#REF!</definedName>
    <definedName name="сссссс">'[9]1-энерго'!#REF!</definedName>
    <definedName name="Сумма" localSheetId="0">#REF!</definedName>
    <definedName name="Сумма">#REF!</definedName>
    <definedName name="Счёт" localSheetId="0">#REF!</definedName>
    <definedName name="Счёт">#REF!</definedName>
    <definedName name="Счёт1" localSheetId="0">#REF!</definedName>
    <definedName name="Счёт1">#REF!</definedName>
    <definedName name="Счёт2" localSheetId="0">#REF!</definedName>
    <definedName name="Счёт2">#REF!</definedName>
    <definedName name="т" localSheetId="0">'[7]1-энерго'!#REF!</definedName>
    <definedName name="т">'[7]1-энерго'!#REF!</definedName>
    <definedName name="т1" localSheetId="0">#REF!</definedName>
    <definedName name="т1">#REF!</definedName>
    <definedName name="Т21" localSheetId="0">#REF!</definedName>
    <definedName name="Т21">#REF!</definedName>
    <definedName name="т3" localSheetId="0">'[1]1-энерго'!#REF!</definedName>
    <definedName name="т3">'[1]1-энерго'!#REF!</definedName>
    <definedName name="Таб21" localSheetId="0">#REF!</definedName>
    <definedName name="Таб21">#REF!</definedName>
    <definedName name="тттт" localSheetId="0">'[15]1-энерго'!#REF!</definedName>
    <definedName name="тттт">'[15]1-энерго'!#REF!</definedName>
    <definedName name="ТТТТ1" localSheetId="0">'[15]1-энерго'!#REF!</definedName>
    <definedName name="ТТТТ1">'[15]1-энерго'!#REF!</definedName>
    <definedName name="Удел" localSheetId="0">'[11]1-энерго'!#REF!</definedName>
    <definedName name="Удел">'[11]1-энерго'!#REF!</definedName>
    <definedName name="УК" localSheetId="0">'[7]1-энерго'!#REF!</definedName>
    <definedName name="УК">'[7]1-энерго'!#REF!</definedName>
    <definedName name="фува" localSheetId="0">#REF!</definedName>
    <definedName name="фува">#REF!</definedName>
    <definedName name="цена_Гкал">[16]прогр.!$R$6</definedName>
    <definedName name="цена_тут">[16]прогр.!$R$4</definedName>
    <definedName name="цена_тыс.кВт_ч">[16]прогр.!$R$5</definedName>
    <definedName name="ЦенаНТавгП">2.01883</definedName>
    <definedName name="ЦенаНТавгФ">2.05044</definedName>
    <definedName name="ЦенаНТапрП">2.01883</definedName>
    <definedName name="ЦенаНТапрФ">2.045929</definedName>
    <definedName name="ЦенаНТдекП">2.01883</definedName>
    <definedName name="ЦенаНТдекФ">1</definedName>
    <definedName name="ЦенаНТиюлП">2.01883</definedName>
    <definedName name="ЦенаНТиюлФ">2.04706</definedName>
    <definedName name="ЦенаНТиюнП">2.01883</definedName>
    <definedName name="ЦенаНТиюнФ">2.047509</definedName>
    <definedName name="ЦенаНТмайП">2.01883</definedName>
    <definedName name="ЦенаНТмайФ">2.0457</definedName>
    <definedName name="ЦенаНТмарП">2.01883</definedName>
    <definedName name="ЦенаНТмарФ">2.04503</definedName>
    <definedName name="ЦенаНТнояП">2.01883</definedName>
    <definedName name="ЦенаНТнояФ">1</definedName>
    <definedName name="ЦенаНТоктП">2.01883</definedName>
    <definedName name="ЦенаНТоктФ">1</definedName>
    <definedName name="ЦенаНТсенП">2.01883</definedName>
    <definedName name="ЦенаНТсенФ">1</definedName>
    <definedName name="ЦенаНТфевП">2.01883</definedName>
    <definedName name="ЦенаНТфевФ">2.040509</definedName>
    <definedName name="ЦенаНТянвП">2.01883</definedName>
    <definedName name="ЦенаНТянвФ">2.040509</definedName>
    <definedName name="цук" localSheetId="0">'[7]1-энерго'!#REF!</definedName>
    <definedName name="цук">'[7]1-энерго'!#REF!</definedName>
    <definedName name="щш" localSheetId="0">'[17]1-энерго'!#REF!</definedName>
    <definedName name="щш">'[17]1-энерго'!#REF!</definedName>
    <definedName name="щщ" localSheetId="0">'[7]1-энерго'!#REF!</definedName>
    <definedName name="щщ">'[7]1-энерго'!#REF!</definedName>
    <definedName name="ывпа" localSheetId="0">#REF!</definedName>
    <definedName name="ывпа">#REF!</definedName>
    <definedName name="ьь" localSheetId="0">'[6]1-энерго'!#REF!</definedName>
    <definedName name="ьь">'[6]1-энерго'!#REF!</definedName>
    <definedName name="эжщш" localSheetId="0">#REF!</definedName>
    <definedName name="эжщш">#REF!</definedName>
    <definedName name="электр" localSheetId="0">'[11]1-энерго'!#REF!</definedName>
    <definedName name="электр">'[11]1-энерго'!#REF!</definedName>
    <definedName name="электро" localSheetId="0">'[18]1-энерго'!#REF!</definedName>
    <definedName name="электро">'[18]1-энерго'!#REF!</definedName>
    <definedName name="элетро" localSheetId="0">'[19]1-энерго'!#REF!</definedName>
    <definedName name="элетро">'[19]1-энерго'!#REF!</definedName>
    <definedName name="я" localSheetId="0">'[7]1-энерго'!#REF!</definedName>
    <definedName name="я">'[7]1-энерго'!#REF!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1" i="7" l="1"/>
  <c r="B702" i="7" s="1"/>
  <c r="C277" i="6" l="1"/>
  <c r="F277" i="6" s="1"/>
  <c r="G277" i="6" s="1"/>
  <c r="H277" i="6" s="1"/>
  <c r="B691" i="7"/>
  <c r="B692" i="7" s="1"/>
  <c r="C279" i="6"/>
  <c r="F279" i="6" s="1"/>
  <c r="G279" i="6" s="1"/>
  <c r="H279" i="6" s="1"/>
  <c r="B695" i="7"/>
  <c r="B696" i="7" s="1"/>
  <c r="B697" i="7" s="1"/>
  <c r="I279" i="6" s="1"/>
  <c r="B1032" i="7"/>
  <c r="B1029" i="7"/>
  <c r="B1026" i="7"/>
  <c r="B953" i="7"/>
  <c r="B937" i="7"/>
  <c r="B901" i="7"/>
  <c r="B853" i="7"/>
  <c r="B819" i="7"/>
  <c r="B799" i="7"/>
  <c r="B751" i="7"/>
  <c r="B715" i="7"/>
  <c r="B698" i="7"/>
  <c r="B672" i="7"/>
  <c r="B668" i="7"/>
  <c r="B658" i="7"/>
  <c r="B597" i="7"/>
  <c r="B590" i="7"/>
  <c r="B560" i="7"/>
  <c r="B547" i="7"/>
  <c r="B534" i="7"/>
  <c r="B530" i="7"/>
  <c r="B515" i="7"/>
  <c r="B498" i="7"/>
  <c r="B508" i="7"/>
  <c r="B494" i="7"/>
  <c r="B451" i="7"/>
  <c r="B408" i="7"/>
  <c r="B405" i="7"/>
  <c r="B398" i="7"/>
  <c r="B372" i="7"/>
  <c r="B365" i="7"/>
  <c r="B352" i="7"/>
  <c r="B281" i="7"/>
  <c r="B277" i="7"/>
  <c r="B264" i="7"/>
  <c r="B248" i="7"/>
  <c r="B214" i="7"/>
  <c r="B204" i="7"/>
  <c r="B180" i="7"/>
  <c r="B131" i="7"/>
  <c r="B93" i="7"/>
  <c r="B60" i="7"/>
  <c r="B31" i="7"/>
  <c r="B17" i="7"/>
  <c r="B13" i="7"/>
  <c r="B693" i="7" l="1"/>
  <c r="I277" i="6" s="1"/>
  <c r="J277" i="6" s="1"/>
  <c r="J279" i="6"/>
  <c r="B1041" i="7"/>
  <c r="B1042" i="7" s="1"/>
  <c r="B1038" i="7"/>
  <c r="B1039" i="7" s="1"/>
  <c r="B1035" i="7"/>
  <c r="B1036" i="7" s="1"/>
  <c r="B1033" i="7"/>
  <c r="B1027" i="7"/>
  <c r="B1028" i="7" s="1"/>
  <c r="I406" i="6" s="1"/>
  <c r="B1023" i="7"/>
  <c r="B1024" i="7" s="1"/>
  <c r="B1020" i="7"/>
  <c r="B1021" i="7" s="1"/>
  <c r="B1022" i="7" s="1"/>
  <c r="I404" i="6" s="1"/>
  <c r="B1017" i="7"/>
  <c r="B1014" i="7"/>
  <c r="B1015" i="7" s="1"/>
  <c r="B1011" i="7"/>
  <c r="B1008" i="7"/>
  <c r="B1009" i="7" s="1"/>
  <c r="A1007" i="7"/>
  <c r="B1004" i="7"/>
  <c r="B1005" i="7" s="1"/>
  <c r="B1001" i="7"/>
  <c r="B1002" i="7" s="1"/>
  <c r="B998" i="7"/>
  <c r="B995" i="7"/>
  <c r="B996" i="7" s="1"/>
  <c r="B992" i="7"/>
  <c r="A991" i="7"/>
  <c r="B988" i="7"/>
  <c r="B989" i="7" s="1"/>
  <c r="B985" i="7"/>
  <c r="B986" i="7" s="1"/>
  <c r="I390" i="6"/>
  <c r="B982" i="7"/>
  <c r="B983" i="7" s="1"/>
  <c r="B979" i="7"/>
  <c r="B980" i="7" s="1"/>
  <c r="B981" i="7" s="1"/>
  <c r="I389" i="6" s="1"/>
  <c r="B976" i="7"/>
  <c r="B977" i="7" s="1"/>
  <c r="B973" i="7"/>
  <c r="B974" i="7" s="1"/>
  <c r="B970" i="7"/>
  <c r="A969" i="7"/>
  <c r="B966" i="7"/>
  <c r="B967" i="7" s="1"/>
  <c r="B963" i="7"/>
  <c r="B964" i="7" s="1"/>
  <c r="B960" i="7"/>
  <c r="B961" i="7" s="1"/>
  <c r="A959" i="7"/>
  <c r="B956" i="7"/>
  <c r="B954" i="7"/>
  <c r="A952" i="7"/>
  <c r="B949" i="7"/>
  <c r="B950" i="7" s="1"/>
  <c r="B951" i="7" s="1"/>
  <c r="I377" i="6" s="1"/>
  <c r="B946" i="7"/>
  <c r="B947" i="7" s="1"/>
  <c r="B943" i="7"/>
  <c r="B944" i="7" s="1"/>
  <c r="I374" i="6"/>
  <c r="B940" i="7"/>
  <c r="B941" i="7" s="1"/>
  <c r="B938" i="7"/>
  <c r="B934" i="7"/>
  <c r="B935" i="7" s="1"/>
  <c r="B931" i="7"/>
  <c r="B932" i="7" s="1"/>
  <c r="B928" i="7"/>
  <c r="B929" i="7" s="1"/>
  <c r="B930" i="7" s="1"/>
  <c r="I370" i="6" s="1"/>
  <c r="B925" i="7"/>
  <c r="B926" i="7" s="1"/>
  <c r="B922" i="7"/>
  <c r="B923" i="7" s="1"/>
  <c r="A921" i="7"/>
  <c r="B918" i="7"/>
  <c r="B919" i="7" s="1"/>
  <c r="B915" i="7"/>
  <c r="B916" i="7" s="1"/>
  <c r="A914" i="7"/>
  <c r="B911" i="7"/>
  <c r="B912" i="7" s="1"/>
  <c r="B908" i="7"/>
  <c r="B909" i="7" s="1"/>
  <c r="B910" i="7" s="1"/>
  <c r="I362" i="6" s="1"/>
  <c r="A907" i="7"/>
  <c r="B904" i="7"/>
  <c r="B905" i="7" s="1"/>
  <c r="B902" i="7"/>
  <c r="A900" i="7"/>
  <c r="B897" i="7"/>
  <c r="B898" i="7" s="1"/>
  <c r="B894" i="7"/>
  <c r="B895" i="7" s="1"/>
  <c r="I355" i="6"/>
  <c r="I354" i="6"/>
  <c r="B891" i="7"/>
  <c r="B892" i="7" s="1"/>
  <c r="B888" i="7"/>
  <c r="B889" i="7" s="1"/>
  <c r="B885" i="7"/>
  <c r="B886" i="7" s="1"/>
  <c r="B882" i="7"/>
  <c r="B883" i="7" s="1"/>
  <c r="B879" i="7"/>
  <c r="B880" i="7" s="1"/>
  <c r="B876" i="7"/>
  <c r="B877" i="7" s="1"/>
  <c r="B873" i="7"/>
  <c r="B874" i="7" s="1"/>
  <c r="B870" i="7"/>
  <c r="B871" i="7" s="1"/>
  <c r="B872" i="7" s="1"/>
  <c r="I348" i="6" s="1"/>
  <c r="A869" i="7"/>
  <c r="B866" i="7"/>
  <c r="B867" i="7" s="1"/>
  <c r="B863" i="7"/>
  <c r="B864" i="7" s="1"/>
  <c r="B860" i="7"/>
  <c r="B861" i="7" s="1"/>
  <c r="A859" i="7"/>
  <c r="B856" i="7"/>
  <c r="B857" i="7" s="1"/>
  <c r="B858" i="7" s="1"/>
  <c r="I342" i="6" s="1"/>
  <c r="B854" i="7"/>
  <c r="A852" i="7"/>
  <c r="B849" i="7"/>
  <c r="B850" i="7" s="1"/>
  <c r="B846" i="7"/>
  <c r="B847" i="7" s="1"/>
  <c r="A839" i="7"/>
  <c r="B843" i="7"/>
  <c r="B844" i="7" s="1"/>
  <c r="B840" i="7"/>
  <c r="B841" i="7" s="1"/>
  <c r="B836" i="7"/>
  <c r="B837" i="7" s="1"/>
  <c r="A835" i="7"/>
  <c r="B832" i="7"/>
  <c r="B833" i="7" s="1"/>
  <c r="B829" i="7"/>
  <c r="I330" i="6"/>
  <c r="B826" i="7"/>
  <c r="B827" i="7" s="1"/>
  <c r="A825" i="7"/>
  <c r="B822" i="7"/>
  <c r="B820" i="7"/>
  <c r="B821" i="7" s="1"/>
  <c r="I327" i="6" s="1"/>
  <c r="B816" i="7"/>
  <c r="B817" i="7" s="1"/>
  <c r="A815" i="7"/>
  <c r="I323" i="6"/>
  <c r="B812" i="7"/>
  <c r="B813" i="7" s="1"/>
  <c r="B809" i="7"/>
  <c r="B810" i="7" s="1"/>
  <c r="B806" i="7"/>
  <c r="B807" i="7" s="1"/>
  <c r="I321" i="6"/>
  <c r="B803" i="7"/>
  <c r="B804" i="7" s="1"/>
  <c r="A802" i="7"/>
  <c r="B1010" i="7" l="1"/>
  <c r="I400" i="6" s="1"/>
  <c r="B999" i="7"/>
  <c r="B1000" i="7" s="1"/>
  <c r="I396" i="6" s="1"/>
  <c r="B993" i="7"/>
  <c r="B994" i="7" s="1"/>
  <c r="I394" i="6" s="1"/>
  <c r="B1043" i="7"/>
  <c r="I411" i="6" s="1"/>
  <c r="B1040" i="7"/>
  <c r="I410" i="6" s="1"/>
  <c r="B1037" i="7"/>
  <c r="I409" i="6" s="1"/>
  <c r="B1034" i="7"/>
  <c r="I408" i="6" s="1"/>
  <c r="B1030" i="7"/>
  <c r="B1031" i="7" s="1"/>
  <c r="I407" i="6" s="1"/>
  <c r="B1025" i="7"/>
  <c r="I405" i="6" s="1"/>
  <c r="B1018" i="7"/>
  <c r="B1019" i="7" s="1"/>
  <c r="I403" i="6" s="1"/>
  <c r="B1016" i="7"/>
  <c r="I402" i="6" s="1"/>
  <c r="B1012" i="7"/>
  <c r="B1013" i="7" s="1"/>
  <c r="I401" i="6" s="1"/>
  <c r="B1006" i="7"/>
  <c r="I398" i="6" s="1"/>
  <c r="B1003" i="7"/>
  <c r="I397" i="6" s="1"/>
  <c r="B997" i="7"/>
  <c r="I395" i="6" s="1"/>
  <c r="B990" i="7"/>
  <c r="I392" i="6" s="1"/>
  <c r="B987" i="7"/>
  <c r="I391" i="6" s="1"/>
  <c r="B978" i="7"/>
  <c r="I388" i="6" s="1"/>
  <c r="B975" i="7"/>
  <c r="I387" i="6" s="1"/>
  <c r="B971" i="7"/>
  <c r="B972" i="7" s="1"/>
  <c r="I386" i="6" s="1"/>
  <c r="B968" i="7"/>
  <c r="I384" i="6" s="1"/>
  <c r="B965" i="7"/>
  <c r="I383" i="6" s="1"/>
  <c r="B962" i="7"/>
  <c r="I382" i="6" s="1"/>
  <c r="B957" i="7"/>
  <c r="B958" i="7" s="1"/>
  <c r="I380" i="6" s="1"/>
  <c r="B955" i="7"/>
  <c r="I379" i="6" s="1"/>
  <c r="B948" i="7"/>
  <c r="I376" i="6" s="1"/>
  <c r="B945" i="7"/>
  <c r="I375" i="6" s="1"/>
  <c r="B939" i="7"/>
  <c r="I373" i="6" s="1"/>
  <c r="B936" i="7"/>
  <c r="I372" i="6" s="1"/>
  <c r="B933" i="7"/>
  <c r="I371" i="6" s="1"/>
  <c r="B927" i="7"/>
  <c r="I369" i="6" s="1"/>
  <c r="B924" i="7"/>
  <c r="I368" i="6" s="1"/>
  <c r="B920" i="7"/>
  <c r="I366" i="6" s="1"/>
  <c r="B917" i="7"/>
  <c r="I365" i="6" s="1"/>
  <c r="B913" i="7"/>
  <c r="I363" i="6" s="1"/>
  <c r="B906" i="7"/>
  <c r="I360" i="6" s="1"/>
  <c r="B903" i="7"/>
  <c r="I359" i="6" s="1"/>
  <c r="B899" i="7"/>
  <c r="I357" i="6" s="1"/>
  <c r="B896" i="7"/>
  <c r="I356" i="6" s="1"/>
  <c r="B887" i="7"/>
  <c r="I353" i="6" s="1"/>
  <c r="B884" i="7"/>
  <c r="I352" i="6" s="1"/>
  <c r="B881" i="7"/>
  <c r="I351" i="6" s="1"/>
  <c r="B878" i="7"/>
  <c r="I350" i="6" s="1"/>
  <c r="B875" i="7"/>
  <c r="I349" i="6" s="1"/>
  <c r="B868" i="7"/>
  <c r="I346" i="6" s="1"/>
  <c r="B865" i="7"/>
  <c r="I345" i="6" s="1"/>
  <c r="B862" i="7"/>
  <c r="I344" i="6" s="1"/>
  <c r="B855" i="7"/>
  <c r="I341" i="6" s="1"/>
  <c r="B851" i="7"/>
  <c r="I339" i="6" s="1"/>
  <c r="B848" i="7"/>
  <c r="I338" i="6" s="1"/>
  <c r="B845" i="7"/>
  <c r="I337" i="6" s="1"/>
  <c r="B842" i="7"/>
  <c r="I336" i="6" s="1"/>
  <c r="B838" i="7"/>
  <c r="I334" i="6" s="1"/>
  <c r="B834" i="7"/>
  <c r="I332" i="6" s="1"/>
  <c r="B830" i="7"/>
  <c r="B831" i="7" s="1"/>
  <c r="I331" i="6" s="1"/>
  <c r="B823" i="7"/>
  <c r="B824" i="7" s="1"/>
  <c r="I328" i="6" s="1"/>
  <c r="B818" i="7"/>
  <c r="I326" i="6" s="1"/>
  <c r="B814" i="7"/>
  <c r="I324" i="6" s="1"/>
  <c r="B808" i="7"/>
  <c r="I322" i="6" s="1"/>
  <c r="B796" i="7"/>
  <c r="B793" i="7"/>
  <c r="A792" i="7"/>
  <c r="B789" i="7"/>
  <c r="B790" i="7" s="1"/>
  <c r="B791" i="7" s="1"/>
  <c r="I315" i="6" s="1"/>
  <c r="B786" i="7"/>
  <c r="B787" i="7" s="1"/>
  <c r="B788" i="7" s="1"/>
  <c r="I314" i="6" s="1"/>
  <c r="I313" i="6"/>
  <c r="B783" i="7"/>
  <c r="B784" i="7" s="1"/>
  <c r="A782" i="7"/>
  <c r="B779" i="7"/>
  <c r="I310" i="6"/>
  <c r="B776" i="7"/>
  <c r="B777" i="7" s="1"/>
  <c r="B773" i="7"/>
  <c r="A772" i="7"/>
  <c r="B769" i="7"/>
  <c r="B770" i="7" s="1"/>
  <c r="B771" i="7" s="1"/>
  <c r="I307" i="6" s="1"/>
  <c r="B766" i="7"/>
  <c r="B767" i="7" s="1"/>
  <c r="B768" i="7" s="1"/>
  <c r="I306" i="6" s="1"/>
  <c r="B763" i="7"/>
  <c r="B764" i="7" s="1"/>
  <c r="I304" i="6"/>
  <c r="B760" i="7"/>
  <c r="B761" i="7" s="1"/>
  <c r="B757" i="7"/>
  <c r="B758" i="7" s="1"/>
  <c r="B759" i="7" s="1"/>
  <c r="I303" i="6" s="1"/>
  <c r="B754" i="7"/>
  <c r="B755" i="7" s="1"/>
  <c r="I300" i="6"/>
  <c r="B748" i="7"/>
  <c r="B749" i="7" s="1"/>
  <c r="A747" i="7"/>
  <c r="I298" i="6"/>
  <c r="B744" i="7"/>
  <c r="B745" i="7" s="1"/>
  <c r="A743" i="7"/>
  <c r="B740" i="7"/>
  <c r="B741" i="7" s="1"/>
  <c r="B737" i="7"/>
  <c r="B738" i="7" s="1"/>
  <c r="B739" i="7" s="1"/>
  <c r="I295" i="6" s="1"/>
  <c r="B734" i="7"/>
  <c r="B735" i="7" s="1"/>
  <c r="B731" i="7"/>
  <c r="B728" i="7"/>
  <c r="B729" i="7" s="1"/>
  <c r="B730" i="7" s="1"/>
  <c r="I292" i="6" s="1"/>
  <c r="B725" i="7"/>
  <c r="B726" i="7" s="1"/>
  <c r="B722" i="7"/>
  <c r="B723" i="7" s="1"/>
  <c r="A721" i="7"/>
  <c r="I288" i="6"/>
  <c r="B718" i="7"/>
  <c r="B719" i="7" s="1"/>
  <c r="B712" i="7"/>
  <c r="B713" i="7" s="1"/>
  <c r="B714" i="7" s="1"/>
  <c r="I286" i="6" s="1"/>
  <c r="A711" i="7"/>
  <c r="B708" i="7"/>
  <c r="B709" i="7" s="1"/>
  <c r="B705" i="7"/>
  <c r="B706" i="7" s="1"/>
  <c r="A704" i="7"/>
  <c r="B699" i="7"/>
  <c r="A694" i="7"/>
  <c r="B688" i="7"/>
  <c r="B689" i="7" s="1"/>
  <c r="B690" i="7" s="1"/>
  <c r="I276" i="6" s="1"/>
  <c r="B685" i="7"/>
  <c r="B682" i="7"/>
  <c r="A681" i="7"/>
  <c r="B678" i="7"/>
  <c r="B679" i="7" s="1"/>
  <c r="B675" i="7"/>
  <c r="A671" i="7"/>
  <c r="B669" i="7"/>
  <c r="B665" i="7"/>
  <c r="B666" i="7" s="1"/>
  <c r="B667" i="7" s="1"/>
  <c r="I267" i="6" s="1"/>
  <c r="B662" i="7"/>
  <c r="A661" i="7"/>
  <c r="B659" i="7"/>
  <c r="B660" i="7" s="1"/>
  <c r="I264" i="6" s="1"/>
  <c r="B655" i="7"/>
  <c r="B656" i="7" s="1"/>
  <c r="B652" i="7"/>
  <c r="B653" i="7" s="1"/>
  <c r="A651" i="7"/>
  <c r="B648" i="7"/>
  <c r="B649" i="7" s="1"/>
  <c r="B645" i="7"/>
  <c r="B646" i="7" s="1"/>
  <c r="B642" i="7"/>
  <c r="A641" i="7"/>
  <c r="B638" i="7"/>
  <c r="B639" i="7" s="1"/>
  <c r="B640" i="7" s="1"/>
  <c r="I256" i="6" s="1"/>
  <c r="B635" i="7"/>
  <c r="B636" i="7" s="1"/>
  <c r="B632" i="7"/>
  <c r="A631" i="7"/>
  <c r="B628" i="7"/>
  <c r="B629" i="7" s="1"/>
  <c r="B625" i="7"/>
  <c r="B626" i="7" s="1"/>
  <c r="B622" i="7"/>
  <c r="B623" i="7" s="1"/>
  <c r="B624" i="7" s="1"/>
  <c r="I250" i="6" s="1"/>
  <c r="B619" i="7"/>
  <c r="B620" i="7" s="1"/>
  <c r="B616" i="7"/>
  <c r="B617" i="7" s="1"/>
  <c r="B618" i="7" s="1"/>
  <c r="I248" i="6" s="1"/>
  <c r="B613" i="7"/>
  <c r="B614" i="7" s="1"/>
  <c r="B610" i="7"/>
  <c r="B611" i="7" s="1"/>
  <c r="B607" i="7"/>
  <c r="B608" i="7" s="1"/>
  <c r="A606" i="7"/>
  <c r="B603" i="7"/>
  <c r="B604" i="7" s="1"/>
  <c r="B605" i="7" s="1"/>
  <c r="I243" i="6" s="1"/>
  <c r="B600" i="7"/>
  <c r="B601" i="7" s="1"/>
  <c r="B598" i="7"/>
  <c r="A596" i="7"/>
  <c r="I239" i="6"/>
  <c r="B593" i="7"/>
  <c r="B594" i="7" s="1"/>
  <c r="B591" i="7"/>
  <c r="B592" i="7" s="1"/>
  <c r="I238" i="6" s="1"/>
  <c r="B587" i="7"/>
  <c r="B588" i="7" s="1"/>
  <c r="B584" i="7"/>
  <c r="B585" i="7" s="1"/>
  <c r="B586" i="7" s="1"/>
  <c r="I236" i="6" s="1"/>
  <c r="A583" i="7"/>
  <c r="I234" i="6"/>
  <c r="I233" i="6"/>
  <c r="B580" i="7"/>
  <c r="B581" i="7" s="1"/>
  <c r="B577" i="7"/>
  <c r="B578" i="7" s="1"/>
  <c r="B574" i="7"/>
  <c r="B575" i="7" s="1"/>
  <c r="B571" i="7"/>
  <c r="B572" i="7" s="1"/>
  <c r="I230" i="6"/>
  <c r="B568" i="7"/>
  <c r="B569" i="7" s="1"/>
  <c r="A567" i="7"/>
  <c r="I228" i="6"/>
  <c r="B564" i="7"/>
  <c r="B565" i="7" s="1"/>
  <c r="A563" i="7"/>
  <c r="I225" i="6"/>
  <c r="B557" i="7"/>
  <c r="B558" i="7" s="1"/>
  <c r="B554" i="7"/>
  <c r="B555" i="7" s="1"/>
  <c r="B556" i="7" s="1"/>
  <c r="I224" i="6" s="1"/>
  <c r="B551" i="7"/>
  <c r="B552" i="7" s="1"/>
  <c r="A550" i="7"/>
  <c r="B548" i="7"/>
  <c r="B544" i="7"/>
  <c r="B545" i="7" s="1"/>
  <c r="B541" i="7"/>
  <c r="B542" i="7" s="1"/>
  <c r="B543" i="7" s="1"/>
  <c r="I219" i="6" s="1"/>
  <c r="A540" i="7"/>
  <c r="B537" i="7"/>
  <c r="B538" i="7" s="1"/>
  <c r="B535" i="7"/>
  <c r="A533" i="7"/>
  <c r="B531" i="7"/>
  <c r="B532" i="7" s="1"/>
  <c r="I214" i="6" s="1"/>
  <c r="B527" i="7"/>
  <c r="B528" i="7" s="1"/>
  <c r="B524" i="7"/>
  <c r="B521" i="7"/>
  <c r="B518" i="7"/>
  <c r="B519" i="7" s="1"/>
  <c r="B520" i="7" s="1"/>
  <c r="I210" i="6" s="1"/>
  <c r="B516" i="7"/>
  <c r="B517" i="7" s="1"/>
  <c r="I209" i="6" s="1"/>
  <c r="B512" i="7"/>
  <c r="A511" i="7"/>
  <c r="B509" i="7"/>
  <c r="A507" i="7"/>
  <c r="B504" i="7"/>
  <c r="B505" i="7" s="1"/>
  <c r="B501" i="7"/>
  <c r="B502" i="7" s="1"/>
  <c r="A497" i="7"/>
  <c r="B495" i="7"/>
  <c r="B491" i="7"/>
  <c r="B492" i="7" s="1"/>
  <c r="B493" i="7" s="1"/>
  <c r="I199" i="6" s="1"/>
  <c r="B488" i="7"/>
  <c r="B489" i="7" s="1"/>
  <c r="B490" i="7" s="1"/>
  <c r="I198" i="6" s="1"/>
  <c r="A487" i="7"/>
  <c r="B484" i="7"/>
  <c r="B485" i="7" s="1"/>
  <c r="B481" i="7"/>
  <c r="B482" i="7" s="1"/>
  <c r="B478" i="7"/>
  <c r="B475" i="7"/>
  <c r="B476" i="7" s="1"/>
  <c r="A474" i="7"/>
  <c r="B471" i="7"/>
  <c r="B472" i="7" s="1"/>
  <c r="A470" i="7"/>
  <c r="B464" i="7"/>
  <c r="B465" i="7" s="1"/>
  <c r="I189" i="6"/>
  <c r="I187" i="6"/>
  <c r="B467" i="7"/>
  <c r="B468" i="7" s="1"/>
  <c r="B461" i="7"/>
  <c r="B462" i="7" s="1"/>
  <c r="A460" i="7"/>
  <c r="B457" i="7"/>
  <c r="B458" i="7" s="1"/>
  <c r="B454" i="7"/>
  <c r="B455" i="7" s="1"/>
  <c r="B456" i="7" s="1"/>
  <c r="I184" i="6" s="1"/>
  <c r="B452" i="7"/>
  <c r="A450" i="7"/>
  <c r="I181" i="6"/>
  <c r="B447" i="7"/>
  <c r="B448" i="7" s="1"/>
  <c r="A446" i="7"/>
  <c r="B443" i="7"/>
  <c r="B444" i="7" s="1"/>
  <c r="B440" i="7"/>
  <c r="A439" i="7"/>
  <c r="B436" i="7"/>
  <c r="B437" i="7" s="1"/>
  <c r="B433" i="7"/>
  <c r="I174" i="6"/>
  <c r="B430" i="7"/>
  <c r="B431" i="7" s="1"/>
  <c r="A429" i="7"/>
  <c r="B426" i="7"/>
  <c r="A425" i="7"/>
  <c r="I170" i="6"/>
  <c r="B422" i="7"/>
  <c r="B423" i="7" s="1"/>
  <c r="A421" i="7"/>
  <c r="B418" i="7"/>
  <c r="B419" i="7" s="1"/>
  <c r="I167" i="6"/>
  <c r="B415" i="7"/>
  <c r="B416" i="7" s="1"/>
  <c r="B412" i="7"/>
  <c r="B413" i="7" s="1"/>
  <c r="A411" i="7"/>
  <c r="B409" i="7"/>
  <c r="B410" i="7" s="1"/>
  <c r="I164" i="6" s="1"/>
  <c r="B650" i="7" l="1"/>
  <c r="I260" i="6" s="1"/>
  <c r="B525" i="7"/>
  <c r="B526" i="7" s="1"/>
  <c r="I212" i="6" s="1"/>
  <c r="B609" i="7"/>
  <c r="I245" i="6" s="1"/>
  <c r="B756" i="7"/>
  <c r="I302" i="6" s="1"/>
  <c r="B742" i="7"/>
  <c r="I296" i="6" s="1"/>
  <c r="B800" i="7"/>
  <c r="B801" i="7" s="1"/>
  <c r="I319" i="6" s="1"/>
  <c r="B797" i="7"/>
  <c r="B798" i="7" s="1"/>
  <c r="I318" i="6" s="1"/>
  <c r="B794" i="7"/>
  <c r="B795" i="7" s="1"/>
  <c r="I317" i="6" s="1"/>
  <c r="B780" i="7"/>
  <c r="B781" i="7" s="1"/>
  <c r="I311" i="6" s="1"/>
  <c r="B774" i="7"/>
  <c r="B775" i="7" s="1"/>
  <c r="I309" i="6" s="1"/>
  <c r="B765" i="7"/>
  <c r="I305" i="6" s="1"/>
  <c r="B752" i="7"/>
  <c r="B753" i="7" s="1"/>
  <c r="I301" i="6" s="1"/>
  <c r="B736" i="7"/>
  <c r="I294" i="6" s="1"/>
  <c r="B732" i="7"/>
  <c r="B733" i="7" s="1"/>
  <c r="I293" i="6" s="1"/>
  <c r="B727" i="7"/>
  <c r="I291" i="6" s="1"/>
  <c r="B724" i="7"/>
  <c r="I290" i="6" s="1"/>
  <c r="B716" i="7"/>
  <c r="B717" i="7" s="1"/>
  <c r="I287" i="6" s="1"/>
  <c r="B710" i="7"/>
  <c r="I284" i="6" s="1"/>
  <c r="B707" i="7"/>
  <c r="I283" i="6" s="1"/>
  <c r="I281" i="6"/>
  <c r="B700" i="7"/>
  <c r="I280" i="6" s="1"/>
  <c r="B686" i="7"/>
  <c r="B687" i="7" s="1"/>
  <c r="I275" i="6" s="1"/>
  <c r="B683" i="7"/>
  <c r="B684" i="7" s="1"/>
  <c r="I274" i="6" s="1"/>
  <c r="B680" i="7"/>
  <c r="I272" i="6" s="1"/>
  <c r="B676" i="7"/>
  <c r="B677" i="7" s="1"/>
  <c r="I271" i="6" s="1"/>
  <c r="B673" i="7"/>
  <c r="B674" i="7" s="1"/>
  <c r="I270" i="6" s="1"/>
  <c r="B670" i="7"/>
  <c r="I268" i="6" s="1"/>
  <c r="B663" i="7"/>
  <c r="B664" i="7" s="1"/>
  <c r="I266" i="6" s="1"/>
  <c r="B657" i="7"/>
  <c r="I263" i="6" s="1"/>
  <c r="B654" i="7"/>
  <c r="I262" i="6" s="1"/>
  <c r="B647" i="7"/>
  <c r="I259" i="6" s="1"/>
  <c r="B643" i="7"/>
  <c r="B644" i="7" s="1"/>
  <c r="I258" i="6" s="1"/>
  <c r="B637" i="7"/>
  <c r="I255" i="6" s="1"/>
  <c r="B633" i="7"/>
  <c r="B634" i="7" s="1"/>
  <c r="I254" i="6" s="1"/>
  <c r="B630" i="7"/>
  <c r="I252" i="6" s="1"/>
  <c r="B627" i="7"/>
  <c r="I251" i="6" s="1"/>
  <c r="B621" i="7"/>
  <c r="I249" i="6" s="1"/>
  <c r="B615" i="7"/>
  <c r="I247" i="6" s="1"/>
  <c r="B612" i="7"/>
  <c r="I246" i="6" s="1"/>
  <c r="B602" i="7"/>
  <c r="I242" i="6" s="1"/>
  <c r="B599" i="7"/>
  <c r="I241" i="6" s="1"/>
  <c r="B589" i="7"/>
  <c r="I237" i="6" s="1"/>
  <c r="B576" i="7"/>
  <c r="I232" i="6" s="1"/>
  <c r="B573" i="7"/>
  <c r="I231" i="6" s="1"/>
  <c r="B561" i="7"/>
  <c r="B562" i="7" s="1"/>
  <c r="I226" i="6" s="1"/>
  <c r="B553" i="7"/>
  <c r="I223" i="6" s="1"/>
  <c r="B549" i="7"/>
  <c r="I221" i="6" s="1"/>
  <c r="B546" i="7"/>
  <c r="I220" i="6" s="1"/>
  <c r="B539" i="7"/>
  <c r="I217" i="6" s="1"/>
  <c r="B536" i="7"/>
  <c r="I216" i="6" s="1"/>
  <c r="B529" i="7"/>
  <c r="I213" i="6" s="1"/>
  <c r="B522" i="7"/>
  <c r="B523" i="7" s="1"/>
  <c r="I211" i="6" s="1"/>
  <c r="B513" i="7"/>
  <c r="B514" i="7" s="1"/>
  <c r="I208" i="6" s="1"/>
  <c r="B510" i="7"/>
  <c r="I206" i="6" s="1"/>
  <c r="B506" i="7"/>
  <c r="I204" i="6" s="1"/>
  <c r="B503" i="7"/>
  <c r="I203" i="6" s="1"/>
  <c r="B499" i="7"/>
  <c r="B500" i="7" s="1"/>
  <c r="I202" i="6" s="1"/>
  <c r="B496" i="7"/>
  <c r="I200" i="6" s="1"/>
  <c r="B486" i="7"/>
  <c r="I196" i="6" s="1"/>
  <c r="B483" i="7"/>
  <c r="I195" i="6" s="1"/>
  <c r="B479" i="7"/>
  <c r="B480" i="7" s="1"/>
  <c r="I194" i="6" s="1"/>
  <c r="B477" i="7"/>
  <c r="I193" i="6" s="1"/>
  <c r="B473" i="7"/>
  <c r="I191" i="6" s="1"/>
  <c r="B466" i="7"/>
  <c r="I188" i="6" s="1"/>
  <c r="B406" i="7"/>
  <c r="B407" i="7" s="1"/>
  <c r="I163" i="6" s="1"/>
  <c r="B459" i="7"/>
  <c r="I185" i="6" s="1"/>
  <c r="B453" i="7"/>
  <c r="I183" i="6" s="1"/>
  <c r="B445" i="7"/>
  <c r="I179" i="6" s="1"/>
  <c r="B441" i="7"/>
  <c r="B442" i="7" s="1"/>
  <c r="I178" i="6" s="1"/>
  <c r="B438" i="7"/>
  <c r="I176" i="6" s="1"/>
  <c r="B434" i="7"/>
  <c r="B435" i="7" s="1"/>
  <c r="I175" i="6" s="1"/>
  <c r="B427" i="7"/>
  <c r="B428" i="7" s="1"/>
  <c r="I172" i="6" s="1"/>
  <c r="B420" i="7"/>
  <c r="I168" i="6" s="1"/>
  <c r="B414" i="7"/>
  <c r="I166" i="6" s="1"/>
  <c r="A404" i="7"/>
  <c r="B401" i="7"/>
  <c r="B402" i="7" s="1"/>
  <c r="B399" i="7"/>
  <c r="B395" i="7"/>
  <c r="B396" i="7" s="1"/>
  <c r="B392" i="7"/>
  <c r="B393" i="7" s="1"/>
  <c r="A391" i="7"/>
  <c r="B388" i="7"/>
  <c r="B389" i="7" s="1"/>
  <c r="B385" i="7"/>
  <c r="B386" i="7" s="1"/>
  <c r="B382" i="7"/>
  <c r="B383" i="7" s="1"/>
  <c r="B384" i="7" s="1"/>
  <c r="I154" i="6" s="1"/>
  <c r="A381" i="7"/>
  <c r="I152" i="6"/>
  <c r="I151" i="6"/>
  <c r="B378" i="7"/>
  <c r="B379" i="7" s="1"/>
  <c r="B375" i="7"/>
  <c r="B376" i="7" s="1"/>
  <c r="A371" i="7"/>
  <c r="B368" i="7"/>
  <c r="B362" i="7"/>
  <c r="B363" i="7" s="1"/>
  <c r="B359" i="7"/>
  <c r="B360" i="7" s="1"/>
  <c r="B361" i="7" s="1"/>
  <c r="I145" i="6" s="1"/>
  <c r="B356" i="7"/>
  <c r="A355" i="7"/>
  <c r="B349" i="7"/>
  <c r="B350" i="7" s="1"/>
  <c r="B351" i="7" s="1"/>
  <c r="I141" i="6" s="1"/>
  <c r="B346" i="7"/>
  <c r="B347" i="7" s="1"/>
  <c r="B348" i="7" s="1"/>
  <c r="I140" i="6" s="1"/>
  <c r="B343" i="7"/>
  <c r="B344" i="7" s="1"/>
  <c r="B340" i="7"/>
  <c r="B341" i="7" s="1"/>
  <c r="B342" i="7" s="1"/>
  <c r="I138" i="6" s="1"/>
  <c r="A339" i="7"/>
  <c r="B336" i="7"/>
  <c r="B337" i="7" s="1"/>
  <c r="B333" i="7"/>
  <c r="B334" i="7" s="1"/>
  <c r="A332" i="7"/>
  <c r="I133" i="6"/>
  <c r="I132" i="6"/>
  <c r="B329" i="7"/>
  <c r="B330" i="7" s="1"/>
  <c r="B326" i="7"/>
  <c r="B327" i="7" s="1"/>
  <c r="I131" i="6"/>
  <c r="B323" i="7"/>
  <c r="B324" i="7" s="1"/>
  <c r="A322" i="7"/>
  <c r="B319" i="7"/>
  <c r="B316" i="7"/>
  <c r="B317" i="7" s="1"/>
  <c r="B318" i="7" s="1"/>
  <c r="I128" i="6" s="1"/>
  <c r="B313" i="7"/>
  <c r="A312" i="7"/>
  <c r="B309" i="7"/>
  <c r="B306" i="7"/>
  <c r="B303" i="7"/>
  <c r="B304" i="7" s="1"/>
  <c r="B305" i="7" s="1"/>
  <c r="I123" i="6" s="1"/>
  <c r="I122" i="6"/>
  <c r="B300" i="7"/>
  <c r="B301" i="7" s="1"/>
  <c r="B297" i="7"/>
  <c r="B298" i="7" s="1"/>
  <c r="B294" i="7"/>
  <c r="B295" i="7" s="1"/>
  <c r="B364" i="7" l="1"/>
  <c r="I146" i="6" s="1"/>
  <c r="B394" i="7"/>
  <c r="I158" i="6" s="1"/>
  <c r="B403" i="7"/>
  <c r="I161" i="6" s="1"/>
  <c r="B400" i="7"/>
  <c r="I160" i="6" s="1"/>
  <c r="B397" i="7"/>
  <c r="I159" i="6" s="1"/>
  <c r="B390" i="7"/>
  <c r="I156" i="6" s="1"/>
  <c r="B387" i="7"/>
  <c r="I155" i="6" s="1"/>
  <c r="B373" i="7"/>
  <c r="B374" i="7" s="1"/>
  <c r="I150" i="6" s="1"/>
  <c r="B369" i="7"/>
  <c r="B370" i="7" s="1"/>
  <c r="I148" i="6" s="1"/>
  <c r="B366" i="7"/>
  <c r="B367" i="7" s="1"/>
  <c r="I147" i="6" s="1"/>
  <c r="B357" i="7"/>
  <c r="B358" i="7" s="1"/>
  <c r="I144" i="6" s="1"/>
  <c r="B353" i="7"/>
  <c r="B354" i="7" s="1"/>
  <c r="I142" i="6" s="1"/>
  <c r="B345" i="7"/>
  <c r="I139" i="6" s="1"/>
  <c r="B338" i="7"/>
  <c r="I136" i="6" s="1"/>
  <c r="B335" i="7"/>
  <c r="I135" i="6" s="1"/>
  <c r="B320" i="7"/>
  <c r="B321" i="7" s="1"/>
  <c r="I129" i="6" s="1"/>
  <c r="B314" i="7"/>
  <c r="B315" i="7" s="1"/>
  <c r="I127" i="6" s="1"/>
  <c r="B310" i="7"/>
  <c r="B311" i="7" s="1"/>
  <c r="I125" i="6" s="1"/>
  <c r="B307" i="7"/>
  <c r="B308" i="7" s="1"/>
  <c r="I124" i="6" s="1"/>
  <c r="B299" i="7"/>
  <c r="I121" i="6" s="1"/>
  <c r="B296" i="7"/>
  <c r="I120" i="6" s="1"/>
  <c r="B291" i="7"/>
  <c r="A290" i="7"/>
  <c r="B287" i="7"/>
  <c r="B284" i="7"/>
  <c r="A280" i="7"/>
  <c r="B274" i="7"/>
  <c r="B271" i="7"/>
  <c r="A270" i="7"/>
  <c r="B267" i="7"/>
  <c r="I107" i="6"/>
  <c r="B261" i="7"/>
  <c r="B262" i="7" s="1"/>
  <c r="A260" i="7"/>
  <c r="B257" i="7"/>
  <c r="B254" i="7"/>
  <c r="B251" i="7"/>
  <c r="B245" i="7"/>
  <c r="B242" i="7"/>
  <c r="B239" i="7"/>
  <c r="A238" i="7"/>
  <c r="B235" i="7"/>
  <c r="B232" i="7"/>
  <c r="B229" i="7"/>
  <c r="A228" i="7"/>
  <c r="B225" i="7"/>
  <c r="B226" i="7" s="1"/>
  <c r="B227" i="7" s="1"/>
  <c r="I94" i="6" s="1"/>
  <c r="A224" i="7"/>
  <c r="B221" i="7"/>
  <c r="B218" i="7"/>
  <c r="A217" i="7"/>
  <c r="B211" i="7"/>
  <c r="B208" i="7"/>
  <c r="A207" i="7"/>
  <c r="A203" i="7"/>
  <c r="B200" i="7"/>
  <c r="B197" i="7"/>
  <c r="A196" i="7"/>
  <c r="B193" i="7"/>
  <c r="B190" i="7"/>
  <c r="B187" i="7"/>
  <c r="A186" i="7"/>
  <c r="B183" i="7"/>
  <c r="B181" i="7"/>
  <c r="B182" i="7" s="1"/>
  <c r="I75" i="6" s="1"/>
  <c r="A179" i="7"/>
  <c r="B176" i="7"/>
  <c r="B173" i="7"/>
  <c r="B170" i="7"/>
  <c r="I70" i="6"/>
  <c r="B167" i="7"/>
  <c r="B164" i="7"/>
  <c r="B161" i="7"/>
  <c r="A160" i="7"/>
  <c r="B157" i="7"/>
  <c r="B154" i="7"/>
  <c r="A153" i="7"/>
  <c r="B150" i="7"/>
  <c r="B147" i="7"/>
  <c r="I61" i="6"/>
  <c r="B144" i="7"/>
  <c r="B145" i="7" s="1"/>
  <c r="B141" i="7"/>
  <c r="A140" i="7"/>
  <c r="I58" i="6"/>
  <c r="B137" i="7"/>
  <c r="B138" i="7" s="1"/>
  <c r="B134" i="7"/>
  <c r="B135" i="7" s="1"/>
  <c r="B136" i="7" s="1"/>
  <c r="I57" i="6" s="1"/>
  <c r="B128" i="7"/>
  <c r="B125" i="7"/>
  <c r="B122" i="7"/>
  <c r="B119" i="7"/>
  <c r="B116" i="7"/>
  <c r="A115" i="7"/>
  <c r="I49" i="6"/>
  <c r="B112" i="7"/>
  <c r="B113" i="7" s="1"/>
  <c r="B109" i="7"/>
  <c r="B106" i="7"/>
  <c r="B103" i="7"/>
  <c r="B100" i="7"/>
  <c r="B97" i="7"/>
  <c r="B98" i="7" s="1"/>
  <c r="B99" i="7" s="1"/>
  <c r="I44" i="6" s="1"/>
  <c r="A96" i="7"/>
  <c r="B90" i="7"/>
  <c r="A89" i="7"/>
  <c r="B86" i="7"/>
  <c r="B83" i="7"/>
  <c r="B80" i="7"/>
  <c r="A79" i="7"/>
  <c r="B76" i="7"/>
  <c r="B73" i="7"/>
  <c r="B70" i="7"/>
  <c r="A69" i="7"/>
  <c r="B66" i="7"/>
  <c r="I30" i="6"/>
  <c r="B63" i="7"/>
  <c r="B64" i="7" s="1"/>
  <c r="B57" i="7"/>
  <c r="B54" i="7"/>
  <c r="B51" i="7"/>
  <c r="B48" i="7"/>
  <c r="B45" i="7"/>
  <c r="A44" i="7"/>
  <c r="I22" i="6"/>
  <c r="B41" i="7"/>
  <c r="B38" i="7"/>
  <c r="A37" i="7"/>
  <c r="B34" i="7"/>
  <c r="A30" i="7"/>
  <c r="B27" i="7"/>
  <c r="A26" i="7"/>
  <c r="B23" i="7"/>
  <c r="B20" i="7"/>
  <c r="A16" i="7"/>
  <c r="B10" i="7"/>
  <c r="A9" i="7"/>
  <c r="B3" i="7"/>
  <c r="B6" i="7"/>
  <c r="A2" i="7"/>
  <c r="B292" i="7" l="1"/>
  <c r="B293" i="7" s="1"/>
  <c r="I119" i="6" s="1"/>
  <c r="B288" i="7"/>
  <c r="B289" i="7" s="1"/>
  <c r="I117" i="6" s="1"/>
  <c r="B285" i="7"/>
  <c r="B286" i="7" s="1"/>
  <c r="I116" i="6" s="1"/>
  <c r="B282" i="7"/>
  <c r="B283" i="7" s="1"/>
  <c r="I115" i="6" s="1"/>
  <c r="B278" i="7"/>
  <c r="B279" i="7" s="1"/>
  <c r="I113" i="6" s="1"/>
  <c r="B275" i="7"/>
  <c r="B276" i="7" s="1"/>
  <c r="I112" i="6" s="1"/>
  <c r="B272" i="7"/>
  <c r="B273" i="7" s="1"/>
  <c r="I111" i="6" s="1"/>
  <c r="B268" i="7"/>
  <c r="B269" i="7" s="1"/>
  <c r="I109" i="6" s="1"/>
  <c r="B265" i="7"/>
  <c r="B266" i="7" s="1"/>
  <c r="I108" i="6" s="1"/>
  <c r="B258" i="7"/>
  <c r="B259" i="7" s="1"/>
  <c r="I105" i="6" s="1"/>
  <c r="B255" i="7"/>
  <c r="B256" i="7" s="1"/>
  <c r="I104" i="6" s="1"/>
  <c r="B252" i="7"/>
  <c r="B253" i="7" s="1"/>
  <c r="I103" i="6" s="1"/>
  <c r="B249" i="7"/>
  <c r="B250" i="7" s="1"/>
  <c r="I102" i="6" s="1"/>
  <c r="B246" i="7"/>
  <c r="B247" i="7" s="1"/>
  <c r="I101" i="6" s="1"/>
  <c r="B243" i="7"/>
  <c r="B244" i="7" s="1"/>
  <c r="I100" i="6" s="1"/>
  <c r="B240" i="7"/>
  <c r="B241" i="7" s="1"/>
  <c r="B236" i="7"/>
  <c r="B237" i="7" s="1"/>
  <c r="I98" i="6" s="1"/>
  <c r="B233" i="7"/>
  <c r="B234" i="7" s="1"/>
  <c r="I97" i="6" s="1"/>
  <c r="B230" i="7"/>
  <c r="B231" i="7" s="1"/>
  <c r="I96" i="6" s="1"/>
  <c r="B222" i="7"/>
  <c r="B223" i="7" s="1"/>
  <c r="I92" i="6" s="1"/>
  <c r="B219" i="7"/>
  <c r="B220" i="7" s="1"/>
  <c r="I91" i="6" s="1"/>
  <c r="B215" i="7"/>
  <c r="B216" i="7" s="1"/>
  <c r="I89" i="6" s="1"/>
  <c r="B212" i="7"/>
  <c r="B213" i="7" s="1"/>
  <c r="I88" i="6" s="1"/>
  <c r="B209" i="7"/>
  <c r="B210" i="7" s="1"/>
  <c r="I87" i="6" s="1"/>
  <c r="B205" i="7"/>
  <c r="B206" i="7" s="1"/>
  <c r="I85" i="6" s="1"/>
  <c r="B201" i="7"/>
  <c r="B202" i="7" s="1"/>
  <c r="I83" i="6" s="1"/>
  <c r="B198" i="7"/>
  <c r="B199" i="7" s="1"/>
  <c r="I82" i="6" s="1"/>
  <c r="B194" i="7"/>
  <c r="B195" i="7" s="1"/>
  <c r="I80" i="6" s="1"/>
  <c r="B191" i="7"/>
  <c r="B192" i="7" s="1"/>
  <c r="I79" i="6" s="1"/>
  <c r="B188" i="7"/>
  <c r="B189" i="7" s="1"/>
  <c r="I78" i="6" s="1"/>
  <c r="B184" i="7"/>
  <c r="B185" i="7" s="1"/>
  <c r="I76" i="6" s="1"/>
  <c r="B177" i="7"/>
  <c r="B178" i="7" s="1"/>
  <c r="I73" i="6" s="1"/>
  <c r="B174" i="7"/>
  <c r="B175" i="7" s="1"/>
  <c r="I72" i="6" s="1"/>
  <c r="B171" i="7"/>
  <c r="B172" i="7" s="1"/>
  <c r="I71" i="6" s="1"/>
  <c r="B168" i="7"/>
  <c r="B165" i="7"/>
  <c r="B166" i="7" s="1"/>
  <c r="I69" i="6" s="1"/>
  <c r="B162" i="7"/>
  <c r="B163" i="7" s="1"/>
  <c r="I68" i="6" s="1"/>
  <c r="B158" i="7"/>
  <c r="B159" i="7" s="1"/>
  <c r="I66" i="6" s="1"/>
  <c r="B155" i="7"/>
  <c r="B156" i="7" s="1"/>
  <c r="I65" i="6" s="1"/>
  <c r="B151" i="7"/>
  <c r="B152" i="7" s="1"/>
  <c r="I63" i="6" s="1"/>
  <c r="B148" i="7"/>
  <c r="B149" i="7" s="1"/>
  <c r="I62" i="6" s="1"/>
  <c r="B142" i="7"/>
  <c r="B143" i="7" s="1"/>
  <c r="I60" i="6" s="1"/>
  <c r="B132" i="7"/>
  <c r="B133" i="7" s="1"/>
  <c r="I56" i="6" s="1"/>
  <c r="B129" i="7"/>
  <c r="B130" i="7" s="1"/>
  <c r="I55" i="6" s="1"/>
  <c r="B126" i="7"/>
  <c r="B127" i="7" s="1"/>
  <c r="I54" i="6" s="1"/>
  <c r="B123" i="7"/>
  <c r="B124" i="7" s="1"/>
  <c r="I53" i="6" s="1"/>
  <c r="B120" i="7"/>
  <c r="B121" i="7" s="1"/>
  <c r="I52" i="6" s="1"/>
  <c r="B117" i="7"/>
  <c r="B118" i="7" s="1"/>
  <c r="I51" i="6" s="1"/>
  <c r="B110" i="7"/>
  <c r="B111" i="7" s="1"/>
  <c r="I48" i="6" s="1"/>
  <c r="B107" i="7"/>
  <c r="B108" i="7" s="1"/>
  <c r="I47" i="6" s="1"/>
  <c r="B104" i="7"/>
  <c r="B105" i="7" s="1"/>
  <c r="I46" i="6" s="1"/>
  <c r="B101" i="7"/>
  <c r="B102" i="7" s="1"/>
  <c r="I45" i="6" s="1"/>
  <c r="B94" i="7"/>
  <c r="B95" i="7" s="1"/>
  <c r="I42" i="6" s="1"/>
  <c r="B91" i="7"/>
  <c r="B92" i="7" s="1"/>
  <c r="I41" i="6" s="1"/>
  <c r="B87" i="7"/>
  <c r="B88" i="7" s="1"/>
  <c r="I39" i="6" s="1"/>
  <c r="B84" i="7"/>
  <c r="B85" i="7" s="1"/>
  <c r="I38" i="6" s="1"/>
  <c r="B81" i="7"/>
  <c r="B82" i="7" s="1"/>
  <c r="I37" i="6" s="1"/>
  <c r="B77" i="7"/>
  <c r="B78" i="7" s="1"/>
  <c r="I35" i="6" s="1"/>
  <c r="B74" i="7"/>
  <c r="B75" i="7" s="1"/>
  <c r="I34" i="6" s="1"/>
  <c r="B71" i="7"/>
  <c r="B72" i="7" s="1"/>
  <c r="I33" i="6" s="1"/>
  <c r="B67" i="7"/>
  <c r="B68" i="7" s="1"/>
  <c r="I31" i="6" s="1"/>
  <c r="B61" i="7"/>
  <c r="B62" i="7" s="1"/>
  <c r="I29" i="6" s="1"/>
  <c r="B58" i="7"/>
  <c r="B59" i="7" s="1"/>
  <c r="I28" i="6" s="1"/>
  <c r="B55" i="7"/>
  <c r="B56" i="7" s="1"/>
  <c r="I27" i="6" s="1"/>
  <c r="B52" i="7"/>
  <c r="B53" i="7" s="1"/>
  <c r="I26" i="6" s="1"/>
  <c r="B49" i="7"/>
  <c r="B50" i="7" s="1"/>
  <c r="I25" i="6" s="1"/>
  <c r="B46" i="7"/>
  <c r="B47" i="7" s="1"/>
  <c r="I24" i="6" s="1"/>
  <c r="B42" i="7"/>
  <c r="B39" i="7"/>
  <c r="B40" i="7" s="1"/>
  <c r="I21" i="6" s="1"/>
  <c r="B35" i="7"/>
  <c r="B36" i="7" s="1"/>
  <c r="I19" i="6" s="1"/>
  <c r="B32" i="7"/>
  <c r="B33" i="7" s="1"/>
  <c r="I18" i="6" s="1"/>
  <c r="B28" i="7"/>
  <c r="B29" i="7" s="1"/>
  <c r="I16" i="6" s="1"/>
  <c r="B24" i="7"/>
  <c r="B25" i="7" s="1"/>
  <c r="I14" i="6" s="1"/>
  <c r="B21" i="7"/>
  <c r="B22" i="7" s="1"/>
  <c r="I13" i="6" s="1"/>
  <c r="B18" i="7"/>
  <c r="B19" i="7" s="1"/>
  <c r="I12" i="6" s="1"/>
  <c r="B14" i="7"/>
  <c r="B15" i="7" s="1"/>
  <c r="I10" i="6" s="1"/>
  <c r="B11" i="7"/>
  <c r="B12" i="7" s="1"/>
  <c r="I9" i="6" s="1"/>
  <c r="B7" i="7"/>
  <c r="B8" i="7" s="1"/>
  <c r="I7" i="6" s="1"/>
  <c r="B4" i="7"/>
  <c r="B5" i="7" s="1"/>
  <c r="I6" i="6" s="1"/>
  <c r="C411" i="6"/>
  <c r="C410" i="6"/>
  <c r="C402" i="6"/>
  <c r="C409" i="6"/>
  <c r="C408" i="6"/>
  <c r="C407" i="6"/>
  <c r="C406" i="6"/>
  <c r="C405" i="6"/>
  <c r="C404" i="6"/>
  <c r="C403" i="6"/>
  <c r="C401" i="6"/>
  <c r="C400" i="6"/>
  <c r="C398" i="6"/>
  <c r="C397" i="6"/>
  <c r="C396" i="6"/>
  <c r="C395" i="6"/>
  <c r="C394" i="6"/>
  <c r="C392" i="6"/>
  <c r="C390" i="6"/>
  <c r="C389" i="6"/>
  <c r="C388" i="6"/>
  <c r="C387" i="6"/>
  <c r="C386" i="6"/>
  <c r="C391" i="6"/>
  <c r="C383" i="6"/>
  <c r="C384" i="6"/>
  <c r="C382" i="6"/>
  <c r="C380" i="6"/>
  <c r="C379" i="6"/>
  <c r="C246" i="6"/>
  <c r="C245" i="6"/>
  <c r="C377" i="6"/>
  <c r="C376" i="6"/>
  <c r="C373" i="6"/>
  <c r="C374" i="6"/>
  <c r="C375" i="6"/>
  <c r="C372" i="6"/>
  <c r="C371" i="6"/>
  <c r="C370" i="6"/>
  <c r="C369" i="6"/>
  <c r="C368" i="6"/>
  <c r="C366" i="6"/>
  <c r="C365" i="6"/>
  <c r="C363" i="6"/>
  <c r="C362" i="6"/>
  <c r="C359" i="6"/>
  <c r="C360" i="6"/>
  <c r="C357" i="6"/>
  <c r="C356" i="6"/>
  <c r="C355" i="6"/>
  <c r="C354" i="6"/>
  <c r="C353" i="6"/>
  <c r="C352" i="6"/>
  <c r="C351" i="6"/>
  <c r="C350" i="6"/>
  <c r="C349" i="6"/>
  <c r="C348" i="6"/>
  <c r="C346" i="6"/>
  <c r="C345" i="6"/>
  <c r="C344" i="6"/>
  <c r="C342" i="6"/>
  <c r="C341" i="6"/>
  <c r="C339" i="6"/>
  <c r="C338" i="6"/>
  <c r="C337" i="6"/>
  <c r="C336" i="6"/>
  <c r="C334" i="6"/>
  <c r="C330" i="6"/>
  <c r="C332" i="6"/>
  <c r="C331" i="6"/>
  <c r="C328" i="6"/>
  <c r="C327" i="6"/>
  <c r="C326" i="6"/>
  <c r="C324" i="6"/>
  <c r="C322" i="6"/>
  <c r="C323" i="6"/>
  <c r="C321" i="6"/>
  <c r="C319" i="6"/>
  <c r="C318" i="6"/>
  <c r="C317" i="6"/>
  <c r="C314" i="6"/>
  <c r="C315" i="6"/>
  <c r="C313" i="6"/>
  <c r="C311" i="6"/>
  <c r="C310" i="6"/>
  <c r="C309" i="6"/>
  <c r="C307" i="6"/>
  <c r="C306" i="6"/>
  <c r="C305" i="6"/>
  <c r="C304" i="6"/>
  <c r="C303" i="6"/>
  <c r="C302" i="6"/>
  <c r="C301" i="6"/>
  <c r="C300" i="6"/>
  <c r="C298" i="6"/>
  <c r="C296" i="6"/>
  <c r="C295" i="6"/>
  <c r="C294" i="6"/>
  <c r="C293" i="6"/>
  <c r="C292" i="6"/>
  <c r="C291" i="6"/>
  <c r="C290" i="6"/>
  <c r="C286" i="6"/>
  <c r="C288" i="6"/>
  <c r="C287" i="6"/>
  <c r="C284" i="6"/>
  <c r="C283" i="6"/>
  <c r="C281" i="6"/>
  <c r="C280" i="6"/>
  <c r="C274" i="6"/>
  <c r="C276" i="6"/>
  <c r="C275" i="6"/>
  <c r="C272" i="6"/>
  <c r="C271" i="6"/>
  <c r="C270" i="6"/>
  <c r="C268" i="6"/>
  <c r="C267" i="6"/>
  <c r="C266" i="6"/>
  <c r="C264" i="6"/>
  <c r="C263" i="6"/>
  <c r="C262" i="6"/>
  <c r="C260" i="6"/>
  <c r="C259" i="6"/>
  <c r="C258" i="6"/>
  <c r="C256" i="6"/>
  <c r="C255" i="6"/>
  <c r="C254" i="6"/>
  <c r="C252" i="6"/>
  <c r="C251" i="6"/>
  <c r="C250" i="6"/>
  <c r="C249" i="6"/>
  <c r="C248" i="6"/>
  <c r="C247" i="6"/>
  <c r="C243" i="6"/>
  <c r="C242" i="6"/>
  <c r="C241" i="6"/>
  <c r="C239" i="6"/>
  <c r="C238" i="6"/>
  <c r="C237" i="6"/>
  <c r="C236" i="6"/>
  <c r="C233" i="6"/>
  <c r="C234" i="6"/>
  <c r="C232" i="6"/>
  <c r="C231" i="6"/>
  <c r="C230" i="6"/>
  <c r="C228" i="6"/>
  <c r="C225" i="6"/>
  <c r="C226" i="6"/>
  <c r="C224" i="6"/>
  <c r="C223" i="6"/>
  <c r="C219" i="6"/>
  <c r="C220" i="6"/>
  <c r="C221" i="6"/>
  <c r="C217" i="6"/>
  <c r="C216" i="6"/>
  <c r="C214" i="6"/>
  <c r="C213" i="6"/>
  <c r="C212" i="6"/>
  <c r="C211" i="6"/>
  <c r="C210" i="6"/>
  <c r="C208" i="6"/>
  <c r="C209" i="6"/>
  <c r="C206" i="6"/>
  <c r="C204" i="6"/>
  <c r="C203" i="6"/>
  <c r="C202" i="6"/>
  <c r="C199" i="6"/>
  <c r="C198" i="6"/>
  <c r="C200" i="6"/>
  <c r="C193" i="6"/>
  <c r="C196" i="6"/>
  <c r="C195" i="6"/>
  <c r="C194" i="6"/>
  <c r="C191" i="6"/>
  <c r="C188" i="6"/>
  <c r="C189" i="6"/>
  <c r="C187" i="6"/>
  <c r="C183" i="6"/>
  <c r="C185" i="6"/>
  <c r="C184" i="6"/>
  <c r="C181" i="6"/>
  <c r="C174" i="6"/>
  <c r="C176" i="6"/>
  <c r="C175" i="6"/>
  <c r="C179" i="6"/>
  <c r="C178" i="6"/>
  <c r="C172" i="6"/>
  <c r="C170" i="6"/>
  <c r="C167" i="6"/>
  <c r="C168" i="6"/>
  <c r="C166" i="6"/>
  <c r="C164" i="6"/>
  <c r="C163" i="6"/>
  <c r="C161" i="6"/>
  <c r="C160" i="6"/>
  <c r="C159" i="6"/>
  <c r="C158" i="6"/>
  <c r="C155" i="6"/>
  <c r="C154" i="6"/>
  <c r="C156" i="6"/>
  <c r="C150" i="6"/>
  <c r="C152" i="6"/>
  <c r="C151" i="6"/>
  <c r="C146" i="6"/>
  <c r="C145" i="6"/>
  <c r="C144" i="6"/>
  <c r="C148" i="6"/>
  <c r="C147" i="6"/>
  <c r="C142" i="6"/>
  <c r="C141" i="6"/>
  <c r="C140" i="6"/>
  <c r="C139" i="6"/>
  <c r="C138" i="6"/>
  <c r="C136" i="6"/>
  <c r="C135" i="6"/>
  <c r="C133" i="6"/>
  <c r="C132" i="6"/>
  <c r="C131" i="6"/>
  <c r="C127" i="6"/>
  <c r="C129" i="6"/>
  <c r="C128" i="6"/>
  <c r="C125" i="6"/>
  <c r="C124" i="6"/>
  <c r="C123" i="6"/>
  <c r="C122" i="6"/>
  <c r="C121" i="6"/>
  <c r="C120" i="6"/>
  <c r="C119" i="6"/>
  <c r="C117" i="6"/>
  <c r="C116" i="6"/>
  <c r="C115" i="6"/>
  <c r="C112" i="6"/>
  <c r="C111" i="6"/>
  <c r="C113" i="6"/>
  <c r="C107" i="6"/>
  <c r="C108" i="6"/>
  <c r="C109" i="6"/>
  <c r="C105" i="6"/>
  <c r="C104" i="6"/>
  <c r="C103" i="6"/>
  <c r="C102" i="6"/>
  <c r="C101" i="6"/>
  <c r="C100" i="6"/>
  <c r="C98" i="6"/>
  <c r="C97" i="6"/>
  <c r="C96" i="6"/>
  <c r="C94" i="6"/>
  <c r="C92" i="6"/>
  <c r="C91" i="6"/>
  <c r="C89" i="6"/>
  <c r="C88" i="6"/>
  <c r="C87" i="6"/>
  <c r="C85" i="6"/>
  <c r="C82" i="6"/>
  <c r="C83" i="6"/>
  <c r="C80" i="6"/>
  <c r="C79" i="6"/>
  <c r="C78" i="6"/>
  <c r="C75" i="6"/>
  <c r="C76" i="6"/>
  <c r="C73" i="6"/>
  <c r="C72" i="6"/>
  <c r="C71" i="6"/>
  <c r="C70" i="6"/>
  <c r="C69" i="6"/>
  <c r="C68" i="6"/>
  <c r="C66" i="6"/>
  <c r="C65" i="6"/>
  <c r="C61" i="6"/>
  <c r="C63" i="6"/>
  <c r="C62" i="6"/>
  <c r="C60" i="6"/>
  <c r="C58" i="6"/>
  <c r="C57" i="6"/>
  <c r="C56" i="6"/>
  <c r="C55" i="6"/>
  <c r="C54" i="6"/>
  <c r="C53" i="6"/>
  <c r="C52" i="6"/>
  <c r="C51" i="6"/>
  <c r="C49" i="6"/>
  <c r="C48" i="6"/>
  <c r="C47" i="6"/>
  <c r="C46" i="6"/>
  <c r="C45" i="6"/>
  <c r="C44" i="6"/>
  <c r="C42" i="6"/>
  <c r="C41" i="6"/>
  <c r="C39" i="6"/>
  <c r="C38" i="6"/>
  <c r="C37" i="6"/>
  <c r="C35" i="6"/>
  <c r="C34" i="6"/>
  <c r="C33" i="6"/>
  <c r="C31" i="6"/>
  <c r="C30" i="6"/>
  <c r="C29" i="6"/>
  <c r="C25" i="6"/>
  <c r="C28" i="6"/>
  <c r="C27" i="6"/>
  <c r="C26" i="6"/>
  <c r="C24" i="6"/>
  <c r="C22" i="6"/>
  <c r="C21" i="6"/>
  <c r="C19" i="6"/>
  <c r="C18" i="6"/>
  <c r="C16" i="6"/>
  <c r="C14" i="6"/>
  <c r="C13" i="6"/>
  <c r="C12" i="6"/>
  <c r="C10" i="6"/>
  <c r="C9" i="6"/>
  <c r="C7" i="6"/>
  <c r="C6" i="6"/>
  <c r="F411" i="6" l="1"/>
  <c r="G411" i="6" s="1"/>
  <c r="H411" i="6" s="1"/>
  <c r="F410" i="6"/>
  <c r="G410" i="6" s="1"/>
  <c r="H410" i="6" s="1"/>
  <c r="F409" i="6"/>
  <c r="G409" i="6" s="1"/>
  <c r="H409" i="6" s="1"/>
  <c r="F408" i="6"/>
  <c r="G408" i="6" s="1"/>
  <c r="H408" i="6" s="1"/>
  <c r="F407" i="6"/>
  <c r="G407" i="6" s="1"/>
  <c r="H407" i="6" s="1"/>
  <c r="F406" i="6"/>
  <c r="G406" i="6" s="1"/>
  <c r="H406" i="6" s="1"/>
  <c r="F405" i="6"/>
  <c r="G405" i="6" s="1"/>
  <c r="H405" i="6" s="1"/>
  <c r="F404" i="6"/>
  <c r="G404" i="6" s="1"/>
  <c r="H404" i="6" s="1"/>
  <c r="F403" i="6"/>
  <c r="G403" i="6" s="1"/>
  <c r="H403" i="6" s="1"/>
  <c r="F402" i="6"/>
  <c r="G402" i="6" s="1"/>
  <c r="H402" i="6" s="1"/>
  <c r="F401" i="6"/>
  <c r="G401" i="6" s="1"/>
  <c r="H401" i="6" s="1"/>
  <c r="F400" i="6"/>
  <c r="G400" i="6" s="1"/>
  <c r="H400" i="6" s="1"/>
  <c r="F398" i="6"/>
  <c r="G398" i="6" s="1"/>
  <c r="H398" i="6" s="1"/>
  <c r="F397" i="6"/>
  <c r="G397" i="6" s="1"/>
  <c r="H397" i="6" s="1"/>
  <c r="F396" i="6"/>
  <c r="G396" i="6" s="1"/>
  <c r="H396" i="6" s="1"/>
  <c r="F395" i="6"/>
  <c r="G395" i="6" s="1"/>
  <c r="H395" i="6" s="1"/>
  <c r="F394" i="6"/>
  <c r="G394" i="6" s="1"/>
  <c r="H394" i="6" s="1"/>
  <c r="F392" i="6"/>
  <c r="G392" i="6" s="1"/>
  <c r="H392" i="6" s="1"/>
  <c r="F391" i="6"/>
  <c r="G391" i="6" s="1"/>
  <c r="H391" i="6" s="1"/>
  <c r="F390" i="6"/>
  <c r="G390" i="6" s="1"/>
  <c r="H390" i="6" s="1"/>
  <c r="F389" i="6"/>
  <c r="G389" i="6" s="1"/>
  <c r="H389" i="6" s="1"/>
  <c r="F388" i="6"/>
  <c r="G388" i="6" s="1"/>
  <c r="H388" i="6" s="1"/>
  <c r="F387" i="6"/>
  <c r="G387" i="6" s="1"/>
  <c r="H387" i="6" s="1"/>
  <c r="F386" i="6"/>
  <c r="G386" i="6" s="1"/>
  <c r="H386" i="6" s="1"/>
  <c r="F384" i="6"/>
  <c r="G384" i="6" s="1"/>
  <c r="H384" i="6" s="1"/>
  <c r="F383" i="6"/>
  <c r="G383" i="6" s="1"/>
  <c r="H383" i="6" s="1"/>
  <c r="F382" i="6"/>
  <c r="G382" i="6" s="1"/>
  <c r="H382" i="6" s="1"/>
  <c r="F380" i="6"/>
  <c r="G380" i="6" s="1"/>
  <c r="H380" i="6" s="1"/>
  <c r="F379" i="6"/>
  <c r="G379" i="6" s="1"/>
  <c r="H379" i="6" s="1"/>
  <c r="F377" i="6"/>
  <c r="G377" i="6" s="1"/>
  <c r="H377" i="6" s="1"/>
  <c r="F376" i="6"/>
  <c r="G376" i="6" s="1"/>
  <c r="H376" i="6" s="1"/>
  <c r="F375" i="6"/>
  <c r="G375" i="6" s="1"/>
  <c r="H375" i="6" s="1"/>
  <c r="F374" i="6"/>
  <c r="G374" i="6" s="1"/>
  <c r="H374" i="6" s="1"/>
  <c r="F373" i="6"/>
  <c r="G373" i="6" s="1"/>
  <c r="H373" i="6" s="1"/>
  <c r="F372" i="6"/>
  <c r="G372" i="6" s="1"/>
  <c r="H372" i="6" s="1"/>
  <c r="F371" i="6"/>
  <c r="G371" i="6" s="1"/>
  <c r="H371" i="6" s="1"/>
  <c r="F370" i="6"/>
  <c r="G370" i="6" s="1"/>
  <c r="H370" i="6" s="1"/>
  <c r="F369" i="6"/>
  <c r="G369" i="6" s="1"/>
  <c r="H369" i="6" s="1"/>
  <c r="F368" i="6"/>
  <c r="G368" i="6" s="1"/>
  <c r="H368" i="6" s="1"/>
  <c r="F366" i="6"/>
  <c r="G366" i="6" s="1"/>
  <c r="H366" i="6" s="1"/>
  <c r="F365" i="6"/>
  <c r="G365" i="6" s="1"/>
  <c r="H365" i="6" s="1"/>
  <c r="F363" i="6"/>
  <c r="G363" i="6" s="1"/>
  <c r="H363" i="6" s="1"/>
  <c r="F362" i="6"/>
  <c r="G362" i="6" s="1"/>
  <c r="H362" i="6" s="1"/>
  <c r="F360" i="6"/>
  <c r="G360" i="6" s="1"/>
  <c r="H360" i="6" s="1"/>
  <c r="F359" i="6"/>
  <c r="G359" i="6" s="1"/>
  <c r="H359" i="6" s="1"/>
  <c r="F357" i="6"/>
  <c r="G357" i="6" s="1"/>
  <c r="H357" i="6" s="1"/>
  <c r="F356" i="6"/>
  <c r="G356" i="6" s="1"/>
  <c r="H356" i="6" s="1"/>
  <c r="F355" i="6"/>
  <c r="G355" i="6" s="1"/>
  <c r="H355" i="6" s="1"/>
  <c r="F354" i="6"/>
  <c r="G354" i="6" s="1"/>
  <c r="H354" i="6" s="1"/>
  <c r="F353" i="6"/>
  <c r="G353" i="6" s="1"/>
  <c r="H353" i="6" s="1"/>
  <c r="F352" i="6"/>
  <c r="G352" i="6" s="1"/>
  <c r="H352" i="6" s="1"/>
  <c r="F351" i="6"/>
  <c r="G351" i="6" s="1"/>
  <c r="H351" i="6" s="1"/>
  <c r="F350" i="6"/>
  <c r="G350" i="6" s="1"/>
  <c r="H350" i="6" s="1"/>
  <c r="F349" i="6"/>
  <c r="G349" i="6" s="1"/>
  <c r="H349" i="6" s="1"/>
  <c r="F348" i="6"/>
  <c r="G348" i="6" s="1"/>
  <c r="H348" i="6" s="1"/>
  <c r="F346" i="6"/>
  <c r="G346" i="6" s="1"/>
  <c r="H346" i="6" s="1"/>
  <c r="F345" i="6"/>
  <c r="G345" i="6" s="1"/>
  <c r="H345" i="6" s="1"/>
  <c r="F344" i="6"/>
  <c r="G344" i="6" s="1"/>
  <c r="H344" i="6" s="1"/>
  <c r="F342" i="6"/>
  <c r="G342" i="6" s="1"/>
  <c r="H342" i="6" s="1"/>
  <c r="F341" i="6"/>
  <c r="G341" i="6" s="1"/>
  <c r="H341" i="6" s="1"/>
  <c r="F339" i="6"/>
  <c r="G339" i="6" s="1"/>
  <c r="H339" i="6" s="1"/>
  <c r="F338" i="6"/>
  <c r="G338" i="6" s="1"/>
  <c r="H338" i="6" s="1"/>
  <c r="F337" i="6"/>
  <c r="G337" i="6" s="1"/>
  <c r="H337" i="6" s="1"/>
  <c r="F336" i="6"/>
  <c r="G336" i="6" s="1"/>
  <c r="H336" i="6" s="1"/>
  <c r="F334" i="6"/>
  <c r="G334" i="6" s="1"/>
  <c r="H334" i="6" s="1"/>
  <c r="F332" i="6"/>
  <c r="G332" i="6" s="1"/>
  <c r="H332" i="6" s="1"/>
  <c r="F331" i="6"/>
  <c r="G331" i="6" s="1"/>
  <c r="H331" i="6" s="1"/>
  <c r="F330" i="6"/>
  <c r="G330" i="6" s="1"/>
  <c r="H330" i="6" s="1"/>
  <c r="F328" i="6"/>
  <c r="G328" i="6" s="1"/>
  <c r="H328" i="6" s="1"/>
  <c r="F327" i="6"/>
  <c r="G327" i="6" s="1"/>
  <c r="H327" i="6" s="1"/>
  <c r="F326" i="6"/>
  <c r="G326" i="6" s="1"/>
  <c r="H326" i="6" s="1"/>
  <c r="F324" i="6"/>
  <c r="G324" i="6" s="1"/>
  <c r="H324" i="6" s="1"/>
  <c r="F323" i="6"/>
  <c r="G323" i="6" s="1"/>
  <c r="H323" i="6" s="1"/>
  <c r="F322" i="6"/>
  <c r="G322" i="6" s="1"/>
  <c r="H322" i="6" s="1"/>
  <c r="F321" i="6"/>
  <c r="G321" i="6" s="1"/>
  <c r="H321" i="6" s="1"/>
  <c r="F319" i="6"/>
  <c r="G319" i="6" s="1"/>
  <c r="H319" i="6" s="1"/>
  <c r="F318" i="6"/>
  <c r="G318" i="6" s="1"/>
  <c r="H318" i="6" s="1"/>
  <c r="F317" i="6"/>
  <c r="G317" i="6" s="1"/>
  <c r="H317" i="6" s="1"/>
  <c r="F315" i="6"/>
  <c r="G315" i="6" s="1"/>
  <c r="H315" i="6" s="1"/>
  <c r="F314" i="6"/>
  <c r="G314" i="6" s="1"/>
  <c r="H314" i="6" s="1"/>
  <c r="F313" i="6"/>
  <c r="G313" i="6" s="1"/>
  <c r="H313" i="6" s="1"/>
  <c r="F311" i="6"/>
  <c r="G311" i="6" s="1"/>
  <c r="H311" i="6" s="1"/>
  <c r="F310" i="6"/>
  <c r="G310" i="6" s="1"/>
  <c r="H310" i="6" s="1"/>
  <c r="F309" i="6"/>
  <c r="G309" i="6" s="1"/>
  <c r="H309" i="6" s="1"/>
  <c r="F307" i="6"/>
  <c r="G307" i="6" s="1"/>
  <c r="H307" i="6" s="1"/>
  <c r="F306" i="6"/>
  <c r="G306" i="6" s="1"/>
  <c r="H306" i="6" s="1"/>
  <c r="F305" i="6"/>
  <c r="G305" i="6" s="1"/>
  <c r="H305" i="6" s="1"/>
  <c r="F304" i="6"/>
  <c r="G304" i="6" s="1"/>
  <c r="H304" i="6" s="1"/>
  <c r="F303" i="6"/>
  <c r="G303" i="6" s="1"/>
  <c r="H303" i="6" s="1"/>
  <c r="F302" i="6"/>
  <c r="G302" i="6" s="1"/>
  <c r="H302" i="6" s="1"/>
  <c r="F301" i="6"/>
  <c r="G301" i="6" s="1"/>
  <c r="H301" i="6" s="1"/>
  <c r="F300" i="6"/>
  <c r="G300" i="6" s="1"/>
  <c r="H300" i="6" s="1"/>
  <c r="F298" i="6"/>
  <c r="G298" i="6" s="1"/>
  <c r="H298" i="6" s="1"/>
  <c r="F296" i="6"/>
  <c r="G296" i="6" s="1"/>
  <c r="H296" i="6" s="1"/>
  <c r="F295" i="6"/>
  <c r="G295" i="6" s="1"/>
  <c r="H295" i="6" s="1"/>
  <c r="F294" i="6"/>
  <c r="G294" i="6" s="1"/>
  <c r="H294" i="6" s="1"/>
  <c r="F293" i="6"/>
  <c r="G293" i="6" s="1"/>
  <c r="H293" i="6" s="1"/>
  <c r="F292" i="6"/>
  <c r="G292" i="6" s="1"/>
  <c r="H292" i="6" s="1"/>
  <c r="F291" i="6"/>
  <c r="G291" i="6" s="1"/>
  <c r="H291" i="6" s="1"/>
  <c r="F290" i="6"/>
  <c r="G290" i="6" s="1"/>
  <c r="H290" i="6" s="1"/>
  <c r="F288" i="6"/>
  <c r="G288" i="6" s="1"/>
  <c r="H288" i="6" s="1"/>
  <c r="F287" i="6"/>
  <c r="G287" i="6" s="1"/>
  <c r="H287" i="6" s="1"/>
  <c r="F286" i="6"/>
  <c r="G286" i="6" s="1"/>
  <c r="H286" i="6" s="1"/>
  <c r="F284" i="6"/>
  <c r="G284" i="6" s="1"/>
  <c r="H284" i="6" s="1"/>
  <c r="F283" i="6"/>
  <c r="G283" i="6" s="1"/>
  <c r="H283" i="6" s="1"/>
  <c r="F281" i="6"/>
  <c r="G281" i="6" s="1"/>
  <c r="H281" i="6" s="1"/>
  <c r="F280" i="6"/>
  <c r="G280" i="6" s="1"/>
  <c r="H280" i="6" s="1"/>
  <c r="F276" i="6"/>
  <c r="G276" i="6" s="1"/>
  <c r="H276" i="6" s="1"/>
  <c r="F275" i="6"/>
  <c r="G275" i="6" s="1"/>
  <c r="H275" i="6" s="1"/>
  <c r="F274" i="6"/>
  <c r="G274" i="6" s="1"/>
  <c r="H274" i="6" s="1"/>
  <c r="F272" i="6"/>
  <c r="G272" i="6" s="1"/>
  <c r="H272" i="6" s="1"/>
  <c r="F271" i="6"/>
  <c r="G271" i="6" s="1"/>
  <c r="H271" i="6" s="1"/>
  <c r="F270" i="6"/>
  <c r="G270" i="6" s="1"/>
  <c r="H270" i="6" s="1"/>
  <c r="F268" i="6"/>
  <c r="G268" i="6" s="1"/>
  <c r="H268" i="6" s="1"/>
  <c r="F267" i="6"/>
  <c r="G267" i="6" s="1"/>
  <c r="H267" i="6" s="1"/>
  <c r="F266" i="6"/>
  <c r="G266" i="6" s="1"/>
  <c r="H266" i="6" s="1"/>
  <c r="F264" i="6"/>
  <c r="G264" i="6" s="1"/>
  <c r="H264" i="6" s="1"/>
  <c r="F263" i="6"/>
  <c r="G263" i="6" s="1"/>
  <c r="H263" i="6" s="1"/>
  <c r="F262" i="6"/>
  <c r="G262" i="6" s="1"/>
  <c r="H262" i="6" s="1"/>
  <c r="F260" i="6"/>
  <c r="G260" i="6" s="1"/>
  <c r="H260" i="6" s="1"/>
  <c r="F259" i="6"/>
  <c r="G259" i="6" s="1"/>
  <c r="H259" i="6" s="1"/>
  <c r="F258" i="6"/>
  <c r="G258" i="6" s="1"/>
  <c r="H258" i="6" s="1"/>
  <c r="F256" i="6"/>
  <c r="G256" i="6" s="1"/>
  <c r="H256" i="6" s="1"/>
  <c r="F255" i="6"/>
  <c r="G255" i="6" s="1"/>
  <c r="H255" i="6" s="1"/>
  <c r="F254" i="6"/>
  <c r="G254" i="6" s="1"/>
  <c r="H254" i="6" s="1"/>
  <c r="F252" i="6"/>
  <c r="G252" i="6" s="1"/>
  <c r="H252" i="6" s="1"/>
  <c r="F251" i="6"/>
  <c r="G251" i="6" s="1"/>
  <c r="H251" i="6" s="1"/>
  <c r="F250" i="6"/>
  <c r="G250" i="6" s="1"/>
  <c r="H250" i="6" s="1"/>
  <c r="F249" i="6"/>
  <c r="G249" i="6" s="1"/>
  <c r="H249" i="6" s="1"/>
  <c r="F248" i="6"/>
  <c r="G248" i="6" s="1"/>
  <c r="H248" i="6" s="1"/>
  <c r="F247" i="6"/>
  <c r="G247" i="6" s="1"/>
  <c r="H247" i="6" s="1"/>
  <c r="F246" i="6"/>
  <c r="G246" i="6" s="1"/>
  <c r="H246" i="6" s="1"/>
  <c r="F245" i="6"/>
  <c r="G245" i="6" s="1"/>
  <c r="H245" i="6" s="1"/>
  <c r="F243" i="6"/>
  <c r="G243" i="6" s="1"/>
  <c r="H243" i="6" s="1"/>
  <c r="F242" i="6"/>
  <c r="G242" i="6" s="1"/>
  <c r="H242" i="6" s="1"/>
  <c r="F241" i="6"/>
  <c r="G241" i="6" s="1"/>
  <c r="H241" i="6" s="1"/>
  <c r="F239" i="6"/>
  <c r="G239" i="6" s="1"/>
  <c r="H239" i="6" s="1"/>
  <c r="F238" i="6"/>
  <c r="G238" i="6" s="1"/>
  <c r="H238" i="6" s="1"/>
  <c r="F237" i="6"/>
  <c r="G237" i="6" s="1"/>
  <c r="H237" i="6" s="1"/>
  <c r="F236" i="6"/>
  <c r="G236" i="6" s="1"/>
  <c r="H236" i="6" s="1"/>
  <c r="F234" i="6"/>
  <c r="G234" i="6" s="1"/>
  <c r="H234" i="6" s="1"/>
  <c r="F233" i="6"/>
  <c r="G233" i="6" s="1"/>
  <c r="H233" i="6" s="1"/>
  <c r="F232" i="6"/>
  <c r="G232" i="6" s="1"/>
  <c r="H232" i="6" s="1"/>
  <c r="F231" i="6"/>
  <c r="G231" i="6" s="1"/>
  <c r="H231" i="6" s="1"/>
  <c r="F230" i="6"/>
  <c r="G230" i="6" s="1"/>
  <c r="H230" i="6" s="1"/>
  <c r="F228" i="6"/>
  <c r="G228" i="6" s="1"/>
  <c r="H228" i="6" s="1"/>
  <c r="F226" i="6"/>
  <c r="G226" i="6" s="1"/>
  <c r="H226" i="6" s="1"/>
  <c r="F225" i="6"/>
  <c r="G225" i="6" s="1"/>
  <c r="H225" i="6" s="1"/>
  <c r="F224" i="6"/>
  <c r="G224" i="6" s="1"/>
  <c r="H224" i="6" s="1"/>
  <c r="F223" i="6"/>
  <c r="G223" i="6" s="1"/>
  <c r="H223" i="6" s="1"/>
  <c r="F221" i="6"/>
  <c r="G221" i="6" s="1"/>
  <c r="H221" i="6" s="1"/>
  <c r="F220" i="6"/>
  <c r="G220" i="6" s="1"/>
  <c r="H220" i="6" s="1"/>
  <c r="F219" i="6"/>
  <c r="G219" i="6" s="1"/>
  <c r="H219" i="6" s="1"/>
  <c r="F217" i="6"/>
  <c r="G217" i="6" s="1"/>
  <c r="H217" i="6" s="1"/>
  <c r="F216" i="6"/>
  <c r="G216" i="6" s="1"/>
  <c r="H216" i="6" s="1"/>
  <c r="F214" i="6"/>
  <c r="G214" i="6" s="1"/>
  <c r="H214" i="6" s="1"/>
  <c r="F213" i="6"/>
  <c r="G213" i="6" s="1"/>
  <c r="H213" i="6" s="1"/>
  <c r="F212" i="6"/>
  <c r="G212" i="6" s="1"/>
  <c r="H212" i="6" s="1"/>
  <c r="F211" i="6"/>
  <c r="G211" i="6" s="1"/>
  <c r="H211" i="6" s="1"/>
  <c r="F210" i="6"/>
  <c r="G210" i="6" s="1"/>
  <c r="H210" i="6" s="1"/>
  <c r="F209" i="6"/>
  <c r="G209" i="6" s="1"/>
  <c r="H209" i="6" s="1"/>
  <c r="F208" i="6"/>
  <c r="G208" i="6" s="1"/>
  <c r="H208" i="6" s="1"/>
  <c r="F206" i="6"/>
  <c r="G206" i="6" s="1"/>
  <c r="H206" i="6" s="1"/>
  <c r="F204" i="6"/>
  <c r="G204" i="6" s="1"/>
  <c r="H204" i="6" s="1"/>
  <c r="F203" i="6"/>
  <c r="G203" i="6" s="1"/>
  <c r="H203" i="6" s="1"/>
  <c r="F202" i="6"/>
  <c r="G202" i="6" s="1"/>
  <c r="H202" i="6" s="1"/>
  <c r="F200" i="6"/>
  <c r="G200" i="6" s="1"/>
  <c r="H200" i="6" s="1"/>
  <c r="F199" i="6"/>
  <c r="G199" i="6" s="1"/>
  <c r="H199" i="6" s="1"/>
  <c r="F198" i="6"/>
  <c r="G198" i="6" s="1"/>
  <c r="H198" i="6" s="1"/>
  <c r="F196" i="6"/>
  <c r="G196" i="6" s="1"/>
  <c r="H196" i="6" s="1"/>
  <c r="F195" i="6"/>
  <c r="G195" i="6" s="1"/>
  <c r="H195" i="6" s="1"/>
  <c r="F194" i="6"/>
  <c r="G194" i="6" s="1"/>
  <c r="H194" i="6" s="1"/>
  <c r="F193" i="6"/>
  <c r="G193" i="6" s="1"/>
  <c r="H193" i="6" s="1"/>
  <c r="F191" i="6"/>
  <c r="G191" i="6" s="1"/>
  <c r="H191" i="6" s="1"/>
  <c r="F189" i="6"/>
  <c r="G189" i="6" s="1"/>
  <c r="H189" i="6" s="1"/>
  <c r="F188" i="6"/>
  <c r="G188" i="6" s="1"/>
  <c r="H188" i="6" s="1"/>
  <c r="F187" i="6"/>
  <c r="G187" i="6" s="1"/>
  <c r="H187" i="6" s="1"/>
  <c r="F185" i="6"/>
  <c r="G185" i="6" s="1"/>
  <c r="H185" i="6" s="1"/>
  <c r="F184" i="6"/>
  <c r="G184" i="6" s="1"/>
  <c r="H184" i="6" s="1"/>
  <c r="F183" i="6"/>
  <c r="G183" i="6" s="1"/>
  <c r="H183" i="6" s="1"/>
  <c r="F181" i="6"/>
  <c r="G181" i="6" s="1"/>
  <c r="H181" i="6" s="1"/>
  <c r="F179" i="6"/>
  <c r="G179" i="6" s="1"/>
  <c r="H179" i="6" s="1"/>
  <c r="F178" i="6"/>
  <c r="G178" i="6" s="1"/>
  <c r="H178" i="6" s="1"/>
  <c r="F176" i="6"/>
  <c r="G176" i="6" s="1"/>
  <c r="H176" i="6" s="1"/>
  <c r="F175" i="6"/>
  <c r="G175" i="6" s="1"/>
  <c r="H175" i="6" s="1"/>
  <c r="F174" i="6"/>
  <c r="G174" i="6" s="1"/>
  <c r="H174" i="6" s="1"/>
  <c r="F172" i="6"/>
  <c r="G172" i="6" s="1"/>
  <c r="H172" i="6" s="1"/>
  <c r="F170" i="6"/>
  <c r="G170" i="6" s="1"/>
  <c r="H170" i="6" s="1"/>
  <c r="F168" i="6"/>
  <c r="G168" i="6" s="1"/>
  <c r="H168" i="6" s="1"/>
  <c r="F167" i="6"/>
  <c r="G167" i="6" s="1"/>
  <c r="H167" i="6" s="1"/>
  <c r="F166" i="6"/>
  <c r="G166" i="6" s="1"/>
  <c r="H166" i="6" s="1"/>
  <c r="F164" i="6"/>
  <c r="G164" i="6" s="1"/>
  <c r="H164" i="6" s="1"/>
  <c r="F163" i="6"/>
  <c r="G163" i="6" s="1"/>
  <c r="H163" i="6" s="1"/>
  <c r="F161" i="6"/>
  <c r="G161" i="6" s="1"/>
  <c r="H161" i="6" s="1"/>
  <c r="F160" i="6"/>
  <c r="G160" i="6" s="1"/>
  <c r="H160" i="6" s="1"/>
  <c r="F159" i="6"/>
  <c r="G159" i="6" s="1"/>
  <c r="H159" i="6" s="1"/>
  <c r="F158" i="6"/>
  <c r="G158" i="6" s="1"/>
  <c r="H158" i="6" s="1"/>
  <c r="F156" i="6"/>
  <c r="G156" i="6" s="1"/>
  <c r="H156" i="6" s="1"/>
  <c r="F155" i="6"/>
  <c r="G155" i="6" s="1"/>
  <c r="H155" i="6" s="1"/>
  <c r="F154" i="6"/>
  <c r="G154" i="6" s="1"/>
  <c r="H154" i="6" s="1"/>
  <c r="F152" i="6"/>
  <c r="G152" i="6" s="1"/>
  <c r="H152" i="6" s="1"/>
  <c r="F151" i="6"/>
  <c r="G151" i="6" s="1"/>
  <c r="H151" i="6" s="1"/>
  <c r="F150" i="6"/>
  <c r="G150" i="6" s="1"/>
  <c r="H150" i="6" s="1"/>
  <c r="F148" i="6"/>
  <c r="G148" i="6" s="1"/>
  <c r="H148" i="6" s="1"/>
  <c r="F147" i="6"/>
  <c r="G147" i="6" s="1"/>
  <c r="H147" i="6" s="1"/>
  <c r="F146" i="6"/>
  <c r="G146" i="6" s="1"/>
  <c r="H146" i="6" s="1"/>
  <c r="F145" i="6"/>
  <c r="G145" i="6" s="1"/>
  <c r="H145" i="6" s="1"/>
  <c r="F144" i="6"/>
  <c r="G144" i="6" s="1"/>
  <c r="H144" i="6" s="1"/>
  <c r="F142" i="6"/>
  <c r="G142" i="6" s="1"/>
  <c r="H142" i="6" s="1"/>
  <c r="F141" i="6"/>
  <c r="G141" i="6" s="1"/>
  <c r="H141" i="6" s="1"/>
  <c r="F140" i="6"/>
  <c r="G140" i="6" s="1"/>
  <c r="H140" i="6" s="1"/>
  <c r="F139" i="6"/>
  <c r="G139" i="6" s="1"/>
  <c r="H139" i="6" s="1"/>
  <c r="F138" i="6"/>
  <c r="G138" i="6" s="1"/>
  <c r="H138" i="6" s="1"/>
  <c r="F136" i="6"/>
  <c r="G136" i="6" s="1"/>
  <c r="H136" i="6" s="1"/>
  <c r="F135" i="6"/>
  <c r="G135" i="6" s="1"/>
  <c r="H135" i="6" s="1"/>
  <c r="F133" i="6"/>
  <c r="G133" i="6" s="1"/>
  <c r="H133" i="6" s="1"/>
  <c r="F132" i="6"/>
  <c r="G132" i="6" s="1"/>
  <c r="H132" i="6" s="1"/>
  <c r="F131" i="6"/>
  <c r="G131" i="6" s="1"/>
  <c r="H131" i="6" s="1"/>
  <c r="F129" i="6"/>
  <c r="G129" i="6" s="1"/>
  <c r="H129" i="6" s="1"/>
  <c r="F128" i="6"/>
  <c r="G128" i="6" s="1"/>
  <c r="H128" i="6" s="1"/>
  <c r="F127" i="6"/>
  <c r="G127" i="6" s="1"/>
  <c r="H127" i="6" s="1"/>
  <c r="F125" i="6"/>
  <c r="G125" i="6" s="1"/>
  <c r="H125" i="6" s="1"/>
  <c r="F124" i="6"/>
  <c r="G124" i="6" s="1"/>
  <c r="H124" i="6" s="1"/>
  <c r="F123" i="6"/>
  <c r="G123" i="6" s="1"/>
  <c r="H123" i="6" s="1"/>
  <c r="F122" i="6"/>
  <c r="G122" i="6" s="1"/>
  <c r="H122" i="6" s="1"/>
  <c r="F121" i="6"/>
  <c r="G121" i="6" s="1"/>
  <c r="H121" i="6" s="1"/>
  <c r="F120" i="6"/>
  <c r="G120" i="6" s="1"/>
  <c r="H120" i="6" s="1"/>
  <c r="F119" i="6"/>
  <c r="G119" i="6" s="1"/>
  <c r="H119" i="6" s="1"/>
  <c r="F117" i="6"/>
  <c r="G117" i="6" s="1"/>
  <c r="H117" i="6" s="1"/>
  <c r="F116" i="6"/>
  <c r="G116" i="6" s="1"/>
  <c r="H116" i="6" s="1"/>
  <c r="F115" i="6"/>
  <c r="G115" i="6" s="1"/>
  <c r="H115" i="6" s="1"/>
  <c r="F113" i="6"/>
  <c r="G113" i="6" s="1"/>
  <c r="H113" i="6" s="1"/>
  <c r="F112" i="6"/>
  <c r="G112" i="6" s="1"/>
  <c r="H112" i="6" s="1"/>
  <c r="F111" i="6"/>
  <c r="G111" i="6" s="1"/>
  <c r="H111" i="6" s="1"/>
  <c r="F109" i="6"/>
  <c r="G109" i="6" s="1"/>
  <c r="H109" i="6" s="1"/>
  <c r="F108" i="6"/>
  <c r="G108" i="6" s="1"/>
  <c r="H108" i="6" s="1"/>
  <c r="F107" i="6"/>
  <c r="G107" i="6" s="1"/>
  <c r="H107" i="6" s="1"/>
  <c r="F105" i="6"/>
  <c r="G105" i="6" s="1"/>
  <c r="H105" i="6" s="1"/>
  <c r="F104" i="6"/>
  <c r="G104" i="6" s="1"/>
  <c r="H104" i="6" s="1"/>
  <c r="F103" i="6"/>
  <c r="G103" i="6" s="1"/>
  <c r="H103" i="6" s="1"/>
  <c r="F102" i="6"/>
  <c r="G102" i="6" s="1"/>
  <c r="H102" i="6" s="1"/>
  <c r="F101" i="6"/>
  <c r="G101" i="6" s="1"/>
  <c r="H101" i="6" s="1"/>
  <c r="F100" i="6"/>
  <c r="G100" i="6" s="1"/>
  <c r="H100" i="6" s="1"/>
  <c r="F98" i="6"/>
  <c r="G98" i="6" s="1"/>
  <c r="H98" i="6" s="1"/>
  <c r="F97" i="6"/>
  <c r="G97" i="6" s="1"/>
  <c r="H97" i="6" s="1"/>
  <c r="F96" i="6"/>
  <c r="G96" i="6" s="1"/>
  <c r="H96" i="6" s="1"/>
  <c r="F94" i="6"/>
  <c r="G94" i="6" s="1"/>
  <c r="H94" i="6" s="1"/>
  <c r="F92" i="6"/>
  <c r="G92" i="6" s="1"/>
  <c r="H92" i="6" s="1"/>
  <c r="F91" i="6"/>
  <c r="G91" i="6" s="1"/>
  <c r="H91" i="6" s="1"/>
  <c r="F89" i="6"/>
  <c r="G89" i="6" s="1"/>
  <c r="H89" i="6" s="1"/>
  <c r="F88" i="6"/>
  <c r="G88" i="6" s="1"/>
  <c r="H88" i="6" s="1"/>
  <c r="F87" i="6"/>
  <c r="G87" i="6" s="1"/>
  <c r="H87" i="6" s="1"/>
  <c r="F85" i="6"/>
  <c r="G85" i="6" s="1"/>
  <c r="H85" i="6" s="1"/>
  <c r="F83" i="6"/>
  <c r="G83" i="6" s="1"/>
  <c r="H83" i="6" s="1"/>
  <c r="F82" i="6"/>
  <c r="G82" i="6" s="1"/>
  <c r="H82" i="6" s="1"/>
  <c r="F80" i="6"/>
  <c r="G80" i="6" s="1"/>
  <c r="H80" i="6" s="1"/>
  <c r="F79" i="6"/>
  <c r="G79" i="6" s="1"/>
  <c r="H79" i="6" s="1"/>
  <c r="F78" i="6"/>
  <c r="G78" i="6" s="1"/>
  <c r="H78" i="6" s="1"/>
  <c r="F76" i="6"/>
  <c r="G76" i="6" s="1"/>
  <c r="H76" i="6" s="1"/>
  <c r="F75" i="6"/>
  <c r="G75" i="6" s="1"/>
  <c r="H75" i="6" s="1"/>
  <c r="F73" i="6"/>
  <c r="G73" i="6" s="1"/>
  <c r="H73" i="6" s="1"/>
  <c r="F72" i="6"/>
  <c r="G72" i="6" s="1"/>
  <c r="H72" i="6" s="1"/>
  <c r="F71" i="6"/>
  <c r="G71" i="6" s="1"/>
  <c r="H71" i="6" s="1"/>
  <c r="F70" i="6"/>
  <c r="G70" i="6" s="1"/>
  <c r="H70" i="6" s="1"/>
  <c r="F69" i="6"/>
  <c r="G69" i="6" s="1"/>
  <c r="H69" i="6" s="1"/>
  <c r="F68" i="6"/>
  <c r="G68" i="6" s="1"/>
  <c r="H68" i="6" s="1"/>
  <c r="F66" i="6"/>
  <c r="G66" i="6" s="1"/>
  <c r="H66" i="6" s="1"/>
  <c r="F65" i="6"/>
  <c r="G65" i="6" s="1"/>
  <c r="H65" i="6" s="1"/>
  <c r="F63" i="6"/>
  <c r="G63" i="6" s="1"/>
  <c r="H63" i="6" s="1"/>
  <c r="F62" i="6"/>
  <c r="G62" i="6" s="1"/>
  <c r="H62" i="6" s="1"/>
  <c r="F61" i="6"/>
  <c r="G61" i="6" s="1"/>
  <c r="H61" i="6" s="1"/>
  <c r="F60" i="6"/>
  <c r="G60" i="6" s="1"/>
  <c r="H60" i="6" s="1"/>
  <c r="F58" i="6"/>
  <c r="G58" i="6" s="1"/>
  <c r="H58" i="6" s="1"/>
  <c r="F57" i="6"/>
  <c r="G57" i="6" s="1"/>
  <c r="H57" i="6" s="1"/>
  <c r="F56" i="6"/>
  <c r="G56" i="6" s="1"/>
  <c r="H56" i="6" s="1"/>
  <c r="F55" i="6"/>
  <c r="G55" i="6" s="1"/>
  <c r="H55" i="6" s="1"/>
  <c r="F54" i="6"/>
  <c r="G54" i="6" s="1"/>
  <c r="H54" i="6" s="1"/>
  <c r="F53" i="6"/>
  <c r="G53" i="6" s="1"/>
  <c r="H53" i="6" s="1"/>
  <c r="F52" i="6"/>
  <c r="G52" i="6" s="1"/>
  <c r="H52" i="6" s="1"/>
  <c r="F51" i="6"/>
  <c r="G51" i="6" s="1"/>
  <c r="H51" i="6" s="1"/>
  <c r="F49" i="6"/>
  <c r="G49" i="6" s="1"/>
  <c r="H49" i="6" s="1"/>
  <c r="F48" i="6"/>
  <c r="G48" i="6" s="1"/>
  <c r="H48" i="6" s="1"/>
  <c r="F47" i="6"/>
  <c r="G47" i="6" s="1"/>
  <c r="H47" i="6" s="1"/>
  <c r="F46" i="6"/>
  <c r="G46" i="6" s="1"/>
  <c r="H46" i="6" s="1"/>
  <c r="F45" i="6"/>
  <c r="G45" i="6" s="1"/>
  <c r="H45" i="6" s="1"/>
  <c r="F44" i="6"/>
  <c r="G44" i="6" s="1"/>
  <c r="H44" i="6" s="1"/>
  <c r="F42" i="6"/>
  <c r="G42" i="6" s="1"/>
  <c r="H42" i="6" s="1"/>
  <c r="F41" i="6"/>
  <c r="G41" i="6" s="1"/>
  <c r="H41" i="6" s="1"/>
  <c r="F39" i="6"/>
  <c r="G39" i="6" s="1"/>
  <c r="H39" i="6" s="1"/>
  <c r="F38" i="6"/>
  <c r="G38" i="6" s="1"/>
  <c r="H38" i="6" s="1"/>
  <c r="F37" i="6"/>
  <c r="G37" i="6" s="1"/>
  <c r="H37" i="6" s="1"/>
  <c r="F35" i="6"/>
  <c r="G35" i="6" s="1"/>
  <c r="H35" i="6" s="1"/>
  <c r="F34" i="6"/>
  <c r="G34" i="6" s="1"/>
  <c r="H34" i="6" s="1"/>
  <c r="F33" i="6"/>
  <c r="G33" i="6" s="1"/>
  <c r="H33" i="6" s="1"/>
  <c r="F31" i="6"/>
  <c r="G31" i="6" s="1"/>
  <c r="H31" i="6" s="1"/>
  <c r="F30" i="6"/>
  <c r="G30" i="6" s="1"/>
  <c r="H30" i="6" s="1"/>
  <c r="F29" i="6"/>
  <c r="G29" i="6" s="1"/>
  <c r="H29" i="6" s="1"/>
  <c r="F28" i="6"/>
  <c r="G28" i="6" s="1"/>
  <c r="H28" i="6" s="1"/>
  <c r="F27" i="6"/>
  <c r="G27" i="6" s="1"/>
  <c r="H27" i="6" s="1"/>
  <c r="F26" i="6"/>
  <c r="G26" i="6" s="1"/>
  <c r="H26" i="6" s="1"/>
  <c r="F25" i="6"/>
  <c r="G25" i="6" s="1"/>
  <c r="H25" i="6" s="1"/>
  <c r="F24" i="6"/>
  <c r="G24" i="6" s="1"/>
  <c r="H24" i="6" s="1"/>
  <c r="F22" i="6"/>
  <c r="G22" i="6" s="1"/>
  <c r="H22" i="6" s="1"/>
  <c r="F21" i="6"/>
  <c r="G21" i="6" s="1"/>
  <c r="H21" i="6" s="1"/>
  <c r="F19" i="6"/>
  <c r="G19" i="6" s="1"/>
  <c r="H19" i="6" s="1"/>
  <c r="F18" i="6"/>
  <c r="G18" i="6" s="1"/>
  <c r="H18" i="6" s="1"/>
  <c r="F16" i="6"/>
  <c r="F14" i="6"/>
  <c r="G14" i="6" s="1"/>
  <c r="H14" i="6" s="1"/>
  <c r="F13" i="6"/>
  <c r="G13" i="6" s="1"/>
  <c r="F12" i="6"/>
  <c r="G12" i="6" s="1"/>
  <c r="H12" i="6" s="1"/>
  <c r="F10" i="6"/>
  <c r="G10" i="6" s="1"/>
  <c r="F9" i="6"/>
  <c r="G9" i="6" s="1"/>
  <c r="H9" i="6" s="1"/>
  <c r="F7" i="6"/>
  <c r="G7" i="6" s="1"/>
  <c r="H7" i="6" s="1"/>
  <c r="F6" i="6"/>
  <c r="G6" i="6" s="1"/>
  <c r="H6" i="6" s="1"/>
  <c r="J6" i="6" s="1"/>
  <c r="G412" i="6" l="1"/>
  <c r="F412" i="6" s="1"/>
  <c r="G16" i="6"/>
  <c r="H16" i="6" s="1"/>
  <c r="J16" i="6" s="1"/>
  <c r="H13" i="6"/>
  <c r="J13" i="6" s="1"/>
  <c r="H10" i="6"/>
  <c r="J10" i="6" s="1"/>
  <c r="J387" i="6"/>
  <c r="J397" i="6"/>
  <c r="J318" i="6"/>
  <c r="J267" i="6"/>
  <c r="J239" i="6"/>
  <c r="J193" i="6"/>
  <c r="J295" i="6"/>
  <c r="J116" i="6"/>
  <c r="J14" i="6"/>
  <c r="J21" i="6"/>
  <c r="J38" i="6"/>
  <c r="J383" i="6"/>
  <c r="J25" i="6"/>
  <c r="J370" i="6"/>
  <c r="J159" i="6"/>
  <c r="J138" i="6"/>
  <c r="J184" i="6"/>
  <c r="J191" i="6"/>
  <c r="J194" i="6"/>
  <c r="J231" i="6"/>
  <c r="J375" i="6"/>
  <c r="J226" i="6"/>
  <c r="J228" i="6"/>
  <c r="J234" i="6"/>
  <c r="J298" i="6"/>
  <c r="J327" i="6"/>
  <c r="J402" i="6"/>
  <c r="J69" i="6"/>
  <c r="J97" i="6"/>
  <c r="J128" i="6"/>
  <c r="J135" i="6"/>
  <c r="J296" i="6"/>
  <c r="J354" i="6"/>
  <c r="J379" i="6"/>
  <c r="J388" i="6"/>
  <c r="J390" i="6"/>
  <c r="J401" i="6"/>
  <c r="J47" i="6"/>
  <c r="J53" i="6"/>
  <c r="J55" i="6"/>
  <c r="J61" i="6"/>
  <c r="J65" i="6"/>
  <c r="J70" i="6"/>
  <c r="J75" i="6"/>
  <c r="J125" i="6"/>
  <c r="J132" i="6"/>
  <c r="J181" i="6"/>
  <c r="J212" i="6"/>
  <c r="J214" i="6"/>
  <c r="J216" i="6"/>
  <c r="J217" i="6"/>
  <c r="J272" i="6"/>
  <c r="J276" i="6"/>
  <c r="J330" i="6"/>
  <c r="J336" i="6"/>
  <c r="J345" i="6"/>
  <c r="J373" i="6"/>
  <c r="J382" i="6"/>
  <c r="J155" i="6"/>
  <c r="J294" i="6"/>
  <c r="J346" i="6"/>
  <c r="J33" i="6"/>
  <c r="J41" i="6"/>
  <c r="J44" i="6"/>
  <c r="J57" i="6"/>
  <c r="J79" i="6"/>
  <c r="J87" i="6"/>
  <c r="J150" i="6"/>
  <c r="J172" i="6"/>
  <c r="J188" i="6"/>
  <c r="J196" i="6"/>
  <c r="J248" i="6"/>
  <c r="J259" i="6"/>
  <c r="J280" i="6"/>
  <c r="J284" i="6"/>
  <c r="J321" i="6"/>
  <c r="J365" i="6"/>
  <c r="J400" i="6"/>
  <c r="J30" i="6"/>
  <c r="J100" i="6"/>
  <c r="J108" i="6"/>
  <c r="J121" i="6"/>
  <c r="J145" i="6"/>
  <c r="J147" i="6"/>
  <c r="J148" i="6"/>
  <c r="J204" i="6"/>
  <c r="J211" i="6"/>
  <c r="J237" i="6"/>
  <c r="J250" i="6"/>
  <c r="J301" i="6"/>
  <c r="J309" i="6"/>
  <c r="J371" i="6"/>
  <c r="J396" i="6"/>
  <c r="J408" i="6"/>
  <c r="J60" i="6"/>
  <c r="J68" i="6"/>
  <c r="J27" i="6"/>
  <c r="J29" i="6"/>
  <c r="J168" i="6"/>
  <c r="J7" i="6"/>
  <c r="J26" i="6"/>
  <c r="J28" i="6"/>
  <c r="J62" i="6"/>
  <c r="J102" i="6"/>
  <c r="J129" i="6"/>
  <c r="J142" i="6"/>
  <c r="J210" i="6"/>
  <c r="J202" i="6"/>
  <c r="J209" i="6"/>
  <c r="J255" i="6"/>
  <c r="J287" i="6"/>
  <c r="J292" i="6"/>
  <c r="J319" i="6"/>
  <c r="J334" i="6"/>
  <c r="J31" i="6"/>
  <c r="J160" i="6"/>
  <c r="J164" i="6"/>
  <c r="J198" i="6"/>
  <c r="J220" i="6"/>
  <c r="J372" i="6"/>
  <c r="J386" i="6"/>
  <c r="J395" i="6"/>
  <c r="J89" i="6"/>
  <c r="J24" i="6"/>
  <c r="J34" i="6"/>
  <c r="J58" i="6"/>
  <c r="J72" i="6"/>
  <c r="J73" i="6"/>
  <c r="J82" i="6"/>
  <c r="J85" i="6"/>
  <c r="J96" i="6"/>
  <c r="J104" i="6"/>
  <c r="J105" i="6"/>
  <c r="J112" i="6"/>
  <c r="J123" i="6"/>
  <c r="J140" i="6"/>
  <c r="J163" i="6"/>
  <c r="J175" i="6"/>
  <c r="J178" i="6"/>
  <c r="J199" i="6"/>
  <c r="J206" i="6"/>
  <c r="J208" i="6"/>
  <c r="J236" i="6"/>
  <c r="J251" i="6"/>
  <c r="J264" i="6"/>
  <c r="J270" i="6"/>
  <c r="J304" i="6"/>
  <c r="J331" i="6"/>
  <c r="J351" i="6"/>
  <c r="J355" i="6"/>
  <c r="J360" i="6"/>
  <c r="J406" i="6"/>
  <c r="J238" i="6"/>
  <c r="J242" i="6"/>
  <c r="J246" i="6"/>
  <c r="J252" i="6"/>
  <c r="J262" i="6"/>
  <c r="J274" i="6"/>
  <c r="J286" i="6"/>
  <c r="J290" i="6"/>
  <c r="J291" i="6"/>
  <c r="J293" i="6"/>
  <c r="J303" i="6"/>
  <c r="J314" i="6"/>
  <c r="J323" i="6"/>
  <c r="J338" i="6"/>
  <c r="J348" i="6"/>
  <c r="J359" i="6"/>
  <c r="J362" i="6"/>
  <c r="J374" i="6"/>
  <c r="J376" i="6"/>
  <c r="J389" i="6"/>
  <c r="J398" i="6"/>
  <c r="J403" i="6"/>
  <c r="J410" i="6"/>
  <c r="J369" i="6"/>
  <c r="J368" i="6"/>
  <c r="J54" i="6"/>
  <c r="J52" i="6"/>
  <c r="J167" i="6"/>
  <c r="J300" i="6"/>
  <c r="J288" i="6"/>
  <c r="J281" i="6"/>
  <c r="J230" i="6"/>
  <c r="J151" i="6"/>
  <c r="J131" i="6"/>
  <c r="J161" i="6"/>
  <c r="J19" i="6"/>
  <c r="J404" i="6"/>
  <c r="J407" i="6"/>
  <c r="J411" i="6"/>
  <c r="J405" i="6"/>
  <c r="J409" i="6"/>
  <c r="J394" i="6"/>
  <c r="J391" i="6"/>
  <c r="J392" i="6"/>
  <c r="J384" i="6"/>
  <c r="J380" i="6"/>
  <c r="J377" i="6"/>
  <c r="J366" i="6"/>
  <c r="J363" i="6"/>
  <c r="J350" i="6"/>
  <c r="J352" i="6"/>
  <c r="J349" i="6"/>
  <c r="J356" i="6"/>
  <c r="J353" i="6"/>
  <c r="J357" i="6"/>
  <c r="J344" i="6"/>
  <c r="J341" i="6"/>
  <c r="J342" i="6"/>
  <c r="J337" i="6"/>
  <c r="J339" i="6"/>
  <c r="J332" i="6"/>
  <c r="J326" i="6"/>
  <c r="J328" i="6"/>
  <c r="J322" i="6"/>
  <c r="J324" i="6"/>
  <c r="J317" i="6"/>
  <c r="J313" i="6"/>
  <c r="J315" i="6"/>
  <c r="J310" i="6"/>
  <c r="J311" i="6"/>
  <c r="J302" i="6"/>
  <c r="J305" i="6"/>
  <c r="J307" i="6"/>
  <c r="J306" i="6"/>
  <c r="J283" i="6"/>
  <c r="J275" i="6"/>
  <c r="J271" i="6"/>
  <c r="J266" i="6"/>
  <c r="J268" i="6"/>
  <c r="J263" i="6"/>
  <c r="J258" i="6"/>
  <c r="J260" i="6"/>
  <c r="J254" i="6"/>
  <c r="J256" i="6"/>
  <c r="J247" i="6"/>
  <c r="J245" i="6"/>
  <c r="J249" i="6"/>
  <c r="J241" i="6"/>
  <c r="J243" i="6"/>
  <c r="J232" i="6"/>
  <c r="J233" i="6"/>
  <c r="J225" i="6"/>
  <c r="J224" i="6"/>
  <c r="J223" i="6"/>
  <c r="J219" i="6"/>
  <c r="J221" i="6"/>
  <c r="J213" i="6"/>
  <c r="J203" i="6"/>
  <c r="J200" i="6"/>
  <c r="J195" i="6"/>
  <c r="J187" i="6"/>
  <c r="J189" i="6"/>
  <c r="J183" i="6"/>
  <c r="J185" i="6"/>
  <c r="J179" i="6"/>
  <c r="J174" i="6"/>
  <c r="J176" i="6"/>
  <c r="J170" i="6"/>
  <c r="J166" i="6"/>
  <c r="J158" i="6"/>
  <c r="J154" i="6"/>
  <c r="J156" i="6"/>
  <c r="J152" i="6"/>
  <c r="J144" i="6"/>
  <c r="J146" i="6"/>
  <c r="J139" i="6"/>
  <c r="J141" i="6"/>
  <c r="J136" i="6"/>
  <c r="J133" i="6"/>
  <c r="J127" i="6"/>
  <c r="J119" i="6"/>
  <c r="J122" i="6"/>
  <c r="J124" i="6"/>
  <c r="J120" i="6"/>
  <c r="J115" i="6"/>
  <c r="J117" i="6"/>
  <c r="J111" i="6"/>
  <c r="J113" i="6"/>
  <c r="J107" i="6"/>
  <c r="J109" i="6"/>
  <c r="J103" i="6"/>
  <c r="J101" i="6"/>
  <c r="J98" i="6"/>
  <c r="J94" i="6"/>
  <c r="J91" i="6"/>
  <c r="J92" i="6"/>
  <c r="J88" i="6"/>
  <c r="J83" i="6"/>
  <c r="J78" i="6"/>
  <c r="J80" i="6"/>
  <c r="J76" i="6"/>
  <c r="J71" i="6"/>
  <c r="J66" i="6"/>
  <c r="J63" i="6"/>
  <c r="J56" i="6"/>
  <c r="J51" i="6"/>
  <c r="J46" i="6"/>
  <c r="J48" i="6"/>
  <c r="J45" i="6"/>
  <c r="J49" i="6"/>
  <c r="J42" i="6"/>
  <c r="J37" i="6"/>
  <c r="J39" i="6"/>
  <c r="J35" i="6"/>
  <c r="J22" i="6"/>
  <c r="J18" i="6"/>
  <c r="J12" i="6"/>
  <c r="J9" i="6"/>
  <c r="H412" i="6" l="1"/>
</calcChain>
</file>

<file path=xl/sharedStrings.xml><?xml version="1.0" encoding="utf-8"?>
<sst xmlns="http://schemas.openxmlformats.org/spreadsheetml/2006/main" count="1374" uniqueCount="143">
  <si>
    <t>тыс. кВт*ч</t>
  </si>
  <si>
    <t>т у.т.</t>
  </si>
  <si>
    <t>тыс. руб.</t>
  </si>
  <si>
    <t>Экономический эффект, в пределах до:</t>
  </si>
  <si>
    <t>Время работы, ч</t>
  </si>
  <si>
    <t>Капитало-затраты, тыс. руб.</t>
  </si>
  <si>
    <t>Срок окупаемости</t>
  </si>
  <si>
    <t>Статья затрат</t>
  </si>
  <si>
    <t>Проектные работы</t>
  </si>
  <si>
    <t>Итого</t>
  </si>
  <si>
    <t>Укрупненные капиталозатраты, тыс. руб.</t>
  </si>
  <si>
    <t>ИТОГО</t>
  </si>
  <si>
    <t>-</t>
  </si>
  <si>
    <t>Установленная мощность существующего передачика, кВт</t>
  </si>
  <si>
    <t>Установленная мощность современного передатчика, кВт</t>
  </si>
  <si>
    <t>Наименование заменяемого передатчика</t>
  </si>
  <si>
    <t>Коэффициент использования установленной мощности оборудования</t>
  </si>
  <si>
    <t xml:space="preserve">АРТПС Минск (Коммунистическая)         </t>
  </si>
  <si>
    <t xml:space="preserve">АРТПС Молодечно                        </t>
  </si>
  <si>
    <t xml:space="preserve">АРТПС Новоселье                        </t>
  </si>
  <si>
    <t xml:space="preserve">АРТПС Плещеницы                        </t>
  </si>
  <si>
    <t xml:space="preserve">АРТПС Пруды                            </t>
  </si>
  <si>
    <t xml:space="preserve">АРТПС Радошковичи                      </t>
  </si>
  <si>
    <t xml:space="preserve">АРТПС Свислочь                 </t>
  </si>
  <si>
    <t xml:space="preserve">АРТПС Сенно                  </t>
  </si>
  <si>
    <t xml:space="preserve">АРТПС Скерси                    </t>
  </si>
  <si>
    <t xml:space="preserve">АРТПС Славгород                  </t>
  </si>
  <si>
    <t xml:space="preserve">АРТПС Следюки                 </t>
  </si>
  <si>
    <t xml:space="preserve">АРТПС Слобода                    </t>
  </si>
  <si>
    <t xml:space="preserve">АРТПС Сметаничи                 </t>
  </si>
  <si>
    <t xml:space="preserve">АРТПС Сморгонь                  </t>
  </si>
  <si>
    <t xml:space="preserve">АРТПС Солигорск               </t>
  </si>
  <si>
    <t xml:space="preserve">АРТПС Солтаново               </t>
  </si>
  <si>
    <t xml:space="preserve">АРТПС Сосны                 </t>
  </si>
  <si>
    <t xml:space="preserve">АРТПС Старые Дороги              </t>
  </si>
  <si>
    <t xml:space="preserve">АРТПС Стодоличи                   </t>
  </si>
  <si>
    <t xml:space="preserve">АРТПС Столбцы                    </t>
  </si>
  <si>
    <t xml:space="preserve">АРТПС Столин                    </t>
  </si>
  <si>
    <t xml:space="preserve">АРТПС Стрельчики                  </t>
  </si>
  <si>
    <t xml:space="preserve">АРТПС Струбки                     </t>
  </si>
  <si>
    <t xml:space="preserve">АРТПС Техтин                      </t>
  </si>
  <si>
    <t xml:space="preserve">АРТПС Трокеники                  </t>
  </si>
  <si>
    <t xml:space="preserve">АРТПС Ушачи                     </t>
  </si>
  <si>
    <t xml:space="preserve">АРТПС Шарковщина                 </t>
  </si>
  <si>
    <t xml:space="preserve">АРТПС Шепелевичи                  </t>
  </si>
  <si>
    <t xml:space="preserve">АРТПС Ярошовка                         </t>
  </si>
  <si>
    <t xml:space="preserve">ОРТПС Витебск                    </t>
  </si>
  <si>
    <t xml:space="preserve">ОРТПС Гомель                    </t>
  </si>
  <si>
    <t xml:space="preserve">ОРТПС Гродно                  </t>
  </si>
  <si>
    <t xml:space="preserve">ОРТПС Могилев                    </t>
  </si>
  <si>
    <t xml:space="preserve">ОРТПС Ракитница               </t>
  </si>
  <si>
    <t xml:space="preserve">РТПС Колодищи                </t>
  </si>
  <si>
    <t xml:space="preserve">АРТПС Пинск (Посеничи)          </t>
  </si>
  <si>
    <t xml:space="preserve">АРТПС Острино              </t>
  </si>
  <si>
    <t xml:space="preserve">АРТПС Осиповичи                 </t>
  </si>
  <si>
    <t xml:space="preserve">АРТПС Освея                      </t>
  </si>
  <si>
    <t xml:space="preserve">АРТПС Озерцы                    </t>
  </si>
  <si>
    <t xml:space="preserve">АРТПС Обухово                  </t>
  </si>
  <si>
    <t xml:space="preserve">АРТПС Новая Стража              </t>
  </si>
  <si>
    <t xml:space="preserve">АРТПС Мядель                    </t>
  </si>
  <si>
    <t xml:space="preserve">АРТПС Мыто                        </t>
  </si>
  <si>
    <t xml:space="preserve">АРТПС Мстиславль                 </t>
  </si>
  <si>
    <t xml:space="preserve">АРТПС Мосты                    </t>
  </si>
  <si>
    <t xml:space="preserve">АРТПС Мозырь                     </t>
  </si>
  <si>
    <t xml:space="preserve">АРТПС Мишневичи                 </t>
  </si>
  <si>
    <t xml:space="preserve">АРТПС Мироненки                   </t>
  </si>
  <si>
    <t xml:space="preserve">АРТПС Лялевщина                  </t>
  </si>
  <si>
    <t xml:space="preserve">АРТПС Любча                      </t>
  </si>
  <si>
    <t xml:space="preserve">АРТПС Любань                           </t>
  </si>
  <si>
    <t xml:space="preserve">АРТПС Луки                       </t>
  </si>
  <si>
    <t xml:space="preserve"> АРТПС Лиозно                     </t>
  </si>
  <si>
    <t xml:space="preserve">АРТПС Куплин (Пружаны)           </t>
  </si>
  <si>
    <t xml:space="preserve">АРТПС Крупский                         </t>
  </si>
  <si>
    <t xml:space="preserve">АРТПС Крулевщина                  </t>
  </si>
  <si>
    <t xml:space="preserve">АРТПС Кричев                      </t>
  </si>
  <si>
    <t xml:space="preserve">АРТПС Крево                    </t>
  </si>
  <si>
    <t xml:space="preserve">АРТПС Костюковичи                 </t>
  </si>
  <si>
    <t xml:space="preserve">АРТПС Копыль                      </t>
  </si>
  <si>
    <t xml:space="preserve">АРТПС Защебье                    </t>
  </si>
  <si>
    <t xml:space="preserve">АРТПС Запрудье                    </t>
  </si>
  <si>
    <t xml:space="preserve">АРТПС Жлобин                      </t>
  </si>
  <si>
    <t xml:space="preserve">АРТПС Житковичи                  </t>
  </si>
  <si>
    <t xml:space="preserve">АРТПС Дрогичин                  </t>
  </si>
  <si>
    <t xml:space="preserve">АРТПС Дричин                           </t>
  </si>
  <si>
    <t xml:space="preserve">АРТПС Долгиново                  </t>
  </si>
  <si>
    <t xml:space="preserve">АРТПС Добрынь                    </t>
  </si>
  <si>
    <t xml:space="preserve">АРТПС Гута                       </t>
  </si>
  <si>
    <t xml:space="preserve">АРТПС Гребенка                         </t>
  </si>
  <si>
    <t xml:space="preserve">АРТПС Горы                        </t>
  </si>
  <si>
    <t xml:space="preserve">АРТПС Геранены               </t>
  </si>
  <si>
    <t xml:space="preserve">АРТПС Ганцевичи                  </t>
  </si>
  <si>
    <t xml:space="preserve">АРТПС Ворновка                   </t>
  </si>
  <si>
    <t xml:space="preserve">АРТПС Волосовичи                  </t>
  </si>
  <si>
    <t xml:space="preserve">АРТПС Воложин                          </t>
  </si>
  <si>
    <t xml:space="preserve">АРТПС Вербовичи                  </t>
  </si>
  <si>
    <t xml:space="preserve">АРТПС Бычиха        </t>
  </si>
  <si>
    <t xml:space="preserve">АРТПС Браслав                  </t>
  </si>
  <si>
    <t xml:space="preserve">АРТПС Брагин                     </t>
  </si>
  <si>
    <t xml:space="preserve">АРТПС Борисов                          </t>
  </si>
  <si>
    <t xml:space="preserve">АРТПС Большие Чучевичи            </t>
  </si>
  <si>
    <t xml:space="preserve">АРТПС Богданово                   </t>
  </si>
  <si>
    <t xml:space="preserve">АРТПС Бобруйск                    </t>
  </si>
  <si>
    <t xml:space="preserve">АРТПС Березовка                  </t>
  </si>
  <si>
    <t xml:space="preserve">АРТПС Березино                         </t>
  </si>
  <si>
    <t xml:space="preserve">АРТПС Береза                      </t>
  </si>
  <si>
    <t xml:space="preserve">АРТПС Бегомль                    </t>
  </si>
  <si>
    <t xml:space="preserve">АРТПС Барановичи                 </t>
  </si>
  <si>
    <t xml:space="preserve">АПГ-2                           </t>
  </si>
  <si>
    <t xml:space="preserve">TXTU-250-R-2      </t>
  </si>
  <si>
    <t xml:space="preserve">TXTU-250-R-2     </t>
  </si>
  <si>
    <t xml:space="preserve">TXTU-250-R2       </t>
  </si>
  <si>
    <t xml:space="preserve">РТЦ-2000          </t>
  </si>
  <si>
    <t>РТЦ-2000</t>
  </si>
  <si>
    <t>Агат-1000</t>
  </si>
  <si>
    <t xml:space="preserve">РТЦ-1000М-Т2  </t>
  </si>
  <si>
    <t xml:space="preserve">SDT-202 ARK-6 </t>
  </si>
  <si>
    <t xml:space="preserve">РТЦ-1000М-Т2 </t>
  </si>
  <si>
    <t xml:space="preserve">TXTU-1200-R-2      </t>
  </si>
  <si>
    <t xml:space="preserve">RT-FMS-4001 </t>
  </si>
  <si>
    <t xml:space="preserve">RT-FMS-1001  </t>
  </si>
  <si>
    <t>РТЦ-2000М-Т2</t>
  </si>
  <si>
    <t xml:space="preserve">РТЦ-600               </t>
  </si>
  <si>
    <t>TXTU 1200-R-2 (Е)</t>
  </si>
  <si>
    <t xml:space="preserve">TXTU-250-R-2 </t>
  </si>
  <si>
    <t>TXTU-150-R-2</t>
  </si>
  <si>
    <t>РТЦ-600</t>
  </si>
  <si>
    <t>TXTU-1200-R-2 (Е)</t>
  </si>
  <si>
    <t>Современный радиопередатчик (КПД не менее 60%) вместо RT-FMS-1001</t>
  </si>
  <si>
    <t xml:space="preserve">Современный телепередатчик (КПД не менее 27%) вместо TXTU-250-R-2    </t>
  </si>
  <si>
    <t xml:space="preserve">Современный телепередатчик (КПД не менее 27%) вместо РТЦ-2000    </t>
  </si>
  <si>
    <t xml:space="preserve">Современный телепередатчик (КПД не менее 27%) вместо Агат-1000    </t>
  </si>
  <si>
    <t xml:space="preserve">Современный телепередатчик (КПД не менее 27%) вместо SDT-202 ARK-6     </t>
  </si>
  <si>
    <t xml:space="preserve">Современный телепередатчик (КПД не менее 27%) вместо РТЦ-1000М-Т2    </t>
  </si>
  <si>
    <t xml:space="preserve">Современный телепередатчик (КПД не менее 27%) вместо TXTU-1200-R-2    </t>
  </si>
  <si>
    <t>Современный радиопередатчик (КПД не менее 60%) вместо RT-FMS-4001</t>
  </si>
  <si>
    <t xml:space="preserve">Современный телепередатчик (КПД не менее 27%) вместо РТЦ-2000М-Т2    </t>
  </si>
  <si>
    <t>Современный радиопередатчик (КПД не менее 60%) вместо ПОВЧ-2,0</t>
  </si>
  <si>
    <t xml:space="preserve">Современный телепередатчик (КПД не менее 27%) вместо TXTU-1200-R-2 (Е)    </t>
  </si>
  <si>
    <t>Современный телепередатчик (КПД не менее 27%) вместо РТЦ-600</t>
  </si>
  <si>
    <t xml:space="preserve">Современный телепередатчик (КПД не менее 27%) вместо TXTU-150-R-2    </t>
  </si>
  <si>
    <t xml:space="preserve">Современный телепередатчик (КПД не менее 27%) вместо TXTU-1200-R-2 (E)    </t>
  </si>
  <si>
    <t xml:space="preserve">Современный телепередатчик (КПД не менее 27%) вместо TXTU-1200-R-2  </t>
  </si>
  <si>
    <t xml:space="preserve">Современный телепередатчик (КПД не менее 27%) вместо TXTU-1200-R-2 (E)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</si>
</sst>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4">
    <xf numFmtId="0" fontId="0" fillId="0" borderId="0" xfId="0"/>
    <xf numFmtId="0" fontId="1" fillId="0" borderId="0" xfId="1" applyFont="1"/>
    <xf numFmtId="0" fontId="2" fillId="0" borderId="1" xfId="1" applyFont="1" applyBorder="1" applyAlignment="1">
      <alignment horizontal="center" vertical="center" textRotation="90"/>
    </xf>
    <xf numFmtId="164" fontId="1" fillId="0" borderId="0" xfId="1" applyNumberFormat="1" applyFont="1"/>
    <xf numFmtId="0" fontId="2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1" fillId="0" borderId="1" xfId="1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1" fontId="1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164" fontId="8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 xr:uid="{00000000-0005-0000-0000-000001000000}"/>
    <cellStyle name="Обычный 5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DOCUME~1\Dimon\LOCALS~1\Temp\Rar$DI00.344\&#1040;&#1089;&#1073;&#1077;&#1089;&#1090;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43;&#1091;&#1090;&#1072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3;&#1086;&#1088;&#1084;&#1099;\&#1054;&#1040;&#1054;%20&#1050;&#1077;&#1088;&#1072;&#1084;&#1080;&#1085;\&#1053;&#1086;&#1088;&#1084;&#1099;\&#1043;&#1086;&#1090;&#1086;&#1074;&#1086;\&#1048;&#1085;&#1092;&#1086;&#1088;&#1084;&#1072;&#1094;&#1080;&#1103;%20&#1053;&#1048;&#1055;&#1058;&#1048;&#1057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-&#1090;&#1072;%202004\&#1041;&#1077;&#1083;%20&#1094;&#1077;&#1084;%20&#1079;-&#1076;\&#1041;&#1062;&#1047;%20&#1072;&#1091;&#1076;&#1080;&#1090;\&#1050;&#1077;&#1088;&#1072;&#1084;&#1080;&#1085;\1\&#1050;&#1091;&#1083;&#1080;&#1085;&#1080;&#1095;\&#1074;&#1080;&#1090;&#1077;&#1073;&#1089;&#1082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DOCUME~1\Dimon\LOCALS~1\Temp\Rar$DI00.344\&#1040;&#1089;&#1073;&#1077;&#1089;&#1090;2\14.0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63;&#1055;%20&#1044;&#1072;&#1088;&#1080;&#1076;&#1072;\balexby\&#1053;&#1086;&#1088;&#1084;&#1099;%20&#1058;&#1069;&#1056;\2%20-%20&#1043;&#1086;&#1090;&#1086;&#1074;&#1086;\&#1047;&#1072;&#1074;&#1086;&#1076;%20&#1050;&#1055;&#1044;%20&#8470;3%20&#1054;&#1040;&#1054;%20&#1052;&#1040;&#1055;&#1048;&#1044;\&#1053;&#1086;&#1088;&#1084;&#1099;\&#1054;&#1040;&#1054;%20&#1050;&#1077;&#1088;&#1072;&#1084;&#1080;&#1085;\&#1053;&#1086;&#1088;&#1084;&#1099;%20&#1058;&#1069;&#1056;\&#1054;&#1089;&#1074;&#1086;&#1077;&#1085;&#1080;&#1077;%20&#1090;&#1077;&#1093;&#1085;&#1086;&#1083;&#1086;&#1075;&#1080;&#1095;&#1077;&#1089;&#1082;&#1086;&#1075;&#1086;%20&#1087;&#1088;&#1086;&#1094;&#1077;&#1089;&#1089;&#1072;\&#1053;&#1086;&#1088;&#1084;&#1099;\&#1048;&#1085;&#1092;&#1086;&#1088;&#1084;&#1072;&#1094;&#1080;&#1103;%20&#1053;&#1048;&#1055;&#1058;&#1048;&#1057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\&#1088;&#1072;&#1073;&#1086;&#1090;&#1072;%20(d)\Documents%20and%20Settings\&#1056;&#1040;&#1041;&#1054;&#1058;&#1040;\Desktop\&#1086;&#1088;&#1096;&#1072;%20&#1089;&#1090;&#1072;&#1088;&#1099;&#1081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.abteco\&#1063;&#1055;%20&#1044;&#1072;&#1088;&#1080;&#1076;&#1072;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43;&#1091;&#1090;&#1072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88;&#1091;&#1073;&#1077;&#1088;&#1086;&#1080;&#1076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0;&#1091;&#1083;&#1080;&#1085;&#1080;&#1095;\&#1086;&#1088;&#1096;&#1072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82;&#1091;&#1083;&#1080;&#1085;&#1080;&#1095;\&#1073;&#1077;&#1088;&#1077;&#1079;&#1072;\&#1052;&#1086;&#1080;%20&#1076;&#1086;&#1082;&#1091;&#1084;&#1077;&#1085;&#1090;&#1099;\&#1085;&#1077;&#1088;&#1091;&#1076;&#1087;&#1088;&#1086;&#1084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0;&#1091;&#1083;&#1080;&#1085;&#1080;&#1095;\&#1074;&#1080;&#1090;&#1077;&#1073;&#1089;&#1082;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&#1072;&#1073;&#1086;&#1090;&#1072;\&#1050;&#1088;&#1072;&#1089;&#1085;&#1086;&#1089;&#1077;&#1083;&#1100;&#1089;&#1082;\&#1079;&#1089;&#1084;\&#1089;&#1084;&#1086;&#1088;&#1075;&#1086;&#1085;&#1100;\IRINA\&#1043;&#1086;&#1084;&#1077;&#1083;&#1100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WINDOWS\&#1056;&#1072;&#1073;&#1086;&#1095;&#1080;&#1081;%20&#1089;&#1090;&#1086;&#1083;\&#1052;&#1086;&#1080;%20&#1076;&#1086;&#1082;&#1091;&#1084;&#1077;&#1085;&#1090;&#1099;\&#1052;&#1086;&#1080;%20&#1076;&#1086;&#1082;&#1091;&#1084;&#1077;&#1085;&#1090;&#1099;\&#1052;&#1086;&#1075;&#1080;&#1083;&#1077;&#1074;\IRINA\&#1043;&#1086;&#1084;&#1077;&#1083;&#1100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-&#1090;&#1072;%202004\&#1041;&#1077;&#1083;%20&#1094;&#1077;&#1084;%20&#1079;-&#1076;\&#1041;&#1062;&#1047;%20&#1072;&#1091;&#1076;&#1080;&#1090;\&#1041;&#1077;&#1088;&#1077;&#1079;&#1072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ЭО"/>
      <sheetName val="Тит"/>
      <sheetName val="Исп"/>
      <sheetName val="реф"/>
      <sheetName val="С"/>
      <sheetName val="вв"/>
      <sheetName val="Р1"/>
      <sheetName val="Р 2"/>
      <sheetName val="рис11"/>
      <sheetName val="табл.21"/>
      <sheetName val="табл.22-23"/>
      <sheetName val="Т2.5"/>
      <sheetName val="табл.2.6"/>
      <sheetName val="т2.3.1"/>
      <sheetName val="т.2.3.2"/>
      <sheetName val="рис.2.3.1"/>
      <sheetName val="оргтех р3.1."/>
      <sheetName val="р31"/>
      <sheetName val="р3.1-4"/>
      <sheetName val="Т 3.2.1"/>
      <sheetName val="Т3.2.2"/>
      <sheetName val="т3.3.1"/>
      <sheetName val="Т.3.32."/>
      <sheetName val="т3.3.3"/>
      <sheetName val="Т334"/>
      <sheetName val="Т335"/>
      <sheetName val="т3.4.1."/>
      <sheetName val="т.3.4.2"/>
      <sheetName val="Т3.43"/>
      <sheetName val="т.3.4.4"/>
      <sheetName val="рис.3.4.1"/>
      <sheetName val="прогр."/>
      <sheetName val="выводы"/>
      <sheetName val="пр"/>
      <sheetName val="Л"/>
      <sheetName val="Т 7"/>
      <sheetName val="Т 8"/>
      <sheetName val="Т 9"/>
      <sheetName val="Т 11"/>
      <sheetName val="Т 14"/>
      <sheetName val="Т 15"/>
      <sheetName val="Т 18"/>
      <sheetName val="Т 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4">
          <cell r="R4">
            <v>1.1499999999999999</v>
          </cell>
        </row>
        <row r="5">
          <cell r="R5">
            <v>0.08</v>
          </cell>
        </row>
        <row r="6">
          <cell r="R6">
            <v>2.0449999999999999E-2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3:S757"/>
  <sheetViews>
    <sheetView tabSelected="1" zoomScaleNormal="100" workbookViewId="0">
      <selection activeCell="B9" sqref="B9"/>
    </sheetView>
  </sheetViews>
  <sheetFormatPr defaultColWidth="9.140625" defaultRowHeight="15.75" x14ac:dyDescent="0.25"/>
  <cols>
    <col min="1" max="1" width="43.5703125" style="1" customWidth="1"/>
    <col min="2" max="2" width="17.85546875" style="1" customWidth="1"/>
    <col min="3" max="4" width="18.7109375" style="1" customWidth="1"/>
    <col min="5" max="5" width="12" style="1" customWidth="1"/>
    <col min="6" max="8" width="9.5703125" style="1" customWidth="1"/>
    <col min="9" max="9" width="12" style="1" customWidth="1"/>
    <col min="10" max="10" width="15.140625" style="1" customWidth="1"/>
    <col min="11" max="12" width="9.140625" style="1"/>
    <col min="13" max="14" width="45.28515625" style="1" customWidth="1"/>
    <col min="15" max="16384" width="9.140625" style="1"/>
  </cols>
  <sheetData>
    <row r="3" spans="1:19" ht="48" customHeight="1" x14ac:dyDescent="0.25">
      <c r="A3" s="21" t="s">
        <v>15</v>
      </c>
      <c r="B3" s="21" t="s">
        <v>13</v>
      </c>
      <c r="C3" s="21" t="s">
        <v>14</v>
      </c>
      <c r="D3" s="21" t="s">
        <v>16</v>
      </c>
      <c r="E3" s="21" t="s">
        <v>4</v>
      </c>
      <c r="F3" s="21" t="s">
        <v>3</v>
      </c>
      <c r="G3" s="21"/>
      <c r="H3" s="21"/>
      <c r="I3" s="17" t="s">
        <v>5</v>
      </c>
      <c r="J3" s="17" t="s">
        <v>6</v>
      </c>
    </row>
    <row r="4" spans="1:19" ht="69.75" customHeight="1" x14ac:dyDescent="0.25">
      <c r="A4" s="21"/>
      <c r="B4" s="21"/>
      <c r="C4" s="21"/>
      <c r="D4" s="21"/>
      <c r="E4" s="21"/>
      <c r="F4" s="2" t="s">
        <v>0</v>
      </c>
      <c r="G4" s="2" t="s">
        <v>1</v>
      </c>
      <c r="H4" s="2" t="s">
        <v>2</v>
      </c>
      <c r="I4" s="17"/>
      <c r="J4" s="17"/>
    </row>
    <row r="5" spans="1:19" ht="15.75" customHeight="1" x14ac:dyDescent="0.25">
      <c r="A5" s="21" t="s">
        <v>107</v>
      </c>
      <c r="B5" s="21"/>
      <c r="C5" s="21"/>
      <c r="D5" s="21"/>
      <c r="E5" s="21"/>
      <c r="F5" s="21"/>
      <c r="G5" s="21"/>
      <c r="H5" s="21"/>
      <c r="I5" s="21"/>
      <c r="J5" s="21"/>
    </row>
    <row r="6" spans="1:19" ht="15.75" customHeight="1" x14ac:dyDescent="0.25">
      <c r="A6" s="9" t="s">
        <v>108</v>
      </c>
      <c r="B6" s="6">
        <v>2.7</v>
      </c>
      <c r="C6" s="6">
        <f>0.3/0.27</f>
        <v>1.1111111111111109</v>
      </c>
      <c r="D6" s="6">
        <v>1</v>
      </c>
      <c r="E6" s="7">
        <v>8760</v>
      </c>
      <c r="F6" s="6">
        <f t="shared" ref="F6:F7" si="0">(B6-C6)*D6*E6/1000</f>
        <v>13.91866666666667</v>
      </c>
      <c r="G6" s="6">
        <f t="shared" ref="G6:G7" si="1">F6*0.2986*1.079</f>
        <v>4.4844468621333347</v>
      </c>
      <c r="H6" s="6">
        <f t="shared" ref="H6:H7" si="2">G6*200*2.59/1000</f>
        <v>2.3229434745850672</v>
      </c>
      <c r="I6" s="6">
        <f>Затраты!B5</f>
        <v>34.187999999999995</v>
      </c>
      <c r="J6" s="6">
        <f t="shared" ref="J6:J7" si="3">I6/H6</f>
        <v>14.717534186279234</v>
      </c>
      <c r="K6" s="3"/>
      <c r="N6" s="3"/>
      <c r="O6" s="3"/>
      <c r="P6" s="3"/>
      <c r="R6" s="3"/>
    </row>
    <row r="7" spans="1:19" ht="15.6" customHeight="1" x14ac:dyDescent="0.25">
      <c r="A7" s="9" t="s">
        <v>109</v>
      </c>
      <c r="B7" s="6">
        <v>2.7</v>
      </c>
      <c r="C7" s="6">
        <f>0.3/0.27</f>
        <v>1.1111111111111109</v>
      </c>
      <c r="D7" s="6">
        <v>1</v>
      </c>
      <c r="E7" s="7">
        <v>8760</v>
      </c>
      <c r="F7" s="6">
        <f t="shared" si="0"/>
        <v>13.91866666666667</v>
      </c>
      <c r="G7" s="6">
        <f t="shared" si="1"/>
        <v>4.4844468621333347</v>
      </c>
      <c r="H7" s="6">
        <f t="shared" si="2"/>
        <v>2.3229434745850672</v>
      </c>
      <c r="I7" s="6">
        <f>Затраты!B8</f>
        <v>34.187999999999995</v>
      </c>
      <c r="J7" s="6">
        <f t="shared" si="3"/>
        <v>14.717534186279234</v>
      </c>
      <c r="L7" s="3"/>
      <c r="O7" s="3"/>
      <c r="P7" s="3"/>
      <c r="Q7" s="3"/>
      <c r="S7" s="3"/>
    </row>
    <row r="8" spans="1:19" ht="15.75" customHeight="1" x14ac:dyDescent="0.25">
      <c r="A8" s="21" t="s">
        <v>106</v>
      </c>
      <c r="B8" s="21"/>
      <c r="C8" s="21"/>
      <c r="D8" s="21"/>
      <c r="E8" s="21"/>
      <c r="F8" s="21"/>
      <c r="G8" s="21"/>
      <c r="H8" s="21"/>
      <c r="I8" s="21"/>
      <c r="J8" s="21"/>
      <c r="K8" s="3"/>
      <c r="N8" s="3"/>
      <c r="O8" s="3"/>
      <c r="P8" s="3"/>
      <c r="R8" s="3"/>
    </row>
    <row r="9" spans="1:19" ht="15.75" customHeight="1" x14ac:dyDescent="0.25">
      <c r="A9" s="9" t="s">
        <v>110</v>
      </c>
      <c r="B9" s="6">
        <v>2.7</v>
      </c>
      <c r="C9" s="6">
        <f>0.3/0.27</f>
        <v>1.1111111111111109</v>
      </c>
      <c r="D9" s="6">
        <v>1</v>
      </c>
      <c r="E9" s="7">
        <v>8760</v>
      </c>
      <c r="F9" s="6">
        <f t="shared" ref="F9:F10" si="4">(B9-C9)*D9*E9/1000</f>
        <v>13.91866666666667</v>
      </c>
      <c r="G9" s="6">
        <f t="shared" ref="G9:G10" si="5">F9*0.2986*1.079</f>
        <v>4.4844468621333347</v>
      </c>
      <c r="H9" s="6">
        <f t="shared" ref="H9:H10" si="6">G9*200*2.59/1000</f>
        <v>2.3229434745850672</v>
      </c>
      <c r="I9" s="6">
        <f>Затраты!B12</f>
        <v>34.187999999999995</v>
      </c>
      <c r="J9" s="6">
        <f t="shared" ref="J9:J10" si="7">I9/H9</f>
        <v>14.717534186279234</v>
      </c>
      <c r="L9" s="3"/>
      <c r="O9" s="3"/>
      <c r="P9" s="3"/>
      <c r="Q9" s="3"/>
      <c r="S9" s="3"/>
    </row>
    <row r="10" spans="1:19" ht="15.75" customHeight="1" x14ac:dyDescent="0.25">
      <c r="A10" s="10" t="s">
        <v>111</v>
      </c>
      <c r="B10" s="14">
        <v>13.4</v>
      </c>
      <c r="C10" s="14">
        <f>2/0.27</f>
        <v>7.4074074074074066</v>
      </c>
      <c r="D10" s="14">
        <v>1</v>
      </c>
      <c r="E10" s="12">
        <v>8000</v>
      </c>
      <c r="F10" s="14">
        <f t="shared" si="4"/>
        <v>47.94074074074075</v>
      </c>
      <c r="G10" s="14">
        <f t="shared" si="5"/>
        <v>15.445998494814816</v>
      </c>
      <c r="H10" s="14">
        <f t="shared" si="6"/>
        <v>8.0010272203140751</v>
      </c>
      <c r="I10" s="14">
        <f>Затраты!B15</f>
        <v>82.620999999999995</v>
      </c>
      <c r="J10" s="14">
        <f t="shared" si="7"/>
        <v>10.326299076977364</v>
      </c>
      <c r="K10" s="3"/>
      <c r="N10" s="3"/>
      <c r="O10" s="3"/>
      <c r="P10" s="3"/>
      <c r="R10" s="3"/>
    </row>
    <row r="11" spans="1:19" x14ac:dyDescent="0.25">
      <c r="A11" s="17" t="s">
        <v>105</v>
      </c>
      <c r="B11" s="17"/>
      <c r="C11" s="17"/>
      <c r="D11" s="17"/>
      <c r="E11" s="17"/>
      <c r="F11" s="17"/>
      <c r="G11" s="17"/>
      <c r="H11" s="17"/>
      <c r="I11" s="17"/>
      <c r="J11" s="17"/>
      <c r="L11" s="3"/>
      <c r="O11" s="3"/>
      <c r="P11" s="3"/>
      <c r="Q11" s="3"/>
      <c r="S11" s="3"/>
    </row>
    <row r="12" spans="1:19" x14ac:dyDescent="0.25">
      <c r="A12" s="10" t="s">
        <v>112</v>
      </c>
      <c r="B12" s="14">
        <v>13.4</v>
      </c>
      <c r="C12" s="14">
        <f>2/0.27</f>
        <v>7.4074074074074066</v>
      </c>
      <c r="D12" s="14">
        <v>1</v>
      </c>
      <c r="E12" s="12">
        <v>8000</v>
      </c>
      <c r="F12" s="14">
        <f t="shared" ref="F12:F14" si="8">(B12-C12)*D12*E12/1000</f>
        <v>47.94074074074075</v>
      </c>
      <c r="G12" s="14">
        <f t="shared" ref="G12:G16" si="9">F12*0.2986*1.079</f>
        <v>15.445998494814816</v>
      </c>
      <c r="H12" s="14">
        <f t="shared" ref="H12:H14" si="10">G12*200*2.59/1000</f>
        <v>8.0010272203140751</v>
      </c>
      <c r="I12" s="14">
        <f>Затраты!B19</f>
        <v>82.620999999999995</v>
      </c>
      <c r="J12" s="14">
        <f t="shared" ref="J12:J14" si="11">I12/H12</f>
        <v>10.326299076977364</v>
      </c>
    </row>
    <row r="13" spans="1:19" x14ac:dyDescent="0.25">
      <c r="A13" s="10" t="s">
        <v>113</v>
      </c>
      <c r="B13" s="14">
        <v>7.1</v>
      </c>
      <c r="C13" s="14">
        <f>1/0.27</f>
        <v>3.7037037037037033</v>
      </c>
      <c r="D13" s="14">
        <v>1</v>
      </c>
      <c r="E13" s="12">
        <v>8000</v>
      </c>
      <c r="F13" s="14">
        <f t="shared" si="8"/>
        <v>27.170370370370371</v>
      </c>
      <c r="G13" s="14">
        <f t="shared" si="9"/>
        <v>8.7540053274074072</v>
      </c>
      <c r="H13" s="14">
        <f t="shared" si="10"/>
        <v>4.534574759597036</v>
      </c>
      <c r="I13" s="14">
        <f>Затраты!B22</f>
        <v>39.885999999999996</v>
      </c>
      <c r="J13" s="14">
        <f t="shared" si="11"/>
        <v>8.7959736280860117</v>
      </c>
    </row>
    <row r="14" spans="1:19" x14ac:dyDescent="0.25">
      <c r="A14" s="10" t="s">
        <v>115</v>
      </c>
      <c r="B14" s="14">
        <v>4.5</v>
      </c>
      <c r="C14" s="14">
        <f>1/0.27</f>
        <v>3.7037037037037033</v>
      </c>
      <c r="D14" s="14">
        <v>1</v>
      </c>
      <c r="E14" s="12">
        <v>8760</v>
      </c>
      <c r="F14" s="14">
        <f t="shared" si="8"/>
        <v>6.9755555555555597</v>
      </c>
      <c r="G14" s="14">
        <f t="shared" si="9"/>
        <v>2.2474500591111122</v>
      </c>
      <c r="H14" s="14">
        <f t="shared" si="10"/>
        <v>1.1641791306195559</v>
      </c>
      <c r="I14" s="14">
        <f>Затраты!B25</f>
        <v>39.885999999999996</v>
      </c>
      <c r="J14" s="14">
        <f t="shared" si="11"/>
        <v>34.261050512710497</v>
      </c>
    </row>
    <row r="15" spans="1:19" ht="15.75" customHeight="1" x14ac:dyDescent="0.25">
      <c r="A15" s="17" t="s">
        <v>104</v>
      </c>
      <c r="B15" s="17"/>
      <c r="C15" s="17"/>
      <c r="D15" s="17"/>
      <c r="E15" s="17"/>
      <c r="F15" s="17"/>
      <c r="G15" s="17"/>
      <c r="H15" s="17"/>
      <c r="I15" s="17"/>
      <c r="J15" s="17"/>
    </row>
    <row r="16" spans="1:19" x14ac:dyDescent="0.25">
      <c r="A16" s="10" t="s">
        <v>114</v>
      </c>
      <c r="B16" s="14">
        <v>3.8</v>
      </c>
      <c r="C16" s="14">
        <f>0.6/0.27</f>
        <v>2.2222222222222219</v>
      </c>
      <c r="D16" s="14">
        <v>1</v>
      </c>
      <c r="E16" s="12">
        <v>8760</v>
      </c>
      <c r="F16" s="14">
        <f t="shared" ref="F16" si="12">(B16-C16)*D16*E16/1000</f>
        <v>13.821333333333333</v>
      </c>
      <c r="G16" s="14">
        <f t="shared" si="9"/>
        <v>4.4530870938666665</v>
      </c>
      <c r="H16" s="14">
        <f t="shared" ref="H16" si="13">G16*200*2.59/1000</f>
        <v>2.306699114622933</v>
      </c>
      <c r="I16" s="14">
        <f>Затраты!B29</f>
        <v>34.187999999999995</v>
      </c>
      <c r="J16" s="14">
        <f t="shared" ref="J16" si="14">I16/H16</f>
        <v>14.821178793224869</v>
      </c>
    </row>
    <row r="17" spans="1:10" ht="15.75" customHeight="1" x14ac:dyDescent="0.25">
      <c r="A17" s="17" t="s">
        <v>103</v>
      </c>
      <c r="B17" s="17"/>
      <c r="C17" s="17"/>
      <c r="D17" s="17"/>
      <c r="E17" s="17"/>
      <c r="F17" s="17"/>
      <c r="G17" s="17"/>
      <c r="H17" s="17"/>
      <c r="I17" s="17"/>
      <c r="J17" s="17"/>
    </row>
    <row r="18" spans="1:10" ht="15.75" customHeight="1" x14ac:dyDescent="0.25">
      <c r="A18" s="10" t="s">
        <v>111</v>
      </c>
      <c r="B18" s="14">
        <v>13.4</v>
      </c>
      <c r="C18" s="14">
        <f>2/0.27</f>
        <v>7.4074074074074066</v>
      </c>
      <c r="D18" s="14">
        <v>1</v>
      </c>
      <c r="E18" s="12">
        <v>8000</v>
      </c>
      <c r="F18" s="14">
        <f t="shared" ref="F18:F19" si="15">(B18-C18)*D18*E18/1000</f>
        <v>47.94074074074075</v>
      </c>
      <c r="G18" s="14">
        <f t="shared" ref="G18:G19" si="16">F18*0.2986*1.079</f>
        <v>15.445998494814816</v>
      </c>
      <c r="H18" s="14">
        <f t="shared" ref="H18:H19" si="17">G18*200*2.59/1000</f>
        <v>8.0010272203140751</v>
      </c>
      <c r="I18" s="14">
        <f>Затраты!B33</f>
        <v>82.620999999999995</v>
      </c>
      <c r="J18" s="14">
        <f t="shared" ref="J18:J19" si="18">I18/H18</f>
        <v>10.326299076977364</v>
      </c>
    </row>
    <row r="19" spans="1:10" x14ac:dyDescent="0.25">
      <c r="A19" s="10" t="s">
        <v>115</v>
      </c>
      <c r="B19" s="14">
        <v>4.5</v>
      </c>
      <c r="C19" s="14">
        <f>1/0.27</f>
        <v>3.7037037037037033</v>
      </c>
      <c r="D19" s="14">
        <v>1</v>
      </c>
      <c r="E19" s="12">
        <v>8760</v>
      </c>
      <c r="F19" s="14">
        <f t="shared" si="15"/>
        <v>6.9755555555555597</v>
      </c>
      <c r="G19" s="14">
        <f t="shared" si="16"/>
        <v>2.2474500591111122</v>
      </c>
      <c r="H19" s="14">
        <f t="shared" si="17"/>
        <v>1.1641791306195559</v>
      </c>
      <c r="I19" s="14">
        <f>Затраты!B36</f>
        <v>39.885999999999996</v>
      </c>
      <c r="J19" s="14">
        <f t="shared" si="18"/>
        <v>34.261050512710497</v>
      </c>
    </row>
    <row r="20" spans="1:10" x14ac:dyDescent="0.25">
      <c r="A20" s="17" t="s">
        <v>102</v>
      </c>
      <c r="B20" s="17"/>
      <c r="C20" s="17"/>
      <c r="D20" s="17"/>
      <c r="E20" s="17"/>
      <c r="F20" s="17"/>
      <c r="G20" s="17"/>
      <c r="H20" s="17"/>
      <c r="I20" s="17"/>
      <c r="J20" s="17"/>
    </row>
    <row r="21" spans="1:10" x14ac:dyDescent="0.25">
      <c r="A21" s="10" t="s">
        <v>116</v>
      </c>
      <c r="B21" s="14">
        <v>3.8</v>
      </c>
      <c r="C21" s="14">
        <f>0.6/0.27</f>
        <v>2.2222222222222219</v>
      </c>
      <c r="D21" s="14">
        <v>1</v>
      </c>
      <c r="E21" s="12">
        <v>8760</v>
      </c>
      <c r="F21" s="14">
        <f t="shared" ref="F21:F22" si="19">(B21-C21)*D21*E21/1000</f>
        <v>13.821333333333333</v>
      </c>
      <c r="G21" s="14">
        <f t="shared" ref="G21:G22" si="20">F21*0.2986*1.079</f>
        <v>4.4530870938666665</v>
      </c>
      <c r="H21" s="14">
        <f t="shared" ref="H21:H22" si="21">G21*200*2.59/1000</f>
        <v>2.306699114622933</v>
      </c>
      <c r="I21" s="14">
        <f>Затраты!B40</f>
        <v>34.187999999999995</v>
      </c>
      <c r="J21" s="14">
        <f t="shared" ref="J21:J22" si="22">I21/H21</f>
        <v>14.821178793224869</v>
      </c>
    </row>
    <row r="22" spans="1:10" x14ac:dyDescent="0.25">
      <c r="A22" s="10" t="s">
        <v>117</v>
      </c>
      <c r="B22" s="14">
        <v>11.4</v>
      </c>
      <c r="C22" s="14">
        <f>1/0.27</f>
        <v>3.7037037037037033</v>
      </c>
      <c r="D22" s="14">
        <v>1</v>
      </c>
      <c r="E22" s="12">
        <v>8000</v>
      </c>
      <c r="F22" s="14">
        <f t="shared" si="19"/>
        <v>61.570370370370377</v>
      </c>
      <c r="G22" s="14">
        <f t="shared" si="20"/>
        <v>19.837320687407406</v>
      </c>
      <c r="H22" s="14">
        <f t="shared" si="21"/>
        <v>10.275732116077036</v>
      </c>
      <c r="I22" s="14">
        <f>Затраты!B43</f>
        <v>71.3</v>
      </c>
      <c r="J22" s="14">
        <f t="shared" si="22"/>
        <v>6.9386783534816576</v>
      </c>
    </row>
    <row r="23" spans="1:10" x14ac:dyDescent="0.25">
      <c r="A23" s="17" t="s">
        <v>101</v>
      </c>
      <c r="B23" s="17"/>
      <c r="C23" s="17"/>
      <c r="D23" s="17"/>
      <c r="E23" s="17"/>
      <c r="F23" s="17"/>
      <c r="G23" s="17"/>
      <c r="H23" s="17"/>
      <c r="I23" s="17"/>
      <c r="J23" s="17"/>
    </row>
    <row r="24" spans="1:10" x14ac:dyDescent="0.25">
      <c r="A24" s="10" t="s">
        <v>110</v>
      </c>
      <c r="B24" s="14">
        <v>2.7</v>
      </c>
      <c r="C24" s="14">
        <f>0.3/0.27</f>
        <v>1.1111111111111109</v>
      </c>
      <c r="D24" s="14">
        <v>1</v>
      </c>
      <c r="E24" s="12">
        <v>8760</v>
      </c>
      <c r="F24" s="14">
        <f t="shared" ref="F24:F31" si="23">(B24-C24)*D24*E24/1000</f>
        <v>13.91866666666667</v>
      </c>
      <c r="G24" s="14">
        <f t="shared" ref="G24:G31" si="24">F24*0.2986*1.079</f>
        <v>4.4844468621333347</v>
      </c>
      <c r="H24" s="14">
        <f t="shared" ref="H24:H31" si="25">G24*200*2.59/1000</f>
        <v>2.3229434745850672</v>
      </c>
      <c r="I24" s="14">
        <f>Затраты!B47</f>
        <v>34.187999999999995</v>
      </c>
      <c r="J24" s="14">
        <f t="shared" ref="J24:J31" si="26">I24/H24</f>
        <v>14.717534186279234</v>
      </c>
    </row>
    <row r="25" spans="1:10" x14ac:dyDescent="0.25">
      <c r="A25" s="10" t="s">
        <v>118</v>
      </c>
      <c r="B25" s="14">
        <v>7.9</v>
      </c>
      <c r="C25" s="14">
        <f>4/0.65</f>
        <v>6.1538461538461533</v>
      </c>
      <c r="D25" s="14">
        <v>1</v>
      </c>
      <c r="E25" s="12">
        <v>8760</v>
      </c>
      <c r="F25" s="14">
        <f t="shared" si="23"/>
        <v>15.2963076923077</v>
      </c>
      <c r="G25" s="14">
        <f t="shared" si="24"/>
        <v>4.9283081976000025</v>
      </c>
      <c r="H25" s="14">
        <f t="shared" si="25"/>
        <v>2.5528636463568009</v>
      </c>
      <c r="I25" s="14">
        <f>Затраты!B50</f>
        <v>56.98</v>
      </c>
      <c r="J25" s="14">
        <f t="shared" si="26"/>
        <v>22.320032674411078</v>
      </c>
    </row>
    <row r="26" spans="1:10" x14ac:dyDescent="0.25">
      <c r="A26" s="10" t="s">
        <v>118</v>
      </c>
      <c r="B26" s="14">
        <v>7.9</v>
      </c>
      <c r="C26" s="14">
        <f>4/0.65</f>
        <v>6.1538461538461533</v>
      </c>
      <c r="D26" s="14">
        <v>1</v>
      </c>
      <c r="E26" s="12">
        <v>8760</v>
      </c>
      <c r="F26" s="14">
        <f t="shared" si="23"/>
        <v>15.2963076923077</v>
      </c>
      <c r="G26" s="14">
        <f t="shared" si="24"/>
        <v>4.9283081976000025</v>
      </c>
      <c r="H26" s="14">
        <f t="shared" si="25"/>
        <v>2.5528636463568009</v>
      </c>
      <c r="I26" s="14">
        <f>Затраты!B53</f>
        <v>56.98</v>
      </c>
      <c r="J26" s="14">
        <f t="shared" si="26"/>
        <v>22.320032674411078</v>
      </c>
    </row>
    <row r="27" spans="1:10" x14ac:dyDescent="0.25">
      <c r="A27" s="10" t="s">
        <v>118</v>
      </c>
      <c r="B27" s="14">
        <v>7.9</v>
      </c>
      <c r="C27" s="14">
        <f t="shared" ref="C27:C28" si="27">4/0.65</f>
        <v>6.1538461538461533</v>
      </c>
      <c r="D27" s="14">
        <v>1</v>
      </c>
      <c r="E27" s="12">
        <v>8760</v>
      </c>
      <c r="F27" s="14">
        <f t="shared" si="23"/>
        <v>15.2963076923077</v>
      </c>
      <c r="G27" s="14">
        <f t="shared" si="24"/>
        <v>4.9283081976000025</v>
      </c>
      <c r="H27" s="14">
        <f t="shared" si="25"/>
        <v>2.5528636463568009</v>
      </c>
      <c r="I27" s="14">
        <f>Затраты!B56</f>
        <v>56.98</v>
      </c>
      <c r="J27" s="14">
        <f t="shared" si="26"/>
        <v>22.320032674411078</v>
      </c>
    </row>
    <row r="28" spans="1:10" ht="15.6" customHeight="1" x14ac:dyDescent="0.25">
      <c r="A28" s="10" t="s">
        <v>118</v>
      </c>
      <c r="B28" s="14">
        <v>7.9</v>
      </c>
      <c r="C28" s="14">
        <f t="shared" si="27"/>
        <v>6.1538461538461533</v>
      </c>
      <c r="D28" s="14">
        <v>1</v>
      </c>
      <c r="E28" s="12">
        <v>8760</v>
      </c>
      <c r="F28" s="14">
        <f t="shared" si="23"/>
        <v>15.2963076923077</v>
      </c>
      <c r="G28" s="14">
        <f t="shared" si="24"/>
        <v>4.9283081976000025</v>
      </c>
      <c r="H28" s="14">
        <f t="shared" si="25"/>
        <v>2.5528636463568009</v>
      </c>
      <c r="I28" s="14">
        <f>Затраты!B59</f>
        <v>56.98</v>
      </c>
      <c r="J28" s="14">
        <f t="shared" si="26"/>
        <v>22.320032674411078</v>
      </c>
    </row>
    <row r="29" spans="1:10" x14ac:dyDescent="0.25">
      <c r="A29" s="10" t="s">
        <v>111</v>
      </c>
      <c r="B29" s="14">
        <v>13.4</v>
      </c>
      <c r="C29" s="14">
        <f>2/0.27</f>
        <v>7.4074074074074066</v>
      </c>
      <c r="D29" s="14">
        <v>1</v>
      </c>
      <c r="E29" s="12">
        <v>8000</v>
      </c>
      <c r="F29" s="14">
        <f t="shared" si="23"/>
        <v>47.94074074074075</v>
      </c>
      <c r="G29" s="14">
        <f t="shared" si="24"/>
        <v>15.445998494814816</v>
      </c>
      <c r="H29" s="14">
        <f t="shared" si="25"/>
        <v>8.0010272203140751</v>
      </c>
      <c r="I29" s="14">
        <f>Затраты!B62</f>
        <v>82.620999999999995</v>
      </c>
      <c r="J29" s="14">
        <f t="shared" si="26"/>
        <v>10.326299076977364</v>
      </c>
    </row>
    <row r="30" spans="1:10" x14ac:dyDescent="0.25">
      <c r="A30" s="10" t="s">
        <v>117</v>
      </c>
      <c r="B30" s="14">
        <v>11.4</v>
      </c>
      <c r="C30" s="14">
        <f>1/0.27</f>
        <v>3.7037037037037033</v>
      </c>
      <c r="D30" s="14">
        <v>1</v>
      </c>
      <c r="E30" s="12">
        <v>8000</v>
      </c>
      <c r="F30" s="14">
        <f t="shared" si="23"/>
        <v>61.570370370370377</v>
      </c>
      <c r="G30" s="14">
        <f t="shared" si="24"/>
        <v>19.837320687407406</v>
      </c>
      <c r="H30" s="14">
        <f t="shared" si="25"/>
        <v>10.275732116077036</v>
      </c>
      <c r="I30" s="14">
        <f>Затраты!B65</f>
        <v>71.3</v>
      </c>
      <c r="J30" s="14">
        <f t="shared" si="26"/>
        <v>6.9386783534816576</v>
      </c>
    </row>
    <row r="31" spans="1:10" x14ac:dyDescent="0.25">
      <c r="A31" s="10" t="s">
        <v>113</v>
      </c>
      <c r="B31" s="14">
        <v>7.1</v>
      </c>
      <c r="C31" s="14">
        <f>1/0.27</f>
        <v>3.7037037037037033</v>
      </c>
      <c r="D31" s="14">
        <v>1</v>
      </c>
      <c r="E31" s="12">
        <v>8000</v>
      </c>
      <c r="F31" s="14">
        <f t="shared" si="23"/>
        <v>27.170370370370371</v>
      </c>
      <c r="G31" s="14">
        <f t="shared" si="24"/>
        <v>8.7540053274074072</v>
      </c>
      <c r="H31" s="14">
        <f t="shared" si="25"/>
        <v>4.534574759597036</v>
      </c>
      <c r="I31" s="14">
        <f>Затраты!B68</f>
        <v>39.885999999999996</v>
      </c>
      <c r="J31" s="14">
        <f t="shared" si="26"/>
        <v>8.7959736280860117</v>
      </c>
    </row>
    <row r="32" spans="1:10" x14ac:dyDescent="0.25">
      <c r="A32" s="17" t="s">
        <v>100</v>
      </c>
      <c r="B32" s="17"/>
      <c r="C32" s="17"/>
      <c r="D32" s="17"/>
      <c r="E32" s="17"/>
      <c r="F32" s="17"/>
      <c r="G32" s="17"/>
      <c r="H32" s="17"/>
      <c r="I32" s="17"/>
      <c r="J32" s="17"/>
    </row>
    <row r="33" spans="1:10" x14ac:dyDescent="0.25">
      <c r="A33" s="10" t="s">
        <v>120</v>
      </c>
      <c r="B33" s="14">
        <v>6.5</v>
      </c>
      <c r="C33" s="14">
        <f>1/0.27</f>
        <v>3.7037037037037033</v>
      </c>
      <c r="D33" s="14">
        <v>1</v>
      </c>
      <c r="E33" s="12">
        <v>8000</v>
      </c>
      <c r="F33" s="14">
        <f t="shared" ref="F33:F35" si="28">(B33-C33)*D33*E33/1000</f>
        <v>22.370370370370374</v>
      </c>
      <c r="G33" s="14">
        <f t="shared" ref="G33:G35" si="29">F33*0.2986*1.079</f>
        <v>7.2074962074074076</v>
      </c>
      <c r="H33" s="14">
        <f t="shared" ref="H33:H35" si="30">G33*200*2.59/1000</f>
        <v>3.733483035437037</v>
      </c>
      <c r="I33" s="14">
        <f>Затраты!B72</f>
        <v>68.375999999999991</v>
      </c>
      <c r="J33" s="14">
        <f t="shared" ref="J33:J35" si="31">I33/H33</f>
        <v>18.314265620332726</v>
      </c>
    </row>
    <row r="34" spans="1:10" x14ac:dyDescent="0.25">
      <c r="A34" s="10" t="s">
        <v>113</v>
      </c>
      <c r="B34" s="14">
        <v>7.1</v>
      </c>
      <c r="C34" s="14">
        <f t="shared" ref="C34:C41" si="32">1/0.27</f>
        <v>3.7037037037037033</v>
      </c>
      <c r="D34" s="14">
        <v>1</v>
      </c>
      <c r="E34" s="12">
        <v>8000</v>
      </c>
      <c r="F34" s="14">
        <f t="shared" si="28"/>
        <v>27.170370370370371</v>
      </c>
      <c r="G34" s="14">
        <f t="shared" si="29"/>
        <v>8.7540053274074072</v>
      </c>
      <c r="H34" s="14">
        <f t="shared" si="30"/>
        <v>4.534574759597036</v>
      </c>
      <c r="I34" s="14">
        <f>Затраты!B75</f>
        <v>39.885999999999996</v>
      </c>
      <c r="J34" s="14">
        <f t="shared" si="31"/>
        <v>8.7959736280860117</v>
      </c>
    </row>
    <row r="35" spans="1:10" x14ac:dyDescent="0.25">
      <c r="A35" s="10" t="s">
        <v>113</v>
      </c>
      <c r="B35" s="14">
        <v>7.1</v>
      </c>
      <c r="C35" s="14">
        <f t="shared" si="32"/>
        <v>3.7037037037037033</v>
      </c>
      <c r="D35" s="14">
        <v>1</v>
      </c>
      <c r="E35" s="12">
        <v>8000</v>
      </c>
      <c r="F35" s="14">
        <f t="shared" si="28"/>
        <v>27.170370370370371</v>
      </c>
      <c r="G35" s="14">
        <f t="shared" si="29"/>
        <v>8.7540053274074072</v>
      </c>
      <c r="H35" s="14">
        <f t="shared" si="30"/>
        <v>4.534574759597036</v>
      </c>
      <c r="I35" s="14">
        <f>Затраты!B78</f>
        <v>39.885999999999996</v>
      </c>
      <c r="J35" s="14">
        <f t="shared" si="31"/>
        <v>8.7959736280860117</v>
      </c>
    </row>
    <row r="36" spans="1:10" x14ac:dyDescent="0.25">
      <c r="A36" s="17" t="s">
        <v>99</v>
      </c>
      <c r="B36" s="17"/>
      <c r="C36" s="17"/>
      <c r="D36" s="17"/>
      <c r="E36" s="17"/>
      <c r="F36" s="17"/>
      <c r="G36" s="17"/>
      <c r="H36" s="17"/>
      <c r="I36" s="17"/>
      <c r="J36" s="17"/>
    </row>
    <row r="37" spans="1:10" x14ac:dyDescent="0.25">
      <c r="A37" s="10" t="s">
        <v>113</v>
      </c>
      <c r="B37" s="14">
        <v>7.1</v>
      </c>
      <c r="C37" s="14">
        <f t="shared" si="32"/>
        <v>3.7037037037037033</v>
      </c>
      <c r="D37" s="14">
        <v>1</v>
      </c>
      <c r="E37" s="12">
        <v>8000</v>
      </c>
      <c r="F37" s="14">
        <f t="shared" ref="F37:F39" si="33">(B37-C37)*D37*E37/1000</f>
        <v>27.170370370370371</v>
      </c>
      <c r="G37" s="14">
        <f t="shared" ref="G37:G39" si="34">F37*0.2986*1.079</f>
        <v>8.7540053274074072</v>
      </c>
      <c r="H37" s="14">
        <f t="shared" ref="H37:H39" si="35">G37*200*2.59/1000</f>
        <v>4.534574759597036</v>
      </c>
      <c r="I37" s="14">
        <f>Затраты!B82</f>
        <v>39.885999999999996</v>
      </c>
      <c r="J37" s="14">
        <f t="shared" ref="J37:J39" si="36">I37/H37</f>
        <v>8.7959736280860117</v>
      </c>
    </row>
    <row r="38" spans="1:10" x14ac:dyDescent="0.25">
      <c r="A38" s="10" t="s">
        <v>113</v>
      </c>
      <c r="B38" s="14">
        <v>7.1</v>
      </c>
      <c r="C38" s="14">
        <f t="shared" si="32"/>
        <v>3.7037037037037033</v>
      </c>
      <c r="D38" s="14">
        <v>1</v>
      </c>
      <c r="E38" s="12">
        <v>8000</v>
      </c>
      <c r="F38" s="14">
        <f t="shared" si="33"/>
        <v>27.170370370370371</v>
      </c>
      <c r="G38" s="14">
        <f t="shared" si="34"/>
        <v>8.7540053274074072</v>
      </c>
      <c r="H38" s="14">
        <f t="shared" si="35"/>
        <v>4.534574759597036</v>
      </c>
      <c r="I38" s="14">
        <f>Затраты!B85</f>
        <v>39.885999999999996</v>
      </c>
      <c r="J38" s="14">
        <f t="shared" si="36"/>
        <v>8.7959736280860117</v>
      </c>
    </row>
    <row r="39" spans="1:10" x14ac:dyDescent="0.25">
      <c r="A39" s="10" t="s">
        <v>113</v>
      </c>
      <c r="B39" s="14">
        <v>7.1</v>
      </c>
      <c r="C39" s="14">
        <f t="shared" si="32"/>
        <v>3.7037037037037033</v>
      </c>
      <c r="D39" s="14">
        <v>1</v>
      </c>
      <c r="E39" s="12">
        <v>8000</v>
      </c>
      <c r="F39" s="14">
        <f t="shared" si="33"/>
        <v>27.170370370370371</v>
      </c>
      <c r="G39" s="14">
        <f t="shared" si="34"/>
        <v>8.7540053274074072</v>
      </c>
      <c r="H39" s="14">
        <f t="shared" si="35"/>
        <v>4.534574759597036</v>
      </c>
      <c r="I39" s="14">
        <f>Затраты!B88</f>
        <v>39.885999999999996</v>
      </c>
      <c r="J39" s="14">
        <f t="shared" si="36"/>
        <v>8.7959736280860117</v>
      </c>
    </row>
    <row r="40" spans="1:10" x14ac:dyDescent="0.25">
      <c r="A40" s="17" t="s">
        <v>98</v>
      </c>
      <c r="B40" s="17"/>
      <c r="C40" s="17"/>
      <c r="D40" s="17"/>
      <c r="E40" s="17"/>
      <c r="F40" s="17"/>
      <c r="G40" s="17"/>
      <c r="H40" s="17"/>
      <c r="I40" s="17"/>
      <c r="J40" s="17"/>
    </row>
    <row r="41" spans="1:10" x14ac:dyDescent="0.25">
      <c r="A41" s="10" t="s">
        <v>113</v>
      </c>
      <c r="B41" s="14">
        <v>7.1</v>
      </c>
      <c r="C41" s="14">
        <f t="shared" si="32"/>
        <v>3.7037037037037033</v>
      </c>
      <c r="D41" s="14">
        <v>1</v>
      </c>
      <c r="E41" s="12">
        <v>8000</v>
      </c>
      <c r="F41" s="14">
        <f t="shared" ref="F41:F42" si="37">(B41-C41)*D41*E41/1000</f>
        <v>27.170370370370371</v>
      </c>
      <c r="G41" s="14">
        <f t="shared" ref="G41:G42" si="38">F41*0.2986*1.079</f>
        <v>8.7540053274074072</v>
      </c>
      <c r="H41" s="14">
        <f t="shared" ref="H41:H42" si="39">G41*200*2.59/1000</f>
        <v>4.534574759597036</v>
      </c>
      <c r="I41" s="14">
        <f>Затраты!B92</f>
        <v>39.885999999999996</v>
      </c>
      <c r="J41" s="14">
        <f t="shared" ref="J41:J42" si="40">I41/H41</f>
        <v>8.7959736280860117</v>
      </c>
    </row>
    <row r="42" spans="1:10" x14ac:dyDescent="0.25">
      <c r="A42" s="10" t="s">
        <v>111</v>
      </c>
      <c r="B42" s="14">
        <v>13.4</v>
      </c>
      <c r="C42" s="14">
        <f>2/0.27</f>
        <v>7.4074074074074066</v>
      </c>
      <c r="D42" s="14">
        <v>1</v>
      </c>
      <c r="E42" s="12">
        <v>8000</v>
      </c>
      <c r="F42" s="14">
        <f t="shared" si="37"/>
        <v>47.94074074074075</v>
      </c>
      <c r="G42" s="14">
        <f t="shared" si="38"/>
        <v>15.445998494814816</v>
      </c>
      <c r="H42" s="14">
        <f t="shared" si="39"/>
        <v>8.0010272203140751</v>
      </c>
      <c r="I42" s="14">
        <f>Затраты!B95</f>
        <v>82.620999999999995</v>
      </c>
      <c r="J42" s="14">
        <f t="shared" si="40"/>
        <v>10.326299076977364</v>
      </c>
    </row>
    <row r="43" spans="1:10" x14ac:dyDescent="0.25">
      <c r="A43" s="17" t="s">
        <v>97</v>
      </c>
      <c r="B43" s="17"/>
      <c r="C43" s="17"/>
      <c r="D43" s="17"/>
      <c r="E43" s="17"/>
      <c r="F43" s="17"/>
      <c r="G43" s="17"/>
      <c r="H43" s="17"/>
      <c r="I43" s="17"/>
      <c r="J43" s="17"/>
    </row>
    <row r="44" spans="1:10" x14ac:dyDescent="0.25">
      <c r="A44" s="10" t="s">
        <v>118</v>
      </c>
      <c r="B44" s="14">
        <v>7.9</v>
      </c>
      <c r="C44" s="14">
        <f t="shared" ref="C44" si="41">4/0.65</f>
        <v>6.1538461538461533</v>
      </c>
      <c r="D44" s="14">
        <v>1</v>
      </c>
      <c r="E44" s="12">
        <v>8760</v>
      </c>
      <c r="F44" s="14">
        <f t="shared" ref="F44:F49" si="42">(B44-C44)*D44*E44/1000</f>
        <v>15.2963076923077</v>
      </c>
      <c r="G44" s="14">
        <f t="shared" ref="G44:G49" si="43">F44*0.2986*1.079</f>
        <v>4.9283081976000025</v>
      </c>
      <c r="H44" s="14">
        <f t="shared" ref="H44:H49" si="44">G44*200*2.59/1000</f>
        <v>2.5528636463568009</v>
      </c>
      <c r="I44" s="14">
        <f>Затраты!B99</f>
        <v>56.98</v>
      </c>
      <c r="J44" s="14">
        <f t="shared" ref="J44:J49" si="45">I44/H44</f>
        <v>22.320032674411078</v>
      </c>
    </row>
    <row r="45" spans="1:10" x14ac:dyDescent="0.25">
      <c r="A45" s="10" t="s">
        <v>118</v>
      </c>
      <c r="B45" s="14">
        <v>7.9</v>
      </c>
      <c r="C45" s="14">
        <f t="shared" ref="C45:C48" si="46">4/0.65</f>
        <v>6.1538461538461533</v>
      </c>
      <c r="D45" s="14">
        <v>1</v>
      </c>
      <c r="E45" s="12">
        <v>8760</v>
      </c>
      <c r="F45" s="14">
        <f t="shared" si="42"/>
        <v>15.2963076923077</v>
      </c>
      <c r="G45" s="14">
        <f t="shared" si="43"/>
        <v>4.9283081976000025</v>
      </c>
      <c r="H45" s="14">
        <f t="shared" si="44"/>
        <v>2.5528636463568009</v>
      </c>
      <c r="I45" s="14">
        <f>Затраты!B102</f>
        <v>56.98</v>
      </c>
      <c r="J45" s="14">
        <f t="shared" si="45"/>
        <v>22.320032674411078</v>
      </c>
    </row>
    <row r="46" spans="1:10" x14ac:dyDescent="0.25">
      <c r="A46" s="10" t="s">
        <v>118</v>
      </c>
      <c r="B46" s="14">
        <v>7.9</v>
      </c>
      <c r="C46" s="14">
        <f t="shared" si="46"/>
        <v>6.1538461538461533</v>
      </c>
      <c r="D46" s="14">
        <v>1</v>
      </c>
      <c r="E46" s="12">
        <v>8760</v>
      </c>
      <c r="F46" s="14">
        <f t="shared" si="42"/>
        <v>15.2963076923077</v>
      </c>
      <c r="G46" s="14">
        <f t="shared" si="43"/>
        <v>4.9283081976000025</v>
      </c>
      <c r="H46" s="14">
        <f t="shared" si="44"/>
        <v>2.5528636463568009</v>
      </c>
      <c r="I46" s="14">
        <f>Затраты!B105</f>
        <v>56.98</v>
      </c>
      <c r="J46" s="14">
        <f t="shared" si="45"/>
        <v>22.320032674411078</v>
      </c>
    </row>
    <row r="47" spans="1:10" x14ac:dyDescent="0.25">
      <c r="A47" s="10" t="s">
        <v>118</v>
      </c>
      <c r="B47" s="14">
        <v>7.9</v>
      </c>
      <c r="C47" s="14">
        <f t="shared" si="46"/>
        <v>6.1538461538461533</v>
      </c>
      <c r="D47" s="14">
        <v>1</v>
      </c>
      <c r="E47" s="12">
        <v>8760</v>
      </c>
      <c r="F47" s="14">
        <f t="shared" si="42"/>
        <v>15.2963076923077</v>
      </c>
      <c r="G47" s="14">
        <f t="shared" si="43"/>
        <v>4.9283081976000025</v>
      </c>
      <c r="H47" s="14">
        <f t="shared" si="44"/>
        <v>2.5528636463568009</v>
      </c>
      <c r="I47" s="14">
        <f>Затраты!B108</f>
        <v>56.98</v>
      </c>
      <c r="J47" s="14">
        <f t="shared" si="45"/>
        <v>22.320032674411078</v>
      </c>
    </row>
    <row r="48" spans="1:10" x14ac:dyDescent="0.25">
      <c r="A48" s="10" t="s">
        <v>118</v>
      </c>
      <c r="B48" s="14">
        <v>7.9</v>
      </c>
      <c r="C48" s="14">
        <f t="shared" si="46"/>
        <v>6.1538461538461533</v>
      </c>
      <c r="D48" s="14">
        <v>1</v>
      </c>
      <c r="E48" s="12">
        <v>8760</v>
      </c>
      <c r="F48" s="14">
        <f t="shared" si="42"/>
        <v>15.2963076923077</v>
      </c>
      <c r="G48" s="14">
        <f t="shared" si="43"/>
        <v>4.9283081976000025</v>
      </c>
      <c r="H48" s="14">
        <f t="shared" si="44"/>
        <v>2.5528636463568009</v>
      </c>
      <c r="I48" s="14">
        <f>Затраты!B111</f>
        <v>56.98</v>
      </c>
      <c r="J48" s="14">
        <f t="shared" si="45"/>
        <v>22.320032674411078</v>
      </c>
    </row>
    <row r="49" spans="1:10" x14ac:dyDescent="0.25">
      <c r="A49" s="10" t="s">
        <v>117</v>
      </c>
      <c r="B49" s="14">
        <v>11.4</v>
      </c>
      <c r="C49" s="14">
        <f>1/0.27</f>
        <v>3.7037037037037033</v>
      </c>
      <c r="D49" s="14">
        <v>1</v>
      </c>
      <c r="E49" s="12">
        <v>8000</v>
      </c>
      <c r="F49" s="14">
        <f t="shared" si="42"/>
        <v>61.570370370370377</v>
      </c>
      <c r="G49" s="14">
        <f t="shared" si="43"/>
        <v>19.837320687407406</v>
      </c>
      <c r="H49" s="14">
        <f t="shared" si="44"/>
        <v>10.275732116077036</v>
      </c>
      <c r="I49" s="14">
        <f>Затраты!B114</f>
        <v>71.3</v>
      </c>
      <c r="J49" s="14">
        <f t="shared" si="45"/>
        <v>6.9386783534816576</v>
      </c>
    </row>
    <row r="50" spans="1:10" x14ac:dyDescent="0.25">
      <c r="A50" s="17" t="s">
        <v>96</v>
      </c>
      <c r="B50" s="17"/>
      <c r="C50" s="17"/>
      <c r="D50" s="17"/>
      <c r="E50" s="17"/>
      <c r="F50" s="17"/>
      <c r="G50" s="17"/>
      <c r="H50" s="17"/>
      <c r="I50" s="17"/>
      <c r="J50" s="17"/>
    </row>
    <row r="51" spans="1:10" x14ac:dyDescent="0.25">
      <c r="A51" s="10" t="s">
        <v>118</v>
      </c>
      <c r="B51" s="14">
        <v>7.9</v>
      </c>
      <c r="C51" s="14">
        <f t="shared" ref="C51" si="47">4/0.65</f>
        <v>6.1538461538461533</v>
      </c>
      <c r="D51" s="14">
        <v>1</v>
      </c>
      <c r="E51" s="12">
        <v>8760</v>
      </c>
      <c r="F51" s="14">
        <f t="shared" ref="F51:F58" si="48">(B51-C51)*D51*E51/1000</f>
        <v>15.2963076923077</v>
      </c>
      <c r="G51" s="14">
        <f t="shared" ref="G51:G58" si="49">F51*0.2986*1.079</f>
        <v>4.9283081976000025</v>
      </c>
      <c r="H51" s="14">
        <f t="shared" ref="H51:H58" si="50">G51*200*2.59/1000</f>
        <v>2.5528636463568009</v>
      </c>
      <c r="I51" s="14">
        <f>Затраты!B118</f>
        <v>56.98</v>
      </c>
      <c r="J51" s="14">
        <f t="shared" ref="J51:J58" si="51">I51/H51</f>
        <v>22.320032674411078</v>
      </c>
    </row>
    <row r="52" spans="1:10" x14ac:dyDescent="0.25">
      <c r="A52" s="10" t="s">
        <v>118</v>
      </c>
      <c r="B52" s="14">
        <v>7.9</v>
      </c>
      <c r="C52" s="14">
        <f t="shared" ref="C52:C55" si="52">4/0.65</f>
        <v>6.1538461538461533</v>
      </c>
      <c r="D52" s="14">
        <v>1</v>
      </c>
      <c r="E52" s="12">
        <v>8760</v>
      </c>
      <c r="F52" s="14">
        <f t="shared" si="48"/>
        <v>15.2963076923077</v>
      </c>
      <c r="G52" s="14">
        <f t="shared" si="49"/>
        <v>4.9283081976000025</v>
      </c>
      <c r="H52" s="14">
        <f t="shared" si="50"/>
        <v>2.5528636463568009</v>
      </c>
      <c r="I52" s="14">
        <f>Затраты!B121</f>
        <v>56.98</v>
      </c>
      <c r="J52" s="14">
        <f t="shared" si="51"/>
        <v>22.320032674411078</v>
      </c>
    </row>
    <row r="53" spans="1:10" x14ac:dyDescent="0.25">
      <c r="A53" s="10" t="s">
        <v>118</v>
      </c>
      <c r="B53" s="14">
        <v>7.9</v>
      </c>
      <c r="C53" s="14">
        <f t="shared" si="52"/>
        <v>6.1538461538461533</v>
      </c>
      <c r="D53" s="14">
        <v>1</v>
      </c>
      <c r="E53" s="12">
        <v>8760</v>
      </c>
      <c r="F53" s="14">
        <f t="shared" si="48"/>
        <v>15.2963076923077</v>
      </c>
      <c r="G53" s="14">
        <f t="shared" si="49"/>
        <v>4.9283081976000025</v>
      </c>
      <c r="H53" s="14">
        <f t="shared" si="50"/>
        <v>2.5528636463568009</v>
      </c>
      <c r="I53" s="14">
        <f>Затраты!B124</f>
        <v>56.98</v>
      </c>
      <c r="J53" s="14">
        <f t="shared" si="51"/>
        <v>22.320032674411078</v>
      </c>
    </row>
    <row r="54" spans="1:10" x14ac:dyDescent="0.25">
      <c r="A54" s="10" t="s">
        <v>118</v>
      </c>
      <c r="B54" s="14">
        <v>7.9</v>
      </c>
      <c r="C54" s="14">
        <f t="shared" si="52"/>
        <v>6.1538461538461533</v>
      </c>
      <c r="D54" s="14">
        <v>1</v>
      </c>
      <c r="E54" s="12">
        <v>8760</v>
      </c>
      <c r="F54" s="14">
        <f t="shared" si="48"/>
        <v>15.2963076923077</v>
      </c>
      <c r="G54" s="14">
        <f t="shared" si="49"/>
        <v>4.9283081976000025</v>
      </c>
      <c r="H54" s="14">
        <f t="shared" si="50"/>
        <v>2.5528636463568009</v>
      </c>
      <c r="I54" s="14">
        <f>Затраты!B127</f>
        <v>56.98</v>
      </c>
      <c r="J54" s="14">
        <f t="shared" si="51"/>
        <v>22.320032674411078</v>
      </c>
    </row>
    <row r="55" spans="1:10" x14ac:dyDescent="0.25">
      <c r="A55" s="10" t="s">
        <v>118</v>
      </c>
      <c r="B55" s="14">
        <v>7.9</v>
      </c>
      <c r="C55" s="14">
        <f t="shared" si="52"/>
        <v>6.1538461538461533</v>
      </c>
      <c r="D55" s="14">
        <v>1</v>
      </c>
      <c r="E55" s="12">
        <v>8760</v>
      </c>
      <c r="F55" s="14">
        <f t="shared" si="48"/>
        <v>15.2963076923077</v>
      </c>
      <c r="G55" s="14">
        <f t="shared" si="49"/>
        <v>4.9283081976000025</v>
      </c>
      <c r="H55" s="14">
        <f t="shared" si="50"/>
        <v>2.5528636463568009</v>
      </c>
      <c r="I55" s="14">
        <f>Затраты!B130</f>
        <v>56.98</v>
      </c>
      <c r="J55" s="14">
        <f t="shared" si="51"/>
        <v>22.320032674411078</v>
      </c>
    </row>
    <row r="56" spans="1:10" x14ac:dyDescent="0.25">
      <c r="A56" s="10" t="s">
        <v>111</v>
      </c>
      <c r="B56" s="14">
        <v>13.4</v>
      </c>
      <c r="C56" s="14">
        <f>2/0.27</f>
        <v>7.4074074074074066</v>
      </c>
      <c r="D56" s="14">
        <v>1</v>
      </c>
      <c r="E56" s="12">
        <v>8000</v>
      </c>
      <c r="F56" s="14">
        <f t="shared" si="48"/>
        <v>47.94074074074075</v>
      </c>
      <c r="G56" s="14">
        <f t="shared" si="49"/>
        <v>15.445998494814816</v>
      </c>
      <c r="H56" s="14">
        <f t="shared" si="50"/>
        <v>8.0010272203140751</v>
      </c>
      <c r="I56" s="14">
        <f>Затраты!B133</f>
        <v>82.620999999999995</v>
      </c>
      <c r="J56" s="14">
        <f t="shared" si="51"/>
        <v>10.326299076977364</v>
      </c>
    </row>
    <row r="57" spans="1:10" x14ac:dyDescent="0.25">
      <c r="A57" s="10" t="s">
        <v>116</v>
      </c>
      <c r="B57" s="14">
        <v>3.8</v>
      </c>
      <c r="C57" s="14">
        <f>0.6/0.27</f>
        <v>2.2222222222222219</v>
      </c>
      <c r="D57" s="14">
        <v>1</v>
      </c>
      <c r="E57" s="12">
        <v>8760</v>
      </c>
      <c r="F57" s="14">
        <f t="shared" si="48"/>
        <v>13.821333333333333</v>
      </c>
      <c r="G57" s="14">
        <f t="shared" si="49"/>
        <v>4.4530870938666665</v>
      </c>
      <c r="H57" s="14">
        <f t="shared" si="50"/>
        <v>2.306699114622933</v>
      </c>
      <c r="I57" s="14">
        <f>Затраты!B136</f>
        <v>34.187999999999995</v>
      </c>
      <c r="J57" s="14">
        <f t="shared" si="51"/>
        <v>14.821178793224869</v>
      </c>
    </row>
    <row r="58" spans="1:10" x14ac:dyDescent="0.25">
      <c r="A58" s="10" t="s">
        <v>117</v>
      </c>
      <c r="B58" s="14">
        <v>11.4</v>
      </c>
      <c r="C58" s="14">
        <f>1/0.27</f>
        <v>3.7037037037037033</v>
      </c>
      <c r="D58" s="14">
        <v>1</v>
      </c>
      <c r="E58" s="12">
        <v>8000</v>
      </c>
      <c r="F58" s="14">
        <f t="shared" si="48"/>
        <v>61.570370370370377</v>
      </c>
      <c r="G58" s="14">
        <f t="shared" si="49"/>
        <v>19.837320687407406</v>
      </c>
      <c r="H58" s="14">
        <f t="shared" si="50"/>
        <v>10.275732116077036</v>
      </c>
      <c r="I58" s="14">
        <f>Затраты!B139</f>
        <v>71.3</v>
      </c>
      <c r="J58" s="14">
        <f t="shared" si="51"/>
        <v>6.9386783534816576</v>
      </c>
    </row>
    <row r="59" spans="1:10" x14ac:dyDescent="0.25">
      <c r="A59" s="17" t="s">
        <v>95</v>
      </c>
      <c r="B59" s="17"/>
      <c r="C59" s="17"/>
      <c r="D59" s="17"/>
      <c r="E59" s="17"/>
      <c r="F59" s="17"/>
      <c r="G59" s="17"/>
      <c r="H59" s="17"/>
      <c r="I59" s="17"/>
      <c r="J59" s="17"/>
    </row>
    <row r="60" spans="1:10" x14ac:dyDescent="0.25">
      <c r="A60" s="10" t="s">
        <v>113</v>
      </c>
      <c r="B60" s="14">
        <v>7.1</v>
      </c>
      <c r="C60" s="14">
        <f t="shared" ref="C60" si="53">1/0.27</f>
        <v>3.7037037037037033</v>
      </c>
      <c r="D60" s="14">
        <v>1</v>
      </c>
      <c r="E60" s="12">
        <v>8000</v>
      </c>
      <c r="F60" s="14">
        <f t="shared" ref="F60:F63" si="54">(B60-C60)*D60*E60/1000</f>
        <v>27.170370370370371</v>
      </c>
      <c r="G60" s="14">
        <f t="shared" ref="G60:G63" si="55">F60*0.2986*1.079</f>
        <v>8.7540053274074072</v>
      </c>
      <c r="H60" s="14">
        <f t="shared" ref="H60:H63" si="56">G60*200*2.59/1000</f>
        <v>4.534574759597036</v>
      </c>
      <c r="I60" s="14">
        <f>Затраты!B143</f>
        <v>39.885999999999996</v>
      </c>
      <c r="J60" s="14">
        <f t="shared" ref="J60:J63" si="57">I60/H60</f>
        <v>8.7959736280860117</v>
      </c>
    </row>
    <row r="61" spans="1:10" x14ac:dyDescent="0.25">
      <c r="A61" s="10" t="s">
        <v>122</v>
      </c>
      <c r="B61" s="14">
        <v>9.3000000000000007</v>
      </c>
      <c r="C61" s="14">
        <f>1/0.27</f>
        <v>3.7037037037037033</v>
      </c>
      <c r="D61" s="14">
        <v>1</v>
      </c>
      <c r="E61" s="12">
        <v>8000</v>
      </c>
      <c r="F61" s="14">
        <f t="shared" si="54"/>
        <v>44.770370370370379</v>
      </c>
      <c r="G61" s="14">
        <f t="shared" si="55"/>
        <v>14.424538767407409</v>
      </c>
      <c r="H61" s="14">
        <f t="shared" si="56"/>
        <v>7.471911081517038</v>
      </c>
      <c r="I61" s="14">
        <f>Затраты!B146</f>
        <v>71.3</v>
      </c>
      <c r="J61" s="14">
        <f t="shared" si="57"/>
        <v>9.5424047773228864</v>
      </c>
    </row>
    <row r="62" spans="1:10" x14ac:dyDescent="0.25">
      <c r="A62" s="10" t="s">
        <v>113</v>
      </c>
      <c r="B62" s="14">
        <v>7.1</v>
      </c>
      <c r="C62" s="14">
        <f t="shared" ref="C62" si="58">1/0.27</f>
        <v>3.7037037037037033</v>
      </c>
      <c r="D62" s="14">
        <v>1</v>
      </c>
      <c r="E62" s="12">
        <v>8000</v>
      </c>
      <c r="F62" s="14">
        <f t="shared" si="54"/>
        <v>27.170370370370371</v>
      </c>
      <c r="G62" s="14">
        <f t="shared" si="55"/>
        <v>8.7540053274074072</v>
      </c>
      <c r="H62" s="14">
        <f t="shared" si="56"/>
        <v>4.534574759597036</v>
      </c>
      <c r="I62" s="14">
        <f>Затраты!B149</f>
        <v>39.885999999999996</v>
      </c>
      <c r="J62" s="14">
        <f t="shared" si="57"/>
        <v>8.7959736280860117</v>
      </c>
    </row>
    <row r="63" spans="1:10" x14ac:dyDescent="0.25">
      <c r="A63" s="10" t="s">
        <v>116</v>
      </c>
      <c r="B63" s="14">
        <v>3.8</v>
      </c>
      <c r="C63" s="14">
        <f>0.6/0.27</f>
        <v>2.2222222222222219</v>
      </c>
      <c r="D63" s="14">
        <v>1</v>
      </c>
      <c r="E63" s="12">
        <v>8760</v>
      </c>
      <c r="F63" s="14">
        <f t="shared" si="54"/>
        <v>13.821333333333333</v>
      </c>
      <c r="G63" s="14">
        <f t="shared" si="55"/>
        <v>4.4530870938666665</v>
      </c>
      <c r="H63" s="14">
        <f t="shared" si="56"/>
        <v>2.306699114622933</v>
      </c>
      <c r="I63" s="14">
        <f>Затраты!B152</f>
        <v>34.187999999999995</v>
      </c>
      <c r="J63" s="14">
        <f t="shared" si="57"/>
        <v>14.821178793224869</v>
      </c>
    </row>
    <row r="64" spans="1:10" ht="15.75" customHeight="1" x14ac:dyDescent="0.25">
      <c r="A64" s="17" t="s">
        <v>94</v>
      </c>
      <c r="B64" s="17"/>
      <c r="C64" s="17"/>
      <c r="D64" s="17"/>
      <c r="E64" s="17"/>
      <c r="F64" s="17"/>
      <c r="G64" s="17"/>
      <c r="H64" s="17"/>
      <c r="I64" s="17"/>
      <c r="J64" s="17"/>
    </row>
    <row r="65" spans="1:10" x14ac:dyDescent="0.25">
      <c r="A65" s="10" t="s">
        <v>120</v>
      </c>
      <c r="B65" s="14">
        <v>6.5</v>
      </c>
      <c r="C65" s="14">
        <f t="shared" ref="C65:C66" si="59">1/0.27</f>
        <v>3.7037037037037033</v>
      </c>
      <c r="D65" s="14">
        <v>1</v>
      </c>
      <c r="E65" s="12">
        <v>8760</v>
      </c>
      <c r="F65" s="14">
        <f t="shared" ref="F65:F66" si="60">(B65-C65)*D65*E65/1000</f>
        <v>24.495555555555558</v>
      </c>
      <c r="G65" s="14">
        <f t="shared" ref="G65:G66" si="61">F65*0.2986*1.079</f>
        <v>7.8922083471111115</v>
      </c>
      <c r="H65" s="14">
        <f t="shared" ref="H65:H66" si="62">G65*200*2.59/1000</f>
        <v>4.0881639238035552</v>
      </c>
      <c r="I65" s="14">
        <f>Затраты!B156</f>
        <v>76.923000000000002</v>
      </c>
      <c r="J65" s="14">
        <f t="shared" ref="J65:J66" si="63">I65/H65</f>
        <v>18.816026322259653</v>
      </c>
    </row>
    <row r="66" spans="1:10" x14ac:dyDescent="0.25">
      <c r="A66" s="10" t="s">
        <v>120</v>
      </c>
      <c r="B66" s="14">
        <v>6.5</v>
      </c>
      <c r="C66" s="14">
        <f t="shared" si="59"/>
        <v>3.7037037037037033</v>
      </c>
      <c r="D66" s="14">
        <v>1</v>
      </c>
      <c r="E66" s="12">
        <v>8760</v>
      </c>
      <c r="F66" s="14">
        <f t="shared" si="60"/>
        <v>24.495555555555558</v>
      </c>
      <c r="G66" s="14">
        <f t="shared" si="61"/>
        <v>7.8922083471111115</v>
      </c>
      <c r="H66" s="14">
        <f t="shared" si="62"/>
        <v>4.0881639238035552</v>
      </c>
      <c r="I66" s="14">
        <f>Затраты!B159</f>
        <v>76.923000000000002</v>
      </c>
      <c r="J66" s="14">
        <f t="shared" si="63"/>
        <v>18.816026322259653</v>
      </c>
    </row>
    <row r="67" spans="1:10" x14ac:dyDescent="0.25">
      <c r="A67" s="17" t="s">
        <v>93</v>
      </c>
      <c r="B67" s="17"/>
      <c r="C67" s="17"/>
      <c r="D67" s="17"/>
      <c r="E67" s="17"/>
      <c r="F67" s="17"/>
      <c r="G67" s="17"/>
      <c r="H67" s="17"/>
      <c r="I67" s="17"/>
      <c r="J67" s="17"/>
    </row>
    <row r="68" spans="1:10" x14ac:dyDescent="0.25">
      <c r="A68" s="10" t="s">
        <v>110</v>
      </c>
      <c r="B68" s="14">
        <v>2.7</v>
      </c>
      <c r="C68" s="14">
        <f t="shared" ref="C68:C69" si="64">0.3/0.27</f>
        <v>1.1111111111111109</v>
      </c>
      <c r="D68" s="14">
        <v>1</v>
      </c>
      <c r="E68" s="12">
        <v>8760</v>
      </c>
      <c r="F68" s="14">
        <f t="shared" ref="F68:F73" si="65">(B68-C68)*D68*E68/1000</f>
        <v>13.91866666666667</v>
      </c>
      <c r="G68" s="14">
        <f t="shared" ref="G68:G73" si="66">F68*0.2986*1.079</f>
        <v>4.4844468621333347</v>
      </c>
      <c r="H68" s="14">
        <f t="shared" ref="H68:H73" si="67">G68*200*2.59/1000</f>
        <v>2.3229434745850672</v>
      </c>
      <c r="I68" s="14">
        <f>Затраты!B163</f>
        <v>34.187999999999995</v>
      </c>
      <c r="J68" s="14">
        <f t="shared" ref="J68:J73" si="68">I68/H68</f>
        <v>14.717534186279234</v>
      </c>
    </row>
    <row r="69" spans="1:10" x14ac:dyDescent="0.25">
      <c r="A69" s="10" t="s">
        <v>110</v>
      </c>
      <c r="B69" s="14">
        <v>2.7</v>
      </c>
      <c r="C69" s="14">
        <f t="shared" si="64"/>
        <v>1.1111111111111109</v>
      </c>
      <c r="D69" s="14">
        <v>1</v>
      </c>
      <c r="E69" s="12">
        <v>8760</v>
      </c>
      <c r="F69" s="14">
        <f t="shared" si="65"/>
        <v>13.91866666666667</v>
      </c>
      <c r="G69" s="14">
        <f t="shared" si="66"/>
        <v>4.4844468621333347</v>
      </c>
      <c r="H69" s="14">
        <f t="shared" si="67"/>
        <v>2.3229434745850672</v>
      </c>
      <c r="I69" s="14">
        <f>Затраты!B166</f>
        <v>34.187999999999995</v>
      </c>
      <c r="J69" s="14">
        <f t="shared" si="68"/>
        <v>14.717534186279234</v>
      </c>
    </row>
    <row r="70" spans="1:10" x14ac:dyDescent="0.25">
      <c r="A70" s="10" t="s">
        <v>121</v>
      </c>
      <c r="B70" s="14">
        <v>4.7</v>
      </c>
      <c r="C70" s="14">
        <f>0.6/0.27</f>
        <v>2.2222222222222219</v>
      </c>
      <c r="D70" s="14">
        <v>1</v>
      </c>
      <c r="E70" s="12">
        <v>8760</v>
      </c>
      <c r="F70" s="14">
        <f t="shared" si="65"/>
        <v>21.705333333333339</v>
      </c>
      <c r="G70" s="14">
        <f t="shared" si="66"/>
        <v>6.993228323466667</v>
      </c>
      <c r="H70" s="14">
        <f t="shared" si="67"/>
        <v>3.6224922715557333</v>
      </c>
      <c r="I70" s="14">
        <f>Затраты!B169</f>
        <v>37.1</v>
      </c>
      <c r="J70" s="14">
        <f t="shared" si="68"/>
        <v>10.241567743653695</v>
      </c>
    </row>
    <row r="71" spans="1:10" x14ac:dyDescent="0.25">
      <c r="A71" s="10" t="s">
        <v>116</v>
      </c>
      <c r="B71" s="14">
        <v>3.8</v>
      </c>
      <c r="C71" s="14">
        <f t="shared" ref="C71:C73" si="69">0.6/0.27</f>
        <v>2.2222222222222219</v>
      </c>
      <c r="D71" s="14">
        <v>1</v>
      </c>
      <c r="E71" s="12">
        <v>8760</v>
      </c>
      <c r="F71" s="14">
        <f t="shared" si="65"/>
        <v>13.821333333333333</v>
      </c>
      <c r="G71" s="14">
        <f t="shared" si="66"/>
        <v>4.4530870938666665</v>
      </c>
      <c r="H71" s="14">
        <f t="shared" si="67"/>
        <v>2.306699114622933</v>
      </c>
      <c r="I71" s="14">
        <f>Затраты!B172</f>
        <v>34.187999999999995</v>
      </c>
      <c r="J71" s="14">
        <f t="shared" si="68"/>
        <v>14.821178793224869</v>
      </c>
    </row>
    <row r="72" spans="1:10" x14ac:dyDescent="0.25">
      <c r="A72" s="10" t="s">
        <v>116</v>
      </c>
      <c r="B72" s="14">
        <v>3.8</v>
      </c>
      <c r="C72" s="14">
        <f t="shared" si="69"/>
        <v>2.2222222222222219</v>
      </c>
      <c r="D72" s="14">
        <v>1</v>
      </c>
      <c r="E72" s="12">
        <v>8760</v>
      </c>
      <c r="F72" s="14">
        <f t="shared" si="65"/>
        <v>13.821333333333333</v>
      </c>
      <c r="G72" s="14">
        <f t="shared" si="66"/>
        <v>4.4530870938666665</v>
      </c>
      <c r="H72" s="14">
        <f t="shared" si="67"/>
        <v>2.306699114622933</v>
      </c>
      <c r="I72" s="14">
        <f>Затраты!B175</f>
        <v>34.187999999999995</v>
      </c>
      <c r="J72" s="14">
        <f t="shared" si="68"/>
        <v>14.821178793224869</v>
      </c>
    </row>
    <row r="73" spans="1:10" x14ac:dyDescent="0.25">
      <c r="A73" s="10" t="s">
        <v>116</v>
      </c>
      <c r="B73" s="14">
        <v>3.8</v>
      </c>
      <c r="C73" s="14">
        <f t="shared" si="69"/>
        <v>2.2222222222222219</v>
      </c>
      <c r="D73" s="14">
        <v>1</v>
      </c>
      <c r="E73" s="12">
        <v>8760</v>
      </c>
      <c r="F73" s="14">
        <f t="shared" si="65"/>
        <v>13.821333333333333</v>
      </c>
      <c r="G73" s="14">
        <f t="shared" si="66"/>
        <v>4.4530870938666665</v>
      </c>
      <c r="H73" s="14">
        <f t="shared" si="67"/>
        <v>2.306699114622933</v>
      </c>
      <c r="I73" s="14">
        <f>Затраты!B178</f>
        <v>34.187999999999995</v>
      </c>
      <c r="J73" s="14">
        <f t="shared" si="68"/>
        <v>14.821178793224869</v>
      </c>
    </row>
    <row r="74" spans="1:10" x14ac:dyDescent="0.25">
      <c r="A74" s="17" t="s">
        <v>92</v>
      </c>
      <c r="B74" s="17"/>
      <c r="C74" s="17"/>
      <c r="D74" s="17"/>
      <c r="E74" s="17"/>
      <c r="F74" s="17"/>
      <c r="G74" s="17"/>
      <c r="H74" s="17"/>
      <c r="I74" s="17"/>
      <c r="J74" s="17"/>
    </row>
    <row r="75" spans="1:10" x14ac:dyDescent="0.25">
      <c r="A75" s="10" t="s">
        <v>111</v>
      </c>
      <c r="B75" s="14">
        <v>13.4</v>
      </c>
      <c r="C75" s="14">
        <f>2/0.27</f>
        <v>7.4074074074074066</v>
      </c>
      <c r="D75" s="14">
        <v>1</v>
      </c>
      <c r="E75" s="12">
        <v>8000</v>
      </c>
      <c r="F75" s="14">
        <f t="shared" ref="F75:F76" si="70">(B75-C75)*D75*E75/1000</f>
        <v>47.94074074074075</v>
      </c>
      <c r="G75" s="14">
        <f t="shared" ref="G75:G76" si="71">F75*0.2986*1.079</f>
        <v>15.445998494814816</v>
      </c>
      <c r="H75" s="14">
        <f t="shared" ref="H75:H76" si="72">G75*200*2.59/1000</f>
        <v>8.0010272203140751</v>
      </c>
      <c r="I75" s="14">
        <f>Затраты!B182</f>
        <v>82.620999999999995</v>
      </c>
      <c r="J75" s="14">
        <f t="shared" ref="J75:J76" si="73">I75/H75</f>
        <v>10.326299076977364</v>
      </c>
    </row>
    <row r="76" spans="1:10" x14ac:dyDescent="0.25">
      <c r="A76" s="10" t="s">
        <v>116</v>
      </c>
      <c r="B76" s="14">
        <v>3.8</v>
      </c>
      <c r="C76" s="14">
        <f t="shared" ref="C76" si="74">0.6/0.27</f>
        <v>2.2222222222222219</v>
      </c>
      <c r="D76" s="14">
        <v>1</v>
      </c>
      <c r="E76" s="12">
        <v>8760</v>
      </c>
      <c r="F76" s="14">
        <f t="shared" si="70"/>
        <v>13.821333333333333</v>
      </c>
      <c r="G76" s="14">
        <f t="shared" si="71"/>
        <v>4.4530870938666665</v>
      </c>
      <c r="H76" s="14">
        <f t="shared" si="72"/>
        <v>2.306699114622933</v>
      </c>
      <c r="I76" s="14">
        <f>Затраты!B185</f>
        <v>34.187999999999995</v>
      </c>
      <c r="J76" s="14">
        <f t="shared" si="73"/>
        <v>14.821178793224869</v>
      </c>
    </row>
    <row r="77" spans="1:10" x14ac:dyDescent="0.25">
      <c r="A77" s="17" t="s">
        <v>91</v>
      </c>
      <c r="B77" s="17"/>
      <c r="C77" s="17"/>
      <c r="D77" s="17"/>
      <c r="E77" s="17"/>
      <c r="F77" s="17"/>
      <c r="G77" s="17"/>
      <c r="H77" s="17"/>
      <c r="I77" s="17"/>
      <c r="J77" s="17"/>
    </row>
    <row r="78" spans="1:10" x14ac:dyDescent="0.25">
      <c r="A78" s="10" t="s">
        <v>116</v>
      </c>
      <c r="B78" s="14">
        <v>3.8</v>
      </c>
      <c r="C78" s="14">
        <f t="shared" ref="C78" si="75">0.6/0.27</f>
        <v>2.2222222222222219</v>
      </c>
      <c r="D78" s="14">
        <v>1</v>
      </c>
      <c r="E78" s="12">
        <v>8760</v>
      </c>
      <c r="F78" s="14">
        <f t="shared" ref="F78:F80" si="76">(B78-C78)*D78*E78/1000</f>
        <v>13.821333333333333</v>
      </c>
      <c r="G78" s="14">
        <f t="shared" ref="G78:G80" si="77">F78*0.2986*1.079</f>
        <v>4.4530870938666665</v>
      </c>
      <c r="H78" s="14">
        <f t="shared" ref="H78:H80" si="78">G78*200*2.59/1000</f>
        <v>2.306699114622933</v>
      </c>
      <c r="I78" s="14">
        <f>Затраты!B189</f>
        <v>34.187999999999995</v>
      </c>
      <c r="J78" s="14">
        <f t="shared" ref="J78:J80" si="79">I78/H78</f>
        <v>14.821178793224869</v>
      </c>
    </row>
    <row r="79" spans="1:10" x14ac:dyDescent="0.25">
      <c r="A79" s="10" t="s">
        <v>113</v>
      </c>
      <c r="B79" s="14">
        <v>7.1</v>
      </c>
      <c r="C79" s="14">
        <f t="shared" ref="C79" si="80">1/0.27</f>
        <v>3.7037037037037033</v>
      </c>
      <c r="D79" s="14">
        <v>1</v>
      </c>
      <c r="E79" s="12">
        <v>8000</v>
      </c>
      <c r="F79" s="14">
        <f t="shared" si="76"/>
        <v>27.170370370370371</v>
      </c>
      <c r="G79" s="14">
        <f t="shared" si="77"/>
        <v>8.7540053274074072</v>
      </c>
      <c r="H79" s="14">
        <f t="shared" si="78"/>
        <v>4.534574759597036</v>
      </c>
      <c r="I79" s="14">
        <f>Затраты!B192</f>
        <v>39.885999999999996</v>
      </c>
      <c r="J79" s="14">
        <f t="shared" si="79"/>
        <v>8.7959736280860117</v>
      </c>
    </row>
    <row r="80" spans="1:10" x14ac:dyDescent="0.25">
      <c r="A80" s="10" t="s">
        <v>118</v>
      </c>
      <c r="B80" s="14">
        <v>7.9</v>
      </c>
      <c r="C80" s="14">
        <f t="shared" ref="C80" si="81">4/0.65</f>
        <v>6.1538461538461533</v>
      </c>
      <c r="D80" s="14">
        <v>1</v>
      </c>
      <c r="E80" s="12">
        <v>8760</v>
      </c>
      <c r="F80" s="14">
        <f t="shared" si="76"/>
        <v>15.2963076923077</v>
      </c>
      <c r="G80" s="14">
        <f t="shared" si="77"/>
        <v>4.9283081976000025</v>
      </c>
      <c r="H80" s="14">
        <f t="shared" si="78"/>
        <v>2.5528636463568009</v>
      </c>
      <c r="I80" s="14">
        <f>Затраты!B195</f>
        <v>56.98</v>
      </c>
      <c r="J80" s="14">
        <f t="shared" si="79"/>
        <v>22.320032674411078</v>
      </c>
    </row>
    <row r="81" spans="1:10" x14ac:dyDescent="0.25">
      <c r="A81" s="17" t="s">
        <v>90</v>
      </c>
      <c r="B81" s="17"/>
      <c r="C81" s="17"/>
      <c r="D81" s="17"/>
      <c r="E81" s="17"/>
      <c r="F81" s="17"/>
      <c r="G81" s="17"/>
      <c r="H81" s="17"/>
      <c r="I81" s="17"/>
      <c r="J81" s="17"/>
    </row>
    <row r="82" spans="1:10" x14ac:dyDescent="0.25">
      <c r="A82" s="10" t="s">
        <v>116</v>
      </c>
      <c r="B82" s="14">
        <v>3.8</v>
      </c>
      <c r="C82" s="14">
        <f t="shared" ref="C82" si="82">0.6/0.27</f>
        <v>2.2222222222222219</v>
      </c>
      <c r="D82" s="14">
        <v>1</v>
      </c>
      <c r="E82" s="12">
        <v>8760</v>
      </c>
      <c r="F82" s="14">
        <f t="shared" ref="F82:F83" si="83">(B82-C82)*D82*E82/1000</f>
        <v>13.821333333333333</v>
      </c>
      <c r="G82" s="14">
        <f t="shared" ref="G82:G83" si="84">F82*0.2986*1.079</f>
        <v>4.4530870938666665</v>
      </c>
      <c r="H82" s="14">
        <f t="shared" ref="H82:H83" si="85">G82*200*2.59/1000</f>
        <v>2.306699114622933</v>
      </c>
      <c r="I82" s="14">
        <f>Затраты!B199</f>
        <v>34.187999999999995</v>
      </c>
      <c r="J82" s="14">
        <f t="shared" ref="J82:J83" si="86">I82/H82</f>
        <v>14.821178793224869</v>
      </c>
    </row>
    <row r="83" spans="1:10" x14ac:dyDescent="0.25">
      <c r="A83" s="10" t="s">
        <v>120</v>
      </c>
      <c r="B83" s="14">
        <v>6.5</v>
      </c>
      <c r="C83" s="14">
        <f t="shared" ref="C83" si="87">1/0.27</f>
        <v>3.7037037037037033</v>
      </c>
      <c r="D83" s="14">
        <v>1</v>
      </c>
      <c r="E83" s="12">
        <v>8760</v>
      </c>
      <c r="F83" s="14">
        <f t="shared" si="83"/>
        <v>24.495555555555558</v>
      </c>
      <c r="G83" s="14">
        <f t="shared" si="84"/>
        <v>7.8922083471111115</v>
      </c>
      <c r="H83" s="14">
        <f t="shared" si="85"/>
        <v>4.0881639238035552</v>
      </c>
      <c r="I83" s="14">
        <f>Затраты!B202</f>
        <v>76.923000000000002</v>
      </c>
      <c r="J83" s="14">
        <f t="shared" si="86"/>
        <v>18.816026322259653</v>
      </c>
    </row>
    <row r="84" spans="1:10" x14ac:dyDescent="0.25">
      <c r="A84" s="17" t="s">
        <v>89</v>
      </c>
      <c r="B84" s="17"/>
      <c r="C84" s="17"/>
      <c r="D84" s="17"/>
      <c r="E84" s="17"/>
      <c r="F84" s="17"/>
      <c r="G84" s="17"/>
      <c r="H84" s="17"/>
      <c r="I84" s="17"/>
      <c r="J84" s="17"/>
    </row>
    <row r="85" spans="1:10" x14ac:dyDescent="0.25">
      <c r="A85" s="10" t="s">
        <v>111</v>
      </c>
      <c r="B85" s="14">
        <v>13.4</v>
      </c>
      <c r="C85" s="14">
        <f>2/0.27</f>
        <v>7.4074074074074066</v>
      </c>
      <c r="D85" s="14">
        <v>1</v>
      </c>
      <c r="E85" s="12">
        <v>8000</v>
      </c>
      <c r="F85" s="14">
        <f t="shared" ref="F85" si="88">(B85-C85)*D85*E85/1000</f>
        <v>47.94074074074075</v>
      </c>
      <c r="G85" s="14">
        <f t="shared" ref="G85" si="89">F85*0.2986*1.079</f>
        <v>15.445998494814816</v>
      </c>
      <c r="H85" s="14">
        <f t="shared" ref="H85" si="90">G85*200*2.59/1000</f>
        <v>8.0010272203140751</v>
      </c>
      <c r="I85" s="14">
        <f>Затраты!B206</f>
        <v>82.620999999999995</v>
      </c>
      <c r="J85" s="14">
        <f t="shared" ref="J85" si="91">I85/H85</f>
        <v>10.326299076977364</v>
      </c>
    </row>
    <row r="86" spans="1:10" x14ac:dyDescent="0.25">
      <c r="A86" s="17" t="s">
        <v>88</v>
      </c>
      <c r="B86" s="17"/>
      <c r="C86" s="17"/>
      <c r="D86" s="17"/>
      <c r="E86" s="17"/>
      <c r="F86" s="17"/>
      <c r="G86" s="17"/>
      <c r="H86" s="17"/>
      <c r="I86" s="17"/>
      <c r="J86" s="17"/>
    </row>
    <row r="87" spans="1:10" x14ac:dyDescent="0.25">
      <c r="A87" s="10" t="s">
        <v>116</v>
      </c>
      <c r="B87" s="14">
        <v>3.8</v>
      </c>
      <c r="C87" s="14">
        <f t="shared" ref="C87:C88" si="92">0.6/0.27</f>
        <v>2.2222222222222219</v>
      </c>
      <c r="D87" s="14">
        <v>1</v>
      </c>
      <c r="E87" s="12">
        <v>8760</v>
      </c>
      <c r="F87" s="14">
        <f t="shared" ref="F87:F89" si="93">(B87-C87)*D87*E87/1000</f>
        <v>13.821333333333333</v>
      </c>
      <c r="G87" s="14">
        <f t="shared" ref="G87:G89" si="94">F87*0.2986*1.079</f>
        <v>4.4530870938666665</v>
      </c>
      <c r="H87" s="14">
        <f t="shared" ref="H87:H89" si="95">G87*200*2.59/1000</f>
        <v>2.306699114622933</v>
      </c>
      <c r="I87" s="14">
        <f>Затраты!B210</f>
        <v>34.187999999999995</v>
      </c>
      <c r="J87" s="14">
        <f t="shared" ref="J87:J89" si="96">I87/H87</f>
        <v>14.821178793224869</v>
      </c>
    </row>
    <row r="88" spans="1:10" x14ac:dyDescent="0.25">
      <c r="A88" s="10" t="s">
        <v>116</v>
      </c>
      <c r="B88" s="14">
        <v>3.8</v>
      </c>
      <c r="C88" s="14">
        <f t="shared" si="92"/>
        <v>2.2222222222222219</v>
      </c>
      <c r="D88" s="14">
        <v>1</v>
      </c>
      <c r="E88" s="12">
        <v>8760</v>
      </c>
      <c r="F88" s="14">
        <f t="shared" si="93"/>
        <v>13.821333333333333</v>
      </c>
      <c r="G88" s="14">
        <f t="shared" si="94"/>
        <v>4.4530870938666665</v>
      </c>
      <c r="H88" s="14">
        <f t="shared" si="95"/>
        <v>2.306699114622933</v>
      </c>
      <c r="I88" s="14">
        <f>Затраты!B213</f>
        <v>34.187999999999995</v>
      </c>
      <c r="J88" s="14">
        <f t="shared" si="96"/>
        <v>14.821178793224869</v>
      </c>
    </row>
    <row r="89" spans="1:10" x14ac:dyDescent="0.25">
      <c r="A89" s="10" t="s">
        <v>111</v>
      </c>
      <c r="B89" s="14">
        <v>13.4</v>
      </c>
      <c r="C89" s="14">
        <f>2/0.27</f>
        <v>7.4074074074074066</v>
      </c>
      <c r="D89" s="14">
        <v>1</v>
      </c>
      <c r="E89" s="12">
        <v>8000</v>
      </c>
      <c r="F89" s="14">
        <f t="shared" si="93"/>
        <v>47.94074074074075</v>
      </c>
      <c r="G89" s="14">
        <f t="shared" si="94"/>
        <v>15.445998494814816</v>
      </c>
      <c r="H89" s="14">
        <f t="shared" si="95"/>
        <v>8.0010272203140751</v>
      </c>
      <c r="I89" s="14">
        <f>Затраты!B216</f>
        <v>82.620999999999995</v>
      </c>
      <c r="J89" s="14">
        <f t="shared" si="96"/>
        <v>10.326299076977364</v>
      </c>
    </row>
    <row r="90" spans="1:10" x14ac:dyDescent="0.25">
      <c r="A90" s="17" t="s">
        <v>87</v>
      </c>
      <c r="B90" s="17"/>
      <c r="C90" s="17"/>
      <c r="D90" s="17"/>
      <c r="E90" s="17"/>
      <c r="F90" s="17"/>
      <c r="G90" s="17"/>
      <c r="H90" s="17"/>
      <c r="I90" s="17"/>
      <c r="J90" s="17"/>
    </row>
    <row r="91" spans="1:10" x14ac:dyDescent="0.25">
      <c r="A91" s="10" t="s">
        <v>116</v>
      </c>
      <c r="B91" s="14">
        <v>3.8</v>
      </c>
      <c r="C91" s="14">
        <f t="shared" ref="C91" si="97">0.6/0.27</f>
        <v>2.2222222222222219</v>
      </c>
      <c r="D91" s="14">
        <v>1</v>
      </c>
      <c r="E91" s="12">
        <v>8760</v>
      </c>
      <c r="F91" s="14">
        <f t="shared" ref="F91:F92" si="98">(B91-C91)*D91*E91/1000</f>
        <v>13.821333333333333</v>
      </c>
      <c r="G91" s="14">
        <f t="shared" ref="G91:G92" si="99">F91*0.2986*1.079</f>
        <v>4.4530870938666665</v>
      </c>
      <c r="H91" s="14">
        <f t="shared" ref="H91:H92" si="100">G91*200*2.59/1000</f>
        <v>2.306699114622933</v>
      </c>
      <c r="I91" s="14">
        <f>Затраты!B220</f>
        <v>34.187999999999995</v>
      </c>
      <c r="J91" s="14">
        <f t="shared" ref="J91:J92" si="101">I91/H91</f>
        <v>14.821178793224869</v>
      </c>
    </row>
    <row r="92" spans="1:10" x14ac:dyDescent="0.25">
      <c r="A92" s="10" t="s">
        <v>120</v>
      </c>
      <c r="B92" s="14">
        <v>6.5</v>
      </c>
      <c r="C92" s="14">
        <f t="shared" ref="C92" si="102">1/0.27</f>
        <v>3.7037037037037033</v>
      </c>
      <c r="D92" s="14">
        <v>1</v>
      </c>
      <c r="E92" s="12">
        <v>8760</v>
      </c>
      <c r="F92" s="14">
        <f t="shared" si="98"/>
        <v>24.495555555555558</v>
      </c>
      <c r="G92" s="14">
        <f t="shared" si="99"/>
        <v>7.8922083471111115</v>
      </c>
      <c r="H92" s="14">
        <f t="shared" si="100"/>
        <v>4.0881639238035552</v>
      </c>
      <c r="I92" s="14">
        <f>Затраты!B223</f>
        <v>76.923000000000002</v>
      </c>
      <c r="J92" s="14">
        <f t="shared" si="101"/>
        <v>18.816026322259653</v>
      </c>
    </row>
    <row r="93" spans="1:10" x14ac:dyDescent="0.25">
      <c r="A93" s="17" t="s">
        <v>86</v>
      </c>
      <c r="B93" s="17"/>
      <c r="C93" s="17"/>
      <c r="D93" s="17"/>
      <c r="E93" s="17"/>
      <c r="F93" s="17"/>
      <c r="G93" s="17"/>
      <c r="H93" s="17"/>
      <c r="I93" s="17"/>
      <c r="J93" s="17"/>
    </row>
    <row r="94" spans="1:10" x14ac:dyDescent="0.25">
      <c r="A94" s="10" t="s">
        <v>120</v>
      </c>
      <c r="B94" s="14">
        <v>6.5</v>
      </c>
      <c r="C94" s="14">
        <f t="shared" ref="C94" si="103">1/0.27</f>
        <v>3.7037037037037033</v>
      </c>
      <c r="D94" s="14">
        <v>1</v>
      </c>
      <c r="E94" s="12">
        <v>8760</v>
      </c>
      <c r="F94" s="14">
        <f t="shared" ref="F94" si="104">(B94-C94)*D94*E94/1000</f>
        <v>24.495555555555558</v>
      </c>
      <c r="G94" s="14">
        <f t="shared" ref="G94" si="105">F94*0.2986*1.079</f>
        <v>7.8922083471111115</v>
      </c>
      <c r="H94" s="14">
        <f t="shared" ref="H94" si="106">G94*200*2.59/1000</f>
        <v>4.0881639238035552</v>
      </c>
      <c r="I94" s="14">
        <f>Затраты!B227</f>
        <v>76.923000000000002</v>
      </c>
      <c r="J94" s="14">
        <f t="shared" ref="J94" si="107">I94/H94</f>
        <v>18.816026322259653</v>
      </c>
    </row>
    <row r="95" spans="1:10" x14ac:dyDescent="0.25">
      <c r="A95" s="17" t="s">
        <v>85</v>
      </c>
      <c r="B95" s="17"/>
      <c r="C95" s="17"/>
      <c r="D95" s="17"/>
      <c r="E95" s="17"/>
      <c r="F95" s="17"/>
      <c r="G95" s="17"/>
      <c r="H95" s="17"/>
      <c r="I95" s="17"/>
      <c r="J95" s="17"/>
    </row>
    <row r="96" spans="1:10" x14ac:dyDescent="0.25">
      <c r="A96" s="10" t="s">
        <v>120</v>
      </c>
      <c r="B96" s="14">
        <v>6.5</v>
      </c>
      <c r="C96" s="14">
        <f t="shared" ref="C96:C98" si="108">1/0.27</f>
        <v>3.7037037037037033</v>
      </c>
      <c r="D96" s="14">
        <v>1</v>
      </c>
      <c r="E96" s="12">
        <v>8760</v>
      </c>
      <c r="F96" s="14">
        <f t="shared" ref="F96:F98" si="109">(B96-C96)*D96*E96/1000</f>
        <v>24.495555555555558</v>
      </c>
      <c r="G96" s="14">
        <f t="shared" ref="G96:G98" si="110">F96*0.2986*1.079</f>
        <v>7.8922083471111115</v>
      </c>
      <c r="H96" s="14">
        <f t="shared" ref="H96:H98" si="111">G96*200*2.59/1000</f>
        <v>4.0881639238035552</v>
      </c>
      <c r="I96" s="14">
        <f>Затраты!B231</f>
        <v>76.923000000000002</v>
      </c>
      <c r="J96" s="14">
        <f t="shared" ref="J96:J98" si="112">I96/H96</f>
        <v>18.816026322259653</v>
      </c>
    </row>
    <row r="97" spans="1:10" x14ac:dyDescent="0.25">
      <c r="A97" s="10" t="s">
        <v>113</v>
      </c>
      <c r="B97" s="14">
        <v>7.1</v>
      </c>
      <c r="C97" s="14">
        <f t="shared" si="108"/>
        <v>3.7037037037037033</v>
      </c>
      <c r="D97" s="14">
        <v>1</v>
      </c>
      <c r="E97" s="12">
        <v>8000</v>
      </c>
      <c r="F97" s="14">
        <f t="shared" si="109"/>
        <v>27.170370370370371</v>
      </c>
      <c r="G97" s="14">
        <f t="shared" si="110"/>
        <v>8.7540053274074072</v>
      </c>
      <c r="H97" s="14">
        <f t="shared" si="111"/>
        <v>4.534574759597036</v>
      </c>
      <c r="I97" s="14">
        <f>Затраты!B234</f>
        <v>39.885999999999996</v>
      </c>
      <c r="J97" s="14">
        <f t="shared" si="112"/>
        <v>8.7959736280860117</v>
      </c>
    </row>
    <row r="98" spans="1:10" x14ac:dyDescent="0.25">
      <c r="A98" s="10" t="s">
        <v>113</v>
      </c>
      <c r="B98" s="14">
        <v>7.1</v>
      </c>
      <c r="C98" s="14">
        <f t="shared" si="108"/>
        <v>3.7037037037037033</v>
      </c>
      <c r="D98" s="14">
        <v>1</v>
      </c>
      <c r="E98" s="12">
        <v>8000</v>
      </c>
      <c r="F98" s="14">
        <f t="shared" si="109"/>
        <v>27.170370370370371</v>
      </c>
      <c r="G98" s="14">
        <f t="shared" si="110"/>
        <v>8.7540053274074072</v>
      </c>
      <c r="H98" s="14">
        <f t="shared" si="111"/>
        <v>4.534574759597036</v>
      </c>
      <c r="I98" s="14">
        <f>Затраты!B237</f>
        <v>39.885999999999996</v>
      </c>
      <c r="J98" s="14">
        <f t="shared" si="112"/>
        <v>8.7959736280860117</v>
      </c>
    </row>
    <row r="99" spans="1:10" x14ac:dyDescent="0.25">
      <c r="A99" s="17" t="s">
        <v>84</v>
      </c>
      <c r="B99" s="17"/>
      <c r="C99" s="17"/>
      <c r="D99" s="17"/>
      <c r="E99" s="17"/>
      <c r="F99" s="17"/>
      <c r="G99" s="17"/>
      <c r="H99" s="17"/>
      <c r="I99" s="17"/>
      <c r="J99" s="17"/>
    </row>
    <row r="100" spans="1:10" x14ac:dyDescent="0.25">
      <c r="A100" s="10" t="s">
        <v>113</v>
      </c>
      <c r="B100" s="14">
        <v>7.1</v>
      </c>
      <c r="C100" s="14">
        <f t="shared" ref="C100:C101" si="113">1/0.27</f>
        <v>3.7037037037037033</v>
      </c>
      <c r="D100" s="14">
        <v>1</v>
      </c>
      <c r="E100" s="12">
        <v>8000</v>
      </c>
      <c r="F100" s="14">
        <f t="shared" ref="F100:F102" si="114">(B100-C100)*D100*E100/1000</f>
        <v>27.170370370370371</v>
      </c>
      <c r="G100" s="14">
        <f t="shared" ref="G100:G102" si="115">F100*0.2986*1.079</f>
        <v>8.7540053274074072</v>
      </c>
      <c r="H100" s="14">
        <f t="shared" ref="H100:H102" si="116">G100*200*2.59/1000</f>
        <v>4.534574759597036</v>
      </c>
      <c r="I100" s="14">
        <f>Затраты!B244</f>
        <v>39.885999999999996</v>
      </c>
      <c r="J100" s="14">
        <f t="shared" ref="J100:J102" si="117">I100/H100</f>
        <v>8.7959736280860117</v>
      </c>
    </row>
    <row r="101" spans="1:10" x14ac:dyDescent="0.25">
      <c r="A101" s="10" t="s">
        <v>113</v>
      </c>
      <c r="B101" s="14">
        <v>7.1</v>
      </c>
      <c r="C101" s="14">
        <f t="shared" si="113"/>
        <v>3.7037037037037033</v>
      </c>
      <c r="D101" s="14">
        <v>1</v>
      </c>
      <c r="E101" s="12">
        <v>8000</v>
      </c>
      <c r="F101" s="14">
        <f t="shared" si="114"/>
        <v>27.170370370370371</v>
      </c>
      <c r="G101" s="14">
        <f t="shared" si="115"/>
        <v>8.7540053274074072</v>
      </c>
      <c r="H101" s="14">
        <f t="shared" si="116"/>
        <v>4.534574759597036</v>
      </c>
      <c r="I101" s="14">
        <f>Затраты!B247</f>
        <v>39.885999999999996</v>
      </c>
      <c r="J101" s="14">
        <f t="shared" si="117"/>
        <v>8.7959736280860117</v>
      </c>
    </row>
    <row r="102" spans="1:10" x14ac:dyDescent="0.25">
      <c r="A102" s="10" t="s">
        <v>111</v>
      </c>
      <c r="B102" s="14">
        <v>13.4</v>
      </c>
      <c r="C102" s="14">
        <f>2/0.27</f>
        <v>7.4074074074074066</v>
      </c>
      <c r="D102" s="14">
        <v>1</v>
      </c>
      <c r="E102" s="12">
        <v>8000</v>
      </c>
      <c r="F102" s="14">
        <f t="shared" si="114"/>
        <v>47.94074074074075</v>
      </c>
      <c r="G102" s="14">
        <f t="shared" si="115"/>
        <v>15.445998494814816</v>
      </c>
      <c r="H102" s="14">
        <f t="shared" si="116"/>
        <v>8.0010272203140751</v>
      </c>
      <c r="I102" s="14">
        <f>Затраты!B250</f>
        <v>82.620999999999995</v>
      </c>
      <c r="J102" s="14">
        <f t="shared" si="117"/>
        <v>10.326299076977364</v>
      </c>
    </row>
    <row r="103" spans="1:10" x14ac:dyDescent="0.25">
      <c r="A103" s="10" t="s">
        <v>120</v>
      </c>
      <c r="B103" s="14">
        <v>6.5</v>
      </c>
      <c r="C103" s="14">
        <f t="shared" ref="C103" si="118">1/0.27</f>
        <v>3.7037037037037033</v>
      </c>
      <c r="D103" s="14">
        <v>1</v>
      </c>
      <c r="E103" s="12">
        <v>8760</v>
      </c>
      <c r="F103" s="14">
        <f t="shared" ref="F103:F105" si="119">(B103-C103)*D103*E103/1000</f>
        <v>24.495555555555558</v>
      </c>
      <c r="G103" s="14">
        <f t="shared" ref="G103:G105" si="120">F103*0.2986*1.079</f>
        <v>7.8922083471111115</v>
      </c>
      <c r="H103" s="14">
        <f t="shared" ref="H103:H105" si="121">G103*200*2.59/1000</f>
        <v>4.0881639238035552</v>
      </c>
      <c r="I103" s="14">
        <f>Затраты!B253</f>
        <v>76.923000000000002</v>
      </c>
      <c r="J103" s="14">
        <f t="shared" ref="J103:J105" si="122">I103/H103</f>
        <v>18.816026322259653</v>
      </c>
    </row>
    <row r="104" spans="1:10" x14ac:dyDescent="0.25">
      <c r="A104" s="10" t="s">
        <v>116</v>
      </c>
      <c r="B104" s="14">
        <v>3.8</v>
      </c>
      <c r="C104" s="14">
        <f t="shared" ref="C104:C105" si="123">0.6/0.27</f>
        <v>2.2222222222222219</v>
      </c>
      <c r="D104" s="14">
        <v>1</v>
      </c>
      <c r="E104" s="12">
        <v>8760</v>
      </c>
      <c r="F104" s="14">
        <f t="shared" si="119"/>
        <v>13.821333333333333</v>
      </c>
      <c r="G104" s="14">
        <f t="shared" si="120"/>
        <v>4.4530870938666665</v>
      </c>
      <c r="H104" s="14">
        <f t="shared" si="121"/>
        <v>2.306699114622933</v>
      </c>
      <c r="I104" s="14">
        <f>Затраты!B256</f>
        <v>34.187999999999995</v>
      </c>
      <c r="J104" s="14">
        <f t="shared" si="122"/>
        <v>14.821178793224869</v>
      </c>
    </row>
    <row r="105" spans="1:10" x14ac:dyDescent="0.25">
      <c r="A105" s="10" t="s">
        <v>116</v>
      </c>
      <c r="B105" s="14">
        <v>3.8</v>
      </c>
      <c r="C105" s="14">
        <f t="shared" si="123"/>
        <v>2.2222222222222219</v>
      </c>
      <c r="D105" s="14">
        <v>1</v>
      </c>
      <c r="E105" s="12">
        <v>8760</v>
      </c>
      <c r="F105" s="14">
        <f t="shared" si="119"/>
        <v>13.821333333333333</v>
      </c>
      <c r="G105" s="14">
        <f t="shared" si="120"/>
        <v>4.4530870938666665</v>
      </c>
      <c r="H105" s="14">
        <f t="shared" si="121"/>
        <v>2.306699114622933</v>
      </c>
      <c r="I105" s="14">
        <f>Затраты!B259</f>
        <v>34.187999999999995</v>
      </c>
      <c r="J105" s="14">
        <f t="shared" si="122"/>
        <v>14.821178793224869</v>
      </c>
    </row>
    <row r="106" spans="1:10" x14ac:dyDescent="0.25">
      <c r="A106" s="17" t="s">
        <v>83</v>
      </c>
      <c r="B106" s="17"/>
      <c r="C106" s="17"/>
      <c r="D106" s="17"/>
      <c r="E106" s="17"/>
      <c r="F106" s="17"/>
      <c r="G106" s="17"/>
      <c r="H106" s="17"/>
      <c r="I106" s="17"/>
      <c r="J106" s="17"/>
    </row>
    <row r="107" spans="1:10" x14ac:dyDescent="0.25">
      <c r="A107" s="10" t="s">
        <v>117</v>
      </c>
      <c r="B107" s="14">
        <v>11.4</v>
      </c>
      <c r="C107" s="14">
        <f>1/0.27</f>
        <v>3.7037037037037033</v>
      </c>
      <c r="D107" s="14">
        <v>1</v>
      </c>
      <c r="E107" s="12">
        <v>8000</v>
      </c>
      <c r="F107" s="14">
        <f t="shared" ref="F107:F109" si="124">(B107-C107)*D107*E107/1000</f>
        <v>61.570370370370377</v>
      </c>
      <c r="G107" s="14">
        <f t="shared" ref="G107:G109" si="125">F107*0.2986*1.079</f>
        <v>19.837320687407406</v>
      </c>
      <c r="H107" s="14">
        <f t="shared" ref="H107:H109" si="126">G107*200*2.59/1000</f>
        <v>10.275732116077036</v>
      </c>
      <c r="I107" s="14">
        <f>Затраты!B263</f>
        <v>71.3</v>
      </c>
      <c r="J107" s="14">
        <f t="shared" ref="J107:J109" si="127">I107/H107</f>
        <v>6.9386783534816576</v>
      </c>
    </row>
    <row r="108" spans="1:10" x14ac:dyDescent="0.25">
      <c r="A108" s="10" t="s">
        <v>111</v>
      </c>
      <c r="B108" s="14">
        <v>13.4</v>
      </c>
      <c r="C108" s="14">
        <f>2/0.27</f>
        <v>7.4074074074074066</v>
      </c>
      <c r="D108" s="14">
        <v>1</v>
      </c>
      <c r="E108" s="12">
        <v>8000</v>
      </c>
      <c r="F108" s="14">
        <f t="shared" si="124"/>
        <v>47.94074074074075</v>
      </c>
      <c r="G108" s="14">
        <f t="shared" si="125"/>
        <v>15.445998494814816</v>
      </c>
      <c r="H108" s="14">
        <f t="shared" si="126"/>
        <v>8.0010272203140751</v>
      </c>
      <c r="I108" s="14">
        <f>Затраты!B266</f>
        <v>82.620999999999995</v>
      </c>
      <c r="J108" s="14">
        <f t="shared" si="127"/>
        <v>10.326299076977364</v>
      </c>
    </row>
    <row r="109" spans="1:10" x14ac:dyDescent="0.25">
      <c r="A109" s="10" t="s">
        <v>113</v>
      </c>
      <c r="B109" s="14">
        <v>7.1</v>
      </c>
      <c r="C109" s="14">
        <f t="shared" ref="C109" si="128">1/0.27</f>
        <v>3.7037037037037033</v>
      </c>
      <c r="D109" s="14">
        <v>1</v>
      </c>
      <c r="E109" s="12">
        <v>8000</v>
      </c>
      <c r="F109" s="14">
        <f t="shared" si="124"/>
        <v>27.170370370370371</v>
      </c>
      <c r="G109" s="14">
        <f t="shared" si="125"/>
        <v>8.7540053274074072</v>
      </c>
      <c r="H109" s="14">
        <f t="shared" si="126"/>
        <v>4.534574759597036</v>
      </c>
      <c r="I109" s="14">
        <f>Затраты!B269</f>
        <v>39.885999999999996</v>
      </c>
      <c r="J109" s="14">
        <f t="shared" si="127"/>
        <v>8.7959736280860117</v>
      </c>
    </row>
    <row r="110" spans="1:10" x14ac:dyDescent="0.25">
      <c r="A110" s="17" t="s">
        <v>82</v>
      </c>
      <c r="B110" s="17"/>
      <c r="C110" s="17"/>
      <c r="D110" s="17"/>
      <c r="E110" s="17"/>
      <c r="F110" s="17"/>
      <c r="G110" s="17"/>
      <c r="H110" s="17"/>
      <c r="I110" s="17"/>
      <c r="J110" s="17"/>
    </row>
    <row r="111" spans="1:10" x14ac:dyDescent="0.25">
      <c r="A111" s="10" t="s">
        <v>116</v>
      </c>
      <c r="B111" s="14">
        <v>3.8</v>
      </c>
      <c r="C111" s="14">
        <f t="shared" ref="C111" si="129">0.6/0.27</f>
        <v>2.2222222222222219</v>
      </c>
      <c r="D111" s="14">
        <v>1</v>
      </c>
      <c r="E111" s="12">
        <v>8760</v>
      </c>
      <c r="F111" s="14">
        <f t="shared" ref="F111:F113" si="130">(B111-C111)*D111*E111/1000</f>
        <v>13.821333333333333</v>
      </c>
      <c r="G111" s="14">
        <f t="shared" ref="G111:G113" si="131">F111*0.2986*1.079</f>
        <v>4.4530870938666665</v>
      </c>
      <c r="H111" s="14">
        <f t="shared" ref="H111:H113" si="132">G111*200*2.59/1000</f>
        <v>2.306699114622933</v>
      </c>
      <c r="I111" s="14">
        <f>Затраты!B273</f>
        <v>34.187999999999995</v>
      </c>
      <c r="J111" s="14">
        <f t="shared" ref="J111:J113" si="133">I111/H111</f>
        <v>14.821178793224869</v>
      </c>
    </row>
    <row r="112" spans="1:10" x14ac:dyDescent="0.25">
      <c r="A112" s="10" t="s">
        <v>123</v>
      </c>
      <c r="B112" s="14">
        <v>2.7</v>
      </c>
      <c r="C112" s="14">
        <f>0.3/0.27</f>
        <v>1.1111111111111109</v>
      </c>
      <c r="D112" s="14">
        <v>1</v>
      </c>
      <c r="E112" s="12">
        <v>8760</v>
      </c>
      <c r="F112" s="14">
        <f t="shared" si="130"/>
        <v>13.91866666666667</v>
      </c>
      <c r="G112" s="14">
        <f t="shared" si="131"/>
        <v>4.4844468621333347</v>
      </c>
      <c r="H112" s="14">
        <f t="shared" si="132"/>
        <v>2.3229434745850672</v>
      </c>
      <c r="I112" s="14">
        <f>Затраты!B276</f>
        <v>34.187999999999995</v>
      </c>
      <c r="J112" s="14">
        <f t="shared" si="133"/>
        <v>14.717534186279234</v>
      </c>
    </row>
    <row r="113" spans="1:10" x14ac:dyDescent="0.25">
      <c r="A113" s="10" t="s">
        <v>111</v>
      </c>
      <c r="B113" s="14">
        <v>13.4</v>
      </c>
      <c r="C113" s="14">
        <f>2/0.27</f>
        <v>7.4074074074074066</v>
      </c>
      <c r="D113" s="14">
        <v>1</v>
      </c>
      <c r="E113" s="12">
        <v>8000</v>
      </c>
      <c r="F113" s="14">
        <f t="shared" si="130"/>
        <v>47.94074074074075</v>
      </c>
      <c r="G113" s="14">
        <f t="shared" si="131"/>
        <v>15.445998494814816</v>
      </c>
      <c r="H113" s="14">
        <f t="shared" si="132"/>
        <v>8.0010272203140751</v>
      </c>
      <c r="I113" s="14">
        <f>Затраты!B279</f>
        <v>82.620999999999995</v>
      </c>
      <c r="J113" s="14">
        <f t="shared" si="133"/>
        <v>10.326299076977364</v>
      </c>
    </row>
    <row r="114" spans="1:10" x14ac:dyDescent="0.25">
      <c r="A114" s="17" t="s">
        <v>81</v>
      </c>
      <c r="B114" s="17"/>
      <c r="C114" s="17"/>
      <c r="D114" s="17"/>
      <c r="E114" s="17"/>
      <c r="F114" s="17"/>
      <c r="G114" s="17"/>
      <c r="H114" s="17"/>
      <c r="I114" s="17"/>
      <c r="J114" s="17"/>
    </row>
    <row r="115" spans="1:10" x14ac:dyDescent="0.25">
      <c r="A115" s="10" t="s">
        <v>111</v>
      </c>
      <c r="B115" s="14">
        <v>13.4</v>
      </c>
      <c r="C115" s="14">
        <f>2/0.27</f>
        <v>7.4074074074074066</v>
      </c>
      <c r="D115" s="14">
        <v>1</v>
      </c>
      <c r="E115" s="12">
        <v>8000</v>
      </c>
      <c r="F115" s="14">
        <f t="shared" ref="F115:F117" si="134">(B115-C115)*D115*E115/1000</f>
        <v>47.94074074074075</v>
      </c>
      <c r="G115" s="14">
        <f t="shared" ref="G115:G117" si="135">F115*0.2986*1.079</f>
        <v>15.445998494814816</v>
      </c>
      <c r="H115" s="14">
        <f t="shared" ref="H115:H117" si="136">G115*200*2.59/1000</f>
        <v>8.0010272203140751</v>
      </c>
      <c r="I115" s="14">
        <f>Затраты!B283</f>
        <v>82.620999999999995</v>
      </c>
      <c r="J115" s="14">
        <f t="shared" ref="J115:J117" si="137">I115/H115</f>
        <v>10.326299076977364</v>
      </c>
    </row>
    <row r="116" spans="1:10" x14ac:dyDescent="0.25">
      <c r="A116" s="10" t="s">
        <v>116</v>
      </c>
      <c r="B116" s="14">
        <v>3.8</v>
      </c>
      <c r="C116" s="14">
        <f t="shared" ref="C116:C117" si="138">0.6/0.27</f>
        <v>2.2222222222222219</v>
      </c>
      <c r="D116" s="14">
        <v>1</v>
      </c>
      <c r="E116" s="12">
        <v>8760</v>
      </c>
      <c r="F116" s="14">
        <f t="shared" si="134"/>
        <v>13.821333333333333</v>
      </c>
      <c r="G116" s="14">
        <f t="shared" si="135"/>
        <v>4.4530870938666665</v>
      </c>
      <c r="H116" s="14">
        <f t="shared" si="136"/>
        <v>2.306699114622933</v>
      </c>
      <c r="I116" s="14">
        <f>Затраты!B286</f>
        <v>34.187999999999995</v>
      </c>
      <c r="J116" s="14">
        <f t="shared" si="137"/>
        <v>14.821178793224869</v>
      </c>
    </row>
    <row r="117" spans="1:10" x14ac:dyDescent="0.25">
      <c r="A117" s="10" t="s">
        <v>116</v>
      </c>
      <c r="B117" s="14">
        <v>3.8</v>
      </c>
      <c r="C117" s="14">
        <f t="shared" si="138"/>
        <v>2.2222222222222219</v>
      </c>
      <c r="D117" s="14">
        <v>1</v>
      </c>
      <c r="E117" s="12">
        <v>8760</v>
      </c>
      <c r="F117" s="14">
        <f t="shared" si="134"/>
        <v>13.821333333333333</v>
      </c>
      <c r="G117" s="14">
        <f t="shared" si="135"/>
        <v>4.4530870938666665</v>
      </c>
      <c r="H117" s="14">
        <f t="shared" si="136"/>
        <v>2.306699114622933</v>
      </c>
      <c r="I117" s="14">
        <f>Затраты!B289</f>
        <v>34.187999999999995</v>
      </c>
      <c r="J117" s="14">
        <f t="shared" si="137"/>
        <v>14.821178793224869</v>
      </c>
    </row>
    <row r="118" spans="1:10" x14ac:dyDescent="0.25">
      <c r="A118" s="17" t="s">
        <v>80</v>
      </c>
      <c r="B118" s="17"/>
      <c r="C118" s="17"/>
      <c r="D118" s="17"/>
      <c r="E118" s="17"/>
      <c r="F118" s="17"/>
      <c r="G118" s="17"/>
      <c r="H118" s="17"/>
      <c r="I118" s="17"/>
      <c r="J118" s="17"/>
    </row>
    <row r="119" spans="1:10" x14ac:dyDescent="0.25">
      <c r="A119" s="10" t="s">
        <v>113</v>
      </c>
      <c r="B119" s="14">
        <v>7.1</v>
      </c>
      <c r="C119" s="14">
        <f t="shared" ref="C119" si="139">1/0.27</f>
        <v>3.7037037037037033</v>
      </c>
      <c r="D119" s="14">
        <v>1</v>
      </c>
      <c r="E119" s="12">
        <v>8000</v>
      </c>
      <c r="F119" s="14">
        <f t="shared" ref="F119:F125" si="140">(B119-C119)*D119*E119/1000</f>
        <v>27.170370370370371</v>
      </c>
      <c r="G119" s="14">
        <f t="shared" ref="G119:G125" si="141">F119*0.2986*1.079</f>
        <v>8.7540053274074072</v>
      </c>
      <c r="H119" s="14">
        <f t="shared" ref="H119:H125" si="142">G119*200*2.59/1000</f>
        <v>4.534574759597036</v>
      </c>
      <c r="I119" s="14">
        <f>Затраты!B293</f>
        <v>39.885999999999996</v>
      </c>
      <c r="J119" s="14">
        <f t="shared" ref="J119:J125" si="143">I119/H119</f>
        <v>8.7959736280860117</v>
      </c>
    </row>
    <row r="120" spans="1:10" x14ac:dyDescent="0.25">
      <c r="A120" s="10" t="s">
        <v>118</v>
      </c>
      <c r="B120" s="14">
        <v>7.9</v>
      </c>
      <c r="C120" s="14">
        <f t="shared" ref="C120" si="144">4/0.65</f>
        <v>6.1538461538461533</v>
      </c>
      <c r="D120" s="14">
        <v>1</v>
      </c>
      <c r="E120" s="12">
        <v>8760</v>
      </c>
      <c r="F120" s="14">
        <f t="shared" si="140"/>
        <v>15.2963076923077</v>
      </c>
      <c r="G120" s="14">
        <f t="shared" si="141"/>
        <v>4.9283081976000025</v>
      </c>
      <c r="H120" s="14">
        <f t="shared" si="142"/>
        <v>2.5528636463568009</v>
      </c>
      <c r="I120" s="14">
        <f>Затраты!B296</f>
        <v>56.98</v>
      </c>
      <c r="J120" s="14">
        <f t="shared" si="143"/>
        <v>22.320032674411078</v>
      </c>
    </row>
    <row r="121" spans="1:10" x14ac:dyDescent="0.25">
      <c r="A121" s="10" t="s">
        <v>118</v>
      </c>
      <c r="B121" s="14">
        <v>7.9</v>
      </c>
      <c r="C121" s="14">
        <f t="shared" ref="C121" si="145">4/0.65</f>
        <v>6.1538461538461533</v>
      </c>
      <c r="D121" s="14">
        <v>1</v>
      </c>
      <c r="E121" s="12">
        <v>8760</v>
      </c>
      <c r="F121" s="14">
        <f t="shared" si="140"/>
        <v>15.2963076923077</v>
      </c>
      <c r="G121" s="14">
        <f t="shared" si="141"/>
        <v>4.9283081976000025</v>
      </c>
      <c r="H121" s="14">
        <f t="shared" si="142"/>
        <v>2.5528636463568009</v>
      </c>
      <c r="I121" s="14">
        <f>Затраты!B299</f>
        <v>56.98</v>
      </c>
      <c r="J121" s="14">
        <f t="shared" si="143"/>
        <v>22.320032674411078</v>
      </c>
    </row>
    <row r="122" spans="1:10" x14ac:dyDescent="0.25">
      <c r="A122" s="10" t="s">
        <v>117</v>
      </c>
      <c r="B122" s="14">
        <v>11.4</v>
      </c>
      <c r="C122" s="14">
        <f>1/0.27</f>
        <v>3.7037037037037033</v>
      </c>
      <c r="D122" s="14">
        <v>1</v>
      </c>
      <c r="E122" s="12">
        <v>8000</v>
      </c>
      <c r="F122" s="14">
        <f t="shared" si="140"/>
        <v>61.570370370370377</v>
      </c>
      <c r="G122" s="14">
        <f t="shared" si="141"/>
        <v>19.837320687407406</v>
      </c>
      <c r="H122" s="14">
        <f t="shared" si="142"/>
        <v>10.275732116077036</v>
      </c>
      <c r="I122" s="14">
        <f>Затраты!B302</f>
        <v>71.3</v>
      </c>
      <c r="J122" s="14">
        <f t="shared" si="143"/>
        <v>6.9386783534816576</v>
      </c>
    </row>
    <row r="123" spans="1:10" x14ac:dyDescent="0.25">
      <c r="A123" s="10" t="s">
        <v>124</v>
      </c>
      <c r="B123" s="14">
        <v>2.5</v>
      </c>
      <c r="C123" s="14">
        <f>0.3/0.27</f>
        <v>1.1111111111111109</v>
      </c>
      <c r="D123" s="14">
        <v>1</v>
      </c>
      <c r="E123" s="12">
        <v>8760</v>
      </c>
      <c r="F123" s="14">
        <f t="shared" si="140"/>
        <v>12.166666666666668</v>
      </c>
      <c r="G123" s="14">
        <f t="shared" si="141"/>
        <v>3.9199710333333333</v>
      </c>
      <c r="H123" s="14">
        <f t="shared" si="142"/>
        <v>2.0305449952666668</v>
      </c>
      <c r="I123" s="14">
        <f>Затраты!B305</f>
        <v>31.338999999999999</v>
      </c>
      <c r="J123" s="14">
        <f t="shared" si="143"/>
        <v>15.433787516678162</v>
      </c>
    </row>
    <row r="124" spans="1:10" x14ac:dyDescent="0.25">
      <c r="A124" s="10" t="s">
        <v>118</v>
      </c>
      <c r="B124" s="14">
        <v>7.9</v>
      </c>
      <c r="C124" s="14">
        <f t="shared" ref="C124" si="146">4/0.65</f>
        <v>6.1538461538461533</v>
      </c>
      <c r="D124" s="14">
        <v>1</v>
      </c>
      <c r="E124" s="12">
        <v>8760</v>
      </c>
      <c r="F124" s="14">
        <f t="shared" si="140"/>
        <v>15.2963076923077</v>
      </c>
      <c r="G124" s="14">
        <f t="shared" si="141"/>
        <v>4.9283081976000025</v>
      </c>
      <c r="H124" s="14">
        <f t="shared" si="142"/>
        <v>2.5528636463568009</v>
      </c>
      <c r="I124" s="14">
        <f>Затраты!B308</f>
        <v>56.98</v>
      </c>
      <c r="J124" s="14">
        <f t="shared" si="143"/>
        <v>22.320032674411078</v>
      </c>
    </row>
    <row r="125" spans="1:10" x14ac:dyDescent="0.25">
      <c r="A125" s="10" t="s">
        <v>113</v>
      </c>
      <c r="B125" s="14">
        <v>7.1</v>
      </c>
      <c r="C125" s="14">
        <f t="shared" ref="C125" si="147">1/0.27</f>
        <v>3.7037037037037033</v>
      </c>
      <c r="D125" s="14">
        <v>1</v>
      </c>
      <c r="E125" s="12">
        <v>8000</v>
      </c>
      <c r="F125" s="14">
        <f t="shared" si="140"/>
        <v>27.170370370370371</v>
      </c>
      <c r="G125" s="14">
        <f t="shared" si="141"/>
        <v>8.7540053274074072</v>
      </c>
      <c r="H125" s="14">
        <f t="shared" si="142"/>
        <v>4.534574759597036</v>
      </c>
      <c r="I125" s="14">
        <f>Затраты!B311</f>
        <v>39.885999999999996</v>
      </c>
      <c r="J125" s="14">
        <f t="shared" si="143"/>
        <v>8.7959736280860117</v>
      </c>
    </row>
    <row r="126" spans="1:10" x14ac:dyDescent="0.25">
      <c r="A126" s="17" t="s">
        <v>79</v>
      </c>
      <c r="B126" s="17"/>
      <c r="C126" s="17"/>
      <c r="D126" s="17"/>
      <c r="E126" s="17"/>
      <c r="F126" s="17"/>
      <c r="G126" s="17"/>
      <c r="H126" s="17"/>
      <c r="I126" s="17"/>
      <c r="J126" s="17"/>
    </row>
    <row r="127" spans="1:10" x14ac:dyDescent="0.25">
      <c r="A127" s="10" t="s">
        <v>120</v>
      </c>
      <c r="B127" s="14">
        <v>6.5</v>
      </c>
      <c r="C127" s="14">
        <f t="shared" ref="C127" si="148">1/0.27</f>
        <v>3.7037037037037033</v>
      </c>
      <c r="D127" s="14">
        <v>1</v>
      </c>
      <c r="E127" s="12">
        <v>8760</v>
      </c>
      <c r="F127" s="14">
        <f t="shared" ref="F127:F129" si="149">(B127-C127)*D127*E127/1000</f>
        <v>24.495555555555558</v>
      </c>
      <c r="G127" s="14">
        <f t="shared" ref="G127:G129" si="150">F127*0.2986*1.079</f>
        <v>7.8922083471111115</v>
      </c>
      <c r="H127" s="14">
        <f t="shared" ref="H127:H129" si="151">G127*200*2.59/1000</f>
        <v>4.0881639238035552</v>
      </c>
      <c r="I127" s="14">
        <f>Затраты!B315</f>
        <v>76.923000000000002</v>
      </c>
      <c r="J127" s="14">
        <f t="shared" ref="J127:J129" si="152">I127/H127</f>
        <v>18.816026322259653</v>
      </c>
    </row>
    <row r="128" spans="1:10" x14ac:dyDescent="0.25">
      <c r="A128" s="15" t="s">
        <v>113</v>
      </c>
      <c r="B128" s="16">
        <v>7.1</v>
      </c>
      <c r="C128" s="16">
        <f t="shared" ref="C128:C129" si="153">1/0.27</f>
        <v>3.7037037037037033</v>
      </c>
      <c r="D128" s="16">
        <v>1</v>
      </c>
      <c r="E128" s="12">
        <v>8000</v>
      </c>
      <c r="F128" s="16">
        <f t="shared" si="149"/>
        <v>27.170370370370371</v>
      </c>
      <c r="G128" s="16">
        <f t="shared" si="150"/>
        <v>8.7540053274074072</v>
      </c>
      <c r="H128" s="16">
        <f t="shared" si="151"/>
        <v>4.534574759597036</v>
      </c>
      <c r="I128" s="16">
        <f>Затраты!B318</f>
        <v>39.885999999999996</v>
      </c>
      <c r="J128" s="16">
        <f t="shared" si="152"/>
        <v>8.7959736280860117</v>
      </c>
    </row>
    <row r="129" spans="1:10" x14ac:dyDescent="0.25">
      <c r="A129" s="15" t="s">
        <v>113</v>
      </c>
      <c r="B129" s="16">
        <v>7.1</v>
      </c>
      <c r="C129" s="16">
        <f t="shared" si="153"/>
        <v>3.7037037037037033</v>
      </c>
      <c r="D129" s="16">
        <v>1</v>
      </c>
      <c r="E129" s="12">
        <v>8000</v>
      </c>
      <c r="F129" s="16">
        <f t="shared" si="149"/>
        <v>27.170370370370371</v>
      </c>
      <c r="G129" s="16">
        <f t="shared" si="150"/>
        <v>8.7540053274074072</v>
      </c>
      <c r="H129" s="16">
        <f t="shared" si="151"/>
        <v>4.534574759597036</v>
      </c>
      <c r="I129" s="16">
        <f>Затраты!B321</f>
        <v>39.885999999999996</v>
      </c>
      <c r="J129" s="16">
        <f t="shared" si="152"/>
        <v>8.7959736280860117</v>
      </c>
    </row>
    <row r="130" spans="1:10" x14ac:dyDescent="0.25">
      <c r="A130" s="17" t="s">
        <v>78</v>
      </c>
      <c r="B130" s="17"/>
      <c r="C130" s="17"/>
      <c r="D130" s="17"/>
      <c r="E130" s="17"/>
      <c r="F130" s="17"/>
      <c r="G130" s="17"/>
      <c r="H130" s="17"/>
      <c r="I130" s="17"/>
      <c r="J130" s="17"/>
    </row>
    <row r="131" spans="1:10" x14ac:dyDescent="0.25">
      <c r="A131" s="10" t="s">
        <v>117</v>
      </c>
      <c r="B131" s="14">
        <v>11.4</v>
      </c>
      <c r="C131" s="14">
        <f>1/0.27</f>
        <v>3.7037037037037033</v>
      </c>
      <c r="D131" s="14">
        <v>1</v>
      </c>
      <c r="E131" s="12">
        <v>8000</v>
      </c>
      <c r="F131" s="14">
        <f t="shared" ref="F131:F133" si="154">(B131-C131)*D131*E131/1000</f>
        <v>61.570370370370377</v>
      </c>
      <c r="G131" s="14">
        <f t="shared" ref="G131:G133" si="155">F131*0.2986*1.079</f>
        <v>19.837320687407406</v>
      </c>
      <c r="H131" s="14">
        <f t="shared" ref="H131:H133" si="156">G131*200*2.59/1000</f>
        <v>10.275732116077036</v>
      </c>
      <c r="I131" s="14">
        <f>Затраты!B325</f>
        <v>71.3</v>
      </c>
      <c r="J131" s="14">
        <f t="shared" ref="J131:J133" si="157">I131/H131</f>
        <v>6.9386783534816576</v>
      </c>
    </row>
    <row r="132" spans="1:10" x14ac:dyDescent="0.25">
      <c r="A132" s="10" t="s">
        <v>117</v>
      </c>
      <c r="B132" s="14">
        <v>11.4</v>
      </c>
      <c r="C132" s="14">
        <f t="shared" ref="C132:C133" si="158">1/0.27</f>
        <v>3.7037037037037033</v>
      </c>
      <c r="D132" s="14">
        <v>1</v>
      </c>
      <c r="E132" s="12">
        <v>8000</v>
      </c>
      <c r="F132" s="14">
        <f t="shared" si="154"/>
        <v>61.570370370370377</v>
      </c>
      <c r="G132" s="14">
        <f t="shared" si="155"/>
        <v>19.837320687407406</v>
      </c>
      <c r="H132" s="14">
        <f t="shared" si="156"/>
        <v>10.275732116077036</v>
      </c>
      <c r="I132" s="14">
        <f>Затраты!B328</f>
        <v>71.3</v>
      </c>
      <c r="J132" s="14">
        <f t="shared" si="157"/>
        <v>6.9386783534816576</v>
      </c>
    </row>
    <row r="133" spans="1:10" x14ac:dyDescent="0.25">
      <c r="A133" s="10" t="s">
        <v>117</v>
      </c>
      <c r="B133" s="14">
        <v>11.4</v>
      </c>
      <c r="C133" s="14">
        <f t="shared" si="158"/>
        <v>3.7037037037037033</v>
      </c>
      <c r="D133" s="14">
        <v>1</v>
      </c>
      <c r="E133" s="12">
        <v>8000</v>
      </c>
      <c r="F133" s="14">
        <f t="shared" si="154"/>
        <v>61.570370370370377</v>
      </c>
      <c r="G133" s="14">
        <f t="shared" si="155"/>
        <v>19.837320687407406</v>
      </c>
      <c r="H133" s="14">
        <f t="shared" si="156"/>
        <v>10.275732116077036</v>
      </c>
      <c r="I133" s="14">
        <f>Затраты!B331</f>
        <v>71.3</v>
      </c>
      <c r="J133" s="14">
        <f t="shared" si="157"/>
        <v>6.9386783534816576</v>
      </c>
    </row>
    <row r="134" spans="1:10" x14ac:dyDescent="0.25">
      <c r="A134" s="17" t="s">
        <v>77</v>
      </c>
      <c r="B134" s="17"/>
      <c r="C134" s="17"/>
      <c r="D134" s="17"/>
      <c r="E134" s="17"/>
      <c r="F134" s="17"/>
      <c r="G134" s="17"/>
      <c r="H134" s="17"/>
      <c r="I134" s="17"/>
      <c r="J134" s="17"/>
    </row>
    <row r="135" spans="1:10" x14ac:dyDescent="0.25">
      <c r="A135" s="10" t="s">
        <v>118</v>
      </c>
      <c r="B135" s="14">
        <v>7.9</v>
      </c>
      <c r="C135" s="14">
        <f t="shared" ref="C135" si="159">4/0.65</f>
        <v>6.1538461538461533</v>
      </c>
      <c r="D135" s="14">
        <v>1</v>
      </c>
      <c r="E135" s="12">
        <v>8760</v>
      </c>
      <c r="F135" s="14">
        <f t="shared" ref="F135:F136" si="160">(B135-C135)*D135*E135/1000</f>
        <v>15.2963076923077</v>
      </c>
      <c r="G135" s="14">
        <f t="shared" ref="G135:G136" si="161">F135*0.2986*1.079</f>
        <v>4.9283081976000025</v>
      </c>
      <c r="H135" s="14">
        <f t="shared" ref="H135:H136" si="162">G135*200*2.59/1000</f>
        <v>2.5528636463568009</v>
      </c>
      <c r="I135" s="14">
        <f>Затраты!B335</f>
        <v>56.98</v>
      </c>
      <c r="J135" s="14">
        <f t="shared" ref="J135:J136" si="163">I135/H135</f>
        <v>22.320032674411078</v>
      </c>
    </row>
    <row r="136" spans="1:10" x14ac:dyDescent="0.25">
      <c r="A136" s="10" t="s">
        <v>115</v>
      </c>
      <c r="B136" s="14">
        <v>4.5</v>
      </c>
      <c r="C136" s="14">
        <f>1/0.27</f>
        <v>3.7037037037037033</v>
      </c>
      <c r="D136" s="14">
        <v>1</v>
      </c>
      <c r="E136" s="12">
        <v>8760</v>
      </c>
      <c r="F136" s="14">
        <f t="shared" si="160"/>
        <v>6.9755555555555597</v>
      </c>
      <c r="G136" s="14">
        <f t="shared" si="161"/>
        <v>2.2474500591111122</v>
      </c>
      <c r="H136" s="14">
        <f t="shared" si="162"/>
        <v>1.1641791306195559</v>
      </c>
      <c r="I136" s="14">
        <f>Затраты!B338</f>
        <v>39.885999999999996</v>
      </c>
      <c r="J136" s="14">
        <f t="shared" si="163"/>
        <v>34.261050512710497</v>
      </c>
    </row>
    <row r="137" spans="1:10" x14ac:dyDescent="0.25">
      <c r="A137" s="17" t="s">
        <v>76</v>
      </c>
      <c r="B137" s="17"/>
      <c r="C137" s="17"/>
      <c r="D137" s="17"/>
      <c r="E137" s="17"/>
      <c r="F137" s="17"/>
      <c r="G137" s="17"/>
      <c r="H137" s="17"/>
      <c r="I137" s="17"/>
      <c r="J137" s="17"/>
    </row>
    <row r="138" spans="1:10" x14ac:dyDescent="0.25">
      <c r="A138" s="10" t="s">
        <v>118</v>
      </c>
      <c r="B138" s="14">
        <v>7.9</v>
      </c>
      <c r="C138" s="14">
        <f t="shared" ref="C138:C141" si="164">4/0.65</f>
        <v>6.1538461538461533</v>
      </c>
      <c r="D138" s="14">
        <v>1</v>
      </c>
      <c r="E138" s="12">
        <v>8760</v>
      </c>
      <c r="F138" s="14">
        <f t="shared" ref="F138:F142" si="165">(B138-C138)*D138*E138/1000</f>
        <v>15.2963076923077</v>
      </c>
      <c r="G138" s="14">
        <f t="shared" ref="G138:G142" si="166">F138*0.2986*1.079</f>
        <v>4.9283081976000025</v>
      </c>
      <c r="H138" s="14">
        <f t="shared" ref="H138:H142" si="167">G138*200*2.59/1000</f>
        <v>2.5528636463568009</v>
      </c>
      <c r="I138" s="14">
        <f>Затраты!B342</f>
        <v>56.98</v>
      </c>
      <c r="J138" s="14">
        <f t="shared" ref="J138:J142" si="168">I138/H138</f>
        <v>22.320032674411078</v>
      </c>
    </row>
    <row r="139" spans="1:10" x14ac:dyDescent="0.25">
      <c r="A139" s="10" t="s">
        <v>118</v>
      </c>
      <c r="B139" s="14">
        <v>7.9</v>
      </c>
      <c r="C139" s="14">
        <f t="shared" si="164"/>
        <v>6.1538461538461533</v>
      </c>
      <c r="D139" s="14">
        <v>1</v>
      </c>
      <c r="E139" s="12">
        <v>8760</v>
      </c>
      <c r="F139" s="14">
        <f t="shared" si="165"/>
        <v>15.2963076923077</v>
      </c>
      <c r="G139" s="14">
        <f t="shared" si="166"/>
        <v>4.9283081976000025</v>
      </c>
      <c r="H139" s="14">
        <f t="shared" si="167"/>
        <v>2.5528636463568009</v>
      </c>
      <c r="I139" s="14">
        <f>Затраты!B345</f>
        <v>56.98</v>
      </c>
      <c r="J139" s="14">
        <f t="shared" si="168"/>
        <v>22.320032674411078</v>
      </c>
    </row>
    <row r="140" spans="1:10" x14ac:dyDescent="0.25">
      <c r="A140" s="10" t="s">
        <v>118</v>
      </c>
      <c r="B140" s="14">
        <v>7.9</v>
      </c>
      <c r="C140" s="14">
        <f t="shared" si="164"/>
        <v>6.1538461538461533</v>
      </c>
      <c r="D140" s="14">
        <v>1</v>
      </c>
      <c r="E140" s="12">
        <v>8760</v>
      </c>
      <c r="F140" s="14">
        <f t="shared" si="165"/>
        <v>15.2963076923077</v>
      </c>
      <c r="G140" s="14">
        <f t="shared" si="166"/>
        <v>4.9283081976000025</v>
      </c>
      <c r="H140" s="14">
        <f t="shared" si="167"/>
        <v>2.5528636463568009</v>
      </c>
      <c r="I140" s="14">
        <f>Затраты!B348</f>
        <v>56.98</v>
      </c>
      <c r="J140" s="14">
        <f t="shared" si="168"/>
        <v>22.320032674411078</v>
      </c>
    </row>
    <row r="141" spans="1:10" x14ac:dyDescent="0.25">
      <c r="A141" s="10" t="s">
        <v>118</v>
      </c>
      <c r="B141" s="14">
        <v>7.9</v>
      </c>
      <c r="C141" s="14">
        <f t="shared" si="164"/>
        <v>6.1538461538461533</v>
      </c>
      <c r="D141" s="14">
        <v>1</v>
      </c>
      <c r="E141" s="12">
        <v>8760</v>
      </c>
      <c r="F141" s="14">
        <f t="shared" si="165"/>
        <v>15.2963076923077</v>
      </c>
      <c r="G141" s="14">
        <f t="shared" si="166"/>
        <v>4.9283081976000025</v>
      </c>
      <c r="H141" s="14">
        <f t="shared" si="167"/>
        <v>2.5528636463568009</v>
      </c>
      <c r="I141" s="14">
        <f>Затраты!B351</f>
        <v>56.98</v>
      </c>
      <c r="J141" s="14">
        <f t="shared" si="168"/>
        <v>22.320032674411078</v>
      </c>
    </row>
    <row r="142" spans="1:10" x14ac:dyDescent="0.25">
      <c r="A142" s="10" t="s">
        <v>111</v>
      </c>
      <c r="B142" s="14">
        <v>13.4</v>
      </c>
      <c r="C142" s="14">
        <f>2/0.27</f>
        <v>7.4074074074074066</v>
      </c>
      <c r="D142" s="14">
        <v>1</v>
      </c>
      <c r="E142" s="12">
        <v>8000</v>
      </c>
      <c r="F142" s="14">
        <f t="shared" si="165"/>
        <v>47.94074074074075</v>
      </c>
      <c r="G142" s="14">
        <f t="shared" si="166"/>
        <v>15.445998494814816</v>
      </c>
      <c r="H142" s="14">
        <f t="shared" si="167"/>
        <v>8.0010272203140751</v>
      </c>
      <c r="I142" s="14">
        <f>Затраты!B354</f>
        <v>82.620999999999995</v>
      </c>
      <c r="J142" s="14">
        <f t="shared" si="168"/>
        <v>10.326299076977364</v>
      </c>
    </row>
    <row r="143" spans="1:10" x14ac:dyDescent="0.25">
      <c r="A143" s="17" t="s">
        <v>75</v>
      </c>
      <c r="B143" s="17"/>
      <c r="C143" s="17"/>
      <c r="D143" s="17"/>
      <c r="E143" s="17"/>
      <c r="F143" s="17"/>
      <c r="G143" s="17"/>
      <c r="H143" s="17"/>
      <c r="I143" s="17"/>
      <c r="J143" s="17"/>
    </row>
    <row r="144" spans="1:10" x14ac:dyDescent="0.25">
      <c r="A144" s="10" t="s">
        <v>123</v>
      </c>
      <c r="B144" s="14">
        <v>2.7</v>
      </c>
      <c r="C144" s="14">
        <f>0.3/0.65</f>
        <v>0.46153846153846151</v>
      </c>
      <c r="D144" s="14">
        <v>1</v>
      </c>
      <c r="E144" s="12">
        <v>8760</v>
      </c>
      <c r="F144" s="14">
        <f t="shared" ref="F144:F148" si="169">(B144-C144)*D144*E144/1000</f>
        <v>19.608923076923077</v>
      </c>
      <c r="G144" s="14">
        <f t="shared" ref="G144:G148" si="170">F144*0.2986*1.079</f>
        <v>6.3177871607999991</v>
      </c>
      <c r="H144" s="14">
        <f t="shared" ref="H144:H148" si="171">G144*200*2.59/1000</f>
        <v>3.2726137492943992</v>
      </c>
      <c r="I144" s="14">
        <f>Затраты!B358</f>
        <v>34.187999999999995</v>
      </c>
      <c r="J144" s="14">
        <f t="shared" ref="J144:J148" si="172">I144/H144</f>
        <v>10.446695705342922</v>
      </c>
    </row>
    <row r="145" spans="1:10" x14ac:dyDescent="0.25">
      <c r="A145" s="10" t="s">
        <v>123</v>
      </c>
      <c r="B145" s="14">
        <v>2.7</v>
      </c>
      <c r="C145" s="14">
        <f t="shared" ref="C145:C146" si="173">0.3/0.65</f>
        <v>0.46153846153846151</v>
      </c>
      <c r="D145" s="14">
        <v>1</v>
      </c>
      <c r="E145" s="12">
        <v>8760</v>
      </c>
      <c r="F145" s="14">
        <f t="shared" si="169"/>
        <v>19.608923076923077</v>
      </c>
      <c r="G145" s="14">
        <f t="shared" si="170"/>
        <v>6.3177871607999991</v>
      </c>
      <c r="H145" s="14">
        <f t="shared" si="171"/>
        <v>3.2726137492943992</v>
      </c>
      <c r="I145" s="14">
        <f>Затраты!B361</f>
        <v>34.187999999999995</v>
      </c>
      <c r="J145" s="14">
        <f t="shared" si="172"/>
        <v>10.446695705342922</v>
      </c>
    </row>
    <row r="146" spans="1:10" x14ac:dyDescent="0.25">
      <c r="A146" s="10" t="s">
        <v>123</v>
      </c>
      <c r="B146" s="14">
        <v>2.7</v>
      </c>
      <c r="C146" s="14">
        <f t="shared" si="173"/>
        <v>0.46153846153846151</v>
      </c>
      <c r="D146" s="14">
        <v>1</v>
      </c>
      <c r="E146" s="12">
        <v>8760</v>
      </c>
      <c r="F146" s="14">
        <f t="shared" si="169"/>
        <v>19.608923076923077</v>
      </c>
      <c r="G146" s="14">
        <f t="shared" si="170"/>
        <v>6.3177871607999991</v>
      </c>
      <c r="H146" s="14">
        <f t="shared" si="171"/>
        <v>3.2726137492943992</v>
      </c>
      <c r="I146" s="14">
        <f>Затраты!B364</f>
        <v>34.187999999999995</v>
      </c>
      <c r="J146" s="14">
        <f t="shared" si="172"/>
        <v>10.446695705342922</v>
      </c>
    </row>
    <row r="147" spans="1:10" x14ac:dyDescent="0.25">
      <c r="A147" s="10" t="s">
        <v>111</v>
      </c>
      <c r="B147" s="14">
        <v>13.4</v>
      </c>
      <c r="C147" s="14">
        <f>2/0.27</f>
        <v>7.4074074074074066</v>
      </c>
      <c r="D147" s="14">
        <v>1</v>
      </c>
      <c r="E147" s="12">
        <v>8000</v>
      </c>
      <c r="F147" s="14">
        <f t="shared" si="169"/>
        <v>47.94074074074075</v>
      </c>
      <c r="G147" s="14">
        <f t="shared" si="170"/>
        <v>15.445998494814816</v>
      </c>
      <c r="H147" s="14">
        <f t="shared" si="171"/>
        <v>8.0010272203140751</v>
      </c>
      <c r="I147" s="14">
        <f>Затраты!B367</f>
        <v>82.620999999999995</v>
      </c>
      <c r="J147" s="14">
        <f t="shared" si="172"/>
        <v>10.326299076977364</v>
      </c>
    </row>
    <row r="148" spans="1:10" x14ac:dyDescent="0.25">
      <c r="A148" s="10" t="s">
        <v>113</v>
      </c>
      <c r="B148" s="14">
        <v>7.1</v>
      </c>
      <c r="C148" s="14">
        <f t="shared" ref="C148" si="174">1/0.27</f>
        <v>3.7037037037037033</v>
      </c>
      <c r="D148" s="14">
        <v>1</v>
      </c>
      <c r="E148" s="12">
        <v>8000</v>
      </c>
      <c r="F148" s="14">
        <f t="shared" si="169"/>
        <v>27.170370370370371</v>
      </c>
      <c r="G148" s="14">
        <f t="shared" si="170"/>
        <v>8.7540053274074072</v>
      </c>
      <c r="H148" s="14">
        <f t="shared" si="171"/>
        <v>4.534574759597036</v>
      </c>
      <c r="I148" s="14">
        <f>Затраты!B370</f>
        <v>39.885999999999996</v>
      </c>
      <c r="J148" s="14">
        <f t="shared" si="172"/>
        <v>8.7959736280860117</v>
      </c>
    </row>
    <row r="149" spans="1:10" x14ac:dyDescent="0.25">
      <c r="A149" s="17" t="s">
        <v>74</v>
      </c>
      <c r="B149" s="17"/>
      <c r="C149" s="17"/>
      <c r="D149" s="17"/>
      <c r="E149" s="17"/>
      <c r="F149" s="17"/>
      <c r="G149" s="17"/>
      <c r="H149" s="17"/>
      <c r="I149" s="17"/>
      <c r="J149" s="17"/>
    </row>
    <row r="150" spans="1:10" x14ac:dyDescent="0.25">
      <c r="A150" s="10" t="s">
        <v>111</v>
      </c>
      <c r="B150" s="14">
        <v>13.4</v>
      </c>
      <c r="C150" s="14">
        <f>2/0.27</f>
        <v>7.4074074074074066</v>
      </c>
      <c r="D150" s="14">
        <v>1</v>
      </c>
      <c r="E150" s="12">
        <v>8000</v>
      </c>
      <c r="F150" s="14">
        <f t="shared" ref="F150:F152" si="175">(B150-C150)*D150*E150/1000</f>
        <v>47.94074074074075</v>
      </c>
      <c r="G150" s="14">
        <f t="shared" ref="G150:G152" si="176">F150*0.2986*1.079</f>
        <v>15.445998494814816</v>
      </c>
      <c r="H150" s="14">
        <f t="shared" ref="H150:H152" si="177">G150*200*2.59/1000</f>
        <v>8.0010272203140751</v>
      </c>
      <c r="I150" s="14">
        <f>Затраты!B374</f>
        <v>82.620999999999995</v>
      </c>
      <c r="J150" s="14">
        <f t="shared" ref="J150:J152" si="178">I150/H150</f>
        <v>10.326299076977364</v>
      </c>
    </row>
    <row r="151" spans="1:10" x14ac:dyDescent="0.25">
      <c r="A151" s="10" t="s">
        <v>117</v>
      </c>
      <c r="B151" s="14">
        <v>11.4</v>
      </c>
      <c r="C151" s="14">
        <f t="shared" ref="C151:C152" si="179">1/0.27</f>
        <v>3.7037037037037033</v>
      </c>
      <c r="D151" s="14">
        <v>1</v>
      </c>
      <c r="E151" s="12">
        <v>8000</v>
      </c>
      <c r="F151" s="14">
        <f t="shared" si="175"/>
        <v>61.570370370370377</v>
      </c>
      <c r="G151" s="14">
        <f t="shared" si="176"/>
        <v>19.837320687407406</v>
      </c>
      <c r="H151" s="14">
        <f t="shared" si="177"/>
        <v>10.275732116077036</v>
      </c>
      <c r="I151" s="14">
        <f>Затраты!B377</f>
        <v>71.3</v>
      </c>
      <c r="J151" s="14">
        <f t="shared" si="178"/>
        <v>6.9386783534816576</v>
      </c>
    </row>
    <row r="152" spans="1:10" x14ac:dyDescent="0.25">
      <c r="A152" s="10" t="s">
        <v>117</v>
      </c>
      <c r="B152" s="14">
        <v>11.4</v>
      </c>
      <c r="C152" s="14">
        <f t="shared" si="179"/>
        <v>3.7037037037037033</v>
      </c>
      <c r="D152" s="14">
        <v>1</v>
      </c>
      <c r="E152" s="12">
        <v>8000</v>
      </c>
      <c r="F152" s="14">
        <f t="shared" si="175"/>
        <v>61.570370370370377</v>
      </c>
      <c r="G152" s="14">
        <f t="shared" si="176"/>
        <v>19.837320687407406</v>
      </c>
      <c r="H152" s="14">
        <f t="shared" si="177"/>
        <v>10.275732116077036</v>
      </c>
      <c r="I152" s="14">
        <f>Затраты!B380</f>
        <v>71.3</v>
      </c>
      <c r="J152" s="14">
        <f t="shared" si="178"/>
        <v>6.9386783534816576</v>
      </c>
    </row>
    <row r="153" spans="1:10" x14ac:dyDescent="0.25">
      <c r="A153" s="17" t="s">
        <v>73</v>
      </c>
      <c r="B153" s="17"/>
      <c r="C153" s="17"/>
      <c r="D153" s="17"/>
      <c r="E153" s="17"/>
      <c r="F153" s="17"/>
      <c r="G153" s="17"/>
      <c r="H153" s="17"/>
      <c r="I153" s="17"/>
      <c r="J153" s="17"/>
    </row>
    <row r="154" spans="1:10" x14ac:dyDescent="0.25">
      <c r="A154" s="10" t="s">
        <v>120</v>
      </c>
      <c r="B154" s="14">
        <v>6.5</v>
      </c>
      <c r="C154" s="14">
        <f t="shared" ref="C154" si="180">1/0.27</f>
        <v>3.7037037037037033</v>
      </c>
      <c r="D154" s="14">
        <v>1</v>
      </c>
      <c r="E154" s="12">
        <v>8760</v>
      </c>
      <c r="F154" s="14">
        <f t="shared" ref="F154:F156" si="181">(B154-C154)*D154*E154/1000</f>
        <v>24.495555555555558</v>
      </c>
      <c r="G154" s="14">
        <f t="shared" ref="G154:G156" si="182">F154*0.2986*1.079</f>
        <v>7.8922083471111115</v>
      </c>
      <c r="H154" s="14">
        <f t="shared" ref="H154:H156" si="183">G154*200*2.59/1000</f>
        <v>4.0881639238035552</v>
      </c>
      <c r="I154" s="14">
        <f>Затраты!B384</f>
        <v>76.923000000000002</v>
      </c>
      <c r="J154" s="14">
        <f t="shared" ref="J154:J156" si="184">I154/H154</f>
        <v>18.816026322259653</v>
      </c>
    </row>
    <row r="155" spans="1:10" x14ac:dyDescent="0.25">
      <c r="A155" s="10" t="s">
        <v>116</v>
      </c>
      <c r="B155" s="14">
        <v>3.8</v>
      </c>
      <c r="C155" s="14">
        <f t="shared" ref="C155" si="185">0.6/0.27</f>
        <v>2.2222222222222219</v>
      </c>
      <c r="D155" s="14">
        <v>1</v>
      </c>
      <c r="E155" s="12">
        <v>8760</v>
      </c>
      <c r="F155" s="14">
        <f t="shared" si="181"/>
        <v>13.821333333333333</v>
      </c>
      <c r="G155" s="14">
        <f t="shared" si="182"/>
        <v>4.4530870938666665</v>
      </c>
      <c r="H155" s="14">
        <f t="shared" si="183"/>
        <v>2.306699114622933</v>
      </c>
      <c r="I155" s="14">
        <f>Затраты!B387</f>
        <v>34.187999999999995</v>
      </c>
      <c r="J155" s="14">
        <f t="shared" si="184"/>
        <v>14.821178793224869</v>
      </c>
    </row>
    <row r="156" spans="1:10" x14ac:dyDescent="0.25">
      <c r="A156" s="10" t="s">
        <v>113</v>
      </c>
      <c r="B156" s="14">
        <v>7.1</v>
      </c>
      <c r="C156" s="14">
        <f t="shared" ref="C156" si="186">1/0.27</f>
        <v>3.7037037037037033</v>
      </c>
      <c r="D156" s="14">
        <v>1</v>
      </c>
      <c r="E156" s="12">
        <v>8000</v>
      </c>
      <c r="F156" s="14">
        <f t="shared" si="181"/>
        <v>27.170370370370371</v>
      </c>
      <c r="G156" s="14">
        <f t="shared" si="182"/>
        <v>8.7540053274074072</v>
      </c>
      <c r="H156" s="14">
        <f t="shared" si="183"/>
        <v>4.534574759597036</v>
      </c>
      <c r="I156" s="14">
        <f>Затраты!B390</f>
        <v>39.885999999999996</v>
      </c>
      <c r="J156" s="14">
        <f t="shared" si="184"/>
        <v>8.7959736280860117</v>
      </c>
    </row>
    <row r="157" spans="1:10" x14ac:dyDescent="0.25">
      <c r="A157" s="17" t="s">
        <v>72</v>
      </c>
      <c r="B157" s="17"/>
      <c r="C157" s="17"/>
      <c r="D157" s="17"/>
      <c r="E157" s="17"/>
      <c r="F157" s="17"/>
      <c r="G157" s="17"/>
      <c r="H157" s="17"/>
      <c r="I157" s="17"/>
      <c r="J157" s="17"/>
    </row>
    <row r="158" spans="1:10" x14ac:dyDescent="0.25">
      <c r="A158" s="10" t="s">
        <v>118</v>
      </c>
      <c r="B158" s="14">
        <v>7.9</v>
      </c>
      <c r="C158" s="14">
        <f t="shared" ref="C158:C159" si="187">4/0.65</f>
        <v>6.1538461538461533</v>
      </c>
      <c r="D158" s="14">
        <v>1</v>
      </c>
      <c r="E158" s="12">
        <v>8760</v>
      </c>
      <c r="F158" s="14">
        <f t="shared" ref="F158:F161" si="188">(B158-C158)*D158*E158/1000</f>
        <v>15.2963076923077</v>
      </c>
      <c r="G158" s="14">
        <f t="shared" ref="G158:G161" si="189">F158*0.2986*1.079</f>
        <v>4.9283081976000025</v>
      </c>
      <c r="H158" s="14">
        <f t="shared" ref="H158:H161" si="190">G158*200*2.59/1000</f>
        <v>2.5528636463568009</v>
      </c>
      <c r="I158" s="14">
        <f>Затраты!B394</f>
        <v>56.98</v>
      </c>
      <c r="J158" s="14">
        <f t="shared" ref="J158:J161" si="191">I158/H158</f>
        <v>22.320032674411078</v>
      </c>
    </row>
    <row r="159" spans="1:10" x14ac:dyDescent="0.25">
      <c r="A159" s="10" t="s">
        <v>118</v>
      </c>
      <c r="B159" s="14">
        <v>7.9</v>
      </c>
      <c r="C159" s="14">
        <f t="shared" si="187"/>
        <v>6.1538461538461533</v>
      </c>
      <c r="D159" s="14">
        <v>1</v>
      </c>
      <c r="E159" s="12">
        <v>8760</v>
      </c>
      <c r="F159" s="14">
        <f t="shared" si="188"/>
        <v>15.2963076923077</v>
      </c>
      <c r="G159" s="14">
        <f t="shared" si="189"/>
        <v>4.9283081976000025</v>
      </c>
      <c r="H159" s="14">
        <f t="shared" si="190"/>
        <v>2.5528636463568009</v>
      </c>
      <c r="I159" s="14">
        <f>Затраты!B397</f>
        <v>56.98</v>
      </c>
      <c r="J159" s="14">
        <f t="shared" si="191"/>
        <v>22.320032674411078</v>
      </c>
    </row>
    <row r="160" spans="1:10" x14ac:dyDescent="0.25">
      <c r="A160" s="10" t="s">
        <v>111</v>
      </c>
      <c r="B160" s="14">
        <v>13.4</v>
      </c>
      <c r="C160" s="14">
        <f>2/0.27</f>
        <v>7.4074074074074066</v>
      </c>
      <c r="D160" s="14">
        <v>1</v>
      </c>
      <c r="E160" s="12">
        <v>8000</v>
      </c>
      <c r="F160" s="14">
        <f t="shared" si="188"/>
        <v>47.94074074074075</v>
      </c>
      <c r="G160" s="14">
        <f t="shared" si="189"/>
        <v>15.445998494814816</v>
      </c>
      <c r="H160" s="14">
        <f t="shared" si="190"/>
        <v>8.0010272203140751</v>
      </c>
      <c r="I160" s="14">
        <f>Затраты!B400</f>
        <v>82.620999999999995</v>
      </c>
      <c r="J160" s="14">
        <f t="shared" si="191"/>
        <v>10.326299076977364</v>
      </c>
    </row>
    <row r="161" spans="1:10" x14ac:dyDescent="0.25">
      <c r="A161" s="10" t="s">
        <v>115</v>
      </c>
      <c r="B161" s="14">
        <v>4.5</v>
      </c>
      <c r="C161" s="14">
        <f>1/0.27</f>
        <v>3.7037037037037033</v>
      </c>
      <c r="D161" s="14">
        <v>1</v>
      </c>
      <c r="E161" s="12">
        <v>8760</v>
      </c>
      <c r="F161" s="14">
        <f t="shared" si="188"/>
        <v>6.9755555555555597</v>
      </c>
      <c r="G161" s="14">
        <f t="shared" si="189"/>
        <v>2.2474500591111122</v>
      </c>
      <c r="H161" s="14">
        <f t="shared" si="190"/>
        <v>1.1641791306195559</v>
      </c>
      <c r="I161" s="14">
        <f>Затраты!B403</f>
        <v>39.885999999999996</v>
      </c>
      <c r="J161" s="14">
        <f t="shared" si="191"/>
        <v>34.261050512710497</v>
      </c>
    </row>
    <row r="162" spans="1:10" x14ac:dyDescent="0.25">
      <c r="A162" s="17" t="s">
        <v>71</v>
      </c>
      <c r="B162" s="17"/>
      <c r="C162" s="17"/>
      <c r="D162" s="17"/>
      <c r="E162" s="17"/>
      <c r="F162" s="17"/>
      <c r="G162" s="17"/>
      <c r="H162" s="17"/>
      <c r="I162" s="17"/>
      <c r="J162" s="17"/>
    </row>
    <row r="163" spans="1:10" x14ac:dyDescent="0.25">
      <c r="A163" s="10" t="s">
        <v>111</v>
      </c>
      <c r="B163" s="14">
        <v>13.4</v>
      </c>
      <c r="C163" s="14">
        <f t="shared" ref="C163:C164" si="192">2/0.27</f>
        <v>7.4074074074074066</v>
      </c>
      <c r="D163" s="14">
        <v>1</v>
      </c>
      <c r="E163" s="12">
        <v>8000</v>
      </c>
      <c r="F163" s="14">
        <f t="shared" ref="F163:F164" si="193">(B163-C163)*D163*E163/1000</f>
        <v>47.94074074074075</v>
      </c>
      <c r="G163" s="14">
        <f t="shared" ref="G163:G164" si="194">F163*0.2986*1.079</f>
        <v>15.445998494814816</v>
      </c>
      <c r="H163" s="14">
        <f t="shared" ref="H163:H164" si="195">G163*200*2.59/1000</f>
        <v>8.0010272203140751</v>
      </c>
      <c r="I163" s="14">
        <f>Затраты!B407</f>
        <v>82.620999999999995</v>
      </c>
      <c r="J163" s="14">
        <f t="shared" ref="J163:J164" si="196">I163/H163</f>
        <v>10.326299076977364</v>
      </c>
    </row>
    <row r="164" spans="1:10" x14ac:dyDescent="0.25">
      <c r="A164" s="10" t="s">
        <v>111</v>
      </c>
      <c r="B164" s="14">
        <v>13.4</v>
      </c>
      <c r="C164" s="14">
        <f t="shared" si="192"/>
        <v>7.4074074074074066</v>
      </c>
      <c r="D164" s="14">
        <v>1</v>
      </c>
      <c r="E164" s="12">
        <v>8000</v>
      </c>
      <c r="F164" s="14">
        <f t="shared" si="193"/>
        <v>47.94074074074075</v>
      </c>
      <c r="G164" s="14">
        <f t="shared" si="194"/>
        <v>15.445998494814816</v>
      </c>
      <c r="H164" s="14">
        <f t="shared" si="195"/>
        <v>8.0010272203140751</v>
      </c>
      <c r="I164" s="14">
        <f>Затраты!B410</f>
        <v>82.620999999999995</v>
      </c>
      <c r="J164" s="14">
        <f t="shared" si="196"/>
        <v>10.326299076977364</v>
      </c>
    </row>
    <row r="165" spans="1:10" x14ac:dyDescent="0.25">
      <c r="A165" s="17" t="s">
        <v>70</v>
      </c>
      <c r="B165" s="17"/>
      <c r="C165" s="17"/>
      <c r="D165" s="17"/>
      <c r="E165" s="17"/>
      <c r="F165" s="17"/>
      <c r="G165" s="17"/>
      <c r="H165" s="17"/>
      <c r="I165" s="17"/>
      <c r="J165" s="17"/>
    </row>
    <row r="166" spans="1:10" x14ac:dyDescent="0.25">
      <c r="A166" s="10" t="s">
        <v>113</v>
      </c>
      <c r="B166" s="14">
        <v>7.1</v>
      </c>
      <c r="C166" s="14">
        <f t="shared" ref="C166" si="197">1/0.27</f>
        <v>3.7037037037037033</v>
      </c>
      <c r="D166" s="14">
        <v>1</v>
      </c>
      <c r="E166" s="12">
        <v>8000</v>
      </c>
      <c r="F166" s="14">
        <f t="shared" ref="F166:F168" si="198">(B166-C166)*D166*E166/1000</f>
        <v>27.170370370370371</v>
      </c>
      <c r="G166" s="14">
        <f t="shared" ref="G166:G168" si="199">F166*0.2986*1.079</f>
        <v>8.7540053274074072</v>
      </c>
      <c r="H166" s="14">
        <f t="shared" ref="H166:H168" si="200">G166*200*2.59/1000</f>
        <v>4.534574759597036</v>
      </c>
      <c r="I166" s="14">
        <f>Затраты!B414</f>
        <v>39.885999999999996</v>
      </c>
      <c r="J166" s="14">
        <f t="shared" ref="J166:J168" si="201">I166/H166</f>
        <v>8.7959736280860117</v>
      </c>
    </row>
    <row r="167" spans="1:10" x14ac:dyDescent="0.25">
      <c r="A167" s="10" t="s">
        <v>126</v>
      </c>
      <c r="B167" s="14">
        <v>9.3000000000000007</v>
      </c>
      <c r="C167" s="14">
        <f>1/0.27</f>
        <v>3.7037037037037033</v>
      </c>
      <c r="D167" s="14">
        <v>1</v>
      </c>
      <c r="E167" s="12">
        <v>8000</v>
      </c>
      <c r="F167" s="14">
        <f t="shared" si="198"/>
        <v>44.770370370370379</v>
      </c>
      <c r="G167" s="14">
        <f t="shared" si="199"/>
        <v>14.424538767407409</v>
      </c>
      <c r="H167" s="14">
        <f t="shared" si="200"/>
        <v>7.471911081517038</v>
      </c>
      <c r="I167" s="14">
        <f>Затраты!B417</f>
        <v>71.3</v>
      </c>
      <c r="J167" s="14">
        <f t="shared" si="201"/>
        <v>9.5424047773228864</v>
      </c>
    </row>
    <row r="168" spans="1:10" x14ac:dyDescent="0.25">
      <c r="A168" s="10" t="s">
        <v>116</v>
      </c>
      <c r="B168" s="14">
        <v>3.8</v>
      </c>
      <c r="C168" s="14">
        <f t="shared" ref="C168" si="202">0.6/0.27</f>
        <v>2.2222222222222219</v>
      </c>
      <c r="D168" s="14">
        <v>1</v>
      </c>
      <c r="E168" s="12">
        <v>8760</v>
      </c>
      <c r="F168" s="14">
        <f t="shared" si="198"/>
        <v>13.821333333333333</v>
      </c>
      <c r="G168" s="14">
        <f t="shared" si="199"/>
        <v>4.4530870938666665</v>
      </c>
      <c r="H168" s="14">
        <f t="shared" si="200"/>
        <v>2.306699114622933</v>
      </c>
      <c r="I168" s="14">
        <f>Затраты!B420</f>
        <v>34.187999999999995</v>
      </c>
      <c r="J168" s="14">
        <f t="shared" si="201"/>
        <v>14.821178793224869</v>
      </c>
    </row>
    <row r="169" spans="1:10" x14ac:dyDescent="0.25">
      <c r="A169" s="17" t="s">
        <v>69</v>
      </c>
      <c r="B169" s="17"/>
      <c r="C169" s="17"/>
      <c r="D169" s="17"/>
      <c r="E169" s="17"/>
      <c r="F169" s="17"/>
      <c r="G169" s="17"/>
      <c r="H169" s="17"/>
      <c r="I169" s="17"/>
      <c r="J169" s="17"/>
    </row>
    <row r="170" spans="1:10" x14ac:dyDescent="0.25">
      <c r="A170" s="10" t="s">
        <v>126</v>
      </c>
      <c r="B170" s="14">
        <v>9.3000000000000007</v>
      </c>
      <c r="C170" s="14">
        <f>1/0.27</f>
        <v>3.7037037037037033</v>
      </c>
      <c r="D170" s="14">
        <v>1</v>
      </c>
      <c r="E170" s="12">
        <v>8000</v>
      </c>
      <c r="F170" s="14">
        <f t="shared" ref="F170" si="203">(B170-C170)*D170*E170/1000</f>
        <v>44.770370370370379</v>
      </c>
      <c r="G170" s="14">
        <f t="shared" ref="G170" si="204">F170*0.2986*1.079</f>
        <v>14.424538767407409</v>
      </c>
      <c r="H170" s="14">
        <f t="shared" ref="H170" si="205">G170*200*2.59/1000</f>
        <v>7.471911081517038</v>
      </c>
      <c r="I170" s="14">
        <f>Затраты!B424</f>
        <v>71.3</v>
      </c>
      <c r="J170" s="14">
        <f t="shared" ref="J170" si="206">I170/H170</f>
        <v>9.5424047773228864</v>
      </c>
    </row>
    <row r="171" spans="1:10" x14ac:dyDescent="0.25">
      <c r="A171" s="17" t="s">
        <v>68</v>
      </c>
      <c r="B171" s="17"/>
      <c r="C171" s="17"/>
      <c r="D171" s="17"/>
      <c r="E171" s="17"/>
      <c r="F171" s="17"/>
      <c r="G171" s="17"/>
      <c r="H171" s="17"/>
      <c r="I171" s="17"/>
      <c r="J171" s="17"/>
    </row>
    <row r="172" spans="1:10" x14ac:dyDescent="0.25">
      <c r="A172" s="10" t="s">
        <v>120</v>
      </c>
      <c r="B172" s="14">
        <v>6.5</v>
      </c>
      <c r="C172" s="14">
        <f t="shared" ref="C172" si="207">1/0.27</f>
        <v>3.7037037037037033</v>
      </c>
      <c r="D172" s="14">
        <v>1</v>
      </c>
      <c r="E172" s="12">
        <v>8760</v>
      </c>
      <c r="F172" s="14">
        <f t="shared" ref="F172" si="208">(B172-C172)*D172*E172/1000</f>
        <v>24.495555555555558</v>
      </c>
      <c r="G172" s="14">
        <f t="shared" ref="G172" si="209">F172*0.2986*1.079</f>
        <v>7.8922083471111115</v>
      </c>
      <c r="H172" s="14">
        <f t="shared" ref="H172" si="210">G172*200*2.59/1000</f>
        <v>4.0881639238035552</v>
      </c>
      <c r="I172" s="14">
        <f>Затраты!B428</f>
        <v>76.923000000000002</v>
      </c>
      <c r="J172" s="14">
        <f t="shared" ref="J172" si="211">I172/H172</f>
        <v>18.816026322259653</v>
      </c>
    </row>
    <row r="173" spans="1:10" x14ac:dyDescent="0.25">
      <c r="A173" s="17" t="s">
        <v>67</v>
      </c>
      <c r="B173" s="17"/>
      <c r="C173" s="17"/>
      <c r="D173" s="17"/>
      <c r="E173" s="17"/>
      <c r="F173" s="17"/>
      <c r="G173" s="17"/>
      <c r="H173" s="17"/>
      <c r="I173" s="17"/>
      <c r="J173" s="17"/>
    </row>
    <row r="174" spans="1:10" x14ac:dyDescent="0.25">
      <c r="A174" s="10" t="s">
        <v>125</v>
      </c>
      <c r="B174" s="14">
        <v>7.8</v>
      </c>
      <c r="C174" s="14">
        <f>1/0.27</f>
        <v>3.7037037037037033</v>
      </c>
      <c r="D174" s="14">
        <v>1</v>
      </c>
      <c r="E174" s="12">
        <v>8000</v>
      </c>
      <c r="F174" s="14">
        <f t="shared" ref="F174:F176" si="212">(B174-C174)*D174*E174/1000</f>
        <v>32.770370370370372</v>
      </c>
      <c r="G174" s="14">
        <f t="shared" ref="G174:G176" si="213">F174*0.2986*1.079</f>
        <v>10.558265967407406</v>
      </c>
      <c r="H174" s="14">
        <f t="shared" ref="H174:H176" si="214">G174*200*2.59/1000</f>
        <v>5.4691817711170359</v>
      </c>
      <c r="I174" s="14">
        <f>Затраты!B432</f>
        <v>37.1</v>
      </c>
      <c r="J174" s="14">
        <f t="shared" ref="J174:J176" si="215">I174/H174</f>
        <v>6.7834644289803201</v>
      </c>
    </row>
    <row r="175" spans="1:10" x14ac:dyDescent="0.25">
      <c r="A175" s="10" t="s">
        <v>116</v>
      </c>
      <c r="B175" s="14">
        <v>3.8</v>
      </c>
      <c r="C175" s="14">
        <f t="shared" ref="C175:C176" si="216">0.6/0.27</f>
        <v>2.2222222222222219</v>
      </c>
      <c r="D175" s="14">
        <v>1</v>
      </c>
      <c r="E175" s="12">
        <v>8760</v>
      </c>
      <c r="F175" s="14">
        <f t="shared" si="212"/>
        <v>13.821333333333333</v>
      </c>
      <c r="G175" s="14">
        <f t="shared" si="213"/>
        <v>4.4530870938666665</v>
      </c>
      <c r="H175" s="14">
        <f t="shared" si="214"/>
        <v>2.306699114622933</v>
      </c>
      <c r="I175" s="14">
        <f>Затраты!B435</f>
        <v>34.187999999999995</v>
      </c>
      <c r="J175" s="14">
        <f t="shared" si="215"/>
        <v>14.821178793224869</v>
      </c>
    </row>
    <row r="176" spans="1:10" x14ac:dyDescent="0.25">
      <c r="A176" s="10" t="s">
        <v>116</v>
      </c>
      <c r="B176" s="14">
        <v>3.8</v>
      </c>
      <c r="C176" s="14">
        <f t="shared" si="216"/>
        <v>2.2222222222222219</v>
      </c>
      <c r="D176" s="14">
        <v>1</v>
      </c>
      <c r="E176" s="12">
        <v>8760</v>
      </c>
      <c r="F176" s="14">
        <f t="shared" si="212"/>
        <v>13.821333333333333</v>
      </c>
      <c r="G176" s="14">
        <f t="shared" si="213"/>
        <v>4.4530870938666665</v>
      </c>
      <c r="H176" s="14">
        <f t="shared" si="214"/>
        <v>2.306699114622933</v>
      </c>
      <c r="I176" s="14">
        <f>Затраты!B438</f>
        <v>34.187999999999995</v>
      </c>
      <c r="J176" s="14">
        <f t="shared" si="215"/>
        <v>14.821178793224869</v>
      </c>
    </row>
    <row r="177" spans="1:10" x14ac:dyDescent="0.25">
      <c r="A177" s="17" t="s">
        <v>66</v>
      </c>
      <c r="B177" s="17"/>
      <c r="C177" s="17"/>
      <c r="D177" s="17"/>
      <c r="E177" s="17"/>
      <c r="F177" s="17"/>
      <c r="G177" s="17"/>
      <c r="H177" s="17"/>
      <c r="I177" s="17"/>
      <c r="J177" s="17"/>
    </row>
    <row r="178" spans="1:10" x14ac:dyDescent="0.25">
      <c r="A178" s="10" t="s">
        <v>113</v>
      </c>
      <c r="B178" s="14">
        <v>7.1</v>
      </c>
      <c r="C178" s="14">
        <f t="shared" ref="C178:C179" si="217">1/0.27</f>
        <v>3.7037037037037033</v>
      </c>
      <c r="D178" s="14">
        <v>1</v>
      </c>
      <c r="E178" s="12">
        <v>8000</v>
      </c>
      <c r="F178" s="14">
        <f t="shared" ref="F178:F179" si="218">(B178-C178)*D178*E178/1000</f>
        <v>27.170370370370371</v>
      </c>
      <c r="G178" s="14">
        <f t="shared" ref="G178:G179" si="219">F178*0.2986*1.079</f>
        <v>8.7540053274074072</v>
      </c>
      <c r="H178" s="14">
        <f t="shared" ref="H178:H179" si="220">G178*200*2.59/1000</f>
        <v>4.534574759597036</v>
      </c>
      <c r="I178" s="14">
        <f>Затраты!B442</f>
        <v>39.885999999999996</v>
      </c>
      <c r="J178" s="14">
        <f t="shared" ref="J178:J179" si="221">I178/H178</f>
        <v>8.7959736280860117</v>
      </c>
    </row>
    <row r="179" spans="1:10" x14ac:dyDescent="0.25">
      <c r="A179" s="10" t="s">
        <v>113</v>
      </c>
      <c r="B179" s="14">
        <v>7.1</v>
      </c>
      <c r="C179" s="14">
        <f t="shared" si="217"/>
        <v>3.7037037037037033</v>
      </c>
      <c r="D179" s="14">
        <v>1</v>
      </c>
      <c r="E179" s="12">
        <v>8000</v>
      </c>
      <c r="F179" s="14">
        <f t="shared" si="218"/>
        <v>27.170370370370371</v>
      </c>
      <c r="G179" s="14">
        <f t="shared" si="219"/>
        <v>8.7540053274074072</v>
      </c>
      <c r="H179" s="14">
        <f t="shared" si="220"/>
        <v>4.534574759597036</v>
      </c>
      <c r="I179" s="14">
        <f>Затраты!B445</f>
        <v>39.885999999999996</v>
      </c>
      <c r="J179" s="14">
        <f t="shared" si="221"/>
        <v>8.7959736280860117</v>
      </c>
    </row>
    <row r="180" spans="1:10" x14ac:dyDescent="0.25">
      <c r="A180" s="17" t="s">
        <v>17</v>
      </c>
      <c r="B180" s="17"/>
      <c r="C180" s="17"/>
      <c r="D180" s="17"/>
      <c r="E180" s="17"/>
      <c r="F180" s="17"/>
      <c r="G180" s="17"/>
      <c r="H180" s="17"/>
      <c r="I180" s="17"/>
      <c r="J180" s="17"/>
    </row>
    <row r="181" spans="1:10" x14ac:dyDescent="0.25">
      <c r="A181" s="10" t="s">
        <v>117</v>
      </c>
      <c r="B181" s="14">
        <v>11.4</v>
      </c>
      <c r="C181" s="14">
        <f t="shared" ref="C181" si="222">1/0.27</f>
        <v>3.7037037037037033</v>
      </c>
      <c r="D181" s="14">
        <v>1</v>
      </c>
      <c r="E181" s="12">
        <v>8000</v>
      </c>
      <c r="F181" s="14">
        <f t="shared" ref="F181" si="223">(B181-C181)*D181*E181/1000</f>
        <v>61.570370370370377</v>
      </c>
      <c r="G181" s="14">
        <f t="shared" ref="G181" si="224">F181*0.2986*1.079</f>
        <v>19.837320687407406</v>
      </c>
      <c r="H181" s="14">
        <f t="shared" ref="H181" si="225">G181*200*2.59/1000</f>
        <v>10.275732116077036</v>
      </c>
      <c r="I181" s="14">
        <f>Затраты!B449</f>
        <v>71.3</v>
      </c>
      <c r="J181" s="14">
        <f t="shared" ref="J181" si="226">I181/H181</f>
        <v>6.9386783534816576</v>
      </c>
    </row>
    <row r="182" spans="1:10" x14ac:dyDescent="0.25">
      <c r="A182" s="17" t="s">
        <v>65</v>
      </c>
      <c r="B182" s="17"/>
      <c r="C182" s="17"/>
      <c r="D182" s="17"/>
      <c r="E182" s="17"/>
      <c r="F182" s="17"/>
      <c r="G182" s="17"/>
      <c r="H182" s="17"/>
      <c r="I182" s="17"/>
      <c r="J182" s="17"/>
    </row>
    <row r="183" spans="1:10" x14ac:dyDescent="0.25">
      <c r="A183" s="10" t="s">
        <v>111</v>
      </c>
      <c r="B183" s="14">
        <v>13.4</v>
      </c>
      <c r="C183" s="14">
        <f t="shared" ref="C183" si="227">2/0.27</f>
        <v>7.4074074074074066</v>
      </c>
      <c r="D183" s="14">
        <v>1</v>
      </c>
      <c r="E183" s="12">
        <v>8000</v>
      </c>
      <c r="F183" s="14">
        <f t="shared" ref="F183:F185" si="228">(B183-C183)*D183*E183/1000</f>
        <v>47.94074074074075</v>
      </c>
      <c r="G183" s="14">
        <f t="shared" ref="G183:G185" si="229">F183*0.2986*1.079</f>
        <v>15.445998494814816</v>
      </c>
      <c r="H183" s="14">
        <f t="shared" ref="H183:H185" si="230">G183*200*2.59/1000</f>
        <v>8.0010272203140751</v>
      </c>
      <c r="I183" s="14">
        <f>Затраты!B453</f>
        <v>82.620999999999995</v>
      </c>
      <c r="J183" s="14">
        <f t="shared" ref="J183:J185" si="231">I183/H183</f>
        <v>10.326299076977364</v>
      </c>
    </row>
    <row r="184" spans="1:10" x14ac:dyDescent="0.25">
      <c r="A184" s="10" t="s">
        <v>113</v>
      </c>
      <c r="B184" s="14">
        <v>7.1</v>
      </c>
      <c r="C184" s="14">
        <f t="shared" ref="C184:C185" si="232">1/0.27</f>
        <v>3.7037037037037033</v>
      </c>
      <c r="D184" s="14">
        <v>1</v>
      </c>
      <c r="E184" s="12">
        <v>8000</v>
      </c>
      <c r="F184" s="14">
        <f t="shared" si="228"/>
        <v>27.170370370370371</v>
      </c>
      <c r="G184" s="14">
        <f t="shared" si="229"/>
        <v>8.7540053274074072</v>
      </c>
      <c r="H184" s="14">
        <f t="shared" si="230"/>
        <v>4.534574759597036</v>
      </c>
      <c r="I184" s="14">
        <f>Затраты!B456</f>
        <v>39.885999999999996</v>
      </c>
      <c r="J184" s="14">
        <f t="shared" si="231"/>
        <v>8.7959736280860117</v>
      </c>
    </row>
    <row r="185" spans="1:10" x14ac:dyDescent="0.25">
      <c r="A185" s="10" t="s">
        <v>113</v>
      </c>
      <c r="B185" s="14">
        <v>7.1</v>
      </c>
      <c r="C185" s="14">
        <f t="shared" si="232"/>
        <v>3.7037037037037033</v>
      </c>
      <c r="D185" s="14">
        <v>1</v>
      </c>
      <c r="E185" s="12">
        <v>8000</v>
      </c>
      <c r="F185" s="14">
        <f t="shared" si="228"/>
        <v>27.170370370370371</v>
      </c>
      <c r="G185" s="14">
        <f t="shared" si="229"/>
        <v>8.7540053274074072</v>
      </c>
      <c r="H185" s="14">
        <f t="shared" si="230"/>
        <v>4.534574759597036</v>
      </c>
      <c r="I185" s="14">
        <f>Затраты!B459</f>
        <v>39.885999999999996</v>
      </c>
      <c r="J185" s="14">
        <f t="shared" si="231"/>
        <v>8.7959736280860117</v>
      </c>
    </row>
    <row r="186" spans="1:10" x14ac:dyDescent="0.25">
      <c r="A186" s="17" t="s">
        <v>64</v>
      </c>
      <c r="B186" s="17"/>
      <c r="C186" s="17"/>
      <c r="D186" s="17"/>
      <c r="E186" s="17"/>
      <c r="F186" s="17"/>
      <c r="G186" s="17"/>
      <c r="H186" s="17"/>
      <c r="I186" s="17"/>
      <c r="J186" s="17"/>
    </row>
    <row r="187" spans="1:10" x14ac:dyDescent="0.25">
      <c r="A187" s="10" t="s">
        <v>117</v>
      </c>
      <c r="B187" s="14">
        <v>11.4</v>
      </c>
      <c r="C187" s="14">
        <f t="shared" ref="C187" si="233">1/0.27</f>
        <v>3.7037037037037033</v>
      </c>
      <c r="D187" s="14">
        <v>1</v>
      </c>
      <c r="E187" s="12">
        <v>8000</v>
      </c>
      <c r="F187" s="14">
        <f t="shared" ref="F187:F189" si="234">(B187-C187)*D187*E187/1000</f>
        <v>61.570370370370377</v>
      </c>
      <c r="G187" s="14">
        <f t="shared" ref="G187:G189" si="235">F187*0.2986*1.079</f>
        <v>19.837320687407406</v>
      </c>
      <c r="H187" s="14">
        <f t="shared" ref="H187:H189" si="236">G187*200*2.59/1000</f>
        <v>10.275732116077036</v>
      </c>
      <c r="I187" s="14">
        <f>Затраты!B463</f>
        <v>71.3</v>
      </c>
      <c r="J187" s="14">
        <f t="shared" ref="J187:J189" si="237">I187/H187</f>
        <v>6.9386783534816576</v>
      </c>
    </row>
    <row r="188" spans="1:10" x14ac:dyDescent="0.25">
      <c r="A188" s="10" t="s">
        <v>116</v>
      </c>
      <c r="B188" s="14">
        <v>3.8</v>
      </c>
      <c r="C188" s="14">
        <f t="shared" ref="C188" si="238">0.6/0.27</f>
        <v>2.2222222222222219</v>
      </c>
      <c r="D188" s="14">
        <v>1</v>
      </c>
      <c r="E188" s="12">
        <v>8760</v>
      </c>
      <c r="F188" s="14">
        <f t="shared" si="234"/>
        <v>13.821333333333333</v>
      </c>
      <c r="G188" s="14">
        <f t="shared" si="235"/>
        <v>4.4530870938666665</v>
      </c>
      <c r="H188" s="14">
        <f t="shared" si="236"/>
        <v>2.306699114622933</v>
      </c>
      <c r="I188" s="14">
        <f>Затраты!B466</f>
        <v>34.187999999999995</v>
      </c>
      <c r="J188" s="14">
        <f t="shared" si="237"/>
        <v>14.821178793224869</v>
      </c>
    </row>
    <row r="189" spans="1:10" x14ac:dyDescent="0.25">
      <c r="A189" s="10" t="s">
        <v>117</v>
      </c>
      <c r="B189" s="14">
        <v>11.4</v>
      </c>
      <c r="C189" s="14">
        <f t="shared" ref="C189" si="239">1/0.27</f>
        <v>3.7037037037037033</v>
      </c>
      <c r="D189" s="14">
        <v>1</v>
      </c>
      <c r="E189" s="12">
        <v>8000</v>
      </c>
      <c r="F189" s="14">
        <f t="shared" si="234"/>
        <v>61.570370370370377</v>
      </c>
      <c r="G189" s="14">
        <f t="shared" si="235"/>
        <v>19.837320687407406</v>
      </c>
      <c r="H189" s="14">
        <f t="shared" si="236"/>
        <v>10.275732116077036</v>
      </c>
      <c r="I189" s="14">
        <f>Затраты!B469</f>
        <v>71.3</v>
      </c>
      <c r="J189" s="14">
        <f t="shared" si="237"/>
        <v>6.9386783534816576</v>
      </c>
    </row>
    <row r="190" spans="1:10" x14ac:dyDescent="0.25">
      <c r="A190" s="17" t="s">
        <v>63</v>
      </c>
      <c r="B190" s="17"/>
      <c r="C190" s="17"/>
      <c r="D190" s="17"/>
      <c r="E190" s="17"/>
      <c r="F190" s="17"/>
      <c r="G190" s="17"/>
      <c r="H190" s="17"/>
      <c r="I190" s="17"/>
      <c r="J190" s="17"/>
    </row>
    <row r="191" spans="1:10" x14ac:dyDescent="0.25">
      <c r="A191" s="10" t="s">
        <v>116</v>
      </c>
      <c r="B191" s="14">
        <v>3.8</v>
      </c>
      <c r="C191" s="14">
        <f t="shared" ref="C191" si="240">0.6/0.27</f>
        <v>2.2222222222222219</v>
      </c>
      <c r="D191" s="14">
        <v>1</v>
      </c>
      <c r="E191" s="12">
        <v>8760</v>
      </c>
      <c r="F191" s="14">
        <f t="shared" ref="F191" si="241">(B191-C191)*D191*E191/1000</f>
        <v>13.821333333333333</v>
      </c>
      <c r="G191" s="14">
        <f t="shared" ref="G191" si="242">F191*0.2986*1.079</f>
        <v>4.4530870938666665</v>
      </c>
      <c r="H191" s="14">
        <f t="shared" ref="H191" si="243">G191*200*2.59/1000</f>
        <v>2.306699114622933</v>
      </c>
      <c r="I191" s="14">
        <f>Затраты!B473</f>
        <v>34.187999999999995</v>
      </c>
      <c r="J191" s="14">
        <f t="shared" ref="J191" si="244">I191/H191</f>
        <v>14.821178793224869</v>
      </c>
    </row>
    <row r="192" spans="1:10" x14ac:dyDescent="0.25">
      <c r="A192" s="17" t="s">
        <v>18</v>
      </c>
      <c r="B192" s="17"/>
      <c r="C192" s="17"/>
      <c r="D192" s="17"/>
      <c r="E192" s="17"/>
      <c r="F192" s="17"/>
      <c r="G192" s="17"/>
      <c r="H192" s="17"/>
      <c r="I192" s="17"/>
      <c r="J192" s="17"/>
    </row>
    <row r="193" spans="1:10" x14ac:dyDescent="0.25">
      <c r="A193" s="10" t="s">
        <v>123</v>
      </c>
      <c r="B193" s="14">
        <v>2.7</v>
      </c>
      <c r="C193" s="14">
        <f>0.3/0.65</f>
        <v>0.46153846153846151</v>
      </c>
      <c r="D193" s="14">
        <v>1</v>
      </c>
      <c r="E193" s="12">
        <v>8760</v>
      </c>
      <c r="F193" s="14">
        <f t="shared" ref="F193:F196" si="245">(B193-C193)*D193*E193/1000</f>
        <v>19.608923076923077</v>
      </c>
      <c r="G193" s="14">
        <f t="shared" ref="G193:G196" si="246">F193*0.2986*1.079</f>
        <v>6.3177871607999991</v>
      </c>
      <c r="H193" s="14">
        <f t="shared" ref="H193:H196" si="247">G193*200*2.59/1000</f>
        <v>3.2726137492943992</v>
      </c>
      <c r="I193" s="14">
        <f>Затраты!B477</f>
        <v>34.187999999999995</v>
      </c>
      <c r="J193" s="14">
        <f t="shared" ref="J193:J196" si="248">I193/H193</f>
        <v>10.446695705342922</v>
      </c>
    </row>
    <row r="194" spans="1:10" x14ac:dyDescent="0.25">
      <c r="A194" s="10" t="s">
        <v>116</v>
      </c>
      <c r="B194" s="14">
        <v>3.8</v>
      </c>
      <c r="C194" s="14">
        <f t="shared" ref="C194:C196" si="249">0.6/0.27</f>
        <v>2.2222222222222219</v>
      </c>
      <c r="D194" s="14">
        <v>1</v>
      </c>
      <c r="E194" s="12">
        <v>8760</v>
      </c>
      <c r="F194" s="14">
        <f t="shared" si="245"/>
        <v>13.821333333333333</v>
      </c>
      <c r="G194" s="14">
        <f t="shared" si="246"/>
        <v>4.4530870938666665</v>
      </c>
      <c r="H194" s="14">
        <f t="shared" si="247"/>
        <v>2.306699114622933</v>
      </c>
      <c r="I194" s="14">
        <f>Затраты!B480</f>
        <v>34.187999999999995</v>
      </c>
      <c r="J194" s="14">
        <f t="shared" si="248"/>
        <v>14.821178793224869</v>
      </c>
    </row>
    <row r="195" spans="1:10" x14ac:dyDescent="0.25">
      <c r="A195" s="10" t="s">
        <v>116</v>
      </c>
      <c r="B195" s="14">
        <v>3.8</v>
      </c>
      <c r="C195" s="14">
        <f t="shared" si="249"/>
        <v>2.2222222222222219</v>
      </c>
      <c r="D195" s="14">
        <v>1</v>
      </c>
      <c r="E195" s="12">
        <v>8760</v>
      </c>
      <c r="F195" s="14">
        <f t="shared" si="245"/>
        <v>13.821333333333333</v>
      </c>
      <c r="G195" s="14">
        <f t="shared" si="246"/>
        <v>4.4530870938666665</v>
      </c>
      <c r="H195" s="14">
        <f t="shared" si="247"/>
        <v>2.306699114622933</v>
      </c>
      <c r="I195" s="14">
        <f>Затраты!B483</f>
        <v>34.187999999999995</v>
      </c>
      <c r="J195" s="14">
        <f t="shared" si="248"/>
        <v>14.821178793224869</v>
      </c>
    </row>
    <row r="196" spans="1:10" x14ac:dyDescent="0.25">
      <c r="A196" s="10" t="s">
        <v>116</v>
      </c>
      <c r="B196" s="14">
        <v>3.8</v>
      </c>
      <c r="C196" s="14">
        <f t="shared" si="249"/>
        <v>2.2222222222222219</v>
      </c>
      <c r="D196" s="14">
        <v>1</v>
      </c>
      <c r="E196" s="12">
        <v>8760</v>
      </c>
      <c r="F196" s="14">
        <f t="shared" si="245"/>
        <v>13.821333333333333</v>
      </c>
      <c r="G196" s="14">
        <f t="shared" si="246"/>
        <v>4.4530870938666665</v>
      </c>
      <c r="H196" s="14">
        <f t="shared" si="247"/>
        <v>2.306699114622933</v>
      </c>
      <c r="I196" s="14">
        <f>Затраты!B486</f>
        <v>34.187999999999995</v>
      </c>
      <c r="J196" s="14">
        <f t="shared" si="248"/>
        <v>14.821178793224869</v>
      </c>
    </row>
    <row r="197" spans="1:10" x14ac:dyDescent="0.25">
      <c r="A197" s="17" t="s">
        <v>62</v>
      </c>
      <c r="B197" s="17"/>
      <c r="C197" s="17"/>
      <c r="D197" s="17"/>
      <c r="E197" s="17"/>
      <c r="F197" s="17"/>
      <c r="G197" s="17"/>
      <c r="H197" s="17"/>
      <c r="I197" s="17"/>
      <c r="J197" s="17"/>
    </row>
    <row r="198" spans="1:10" x14ac:dyDescent="0.25">
      <c r="A198" s="10" t="s">
        <v>113</v>
      </c>
      <c r="B198" s="14">
        <v>7.1</v>
      </c>
      <c r="C198" s="14">
        <f t="shared" ref="C198:C199" si="250">1/0.27</f>
        <v>3.7037037037037033</v>
      </c>
      <c r="D198" s="14">
        <v>1</v>
      </c>
      <c r="E198" s="12">
        <v>8000</v>
      </c>
      <c r="F198" s="14">
        <f t="shared" ref="F198:F200" si="251">(B198-C198)*D198*E198/1000</f>
        <v>27.170370370370371</v>
      </c>
      <c r="G198" s="14">
        <f t="shared" ref="G198:G200" si="252">F198*0.2986*1.079</f>
        <v>8.7540053274074072</v>
      </c>
      <c r="H198" s="14">
        <f t="shared" ref="H198:H200" si="253">G198*200*2.59/1000</f>
        <v>4.534574759597036</v>
      </c>
      <c r="I198" s="14">
        <f>Затраты!B490</f>
        <v>39.885999999999996</v>
      </c>
      <c r="J198" s="14">
        <f t="shared" ref="J198:J200" si="254">I198/H198</f>
        <v>8.7959736280860117</v>
      </c>
    </row>
    <row r="199" spans="1:10" x14ac:dyDescent="0.25">
      <c r="A199" s="10" t="s">
        <v>113</v>
      </c>
      <c r="B199" s="14">
        <v>7.1</v>
      </c>
      <c r="C199" s="14">
        <f t="shared" si="250"/>
        <v>3.7037037037037033</v>
      </c>
      <c r="D199" s="14">
        <v>1</v>
      </c>
      <c r="E199" s="12">
        <v>8000</v>
      </c>
      <c r="F199" s="14">
        <f t="shared" si="251"/>
        <v>27.170370370370371</v>
      </c>
      <c r="G199" s="14">
        <f t="shared" si="252"/>
        <v>8.7540053274074072</v>
      </c>
      <c r="H199" s="14">
        <f t="shared" si="253"/>
        <v>4.534574759597036</v>
      </c>
      <c r="I199" s="14">
        <f>Затраты!B493</f>
        <v>39.885999999999996</v>
      </c>
      <c r="J199" s="14">
        <f t="shared" si="254"/>
        <v>8.7959736280860117</v>
      </c>
    </row>
    <row r="200" spans="1:10" x14ac:dyDescent="0.25">
      <c r="A200" s="10" t="s">
        <v>111</v>
      </c>
      <c r="B200" s="14">
        <v>13.4</v>
      </c>
      <c r="C200" s="14">
        <f t="shared" ref="C200" si="255">2/0.27</f>
        <v>7.4074074074074066</v>
      </c>
      <c r="D200" s="14">
        <v>1</v>
      </c>
      <c r="E200" s="12">
        <v>8000</v>
      </c>
      <c r="F200" s="14">
        <f t="shared" si="251"/>
        <v>47.94074074074075</v>
      </c>
      <c r="G200" s="14">
        <f t="shared" si="252"/>
        <v>15.445998494814816</v>
      </c>
      <c r="H200" s="14">
        <f t="shared" si="253"/>
        <v>8.0010272203140751</v>
      </c>
      <c r="I200" s="14">
        <f>Затраты!B496</f>
        <v>82.620999999999995</v>
      </c>
      <c r="J200" s="14">
        <f t="shared" si="254"/>
        <v>10.326299076977364</v>
      </c>
    </row>
    <row r="201" spans="1:10" x14ac:dyDescent="0.25">
      <c r="A201" s="17" t="s">
        <v>61</v>
      </c>
      <c r="B201" s="17"/>
      <c r="C201" s="17"/>
      <c r="D201" s="17"/>
      <c r="E201" s="17"/>
      <c r="F201" s="17"/>
      <c r="G201" s="17"/>
      <c r="H201" s="17"/>
      <c r="I201" s="17"/>
      <c r="J201" s="17"/>
    </row>
    <row r="202" spans="1:10" x14ac:dyDescent="0.25">
      <c r="A202" s="10" t="s">
        <v>111</v>
      </c>
      <c r="B202" s="14">
        <v>13.4</v>
      </c>
      <c r="C202" s="14">
        <f t="shared" ref="C202" si="256">2/0.27</f>
        <v>7.4074074074074066</v>
      </c>
      <c r="D202" s="14">
        <v>1</v>
      </c>
      <c r="E202" s="12">
        <v>8000</v>
      </c>
      <c r="F202" s="14">
        <f t="shared" ref="F202:F204" si="257">(B202-C202)*D202*E202/1000</f>
        <v>47.94074074074075</v>
      </c>
      <c r="G202" s="14">
        <f t="shared" ref="G202:G204" si="258">F202*0.2986*1.079</f>
        <v>15.445998494814816</v>
      </c>
      <c r="H202" s="14">
        <f t="shared" ref="H202:H204" si="259">G202*200*2.59/1000</f>
        <v>8.0010272203140751</v>
      </c>
      <c r="I202" s="14">
        <f>Затраты!B500</f>
        <v>82.620999999999995</v>
      </c>
      <c r="J202" s="14">
        <f t="shared" ref="J202:J204" si="260">I202/H202</f>
        <v>10.326299076977364</v>
      </c>
    </row>
    <row r="203" spans="1:10" x14ac:dyDescent="0.25">
      <c r="A203" s="10" t="s">
        <v>116</v>
      </c>
      <c r="B203" s="14">
        <v>3.8</v>
      </c>
      <c r="C203" s="14">
        <f t="shared" ref="C203" si="261">0.6/0.27</f>
        <v>2.2222222222222219</v>
      </c>
      <c r="D203" s="14">
        <v>1</v>
      </c>
      <c r="E203" s="12">
        <v>8760</v>
      </c>
      <c r="F203" s="14">
        <f t="shared" si="257"/>
        <v>13.821333333333333</v>
      </c>
      <c r="G203" s="14">
        <f t="shared" si="258"/>
        <v>4.4530870938666665</v>
      </c>
      <c r="H203" s="14">
        <f t="shared" si="259"/>
        <v>2.306699114622933</v>
      </c>
      <c r="I203" s="14">
        <f>Затраты!B503</f>
        <v>34.187999999999995</v>
      </c>
      <c r="J203" s="14">
        <f t="shared" si="260"/>
        <v>14.821178793224869</v>
      </c>
    </row>
    <row r="204" spans="1:10" x14ac:dyDescent="0.25">
      <c r="A204" s="10" t="s">
        <v>113</v>
      </c>
      <c r="B204" s="14">
        <v>7.1</v>
      </c>
      <c r="C204" s="14">
        <f t="shared" ref="C204" si="262">1/0.27</f>
        <v>3.7037037037037033</v>
      </c>
      <c r="D204" s="14">
        <v>1</v>
      </c>
      <c r="E204" s="12">
        <v>8000</v>
      </c>
      <c r="F204" s="14">
        <f t="shared" si="257"/>
        <v>27.170370370370371</v>
      </c>
      <c r="G204" s="14">
        <f t="shared" si="258"/>
        <v>8.7540053274074072</v>
      </c>
      <c r="H204" s="14">
        <f t="shared" si="259"/>
        <v>4.534574759597036</v>
      </c>
      <c r="I204" s="14">
        <f>Затраты!B506</f>
        <v>39.885999999999996</v>
      </c>
      <c r="J204" s="14">
        <f t="shared" si="260"/>
        <v>8.7959736280860117</v>
      </c>
    </row>
    <row r="205" spans="1:10" x14ac:dyDescent="0.25">
      <c r="A205" s="17" t="s">
        <v>60</v>
      </c>
      <c r="B205" s="17"/>
      <c r="C205" s="17"/>
      <c r="D205" s="17"/>
      <c r="E205" s="17"/>
      <c r="F205" s="17"/>
      <c r="G205" s="17"/>
      <c r="H205" s="17"/>
      <c r="I205" s="17"/>
      <c r="J205" s="17"/>
    </row>
    <row r="206" spans="1:10" x14ac:dyDescent="0.25">
      <c r="A206" s="10" t="s">
        <v>111</v>
      </c>
      <c r="B206" s="14">
        <v>13.4</v>
      </c>
      <c r="C206" s="14">
        <f t="shared" ref="C206" si="263">2/0.27</f>
        <v>7.4074074074074066</v>
      </c>
      <c r="D206" s="14">
        <v>1</v>
      </c>
      <c r="E206" s="12">
        <v>8000</v>
      </c>
      <c r="F206" s="14">
        <f t="shared" ref="F206" si="264">(B206-C206)*D206*E206/1000</f>
        <v>47.94074074074075</v>
      </c>
      <c r="G206" s="14">
        <f t="shared" ref="G206" si="265">F206*0.2986*1.079</f>
        <v>15.445998494814816</v>
      </c>
      <c r="H206" s="14">
        <f t="shared" ref="H206" si="266">G206*200*2.59/1000</f>
        <v>8.0010272203140751</v>
      </c>
      <c r="I206" s="14">
        <f>Затраты!B510</f>
        <v>82.620999999999995</v>
      </c>
      <c r="J206" s="14">
        <f t="shared" ref="J206" si="267">I206/H206</f>
        <v>10.326299076977364</v>
      </c>
    </row>
    <row r="207" spans="1:10" x14ac:dyDescent="0.25">
      <c r="A207" s="17" t="s">
        <v>59</v>
      </c>
      <c r="B207" s="17"/>
      <c r="C207" s="17"/>
      <c r="D207" s="17"/>
      <c r="E207" s="17"/>
      <c r="F207" s="17"/>
      <c r="G207" s="17"/>
      <c r="H207" s="17"/>
      <c r="I207" s="17"/>
      <c r="J207" s="17"/>
    </row>
    <row r="208" spans="1:10" x14ac:dyDescent="0.25">
      <c r="A208" s="10" t="s">
        <v>118</v>
      </c>
      <c r="B208" s="14">
        <v>7.9</v>
      </c>
      <c r="C208" s="14">
        <f t="shared" ref="C208" si="268">4/0.65</f>
        <v>6.1538461538461533</v>
      </c>
      <c r="D208" s="14">
        <v>1</v>
      </c>
      <c r="E208" s="12">
        <v>8760</v>
      </c>
      <c r="F208" s="14">
        <f t="shared" ref="F208:F214" si="269">(B208-C208)*D208*E208/1000</f>
        <v>15.2963076923077</v>
      </c>
      <c r="G208" s="14">
        <f t="shared" ref="G208:G214" si="270">F208*0.2986*1.079</f>
        <v>4.9283081976000025</v>
      </c>
      <c r="H208" s="14">
        <f t="shared" ref="H208:H214" si="271">G208*200*2.59/1000</f>
        <v>2.5528636463568009</v>
      </c>
      <c r="I208" s="14">
        <f>Затраты!B514</f>
        <v>56.98</v>
      </c>
      <c r="J208" s="14">
        <f t="shared" ref="J208:J214" si="272">I208/H208</f>
        <v>22.320032674411078</v>
      </c>
    </row>
    <row r="209" spans="1:10" x14ac:dyDescent="0.25">
      <c r="A209" s="10" t="s">
        <v>111</v>
      </c>
      <c r="B209" s="14">
        <v>13.4</v>
      </c>
      <c r="C209" s="14">
        <f t="shared" ref="C209" si="273">2/0.27</f>
        <v>7.4074074074074066</v>
      </c>
      <c r="D209" s="14">
        <v>1</v>
      </c>
      <c r="E209" s="12">
        <v>8000</v>
      </c>
      <c r="F209" s="14">
        <f t="shared" si="269"/>
        <v>47.94074074074075</v>
      </c>
      <c r="G209" s="14">
        <f t="shared" si="270"/>
        <v>15.445998494814816</v>
      </c>
      <c r="H209" s="14">
        <f t="shared" si="271"/>
        <v>8.0010272203140751</v>
      </c>
      <c r="I209" s="14">
        <f>Затраты!B517</f>
        <v>82.620999999999995</v>
      </c>
      <c r="J209" s="14">
        <f t="shared" si="272"/>
        <v>10.326299076977364</v>
      </c>
    </row>
    <row r="210" spans="1:10" x14ac:dyDescent="0.25">
      <c r="A210" s="10" t="s">
        <v>118</v>
      </c>
      <c r="B210" s="14">
        <v>7.9</v>
      </c>
      <c r="C210" s="14">
        <f t="shared" ref="C210:C213" si="274">4/0.65</f>
        <v>6.1538461538461533</v>
      </c>
      <c r="D210" s="14">
        <v>1</v>
      </c>
      <c r="E210" s="12">
        <v>8760</v>
      </c>
      <c r="F210" s="14">
        <f t="shared" si="269"/>
        <v>15.2963076923077</v>
      </c>
      <c r="G210" s="14">
        <f t="shared" si="270"/>
        <v>4.9283081976000025</v>
      </c>
      <c r="H210" s="14">
        <f t="shared" si="271"/>
        <v>2.5528636463568009</v>
      </c>
      <c r="I210" s="14">
        <f>Затраты!B520</f>
        <v>56.98</v>
      </c>
      <c r="J210" s="14">
        <f t="shared" si="272"/>
        <v>22.320032674411078</v>
      </c>
    </row>
    <row r="211" spans="1:10" x14ac:dyDescent="0.25">
      <c r="A211" s="10" t="s">
        <v>118</v>
      </c>
      <c r="B211" s="14">
        <v>7.9</v>
      </c>
      <c r="C211" s="14">
        <f t="shared" si="274"/>
        <v>6.1538461538461533</v>
      </c>
      <c r="D211" s="14">
        <v>1</v>
      </c>
      <c r="E211" s="12">
        <v>8760</v>
      </c>
      <c r="F211" s="14">
        <f t="shared" si="269"/>
        <v>15.2963076923077</v>
      </c>
      <c r="G211" s="14">
        <f t="shared" si="270"/>
        <v>4.9283081976000025</v>
      </c>
      <c r="H211" s="14">
        <f t="shared" si="271"/>
        <v>2.5528636463568009</v>
      </c>
      <c r="I211" s="14">
        <f>Затраты!B523</f>
        <v>56.98</v>
      </c>
      <c r="J211" s="14">
        <f t="shared" si="272"/>
        <v>22.320032674411078</v>
      </c>
    </row>
    <row r="212" spans="1:10" x14ac:dyDescent="0.25">
      <c r="A212" s="10" t="s">
        <v>118</v>
      </c>
      <c r="B212" s="14">
        <v>7.9</v>
      </c>
      <c r="C212" s="14">
        <f t="shared" si="274"/>
        <v>6.1538461538461533</v>
      </c>
      <c r="D212" s="14">
        <v>1</v>
      </c>
      <c r="E212" s="12">
        <v>8760</v>
      </c>
      <c r="F212" s="14">
        <f t="shared" si="269"/>
        <v>15.2963076923077</v>
      </c>
      <c r="G212" s="14">
        <f t="shared" si="270"/>
        <v>4.9283081976000025</v>
      </c>
      <c r="H212" s="14">
        <f t="shared" si="271"/>
        <v>2.5528636463568009</v>
      </c>
      <c r="I212" s="14">
        <f>Затраты!B526</f>
        <v>56.98</v>
      </c>
      <c r="J212" s="14">
        <f t="shared" si="272"/>
        <v>22.320032674411078</v>
      </c>
    </row>
    <row r="213" spans="1:10" x14ac:dyDescent="0.25">
      <c r="A213" s="10" t="s">
        <v>118</v>
      </c>
      <c r="B213" s="14">
        <v>7.9</v>
      </c>
      <c r="C213" s="14">
        <f t="shared" si="274"/>
        <v>6.1538461538461533</v>
      </c>
      <c r="D213" s="14">
        <v>1</v>
      </c>
      <c r="E213" s="12">
        <v>8760</v>
      </c>
      <c r="F213" s="14">
        <f t="shared" si="269"/>
        <v>15.2963076923077</v>
      </c>
      <c r="G213" s="14">
        <f t="shared" si="270"/>
        <v>4.9283081976000025</v>
      </c>
      <c r="H213" s="14">
        <f t="shared" si="271"/>
        <v>2.5528636463568009</v>
      </c>
      <c r="I213" s="14">
        <f>Затраты!B529</f>
        <v>56.98</v>
      </c>
      <c r="J213" s="14">
        <f t="shared" si="272"/>
        <v>22.320032674411078</v>
      </c>
    </row>
    <row r="214" spans="1:10" x14ac:dyDescent="0.25">
      <c r="A214" s="10" t="s">
        <v>111</v>
      </c>
      <c r="B214" s="14">
        <v>13.4</v>
      </c>
      <c r="C214" s="14">
        <f t="shared" ref="C214" si="275">2/0.27</f>
        <v>7.4074074074074066</v>
      </c>
      <c r="D214" s="14">
        <v>1</v>
      </c>
      <c r="E214" s="12">
        <v>8000</v>
      </c>
      <c r="F214" s="14">
        <f t="shared" si="269"/>
        <v>47.94074074074075</v>
      </c>
      <c r="G214" s="14">
        <f t="shared" si="270"/>
        <v>15.445998494814816</v>
      </c>
      <c r="H214" s="14">
        <f t="shared" si="271"/>
        <v>8.0010272203140751</v>
      </c>
      <c r="I214" s="14">
        <f>Затраты!B532</f>
        <v>82.620999999999995</v>
      </c>
      <c r="J214" s="14">
        <f t="shared" si="272"/>
        <v>10.326299076977364</v>
      </c>
    </row>
    <row r="215" spans="1:10" x14ac:dyDescent="0.25">
      <c r="A215" s="17" t="s">
        <v>58</v>
      </c>
      <c r="B215" s="17"/>
      <c r="C215" s="17"/>
      <c r="D215" s="17"/>
      <c r="E215" s="17"/>
      <c r="F215" s="17"/>
      <c r="G215" s="17"/>
      <c r="H215" s="17"/>
      <c r="I215" s="17"/>
      <c r="J215" s="17"/>
    </row>
    <row r="216" spans="1:10" ht="15.75" customHeight="1" x14ac:dyDescent="0.25">
      <c r="A216" s="10" t="s">
        <v>111</v>
      </c>
      <c r="B216" s="14">
        <v>13.4</v>
      </c>
      <c r="C216" s="14">
        <f t="shared" ref="C216" si="276">2/0.27</f>
        <v>7.4074074074074066</v>
      </c>
      <c r="D216" s="14">
        <v>1</v>
      </c>
      <c r="E216" s="12">
        <v>8000</v>
      </c>
      <c r="F216" s="14">
        <f t="shared" ref="F216:F217" si="277">(B216-C216)*D216*E216/1000</f>
        <v>47.94074074074075</v>
      </c>
      <c r="G216" s="14">
        <f t="shared" ref="G216:G217" si="278">F216*0.2986*1.079</f>
        <v>15.445998494814816</v>
      </c>
      <c r="H216" s="14">
        <f t="shared" ref="H216:H217" si="279">G216*200*2.59/1000</f>
        <v>8.0010272203140751</v>
      </c>
      <c r="I216" s="14">
        <f>Затраты!B536</f>
        <v>82.620999999999995</v>
      </c>
      <c r="J216" s="14">
        <f t="shared" ref="J216:J217" si="280">I216/H216</f>
        <v>10.326299076977364</v>
      </c>
    </row>
    <row r="217" spans="1:10" x14ac:dyDescent="0.25">
      <c r="A217" s="10" t="s">
        <v>118</v>
      </c>
      <c r="B217" s="14">
        <v>7.9</v>
      </c>
      <c r="C217" s="14">
        <f t="shared" ref="C217" si="281">4/0.65</f>
        <v>6.1538461538461533</v>
      </c>
      <c r="D217" s="14">
        <v>1</v>
      </c>
      <c r="E217" s="12">
        <v>8760</v>
      </c>
      <c r="F217" s="14">
        <f t="shared" si="277"/>
        <v>15.2963076923077</v>
      </c>
      <c r="G217" s="14">
        <f t="shared" si="278"/>
        <v>4.9283081976000025</v>
      </c>
      <c r="H217" s="14">
        <f t="shared" si="279"/>
        <v>2.5528636463568009</v>
      </c>
      <c r="I217" s="14">
        <f>Затраты!B539</f>
        <v>56.98</v>
      </c>
      <c r="J217" s="14">
        <f t="shared" si="280"/>
        <v>22.320032674411078</v>
      </c>
    </row>
    <row r="218" spans="1:10" x14ac:dyDescent="0.25">
      <c r="A218" s="17" t="s">
        <v>19</v>
      </c>
      <c r="B218" s="17"/>
      <c r="C218" s="17"/>
      <c r="D218" s="17"/>
      <c r="E218" s="17"/>
      <c r="F218" s="17"/>
      <c r="G218" s="17"/>
      <c r="H218" s="17"/>
      <c r="I218" s="17"/>
      <c r="J218" s="17"/>
    </row>
    <row r="219" spans="1:10" x14ac:dyDescent="0.25">
      <c r="A219" s="10" t="s">
        <v>116</v>
      </c>
      <c r="B219" s="14">
        <v>3.8</v>
      </c>
      <c r="C219" s="14">
        <f t="shared" ref="C219" si="282">0.6/0.27</f>
        <v>2.2222222222222219</v>
      </c>
      <c r="D219" s="14">
        <v>1</v>
      </c>
      <c r="E219" s="12">
        <v>8760</v>
      </c>
      <c r="F219" s="14">
        <f t="shared" ref="F219:F221" si="283">(B219-C219)*D219*E219/1000</f>
        <v>13.821333333333333</v>
      </c>
      <c r="G219" s="14">
        <f t="shared" ref="G219:G221" si="284">F219*0.2986*1.079</f>
        <v>4.4530870938666665</v>
      </c>
      <c r="H219" s="14">
        <f t="shared" ref="H219:H221" si="285">G219*200*2.59/1000</f>
        <v>2.306699114622933</v>
      </c>
      <c r="I219" s="14">
        <f>Затраты!B543</f>
        <v>34.187999999999995</v>
      </c>
      <c r="J219" s="14">
        <f t="shared" ref="J219:J221" si="286">I219/H219</f>
        <v>14.821178793224869</v>
      </c>
    </row>
    <row r="220" spans="1:10" x14ac:dyDescent="0.25">
      <c r="A220" s="10" t="s">
        <v>116</v>
      </c>
      <c r="B220" s="14">
        <v>3.8</v>
      </c>
      <c r="C220" s="14">
        <f t="shared" ref="C220" si="287">0.6/0.27</f>
        <v>2.2222222222222219</v>
      </c>
      <c r="D220" s="14">
        <v>1</v>
      </c>
      <c r="E220" s="12">
        <v>8760</v>
      </c>
      <c r="F220" s="14">
        <f t="shared" si="283"/>
        <v>13.821333333333333</v>
      </c>
      <c r="G220" s="14">
        <f t="shared" si="284"/>
        <v>4.4530870938666665</v>
      </c>
      <c r="H220" s="14">
        <f t="shared" si="285"/>
        <v>2.306699114622933</v>
      </c>
      <c r="I220" s="14">
        <f>Затраты!B546</f>
        <v>34.187999999999995</v>
      </c>
      <c r="J220" s="14">
        <f t="shared" si="286"/>
        <v>14.821178793224869</v>
      </c>
    </row>
    <row r="221" spans="1:10" x14ac:dyDescent="0.25">
      <c r="A221" s="10" t="s">
        <v>111</v>
      </c>
      <c r="B221" s="14">
        <v>13.4</v>
      </c>
      <c r="C221" s="14">
        <f t="shared" ref="C221" si="288">2/0.27</f>
        <v>7.4074074074074066</v>
      </c>
      <c r="D221" s="14">
        <v>1</v>
      </c>
      <c r="E221" s="12">
        <v>8000</v>
      </c>
      <c r="F221" s="14">
        <f t="shared" si="283"/>
        <v>47.94074074074075</v>
      </c>
      <c r="G221" s="14">
        <f t="shared" si="284"/>
        <v>15.445998494814816</v>
      </c>
      <c r="H221" s="14">
        <f t="shared" si="285"/>
        <v>8.0010272203140751</v>
      </c>
      <c r="I221" s="14">
        <f>Затраты!B549</f>
        <v>82.620999999999995</v>
      </c>
      <c r="J221" s="14">
        <f t="shared" si="286"/>
        <v>10.326299076977364</v>
      </c>
    </row>
    <row r="222" spans="1:10" x14ac:dyDescent="0.25">
      <c r="A222" s="17" t="s">
        <v>57</v>
      </c>
      <c r="B222" s="17"/>
      <c r="C222" s="17"/>
      <c r="D222" s="17"/>
      <c r="E222" s="17"/>
      <c r="F222" s="17"/>
      <c r="G222" s="17"/>
      <c r="H222" s="17"/>
      <c r="I222" s="17"/>
      <c r="J222" s="17"/>
    </row>
    <row r="223" spans="1:10" x14ac:dyDescent="0.25">
      <c r="A223" s="10" t="s">
        <v>116</v>
      </c>
      <c r="B223" s="14">
        <v>3.8</v>
      </c>
      <c r="C223" s="14">
        <f t="shared" ref="C223" si="289">0.6/0.27</f>
        <v>2.2222222222222219</v>
      </c>
      <c r="D223" s="14">
        <v>1</v>
      </c>
      <c r="E223" s="12">
        <v>8760</v>
      </c>
      <c r="F223" s="14">
        <f t="shared" ref="F223:F226" si="290">(B223-C223)*D223*E223/1000</f>
        <v>13.821333333333333</v>
      </c>
      <c r="G223" s="14">
        <f t="shared" ref="G223:G226" si="291">F223*0.2986*1.079</f>
        <v>4.4530870938666665</v>
      </c>
      <c r="H223" s="14">
        <f t="shared" ref="H223:H226" si="292">G223*200*2.59/1000</f>
        <v>2.306699114622933</v>
      </c>
      <c r="I223" s="14">
        <f>Затраты!B553</f>
        <v>34.187999999999995</v>
      </c>
      <c r="J223" s="14">
        <f t="shared" ref="J223:J226" si="293">I223/H223</f>
        <v>14.821178793224869</v>
      </c>
    </row>
    <row r="224" spans="1:10" x14ac:dyDescent="0.25">
      <c r="A224" s="10" t="s">
        <v>116</v>
      </c>
      <c r="B224" s="14">
        <v>3.8</v>
      </c>
      <c r="C224" s="14">
        <f t="shared" ref="C224" si="294">0.6/0.27</f>
        <v>2.2222222222222219</v>
      </c>
      <c r="D224" s="14">
        <v>1</v>
      </c>
      <c r="E224" s="12">
        <v>8760</v>
      </c>
      <c r="F224" s="14">
        <f t="shared" si="290"/>
        <v>13.821333333333333</v>
      </c>
      <c r="G224" s="14">
        <f t="shared" si="291"/>
        <v>4.4530870938666665</v>
      </c>
      <c r="H224" s="14">
        <f t="shared" si="292"/>
        <v>2.306699114622933</v>
      </c>
      <c r="I224" s="14">
        <f>Затраты!B556</f>
        <v>34.187999999999995</v>
      </c>
      <c r="J224" s="14">
        <f t="shared" si="293"/>
        <v>14.821178793224869</v>
      </c>
    </row>
    <row r="225" spans="1:10" x14ac:dyDescent="0.25">
      <c r="A225" s="10" t="s">
        <v>117</v>
      </c>
      <c r="B225" s="14">
        <v>11.4</v>
      </c>
      <c r="C225" s="14">
        <f t="shared" ref="C225" si="295">1/0.27</f>
        <v>3.7037037037037033</v>
      </c>
      <c r="D225" s="14">
        <v>1</v>
      </c>
      <c r="E225" s="12">
        <v>8000</v>
      </c>
      <c r="F225" s="14">
        <f t="shared" si="290"/>
        <v>61.570370370370377</v>
      </c>
      <c r="G225" s="14">
        <f t="shared" si="291"/>
        <v>19.837320687407406</v>
      </c>
      <c r="H225" s="14">
        <f t="shared" si="292"/>
        <v>10.275732116077036</v>
      </c>
      <c r="I225" s="14">
        <f>Затраты!B559</f>
        <v>71.3</v>
      </c>
      <c r="J225" s="14">
        <f t="shared" si="293"/>
        <v>6.9386783534816576</v>
      </c>
    </row>
    <row r="226" spans="1:10" x14ac:dyDescent="0.25">
      <c r="A226" s="10" t="s">
        <v>111</v>
      </c>
      <c r="B226" s="14">
        <v>13.4</v>
      </c>
      <c r="C226" s="14">
        <f t="shared" ref="C226" si="296">2/0.27</f>
        <v>7.4074074074074066</v>
      </c>
      <c r="D226" s="14">
        <v>1</v>
      </c>
      <c r="E226" s="12">
        <v>8000</v>
      </c>
      <c r="F226" s="14">
        <f t="shared" si="290"/>
        <v>47.94074074074075</v>
      </c>
      <c r="G226" s="14">
        <f t="shared" si="291"/>
        <v>15.445998494814816</v>
      </c>
      <c r="H226" s="14">
        <f t="shared" si="292"/>
        <v>8.0010272203140751</v>
      </c>
      <c r="I226" s="14">
        <f>Затраты!B562</f>
        <v>82.620999999999995</v>
      </c>
      <c r="J226" s="14">
        <f t="shared" si="293"/>
        <v>10.326299076977364</v>
      </c>
    </row>
    <row r="227" spans="1:10" x14ac:dyDescent="0.25">
      <c r="A227" s="17" t="s">
        <v>56</v>
      </c>
      <c r="B227" s="17"/>
      <c r="C227" s="17"/>
      <c r="D227" s="17"/>
      <c r="E227" s="17"/>
      <c r="F227" s="17"/>
      <c r="G227" s="17"/>
      <c r="H227" s="17"/>
      <c r="I227" s="17"/>
      <c r="J227" s="17"/>
    </row>
    <row r="228" spans="1:10" x14ac:dyDescent="0.25">
      <c r="A228" s="10" t="s">
        <v>117</v>
      </c>
      <c r="B228" s="14">
        <v>11.4</v>
      </c>
      <c r="C228" s="14">
        <f t="shared" ref="C228:C230" si="297">1/0.27</f>
        <v>3.7037037037037033</v>
      </c>
      <c r="D228" s="14">
        <v>1</v>
      </c>
      <c r="E228" s="12">
        <v>8000</v>
      </c>
      <c r="F228" s="14">
        <f t="shared" ref="F228" si="298">(B228-C228)*D228*E228/1000</f>
        <v>61.570370370370377</v>
      </c>
      <c r="G228" s="14">
        <f t="shared" ref="G228" si="299">F228*0.2986*1.079</f>
        <v>19.837320687407406</v>
      </c>
      <c r="H228" s="14">
        <f t="shared" ref="H228" si="300">G228*200*2.59/1000</f>
        <v>10.275732116077036</v>
      </c>
      <c r="I228" s="14">
        <f>Затраты!B566</f>
        <v>71.3</v>
      </c>
      <c r="J228" s="14">
        <f t="shared" ref="J228" si="301">I228/H228</f>
        <v>6.9386783534816576</v>
      </c>
    </row>
    <row r="229" spans="1:10" x14ac:dyDescent="0.25">
      <c r="A229" s="17" t="s">
        <v>55</v>
      </c>
      <c r="B229" s="17"/>
      <c r="C229" s="17"/>
      <c r="D229" s="17"/>
      <c r="E229" s="17"/>
      <c r="F229" s="17"/>
      <c r="G229" s="17"/>
      <c r="H229" s="17"/>
      <c r="I229" s="17"/>
      <c r="J229" s="17"/>
    </row>
    <row r="230" spans="1:10" x14ac:dyDescent="0.25">
      <c r="A230" s="10" t="s">
        <v>117</v>
      </c>
      <c r="B230" s="14">
        <v>11.4</v>
      </c>
      <c r="C230" s="14">
        <f t="shared" si="297"/>
        <v>3.7037037037037033</v>
      </c>
      <c r="D230" s="14">
        <v>1</v>
      </c>
      <c r="E230" s="12">
        <v>8000</v>
      </c>
      <c r="F230" s="14">
        <f t="shared" ref="F230:F234" si="302">(B230-C230)*D230*E230/1000</f>
        <v>61.570370370370377</v>
      </c>
      <c r="G230" s="14">
        <f t="shared" ref="G230:G234" si="303">F230*0.2986*1.079</f>
        <v>19.837320687407406</v>
      </c>
      <c r="H230" s="14">
        <f t="shared" ref="H230:H234" si="304">G230*200*2.59/1000</f>
        <v>10.275732116077036</v>
      </c>
      <c r="I230" s="14">
        <f>Затраты!B570</f>
        <v>71.3</v>
      </c>
      <c r="J230" s="14">
        <f t="shared" ref="J230:J234" si="305">I230/H230</f>
        <v>6.9386783534816576</v>
      </c>
    </row>
    <row r="231" spans="1:10" x14ac:dyDescent="0.25">
      <c r="A231" s="10" t="s">
        <v>118</v>
      </c>
      <c r="B231" s="14">
        <v>7.9</v>
      </c>
      <c r="C231" s="14">
        <f t="shared" ref="C231:C232" si="306">4/0.65</f>
        <v>6.1538461538461533</v>
      </c>
      <c r="D231" s="14">
        <v>1</v>
      </c>
      <c r="E231" s="12">
        <v>8760</v>
      </c>
      <c r="F231" s="14">
        <f t="shared" si="302"/>
        <v>15.2963076923077</v>
      </c>
      <c r="G231" s="14">
        <f t="shared" si="303"/>
        <v>4.9283081976000025</v>
      </c>
      <c r="H231" s="14">
        <f t="shared" si="304"/>
        <v>2.5528636463568009</v>
      </c>
      <c r="I231" s="14">
        <f>Затраты!B573</f>
        <v>56.98</v>
      </c>
      <c r="J231" s="14">
        <f t="shared" si="305"/>
        <v>22.320032674411078</v>
      </c>
    </row>
    <row r="232" spans="1:10" x14ac:dyDescent="0.25">
      <c r="A232" s="10" t="s">
        <v>118</v>
      </c>
      <c r="B232" s="14">
        <v>7.9</v>
      </c>
      <c r="C232" s="14">
        <f t="shared" si="306"/>
        <v>6.1538461538461533</v>
      </c>
      <c r="D232" s="14">
        <v>1</v>
      </c>
      <c r="E232" s="12">
        <v>8760</v>
      </c>
      <c r="F232" s="14">
        <f t="shared" si="302"/>
        <v>15.2963076923077</v>
      </c>
      <c r="G232" s="14">
        <f t="shared" si="303"/>
        <v>4.9283081976000025</v>
      </c>
      <c r="H232" s="14">
        <f t="shared" si="304"/>
        <v>2.5528636463568009</v>
      </c>
      <c r="I232" s="14">
        <f>Затраты!B576</f>
        <v>56.98</v>
      </c>
      <c r="J232" s="14">
        <f t="shared" si="305"/>
        <v>22.320032674411078</v>
      </c>
    </row>
    <row r="233" spans="1:10" x14ac:dyDescent="0.25">
      <c r="A233" s="10" t="s">
        <v>126</v>
      </c>
      <c r="B233" s="14">
        <v>9.3000000000000007</v>
      </c>
      <c r="C233" s="14">
        <f>1/0.27</f>
        <v>3.7037037037037033</v>
      </c>
      <c r="D233" s="14">
        <v>1</v>
      </c>
      <c r="E233" s="12">
        <v>8000</v>
      </c>
      <c r="F233" s="14">
        <f t="shared" si="302"/>
        <v>44.770370370370379</v>
      </c>
      <c r="G233" s="14">
        <f t="shared" si="303"/>
        <v>14.424538767407409</v>
      </c>
      <c r="H233" s="14">
        <f t="shared" si="304"/>
        <v>7.471911081517038</v>
      </c>
      <c r="I233" s="14">
        <f>Затраты!B579</f>
        <v>71.3</v>
      </c>
      <c r="J233" s="14">
        <f t="shared" si="305"/>
        <v>9.5424047773228864</v>
      </c>
    </row>
    <row r="234" spans="1:10" x14ac:dyDescent="0.25">
      <c r="A234" s="10" t="s">
        <v>117</v>
      </c>
      <c r="B234" s="14">
        <v>11.4</v>
      </c>
      <c r="C234" s="14">
        <f t="shared" ref="C234" si="307">1/0.27</f>
        <v>3.7037037037037033</v>
      </c>
      <c r="D234" s="14">
        <v>1</v>
      </c>
      <c r="E234" s="12">
        <v>8000</v>
      </c>
      <c r="F234" s="14">
        <f t="shared" si="302"/>
        <v>61.570370370370377</v>
      </c>
      <c r="G234" s="14">
        <f t="shared" si="303"/>
        <v>19.837320687407406</v>
      </c>
      <c r="H234" s="14">
        <f t="shared" si="304"/>
        <v>10.275732116077036</v>
      </c>
      <c r="I234" s="14">
        <f>Затраты!B582</f>
        <v>71.3</v>
      </c>
      <c r="J234" s="14">
        <f t="shared" si="305"/>
        <v>6.9386783534816576</v>
      </c>
    </row>
    <row r="235" spans="1:10" x14ac:dyDescent="0.25">
      <c r="A235" s="17" t="s">
        <v>54</v>
      </c>
      <c r="B235" s="17"/>
      <c r="C235" s="17"/>
      <c r="D235" s="17"/>
      <c r="E235" s="17"/>
      <c r="F235" s="17"/>
      <c r="G235" s="17"/>
      <c r="H235" s="17"/>
      <c r="I235" s="17"/>
      <c r="J235" s="17"/>
    </row>
    <row r="236" spans="1:10" x14ac:dyDescent="0.25">
      <c r="A236" s="10" t="s">
        <v>118</v>
      </c>
      <c r="B236" s="14">
        <v>7.9</v>
      </c>
      <c r="C236" s="14">
        <f t="shared" ref="C236:C237" si="308">4/0.65</f>
        <v>6.1538461538461533</v>
      </c>
      <c r="D236" s="14">
        <v>1</v>
      </c>
      <c r="E236" s="12">
        <v>8760</v>
      </c>
      <c r="F236" s="14">
        <f t="shared" ref="F236:F239" si="309">(B236-C236)*D236*E236/1000</f>
        <v>15.2963076923077</v>
      </c>
      <c r="G236" s="14">
        <f t="shared" ref="G236:G239" si="310">F236*0.2986*1.079</f>
        <v>4.9283081976000025</v>
      </c>
      <c r="H236" s="14">
        <f t="shared" ref="H236:H239" si="311">G236*200*2.59/1000</f>
        <v>2.5528636463568009</v>
      </c>
      <c r="I236" s="14">
        <f>Затраты!B586</f>
        <v>56.98</v>
      </c>
      <c r="J236" s="14">
        <f t="shared" ref="J236:J239" si="312">I236/H236</f>
        <v>22.320032674411078</v>
      </c>
    </row>
    <row r="237" spans="1:10" x14ac:dyDescent="0.25">
      <c r="A237" s="10" t="s">
        <v>118</v>
      </c>
      <c r="B237" s="14">
        <v>7.9</v>
      </c>
      <c r="C237" s="14">
        <f t="shared" si="308"/>
        <v>6.1538461538461533</v>
      </c>
      <c r="D237" s="14">
        <v>1</v>
      </c>
      <c r="E237" s="12">
        <v>8760</v>
      </c>
      <c r="F237" s="14">
        <f t="shared" si="309"/>
        <v>15.2963076923077</v>
      </c>
      <c r="G237" s="14">
        <f t="shared" si="310"/>
        <v>4.9283081976000025</v>
      </c>
      <c r="H237" s="14">
        <f t="shared" si="311"/>
        <v>2.5528636463568009</v>
      </c>
      <c r="I237" s="14">
        <f>Затраты!B589</f>
        <v>56.98</v>
      </c>
      <c r="J237" s="14">
        <f t="shared" si="312"/>
        <v>22.320032674411078</v>
      </c>
    </row>
    <row r="238" spans="1:10" x14ac:dyDescent="0.25">
      <c r="A238" s="10" t="s">
        <v>111</v>
      </c>
      <c r="B238" s="14">
        <v>13.4</v>
      </c>
      <c r="C238" s="14">
        <f t="shared" ref="C238" si="313">2/0.27</f>
        <v>7.4074074074074066</v>
      </c>
      <c r="D238" s="14">
        <v>1</v>
      </c>
      <c r="E238" s="12">
        <v>8000</v>
      </c>
      <c r="F238" s="14">
        <f t="shared" si="309"/>
        <v>47.94074074074075</v>
      </c>
      <c r="G238" s="14">
        <f t="shared" si="310"/>
        <v>15.445998494814816</v>
      </c>
      <c r="H238" s="14">
        <f t="shared" si="311"/>
        <v>8.0010272203140751</v>
      </c>
      <c r="I238" s="14">
        <f>Затраты!B592</f>
        <v>82.620999999999995</v>
      </c>
      <c r="J238" s="14">
        <f t="shared" si="312"/>
        <v>10.326299076977364</v>
      </c>
    </row>
    <row r="239" spans="1:10" x14ac:dyDescent="0.25">
      <c r="A239" s="10" t="s">
        <v>117</v>
      </c>
      <c r="B239" s="14">
        <v>11.4</v>
      </c>
      <c r="C239" s="14">
        <f t="shared" ref="C239" si="314">1/0.27</f>
        <v>3.7037037037037033</v>
      </c>
      <c r="D239" s="14">
        <v>1</v>
      </c>
      <c r="E239" s="12">
        <v>8000</v>
      </c>
      <c r="F239" s="14">
        <f t="shared" si="309"/>
        <v>61.570370370370377</v>
      </c>
      <c r="G239" s="14">
        <f t="shared" si="310"/>
        <v>19.837320687407406</v>
      </c>
      <c r="H239" s="14">
        <f t="shared" si="311"/>
        <v>10.275732116077036</v>
      </c>
      <c r="I239" s="14">
        <f>Затраты!B595</f>
        <v>71.3</v>
      </c>
      <c r="J239" s="14">
        <f t="shared" si="312"/>
        <v>6.9386783534816576</v>
      </c>
    </row>
    <row r="240" spans="1:10" x14ac:dyDescent="0.25">
      <c r="A240" s="17" t="s">
        <v>53</v>
      </c>
      <c r="B240" s="17"/>
      <c r="C240" s="17"/>
      <c r="D240" s="17"/>
      <c r="E240" s="17"/>
      <c r="F240" s="17"/>
      <c r="G240" s="17"/>
      <c r="H240" s="17"/>
      <c r="I240" s="17"/>
      <c r="J240" s="17"/>
    </row>
    <row r="241" spans="1:10" x14ac:dyDescent="0.25">
      <c r="A241" s="10" t="s">
        <v>111</v>
      </c>
      <c r="B241" s="14">
        <v>13.4</v>
      </c>
      <c r="C241" s="14">
        <f t="shared" ref="C241" si="315">2/0.27</f>
        <v>7.4074074074074066</v>
      </c>
      <c r="D241" s="14">
        <v>1</v>
      </c>
      <c r="E241" s="12">
        <v>8000</v>
      </c>
      <c r="F241" s="14">
        <f t="shared" ref="F241:F243" si="316">(B241-C241)*D241*E241/1000</f>
        <v>47.94074074074075</v>
      </c>
      <c r="G241" s="14">
        <f t="shared" ref="G241:G243" si="317">F241*0.2986*1.079</f>
        <v>15.445998494814816</v>
      </c>
      <c r="H241" s="14">
        <f t="shared" ref="H241:H243" si="318">G241*200*2.59/1000</f>
        <v>8.0010272203140751</v>
      </c>
      <c r="I241" s="14">
        <f>Затраты!B599</f>
        <v>82.620999999999995</v>
      </c>
      <c r="J241" s="14">
        <f t="shared" ref="J241:J243" si="319">I241/H241</f>
        <v>10.326299076977364</v>
      </c>
    </row>
    <row r="242" spans="1:10" x14ac:dyDescent="0.25">
      <c r="A242" s="10" t="s">
        <v>120</v>
      </c>
      <c r="B242" s="14">
        <v>6.5</v>
      </c>
      <c r="C242" s="14">
        <f t="shared" ref="C242:C243" si="320">1/0.27</f>
        <v>3.7037037037037033</v>
      </c>
      <c r="D242" s="14">
        <v>1</v>
      </c>
      <c r="E242" s="12">
        <v>8760</v>
      </c>
      <c r="F242" s="14">
        <f t="shared" si="316"/>
        <v>24.495555555555558</v>
      </c>
      <c r="G242" s="14">
        <f t="shared" si="317"/>
        <v>7.8922083471111115</v>
      </c>
      <c r="H242" s="14">
        <f t="shared" si="318"/>
        <v>4.0881639238035552</v>
      </c>
      <c r="I242" s="14">
        <f>Затраты!B602</f>
        <v>76.923000000000002</v>
      </c>
      <c r="J242" s="14">
        <f t="shared" si="319"/>
        <v>18.816026322259653</v>
      </c>
    </row>
    <row r="243" spans="1:10" x14ac:dyDescent="0.25">
      <c r="A243" s="10" t="s">
        <v>113</v>
      </c>
      <c r="B243" s="14">
        <v>7.1</v>
      </c>
      <c r="C243" s="14">
        <f t="shared" si="320"/>
        <v>3.7037037037037033</v>
      </c>
      <c r="D243" s="14">
        <v>1</v>
      </c>
      <c r="E243" s="12">
        <v>8000</v>
      </c>
      <c r="F243" s="14">
        <f t="shared" si="316"/>
        <v>27.170370370370371</v>
      </c>
      <c r="G243" s="14">
        <f t="shared" si="317"/>
        <v>8.7540053274074072</v>
      </c>
      <c r="H243" s="14">
        <f t="shared" si="318"/>
        <v>4.534574759597036</v>
      </c>
      <c r="I243" s="14">
        <f>Затраты!B605</f>
        <v>39.885999999999996</v>
      </c>
      <c r="J243" s="14">
        <f t="shared" si="319"/>
        <v>8.7959736280860117</v>
      </c>
    </row>
    <row r="244" spans="1:10" x14ac:dyDescent="0.25">
      <c r="A244" s="17" t="s">
        <v>52</v>
      </c>
      <c r="B244" s="17"/>
      <c r="C244" s="17"/>
      <c r="D244" s="17"/>
      <c r="E244" s="17"/>
      <c r="F244" s="17"/>
      <c r="G244" s="17"/>
      <c r="H244" s="17"/>
      <c r="I244" s="17"/>
      <c r="J244" s="17"/>
    </row>
    <row r="245" spans="1:10" x14ac:dyDescent="0.25">
      <c r="A245" s="10" t="s">
        <v>108</v>
      </c>
      <c r="B245" s="14">
        <v>2.7</v>
      </c>
      <c r="C245" s="14">
        <f>0.3/0.27</f>
        <v>1.1111111111111109</v>
      </c>
      <c r="D245" s="14">
        <v>1</v>
      </c>
      <c r="E245" s="12">
        <v>8760</v>
      </c>
      <c r="F245" s="14">
        <f t="shared" ref="F245:F252" si="321">(B245-C245)*D245*E245/1000</f>
        <v>13.91866666666667</v>
      </c>
      <c r="G245" s="14">
        <f t="shared" ref="G245:G252" si="322">F245*0.2986*1.079</f>
        <v>4.4844468621333347</v>
      </c>
      <c r="H245" s="14">
        <f t="shared" ref="H245:H252" si="323">G245*200*2.59/1000</f>
        <v>2.3229434745850672</v>
      </c>
      <c r="I245" s="14">
        <f>Затраты!B609</f>
        <v>34.187999999999995</v>
      </c>
      <c r="J245" s="14">
        <f t="shared" ref="J245:J252" si="324">I245/H245</f>
        <v>14.717534186279234</v>
      </c>
    </row>
    <row r="246" spans="1:10" x14ac:dyDescent="0.25">
      <c r="A246" s="10" t="s">
        <v>109</v>
      </c>
      <c r="B246" s="14">
        <v>2.7</v>
      </c>
      <c r="C246" s="14">
        <f>0.3/0.27</f>
        <v>1.1111111111111109</v>
      </c>
      <c r="D246" s="14">
        <v>1</v>
      </c>
      <c r="E246" s="12">
        <v>8760</v>
      </c>
      <c r="F246" s="14">
        <f t="shared" si="321"/>
        <v>13.91866666666667</v>
      </c>
      <c r="G246" s="14">
        <f t="shared" si="322"/>
        <v>4.4844468621333347</v>
      </c>
      <c r="H246" s="14">
        <f t="shared" si="323"/>
        <v>2.3229434745850672</v>
      </c>
      <c r="I246" s="14">
        <f>Затраты!B612</f>
        <v>34.187999999999995</v>
      </c>
      <c r="J246" s="14">
        <f t="shared" si="324"/>
        <v>14.717534186279234</v>
      </c>
    </row>
    <row r="247" spans="1:10" x14ac:dyDescent="0.25">
      <c r="A247" s="10" t="s">
        <v>118</v>
      </c>
      <c r="B247" s="14">
        <v>7.9</v>
      </c>
      <c r="C247" s="14">
        <f t="shared" ref="C247:C251" si="325">4/0.65</f>
        <v>6.1538461538461533</v>
      </c>
      <c r="D247" s="14">
        <v>1</v>
      </c>
      <c r="E247" s="12">
        <v>8760</v>
      </c>
      <c r="F247" s="14">
        <f t="shared" si="321"/>
        <v>15.2963076923077</v>
      </c>
      <c r="G247" s="14">
        <f t="shared" si="322"/>
        <v>4.9283081976000025</v>
      </c>
      <c r="H247" s="14">
        <f t="shared" si="323"/>
        <v>2.5528636463568009</v>
      </c>
      <c r="I247" s="14">
        <f>Затраты!B615</f>
        <v>56.98</v>
      </c>
      <c r="J247" s="14">
        <f t="shared" si="324"/>
        <v>22.320032674411078</v>
      </c>
    </row>
    <row r="248" spans="1:10" x14ac:dyDescent="0.25">
      <c r="A248" s="10" t="s">
        <v>118</v>
      </c>
      <c r="B248" s="14">
        <v>7.9</v>
      </c>
      <c r="C248" s="14">
        <f t="shared" si="325"/>
        <v>6.1538461538461533</v>
      </c>
      <c r="D248" s="14">
        <v>1</v>
      </c>
      <c r="E248" s="12">
        <v>8760</v>
      </c>
      <c r="F248" s="14">
        <f t="shared" si="321"/>
        <v>15.2963076923077</v>
      </c>
      <c r="G248" s="14">
        <f t="shared" si="322"/>
        <v>4.9283081976000025</v>
      </c>
      <c r="H248" s="14">
        <f t="shared" si="323"/>
        <v>2.5528636463568009</v>
      </c>
      <c r="I248" s="14">
        <f>Затраты!B618</f>
        <v>56.98</v>
      </c>
      <c r="J248" s="14">
        <f t="shared" si="324"/>
        <v>22.320032674411078</v>
      </c>
    </row>
    <row r="249" spans="1:10" x14ac:dyDescent="0.25">
      <c r="A249" s="10" t="s">
        <v>118</v>
      </c>
      <c r="B249" s="14">
        <v>7.9</v>
      </c>
      <c r="C249" s="14">
        <f t="shared" si="325"/>
        <v>6.1538461538461533</v>
      </c>
      <c r="D249" s="14">
        <v>1</v>
      </c>
      <c r="E249" s="12">
        <v>8760</v>
      </c>
      <c r="F249" s="14">
        <f t="shared" si="321"/>
        <v>15.2963076923077</v>
      </c>
      <c r="G249" s="14">
        <f t="shared" si="322"/>
        <v>4.9283081976000025</v>
      </c>
      <c r="H249" s="14">
        <f t="shared" si="323"/>
        <v>2.5528636463568009</v>
      </c>
      <c r="I249" s="14">
        <f>Затраты!B621</f>
        <v>56.98</v>
      </c>
      <c r="J249" s="14">
        <f t="shared" si="324"/>
        <v>22.320032674411078</v>
      </c>
    </row>
    <row r="250" spans="1:10" x14ac:dyDescent="0.25">
      <c r="A250" s="10" t="s">
        <v>118</v>
      </c>
      <c r="B250" s="14">
        <v>7.9</v>
      </c>
      <c r="C250" s="14">
        <f t="shared" si="325"/>
        <v>6.1538461538461533</v>
      </c>
      <c r="D250" s="14">
        <v>1</v>
      </c>
      <c r="E250" s="12">
        <v>8760</v>
      </c>
      <c r="F250" s="14">
        <f t="shared" si="321"/>
        <v>15.2963076923077</v>
      </c>
      <c r="G250" s="14">
        <f t="shared" si="322"/>
        <v>4.9283081976000025</v>
      </c>
      <c r="H250" s="14">
        <f t="shared" si="323"/>
        <v>2.5528636463568009</v>
      </c>
      <c r="I250" s="14">
        <f>Затраты!B624</f>
        <v>56.98</v>
      </c>
      <c r="J250" s="14">
        <f t="shared" si="324"/>
        <v>22.320032674411078</v>
      </c>
    </row>
    <row r="251" spans="1:10" x14ac:dyDescent="0.25">
      <c r="A251" s="10" t="s">
        <v>118</v>
      </c>
      <c r="B251" s="14">
        <v>7.9</v>
      </c>
      <c r="C251" s="14">
        <f t="shared" si="325"/>
        <v>6.1538461538461533</v>
      </c>
      <c r="D251" s="14">
        <v>1</v>
      </c>
      <c r="E251" s="12">
        <v>8760</v>
      </c>
      <c r="F251" s="14">
        <f t="shared" si="321"/>
        <v>15.2963076923077</v>
      </c>
      <c r="G251" s="14">
        <f t="shared" si="322"/>
        <v>4.9283081976000025</v>
      </c>
      <c r="H251" s="14">
        <f t="shared" si="323"/>
        <v>2.5528636463568009</v>
      </c>
      <c r="I251" s="14">
        <f>Затраты!B627</f>
        <v>56.98</v>
      </c>
      <c r="J251" s="14">
        <f t="shared" si="324"/>
        <v>22.320032674411078</v>
      </c>
    </row>
    <row r="252" spans="1:10" x14ac:dyDescent="0.25">
      <c r="A252" s="10" t="s">
        <v>108</v>
      </c>
      <c r="B252" s="14">
        <v>2.7</v>
      </c>
      <c r="C252" s="14">
        <f>0.3/0.27</f>
        <v>1.1111111111111109</v>
      </c>
      <c r="D252" s="14">
        <v>1</v>
      </c>
      <c r="E252" s="12">
        <v>8760</v>
      </c>
      <c r="F252" s="14">
        <f t="shared" si="321"/>
        <v>13.91866666666667</v>
      </c>
      <c r="G252" s="14">
        <f t="shared" si="322"/>
        <v>4.4844468621333347</v>
      </c>
      <c r="H252" s="14">
        <f t="shared" si="323"/>
        <v>2.3229434745850672</v>
      </c>
      <c r="I252" s="14">
        <f>Затраты!B630</f>
        <v>34.187999999999995</v>
      </c>
      <c r="J252" s="14">
        <f t="shared" si="324"/>
        <v>14.717534186279234</v>
      </c>
    </row>
    <row r="253" spans="1:10" x14ac:dyDescent="0.25">
      <c r="A253" s="17" t="s">
        <v>20</v>
      </c>
      <c r="B253" s="17"/>
      <c r="C253" s="17"/>
      <c r="D253" s="17"/>
      <c r="E253" s="17"/>
      <c r="F253" s="17"/>
      <c r="G253" s="17"/>
      <c r="H253" s="17"/>
      <c r="I253" s="17"/>
      <c r="J253" s="17"/>
    </row>
    <row r="254" spans="1:10" x14ac:dyDescent="0.25">
      <c r="A254" s="10" t="s">
        <v>113</v>
      </c>
      <c r="B254" s="14">
        <v>7.1</v>
      </c>
      <c r="C254" s="14">
        <f t="shared" ref="C254:C255" si="326">1/0.27</f>
        <v>3.7037037037037033</v>
      </c>
      <c r="D254" s="14">
        <v>1</v>
      </c>
      <c r="E254" s="12">
        <v>8000</v>
      </c>
      <c r="F254" s="14">
        <f t="shared" ref="F254:F256" si="327">(B254-C254)*D254*E254/1000</f>
        <v>27.170370370370371</v>
      </c>
      <c r="G254" s="14">
        <f t="shared" ref="G254:G256" si="328">F254*0.2986*1.079</f>
        <v>8.7540053274074072</v>
      </c>
      <c r="H254" s="14">
        <f t="shared" ref="H254:H256" si="329">G254*200*2.59/1000</f>
        <v>4.534574759597036</v>
      </c>
      <c r="I254" s="14">
        <f>Затраты!B634</f>
        <v>39.885999999999996</v>
      </c>
      <c r="J254" s="14">
        <f t="shared" ref="J254:J256" si="330">I254/H254</f>
        <v>8.7959736280860117</v>
      </c>
    </row>
    <row r="255" spans="1:10" x14ac:dyDescent="0.25">
      <c r="A255" s="10" t="s">
        <v>113</v>
      </c>
      <c r="B255" s="14">
        <v>7.1</v>
      </c>
      <c r="C255" s="14">
        <f t="shared" si="326"/>
        <v>3.7037037037037033</v>
      </c>
      <c r="D255" s="14">
        <v>1</v>
      </c>
      <c r="E255" s="12">
        <v>8000</v>
      </c>
      <c r="F255" s="14">
        <f t="shared" si="327"/>
        <v>27.170370370370371</v>
      </c>
      <c r="G255" s="14">
        <f t="shared" si="328"/>
        <v>8.7540053274074072</v>
      </c>
      <c r="H255" s="14">
        <f t="shared" si="329"/>
        <v>4.534574759597036</v>
      </c>
      <c r="I255" s="14">
        <f>Затраты!B637</f>
        <v>39.885999999999996</v>
      </c>
      <c r="J255" s="14">
        <f t="shared" si="330"/>
        <v>8.7959736280860117</v>
      </c>
    </row>
    <row r="256" spans="1:10" x14ac:dyDescent="0.25">
      <c r="A256" s="10" t="s">
        <v>116</v>
      </c>
      <c r="B256" s="14">
        <v>3.8</v>
      </c>
      <c r="C256" s="14">
        <f t="shared" ref="C256" si="331">0.6/0.27</f>
        <v>2.2222222222222219</v>
      </c>
      <c r="D256" s="14">
        <v>1</v>
      </c>
      <c r="E256" s="12">
        <v>8760</v>
      </c>
      <c r="F256" s="14">
        <f t="shared" si="327"/>
        <v>13.821333333333333</v>
      </c>
      <c r="G256" s="14">
        <f t="shared" si="328"/>
        <v>4.4530870938666665</v>
      </c>
      <c r="H256" s="14">
        <f t="shared" si="329"/>
        <v>2.306699114622933</v>
      </c>
      <c r="I256" s="14">
        <f>Затраты!B640</f>
        <v>34.187999999999995</v>
      </c>
      <c r="J256" s="14">
        <f t="shared" si="330"/>
        <v>14.821178793224869</v>
      </c>
    </row>
    <row r="257" spans="1:10" x14ac:dyDescent="0.25">
      <c r="A257" s="17" t="s">
        <v>21</v>
      </c>
      <c r="B257" s="17"/>
      <c r="C257" s="17"/>
      <c r="D257" s="17"/>
      <c r="E257" s="17"/>
      <c r="F257" s="17"/>
      <c r="G257" s="17"/>
      <c r="H257" s="17"/>
      <c r="I257" s="17"/>
      <c r="J257" s="17"/>
    </row>
    <row r="258" spans="1:10" x14ac:dyDescent="0.25">
      <c r="A258" s="10" t="s">
        <v>120</v>
      </c>
      <c r="B258" s="14">
        <v>6.5</v>
      </c>
      <c r="C258" s="14">
        <f t="shared" ref="C258:C260" si="332">1/0.27</f>
        <v>3.7037037037037033</v>
      </c>
      <c r="D258" s="14">
        <v>1</v>
      </c>
      <c r="E258" s="12">
        <v>8760</v>
      </c>
      <c r="F258" s="14">
        <f t="shared" ref="F258:F260" si="333">(B258-C258)*D258*E258/1000</f>
        <v>24.495555555555558</v>
      </c>
      <c r="G258" s="14">
        <f t="shared" ref="G258:G260" si="334">F258*0.2986*1.079</f>
        <v>7.8922083471111115</v>
      </c>
      <c r="H258" s="14">
        <f t="shared" ref="H258:H260" si="335">G258*200*2.59/1000</f>
        <v>4.0881639238035552</v>
      </c>
      <c r="I258" s="14">
        <f>Затраты!B644</f>
        <v>76.923000000000002</v>
      </c>
      <c r="J258" s="14">
        <f t="shared" ref="J258:J260" si="336">I258/H258</f>
        <v>18.816026322259653</v>
      </c>
    </row>
    <row r="259" spans="1:10" x14ac:dyDescent="0.25">
      <c r="A259" s="10" t="s">
        <v>115</v>
      </c>
      <c r="B259" s="14">
        <v>4.5</v>
      </c>
      <c r="C259" s="14">
        <f t="shared" si="332"/>
        <v>3.7037037037037033</v>
      </c>
      <c r="D259" s="14">
        <v>1</v>
      </c>
      <c r="E259" s="12">
        <v>8760</v>
      </c>
      <c r="F259" s="14">
        <f t="shared" si="333"/>
        <v>6.9755555555555597</v>
      </c>
      <c r="G259" s="14">
        <f t="shared" si="334"/>
        <v>2.2474500591111122</v>
      </c>
      <c r="H259" s="14">
        <f t="shared" si="335"/>
        <v>1.1641791306195559</v>
      </c>
      <c r="I259" s="14">
        <f>Затраты!B647</f>
        <v>39.885999999999996</v>
      </c>
      <c r="J259" s="14">
        <f t="shared" si="336"/>
        <v>34.261050512710497</v>
      </c>
    </row>
    <row r="260" spans="1:10" x14ac:dyDescent="0.25">
      <c r="A260" s="10" t="s">
        <v>115</v>
      </c>
      <c r="B260" s="14">
        <v>4.5</v>
      </c>
      <c r="C260" s="14">
        <f t="shared" si="332"/>
        <v>3.7037037037037033</v>
      </c>
      <c r="D260" s="14">
        <v>1</v>
      </c>
      <c r="E260" s="12">
        <v>8760</v>
      </c>
      <c r="F260" s="14">
        <f t="shared" si="333"/>
        <v>6.9755555555555597</v>
      </c>
      <c r="G260" s="14">
        <f t="shared" si="334"/>
        <v>2.2474500591111122</v>
      </c>
      <c r="H260" s="14">
        <f t="shared" si="335"/>
        <v>1.1641791306195559</v>
      </c>
      <c r="I260" s="14">
        <f>Затраты!B650</f>
        <v>39.885999999999996</v>
      </c>
      <c r="J260" s="14">
        <f t="shared" si="336"/>
        <v>34.261050512710497</v>
      </c>
    </row>
    <row r="261" spans="1:10" x14ac:dyDescent="0.25">
      <c r="A261" s="17" t="s">
        <v>22</v>
      </c>
      <c r="B261" s="17"/>
      <c r="C261" s="17"/>
      <c r="D261" s="17"/>
      <c r="E261" s="17"/>
      <c r="F261" s="17"/>
      <c r="G261" s="17"/>
      <c r="H261" s="17"/>
      <c r="I261" s="17"/>
      <c r="J261" s="17"/>
    </row>
    <row r="262" spans="1:10" x14ac:dyDescent="0.25">
      <c r="A262" s="10" t="s">
        <v>113</v>
      </c>
      <c r="B262" s="14">
        <v>7.1</v>
      </c>
      <c r="C262" s="14">
        <f t="shared" ref="C262:C263" si="337">1/0.27</f>
        <v>3.7037037037037033</v>
      </c>
      <c r="D262" s="14">
        <v>1</v>
      </c>
      <c r="E262" s="12">
        <v>8000</v>
      </c>
      <c r="F262" s="14">
        <f t="shared" ref="F262:F264" si="338">(B262-C262)*D262*E262/1000</f>
        <v>27.170370370370371</v>
      </c>
      <c r="G262" s="14">
        <f t="shared" ref="G262:G264" si="339">F262*0.2986*1.079</f>
        <v>8.7540053274074072</v>
      </c>
      <c r="H262" s="14">
        <f t="shared" ref="H262:H264" si="340">G262*200*2.59/1000</f>
        <v>4.534574759597036</v>
      </c>
      <c r="I262" s="14">
        <f>Затраты!B654</f>
        <v>39.885999999999996</v>
      </c>
      <c r="J262" s="14">
        <f t="shared" ref="J262:J264" si="341">I262/H262</f>
        <v>8.7959736280860117</v>
      </c>
    </row>
    <row r="263" spans="1:10" x14ac:dyDescent="0.25">
      <c r="A263" s="10" t="s">
        <v>113</v>
      </c>
      <c r="B263" s="14">
        <v>7.1</v>
      </c>
      <c r="C263" s="14">
        <f t="shared" si="337"/>
        <v>3.7037037037037033</v>
      </c>
      <c r="D263" s="14">
        <v>1</v>
      </c>
      <c r="E263" s="12">
        <v>8000</v>
      </c>
      <c r="F263" s="14">
        <f t="shared" si="338"/>
        <v>27.170370370370371</v>
      </c>
      <c r="G263" s="14">
        <f t="shared" si="339"/>
        <v>8.7540053274074072</v>
      </c>
      <c r="H263" s="14">
        <f t="shared" si="340"/>
        <v>4.534574759597036</v>
      </c>
      <c r="I263" s="14">
        <f>Затраты!B657</f>
        <v>39.885999999999996</v>
      </c>
      <c r="J263" s="14">
        <f t="shared" si="341"/>
        <v>8.7959736280860117</v>
      </c>
    </row>
    <row r="264" spans="1:10" x14ac:dyDescent="0.25">
      <c r="A264" s="10" t="s">
        <v>111</v>
      </c>
      <c r="B264" s="14">
        <v>13.4</v>
      </c>
      <c r="C264" s="14">
        <f t="shared" ref="C264" si="342">2/0.27</f>
        <v>7.4074074074074066</v>
      </c>
      <c r="D264" s="14">
        <v>1</v>
      </c>
      <c r="E264" s="12">
        <v>8000</v>
      </c>
      <c r="F264" s="14">
        <f t="shared" si="338"/>
        <v>47.94074074074075</v>
      </c>
      <c r="G264" s="14">
        <f t="shared" si="339"/>
        <v>15.445998494814816</v>
      </c>
      <c r="H264" s="14">
        <f t="shared" si="340"/>
        <v>8.0010272203140751</v>
      </c>
      <c r="I264" s="14">
        <f>Затраты!B660</f>
        <v>82.620999999999995</v>
      </c>
      <c r="J264" s="14">
        <f t="shared" si="341"/>
        <v>10.326299076977364</v>
      </c>
    </row>
    <row r="265" spans="1:10" x14ac:dyDescent="0.25">
      <c r="A265" s="17" t="s">
        <v>23</v>
      </c>
      <c r="B265" s="17"/>
      <c r="C265" s="17"/>
      <c r="D265" s="17"/>
      <c r="E265" s="17"/>
      <c r="F265" s="17"/>
      <c r="G265" s="17"/>
      <c r="H265" s="17"/>
      <c r="I265" s="17"/>
      <c r="J265" s="17"/>
    </row>
    <row r="266" spans="1:10" x14ac:dyDescent="0.25">
      <c r="A266" s="10" t="s">
        <v>113</v>
      </c>
      <c r="B266" s="14">
        <v>7.1</v>
      </c>
      <c r="C266" s="14">
        <f t="shared" ref="C266:C267" si="343">1/0.27</f>
        <v>3.7037037037037033</v>
      </c>
      <c r="D266" s="14">
        <v>1</v>
      </c>
      <c r="E266" s="12">
        <v>8000</v>
      </c>
      <c r="F266" s="14">
        <f t="shared" ref="F266:F268" si="344">(B266-C266)*D266*E266/1000</f>
        <v>27.170370370370371</v>
      </c>
      <c r="G266" s="14">
        <f t="shared" ref="G266:G268" si="345">F266*0.2986*1.079</f>
        <v>8.7540053274074072</v>
      </c>
      <c r="H266" s="14">
        <f t="shared" ref="H266:H268" si="346">G266*200*2.59/1000</f>
        <v>4.534574759597036</v>
      </c>
      <c r="I266" s="14">
        <f>Затраты!B664</f>
        <v>39.885999999999996</v>
      </c>
      <c r="J266" s="14">
        <f t="shared" ref="J266:J268" si="347">I266/H266</f>
        <v>8.7959736280860117</v>
      </c>
    </row>
    <row r="267" spans="1:10" x14ac:dyDescent="0.25">
      <c r="A267" s="10" t="s">
        <v>113</v>
      </c>
      <c r="B267" s="14">
        <v>7.1</v>
      </c>
      <c r="C267" s="14">
        <f t="shared" si="343"/>
        <v>3.7037037037037033</v>
      </c>
      <c r="D267" s="14">
        <v>1</v>
      </c>
      <c r="E267" s="12">
        <v>8000</v>
      </c>
      <c r="F267" s="14">
        <f t="shared" si="344"/>
        <v>27.170370370370371</v>
      </c>
      <c r="G267" s="14">
        <f t="shared" si="345"/>
        <v>8.7540053274074072</v>
      </c>
      <c r="H267" s="14">
        <f t="shared" si="346"/>
        <v>4.534574759597036</v>
      </c>
      <c r="I267" s="14">
        <f>Затраты!B667</f>
        <v>39.885999999999996</v>
      </c>
      <c r="J267" s="14">
        <f t="shared" si="347"/>
        <v>8.7959736280860117</v>
      </c>
    </row>
    <row r="268" spans="1:10" x14ac:dyDescent="0.25">
      <c r="A268" s="10" t="s">
        <v>111</v>
      </c>
      <c r="B268" s="14">
        <v>13.4</v>
      </c>
      <c r="C268" s="14">
        <f t="shared" ref="C268" si="348">2/0.27</f>
        <v>7.4074074074074066</v>
      </c>
      <c r="D268" s="14">
        <v>1</v>
      </c>
      <c r="E268" s="12">
        <v>8000</v>
      </c>
      <c r="F268" s="14">
        <f t="shared" si="344"/>
        <v>47.94074074074075</v>
      </c>
      <c r="G268" s="14">
        <f t="shared" si="345"/>
        <v>15.445998494814816</v>
      </c>
      <c r="H268" s="14">
        <f t="shared" si="346"/>
        <v>8.0010272203140751</v>
      </c>
      <c r="I268" s="14">
        <f>Затраты!B670</f>
        <v>82.620999999999995</v>
      </c>
      <c r="J268" s="14">
        <f t="shared" si="347"/>
        <v>10.326299076977364</v>
      </c>
    </row>
    <row r="269" spans="1:10" x14ac:dyDescent="0.25">
      <c r="A269" s="17" t="s">
        <v>24</v>
      </c>
      <c r="B269" s="17"/>
      <c r="C269" s="17"/>
      <c r="D269" s="17"/>
      <c r="E269" s="17"/>
      <c r="F269" s="17"/>
      <c r="G269" s="17"/>
      <c r="H269" s="17"/>
      <c r="I269" s="17"/>
      <c r="J269" s="17"/>
    </row>
    <row r="270" spans="1:10" ht="15.75" customHeight="1" x14ac:dyDescent="0.25">
      <c r="A270" s="10" t="s">
        <v>111</v>
      </c>
      <c r="B270" s="14">
        <v>13.4</v>
      </c>
      <c r="C270" s="14">
        <f t="shared" ref="C270" si="349">2/0.27</f>
        <v>7.4074074074074066</v>
      </c>
      <c r="D270" s="14">
        <v>1</v>
      </c>
      <c r="E270" s="12">
        <v>8000</v>
      </c>
      <c r="F270" s="14">
        <f t="shared" ref="F270:F272" si="350">(B270-C270)*D270*E270/1000</f>
        <v>47.94074074074075</v>
      </c>
      <c r="G270" s="14">
        <f t="shared" ref="G270:G272" si="351">F270*0.2986*1.079</f>
        <v>15.445998494814816</v>
      </c>
      <c r="H270" s="14">
        <f t="shared" ref="H270:H272" si="352">G270*200*2.59/1000</f>
        <v>8.0010272203140751</v>
      </c>
      <c r="I270" s="14">
        <f>Затраты!B674</f>
        <v>82.620999999999995</v>
      </c>
      <c r="J270" s="14">
        <f t="shared" ref="J270:J272" si="353">I270/H270</f>
        <v>10.326299076977364</v>
      </c>
    </row>
    <row r="271" spans="1:10" x14ac:dyDescent="0.25">
      <c r="A271" s="10" t="s">
        <v>116</v>
      </c>
      <c r="B271" s="14">
        <v>3.8</v>
      </c>
      <c r="C271" s="14">
        <f t="shared" ref="C271:C272" si="354">0.6/0.27</f>
        <v>2.2222222222222219</v>
      </c>
      <c r="D271" s="14">
        <v>1</v>
      </c>
      <c r="E271" s="12">
        <v>8760</v>
      </c>
      <c r="F271" s="14">
        <f t="shared" si="350"/>
        <v>13.821333333333333</v>
      </c>
      <c r="G271" s="14">
        <f t="shared" si="351"/>
        <v>4.4530870938666665</v>
      </c>
      <c r="H271" s="14">
        <f t="shared" si="352"/>
        <v>2.306699114622933</v>
      </c>
      <c r="I271" s="14">
        <f>Затраты!B677</f>
        <v>34.187999999999995</v>
      </c>
      <c r="J271" s="14">
        <f t="shared" si="353"/>
        <v>14.821178793224869</v>
      </c>
    </row>
    <row r="272" spans="1:10" x14ac:dyDescent="0.25">
      <c r="A272" s="10" t="s">
        <v>116</v>
      </c>
      <c r="B272" s="14">
        <v>3.8</v>
      </c>
      <c r="C272" s="14">
        <f t="shared" si="354"/>
        <v>2.2222222222222219</v>
      </c>
      <c r="D272" s="14">
        <v>1</v>
      </c>
      <c r="E272" s="12">
        <v>8760</v>
      </c>
      <c r="F272" s="14">
        <f t="shared" si="350"/>
        <v>13.821333333333333</v>
      </c>
      <c r="G272" s="14">
        <f t="shared" si="351"/>
        <v>4.4530870938666665</v>
      </c>
      <c r="H272" s="14">
        <f t="shared" si="352"/>
        <v>2.306699114622933</v>
      </c>
      <c r="I272" s="14">
        <f>Затраты!B680</f>
        <v>34.187999999999995</v>
      </c>
      <c r="J272" s="14">
        <f t="shared" si="353"/>
        <v>14.821178793224869</v>
      </c>
    </row>
    <row r="273" spans="1:10" x14ac:dyDescent="0.25">
      <c r="A273" s="17" t="s">
        <v>25</v>
      </c>
      <c r="B273" s="17"/>
      <c r="C273" s="17"/>
      <c r="D273" s="17"/>
      <c r="E273" s="17"/>
      <c r="F273" s="17"/>
      <c r="G273" s="17"/>
      <c r="H273" s="17"/>
      <c r="I273" s="17"/>
      <c r="J273" s="17"/>
    </row>
    <row r="274" spans="1:10" x14ac:dyDescent="0.25">
      <c r="A274" s="10" t="s">
        <v>113</v>
      </c>
      <c r="B274" s="14">
        <v>7.1</v>
      </c>
      <c r="C274" s="14">
        <f t="shared" ref="C274" si="355">1/0.27</f>
        <v>3.7037037037037033</v>
      </c>
      <c r="D274" s="14">
        <v>1</v>
      </c>
      <c r="E274" s="12">
        <v>8000</v>
      </c>
      <c r="F274" s="14">
        <f t="shared" ref="F274:F277" si="356">(B274-C274)*D274*E274/1000</f>
        <v>27.170370370370371</v>
      </c>
      <c r="G274" s="14">
        <f t="shared" ref="G274:G277" si="357">F274*0.2986*1.079</f>
        <v>8.7540053274074072</v>
      </c>
      <c r="H274" s="14">
        <f t="shared" ref="H274:H277" si="358">G274*200*2.59/1000</f>
        <v>4.534574759597036</v>
      </c>
      <c r="I274" s="14">
        <f>Затраты!B684</f>
        <v>39.885999999999996</v>
      </c>
      <c r="J274" s="14">
        <f t="shared" ref="J274:J277" si="359">I274/H274</f>
        <v>8.7959736280860117</v>
      </c>
    </row>
    <row r="275" spans="1:10" x14ac:dyDescent="0.25">
      <c r="A275" s="10" t="s">
        <v>116</v>
      </c>
      <c r="B275" s="14">
        <v>3.8</v>
      </c>
      <c r="C275" s="14">
        <f t="shared" ref="C275:C276" si="360">0.6/0.27</f>
        <v>2.2222222222222219</v>
      </c>
      <c r="D275" s="14">
        <v>1</v>
      </c>
      <c r="E275" s="12">
        <v>8760</v>
      </c>
      <c r="F275" s="14">
        <f t="shared" si="356"/>
        <v>13.821333333333333</v>
      </c>
      <c r="G275" s="14">
        <f t="shared" si="357"/>
        <v>4.4530870938666665</v>
      </c>
      <c r="H275" s="14">
        <f t="shared" si="358"/>
        <v>2.306699114622933</v>
      </c>
      <c r="I275" s="14">
        <f>Затраты!B687</f>
        <v>34.187999999999995</v>
      </c>
      <c r="J275" s="14">
        <f t="shared" si="359"/>
        <v>14.821178793224869</v>
      </c>
    </row>
    <row r="276" spans="1:10" x14ac:dyDescent="0.25">
      <c r="A276" s="10" t="s">
        <v>116</v>
      </c>
      <c r="B276" s="14">
        <v>3.8</v>
      </c>
      <c r="C276" s="14">
        <f t="shared" si="360"/>
        <v>2.2222222222222219</v>
      </c>
      <c r="D276" s="14">
        <v>1</v>
      </c>
      <c r="E276" s="12">
        <v>8760</v>
      </c>
      <c r="F276" s="14">
        <f t="shared" si="356"/>
        <v>13.821333333333333</v>
      </c>
      <c r="G276" s="14">
        <f t="shared" si="357"/>
        <v>4.4530870938666665</v>
      </c>
      <c r="H276" s="14">
        <f t="shared" si="358"/>
        <v>2.306699114622933</v>
      </c>
      <c r="I276" s="14">
        <f>Затраты!B690</f>
        <v>34.187999999999995</v>
      </c>
      <c r="J276" s="14">
        <f t="shared" si="359"/>
        <v>14.821178793224869</v>
      </c>
    </row>
    <row r="277" spans="1:10" x14ac:dyDescent="0.25">
      <c r="A277" s="10" t="s">
        <v>119</v>
      </c>
      <c r="B277" s="14">
        <v>1.2</v>
      </c>
      <c r="C277" s="14">
        <f t="shared" ref="C277" si="361">0.5/0.65</f>
        <v>0.76923076923076916</v>
      </c>
      <c r="D277" s="14">
        <v>1</v>
      </c>
      <c r="E277" s="12">
        <v>8760</v>
      </c>
      <c r="F277" s="14">
        <f t="shared" si="356"/>
        <v>3.773538461538462</v>
      </c>
      <c r="G277" s="14">
        <f t="shared" si="357"/>
        <v>1.2157940927999999</v>
      </c>
      <c r="H277" s="14">
        <f t="shared" si="358"/>
        <v>0.62978134007039988</v>
      </c>
      <c r="I277" s="14">
        <f>Затраты!B693</f>
        <v>28.49</v>
      </c>
      <c r="J277" s="14">
        <f t="shared" si="359"/>
        <v>45.237923366886761</v>
      </c>
    </row>
    <row r="278" spans="1:10" x14ac:dyDescent="0.25">
      <c r="A278" s="17" t="s">
        <v>26</v>
      </c>
      <c r="B278" s="17"/>
      <c r="C278" s="17"/>
      <c r="D278" s="17"/>
      <c r="E278" s="17"/>
      <c r="F278" s="17"/>
      <c r="G278" s="17"/>
      <c r="H278" s="17"/>
      <c r="I278" s="17"/>
      <c r="J278" s="17"/>
    </row>
    <row r="279" spans="1:10" x14ac:dyDescent="0.25">
      <c r="A279" s="10" t="s">
        <v>111</v>
      </c>
      <c r="B279" s="14">
        <v>13.4</v>
      </c>
      <c r="C279" s="14">
        <f t="shared" ref="C279:C280" si="362">2/0.27</f>
        <v>7.4074074074074066</v>
      </c>
      <c r="D279" s="14">
        <v>1</v>
      </c>
      <c r="E279" s="12">
        <v>8000</v>
      </c>
      <c r="F279" s="14">
        <f t="shared" ref="F279:F281" si="363">(B279-C279)*D279*E279/1000</f>
        <v>47.94074074074075</v>
      </c>
      <c r="G279" s="14">
        <f t="shared" ref="G279:G281" si="364">F279*0.2986*1.079</f>
        <v>15.445998494814816</v>
      </c>
      <c r="H279" s="14">
        <f t="shared" ref="H279:H281" si="365">G279*200*2.59/1000</f>
        <v>8.0010272203140751</v>
      </c>
      <c r="I279" s="14">
        <f>Затраты!B697</f>
        <v>82.620999999999995</v>
      </c>
      <c r="J279" s="14">
        <f t="shared" ref="J279:J281" si="366">I279/H279</f>
        <v>10.326299076977364</v>
      </c>
    </row>
    <row r="280" spans="1:10" x14ac:dyDescent="0.25">
      <c r="A280" s="10" t="s">
        <v>111</v>
      </c>
      <c r="B280" s="14">
        <v>13.4</v>
      </c>
      <c r="C280" s="14">
        <f t="shared" si="362"/>
        <v>7.4074074074074066</v>
      </c>
      <c r="D280" s="14">
        <v>1</v>
      </c>
      <c r="E280" s="12">
        <v>8000</v>
      </c>
      <c r="F280" s="14">
        <f t="shared" si="363"/>
        <v>47.94074074074075</v>
      </c>
      <c r="G280" s="14">
        <f t="shared" si="364"/>
        <v>15.445998494814816</v>
      </c>
      <c r="H280" s="14">
        <f t="shared" si="365"/>
        <v>8.0010272203140751</v>
      </c>
      <c r="I280" s="14">
        <f>Затраты!B700</f>
        <v>82.620999999999995</v>
      </c>
      <c r="J280" s="14">
        <f t="shared" si="366"/>
        <v>10.326299076977364</v>
      </c>
    </row>
    <row r="281" spans="1:10" x14ac:dyDescent="0.25">
      <c r="A281" s="10" t="s">
        <v>117</v>
      </c>
      <c r="B281" s="14">
        <v>11.4</v>
      </c>
      <c r="C281" s="14">
        <f t="shared" ref="C281" si="367">1/0.27</f>
        <v>3.7037037037037033</v>
      </c>
      <c r="D281" s="14">
        <v>1</v>
      </c>
      <c r="E281" s="12">
        <v>8000</v>
      </c>
      <c r="F281" s="14">
        <f t="shared" si="363"/>
        <v>61.570370370370377</v>
      </c>
      <c r="G281" s="14">
        <f t="shared" si="364"/>
        <v>19.837320687407406</v>
      </c>
      <c r="H281" s="14">
        <f t="shared" si="365"/>
        <v>10.275732116077036</v>
      </c>
      <c r="I281" s="14">
        <f>Затраты!B703</f>
        <v>71.3</v>
      </c>
      <c r="J281" s="14">
        <f t="shared" si="366"/>
        <v>6.9386783534816576</v>
      </c>
    </row>
    <row r="282" spans="1:10" ht="15.75" customHeight="1" x14ac:dyDescent="0.25">
      <c r="A282" s="17" t="s">
        <v>27</v>
      </c>
      <c r="B282" s="17"/>
      <c r="C282" s="17"/>
      <c r="D282" s="17"/>
      <c r="E282" s="17"/>
      <c r="F282" s="17"/>
      <c r="G282" s="17"/>
      <c r="H282" s="17"/>
      <c r="I282" s="17"/>
      <c r="J282" s="17"/>
    </row>
    <row r="283" spans="1:10" x14ac:dyDescent="0.25">
      <c r="A283" s="10" t="s">
        <v>113</v>
      </c>
      <c r="B283" s="14">
        <v>7.1</v>
      </c>
      <c r="C283" s="14">
        <f t="shared" ref="C283:C284" si="368">1/0.27</f>
        <v>3.7037037037037033</v>
      </c>
      <c r="D283" s="14">
        <v>1</v>
      </c>
      <c r="E283" s="12">
        <v>8000</v>
      </c>
      <c r="F283" s="14">
        <f t="shared" ref="F283:F284" si="369">(B283-C283)*D283*E283/1000</f>
        <v>27.170370370370371</v>
      </c>
      <c r="G283" s="14">
        <f t="shared" ref="G283:G284" si="370">F283*0.2986*1.079</f>
        <v>8.7540053274074072</v>
      </c>
      <c r="H283" s="14">
        <f t="shared" ref="H283:H284" si="371">G283*200*2.59/1000</f>
        <v>4.534574759597036</v>
      </c>
      <c r="I283" s="14">
        <f>Затраты!B707</f>
        <v>39.885999999999996</v>
      </c>
      <c r="J283" s="14">
        <f t="shared" ref="J283:J284" si="372">I283/H283</f>
        <v>8.7959736280860117</v>
      </c>
    </row>
    <row r="284" spans="1:10" ht="15.75" customHeight="1" x14ac:dyDescent="0.25">
      <c r="A284" s="10" t="s">
        <v>113</v>
      </c>
      <c r="B284" s="14">
        <v>7.1</v>
      </c>
      <c r="C284" s="14">
        <f t="shared" si="368"/>
        <v>3.7037037037037033</v>
      </c>
      <c r="D284" s="14">
        <v>1</v>
      </c>
      <c r="E284" s="12">
        <v>8000</v>
      </c>
      <c r="F284" s="14">
        <f t="shared" si="369"/>
        <v>27.170370370370371</v>
      </c>
      <c r="G284" s="14">
        <f t="shared" si="370"/>
        <v>8.7540053274074072</v>
      </c>
      <c r="H284" s="14">
        <f t="shared" si="371"/>
        <v>4.534574759597036</v>
      </c>
      <c r="I284" s="14">
        <f>Затраты!B710</f>
        <v>39.885999999999996</v>
      </c>
      <c r="J284" s="14">
        <f t="shared" si="372"/>
        <v>8.7959736280860117</v>
      </c>
    </row>
    <row r="285" spans="1:10" x14ac:dyDescent="0.25">
      <c r="A285" s="17" t="s">
        <v>28</v>
      </c>
      <c r="B285" s="17"/>
      <c r="C285" s="17"/>
      <c r="D285" s="17"/>
      <c r="E285" s="17"/>
      <c r="F285" s="17"/>
      <c r="G285" s="17"/>
      <c r="H285" s="17"/>
      <c r="I285" s="17"/>
      <c r="J285" s="17"/>
    </row>
    <row r="286" spans="1:10" x14ac:dyDescent="0.25">
      <c r="A286" s="10" t="s">
        <v>120</v>
      </c>
      <c r="B286" s="14">
        <v>6.5</v>
      </c>
      <c r="C286" s="14">
        <f>1/0.27</f>
        <v>3.7037037037037033</v>
      </c>
      <c r="D286" s="14">
        <v>1</v>
      </c>
      <c r="E286" s="12">
        <v>8760</v>
      </c>
      <c r="F286" s="14">
        <f t="shared" ref="F286:F288" si="373">(B286-C286)*D286*E286/1000</f>
        <v>24.495555555555558</v>
      </c>
      <c r="G286" s="14">
        <f t="shared" ref="G286:G288" si="374">F286*0.2986*1.079</f>
        <v>7.8922083471111115</v>
      </c>
      <c r="H286" s="14">
        <f t="shared" ref="H286:H288" si="375">G286*200*2.59/1000</f>
        <v>4.0881639238035552</v>
      </c>
      <c r="I286" s="14">
        <f>Затраты!B714</f>
        <v>51.281999999999996</v>
      </c>
      <c r="J286" s="14">
        <f t="shared" ref="J286:J288" si="376">I286/H286</f>
        <v>12.544017548173102</v>
      </c>
    </row>
    <row r="287" spans="1:10" x14ac:dyDescent="0.25">
      <c r="A287" s="10" t="s">
        <v>111</v>
      </c>
      <c r="B287" s="14">
        <v>13.4</v>
      </c>
      <c r="C287" s="14">
        <f t="shared" ref="C287" si="377">2/0.27</f>
        <v>7.4074074074074066</v>
      </c>
      <c r="D287" s="14">
        <v>1</v>
      </c>
      <c r="E287" s="12">
        <v>8000</v>
      </c>
      <c r="F287" s="14">
        <f t="shared" si="373"/>
        <v>47.94074074074075</v>
      </c>
      <c r="G287" s="14">
        <f t="shared" si="374"/>
        <v>15.445998494814816</v>
      </c>
      <c r="H287" s="14">
        <f t="shared" si="375"/>
        <v>8.0010272203140751</v>
      </c>
      <c r="I287" s="14">
        <f>Затраты!B717</f>
        <v>82.620999999999995</v>
      </c>
      <c r="J287" s="14">
        <f t="shared" si="376"/>
        <v>10.326299076977364</v>
      </c>
    </row>
    <row r="288" spans="1:10" x14ac:dyDescent="0.25">
      <c r="A288" s="10" t="s">
        <v>117</v>
      </c>
      <c r="B288" s="14">
        <v>11.4</v>
      </c>
      <c r="C288" s="14">
        <f t="shared" ref="C288" si="378">1/0.27</f>
        <v>3.7037037037037033</v>
      </c>
      <c r="D288" s="14">
        <v>1</v>
      </c>
      <c r="E288" s="12">
        <v>8000</v>
      </c>
      <c r="F288" s="14">
        <f t="shared" si="373"/>
        <v>61.570370370370377</v>
      </c>
      <c r="G288" s="14">
        <f t="shared" si="374"/>
        <v>19.837320687407406</v>
      </c>
      <c r="H288" s="14">
        <f t="shared" si="375"/>
        <v>10.275732116077036</v>
      </c>
      <c r="I288" s="14">
        <f>Затраты!B720</f>
        <v>71.3</v>
      </c>
      <c r="J288" s="14">
        <f t="shared" si="376"/>
        <v>6.9386783534816576</v>
      </c>
    </row>
    <row r="289" spans="1:10" x14ac:dyDescent="0.25">
      <c r="A289" s="17" t="s">
        <v>29</v>
      </c>
      <c r="B289" s="17"/>
      <c r="C289" s="17"/>
      <c r="D289" s="17"/>
      <c r="E289" s="17"/>
      <c r="F289" s="17"/>
      <c r="G289" s="17"/>
      <c r="H289" s="17"/>
      <c r="I289" s="17"/>
      <c r="J289" s="17"/>
    </row>
    <row r="290" spans="1:10" x14ac:dyDescent="0.25">
      <c r="A290" s="10" t="s">
        <v>118</v>
      </c>
      <c r="B290" s="14">
        <v>7.9</v>
      </c>
      <c r="C290" s="14">
        <f t="shared" ref="C290:C293" si="379">4/0.65</f>
        <v>6.1538461538461533</v>
      </c>
      <c r="D290" s="14">
        <v>1</v>
      </c>
      <c r="E290" s="12">
        <v>8760</v>
      </c>
      <c r="F290" s="14">
        <f t="shared" ref="F290:F296" si="380">(B290-C290)*D290*E290/1000</f>
        <v>15.2963076923077</v>
      </c>
      <c r="G290" s="14">
        <f t="shared" ref="G290:G296" si="381">F290*0.2986*1.079</f>
        <v>4.9283081976000025</v>
      </c>
      <c r="H290" s="14">
        <f t="shared" ref="H290:H296" si="382">G290*200*2.59/1000</f>
        <v>2.5528636463568009</v>
      </c>
      <c r="I290" s="14">
        <f>Затраты!B724</f>
        <v>56.98</v>
      </c>
      <c r="J290" s="14">
        <f t="shared" ref="J290:J296" si="383">I290/H290</f>
        <v>22.320032674411078</v>
      </c>
    </row>
    <row r="291" spans="1:10" x14ac:dyDescent="0.25">
      <c r="A291" s="10" t="s">
        <v>118</v>
      </c>
      <c r="B291" s="14">
        <v>7.9</v>
      </c>
      <c r="C291" s="14">
        <f t="shared" si="379"/>
        <v>6.1538461538461533</v>
      </c>
      <c r="D291" s="14">
        <v>1</v>
      </c>
      <c r="E291" s="12">
        <v>8760</v>
      </c>
      <c r="F291" s="14">
        <f t="shared" si="380"/>
        <v>15.2963076923077</v>
      </c>
      <c r="G291" s="14">
        <f t="shared" si="381"/>
        <v>4.9283081976000025</v>
      </c>
      <c r="H291" s="14">
        <f t="shared" si="382"/>
        <v>2.5528636463568009</v>
      </c>
      <c r="I291" s="14">
        <f>Затраты!B727</f>
        <v>56.98</v>
      </c>
      <c r="J291" s="14">
        <f t="shared" si="383"/>
        <v>22.320032674411078</v>
      </c>
    </row>
    <row r="292" spans="1:10" x14ac:dyDescent="0.25">
      <c r="A292" s="10" t="s">
        <v>118</v>
      </c>
      <c r="B292" s="14">
        <v>7.9</v>
      </c>
      <c r="C292" s="14">
        <f t="shared" si="379"/>
        <v>6.1538461538461533</v>
      </c>
      <c r="D292" s="14">
        <v>1</v>
      </c>
      <c r="E292" s="12">
        <v>8760</v>
      </c>
      <c r="F292" s="14">
        <f t="shared" si="380"/>
        <v>15.2963076923077</v>
      </c>
      <c r="G292" s="14">
        <f t="shared" si="381"/>
        <v>4.9283081976000025</v>
      </c>
      <c r="H292" s="14">
        <f t="shared" si="382"/>
        <v>2.5528636463568009</v>
      </c>
      <c r="I292" s="14">
        <f>Затраты!B730</f>
        <v>56.98</v>
      </c>
      <c r="J292" s="14">
        <f t="shared" si="383"/>
        <v>22.320032674411078</v>
      </c>
    </row>
    <row r="293" spans="1:10" x14ac:dyDescent="0.25">
      <c r="A293" s="10" t="s">
        <v>118</v>
      </c>
      <c r="B293" s="14">
        <v>7.9</v>
      </c>
      <c r="C293" s="14">
        <f t="shared" si="379"/>
        <v>6.1538461538461533</v>
      </c>
      <c r="D293" s="14">
        <v>1</v>
      </c>
      <c r="E293" s="12">
        <v>8760</v>
      </c>
      <c r="F293" s="14">
        <f t="shared" si="380"/>
        <v>15.2963076923077</v>
      </c>
      <c r="G293" s="14">
        <f t="shared" si="381"/>
        <v>4.9283081976000025</v>
      </c>
      <c r="H293" s="14">
        <f t="shared" si="382"/>
        <v>2.5528636463568009</v>
      </c>
      <c r="I293" s="14">
        <f>Затраты!B733</f>
        <v>56.98</v>
      </c>
      <c r="J293" s="14">
        <f t="shared" si="383"/>
        <v>22.320032674411078</v>
      </c>
    </row>
    <row r="294" spans="1:10" x14ac:dyDescent="0.25">
      <c r="A294" s="10" t="s">
        <v>118</v>
      </c>
      <c r="B294" s="14">
        <v>7.9</v>
      </c>
      <c r="C294" s="14">
        <f t="shared" ref="C294" si="384">4/0.65</f>
        <v>6.1538461538461533</v>
      </c>
      <c r="D294" s="14">
        <v>1</v>
      </c>
      <c r="E294" s="12">
        <v>8760</v>
      </c>
      <c r="F294" s="14">
        <f t="shared" si="380"/>
        <v>15.2963076923077</v>
      </c>
      <c r="G294" s="14">
        <f t="shared" si="381"/>
        <v>4.9283081976000025</v>
      </c>
      <c r="H294" s="14">
        <f t="shared" si="382"/>
        <v>2.5528636463568009</v>
      </c>
      <c r="I294" s="14">
        <f>Затраты!B736</f>
        <v>56.98</v>
      </c>
      <c r="J294" s="14">
        <f t="shared" si="383"/>
        <v>22.320032674411078</v>
      </c>
    </row>
    <row r="295" spans="1:10" x14ac:dyDescent="0.25">
      <c r="A295" s="10" t="s">
        <v>116</v>
      </c>
      <c r="B295" s="14">
        <v>3.8</v>
      </c>
      <c r="C295" s="14">
        <f t="shared" ref="C295" si="385">0.6/0.27</f>
        <v>2.2222222222222219</v>
      </c>
      <c r="D295" s="14">
        <v>1</v>
      </c>
      <c r="E295" s="12">
        <v>8760</v>
      </c>
      <c r="F295" s="14">
        <f t="shared" si="380"/>
        <v>13.821333333333333</v>
      </c>
      <c r="G295" s="14">
        <f t="shared" si="381"/>
        <v>4.4530870938666665</v>
      </c>
      <c r="H295" s="14">
        <f t="shared" si="382"/>
        <v>2.306699114622933</v>
      </c>
      <c r="I295" s="14">
        <f>Затраты!B739</f>
        <v>34.187999999999995</v>
      </c>
      <c r="J295" s="14">
        <f t="shared" si="383"/>
        <v>14.821178793224869</v>
      </c>
    </row>
    <row r="296" spans="1:10" x14ac:dyDescent="0.25">
      <c r="A296" s="10" t="s">
        <v>118</v>
      </c>
      <c r="B296" s="14">
        <v>7.9</v>
      </c>
      <c r="C296" s="14">
        <f t="shared" ref="C296" si="386">4/0.65</f>
        <v>6.1538461538461533</v>
      </c>
      <c r="D296" s="14">
        <v>1</v>
      </c>
      <c r="E296" s="12">
        <v>8760</v>
      </c>
      <c r="F296" s="14">
        <f t="shared" si="380"/>
        <v>15.2963076923077</v>
      </c>
      <c r="G296" s="14">
        <f t="shared" si="381"/>
        <v>4.9283081976000025</v>
      </c>
      <c r="H296" s="14">
        <f t="shared" si="382"/>
        <v>2.5528636463568009</v>
      </c>
      <c r="I296" s="14">
        <f>Затраты!B742</f>
        <v>56.98</v>
      </c>
      <c r="J296" s="14">
        <f t="shared" si="383"/>
        <v>22.320032674411078</v>
      </c>
    </row>
    <row r="297" spans="1:10" x14ac:dyDescent="0.25">
      <c r="A297" s="17" t="s">
        <v>30</v>
      </c>
      <c r="B297" s="17"/>
      <c r="C297" s="17"/>
      <c r="D297" s="17"/>
      <c r="E297" s="17"/>
      <c r="F297" s="17"/>
      <c r="G297" s="17"/>
      <c r="H297" s="17"/>
      <c r="I297" s="17"/>
      <c r="J297" s="17"/>
    </row>
    <row r="298" spans="1:10" x14ac:dyDescent="0.25">
      <c r="A298" s="10" t="s">
        <v>117</v>
      </c>
      <c r="B298" s="14">
        <v>11.4</v>
      </c>
      <c r="C298" s="14">
        <f t="shared" ref="C298" si="387">1/0.27</f>
        <v>3.7037037037037033</v>
      </c>
      <c r="D298" s="14">
        <v>1</v>
      </c>
      <c r="E298" s="12">
        <v>8000</v>
      </c>
      <c r="F298" s="14">
        <f t="shared" ref="F298" si="388">(B298-C298)*D298*E298/1000</f>
        <v>61.570370370370377</v>
      </c>
      <c r="G298" s="14">
        <f t="shared" ref="G298" si="389">F298*0.2986*1.079</f>
        <v>19.837320687407406</v>
      </c>
      <c r="H298" s="14">
        <f t="shared" ref="H298" si="390">G298*200*2.59/1000</f>
        <v>10.275732116077036</v>
      </c>
      <c r="I298" s="14">
        <f>Затраты!B746</f>
        <v>71.3</v>
      </c>
      <c r="J298" s="14">
        <f t="shared" ref="J298" si="391">I298/H298</f>
        <v>6.9386783534816576</v>
      </c>
    </row>
    <row r="299" spans="1:10" x14ac:dyDescent="0.25">
      <c r="A299" s="17" t="s">
        <v>31</v>
      </c>
      <c r="B299" s="17"/>
      <c r="C299" s="17"/>
      <c r="D299" s="17"/>
      <c r="E299" s="17"/>
      <c r="F299" s="17"/>
      <c r="G299" s="17"/>
      <c r="H299" s="17"/>
      <c r="I299" s="17"/>
      <c r="J299" s="17"/>
    </row>
    <row r="300" spans="1:10" x14ac:dyDescent="0.25">
      <c r="A300" s="10" t="s">
        <v>117</v>
      </c>
      <c r="B300" s="14">
        <v>11.4</v>
      </c>
      <c r="C300" s="14">
        <f t="shared" ref="C300" si="392">1/0.27</f>
        <v>3.7037037037037033</v>
      </c>
      <c r="D300" s="14">
        <v>1</v>
      </c>
      <c r="E300" s="12">
        <v>8000</v>
      </c>
      <c r="F300" s="14">
        <f t="shared" ref="F300:F307" si="393">(B300-C300)*D300*E300/1000</f>
        <v>61.570370370370377</v>
      </c>
      <c r="G300" s="14">
        <f t="shared" ref="G300:G307" si="394">F300*0.2986*1.079</f>
        <v>19.837320687407406</v>
      </c>
      <c r="H300" s="14">
        <f t="shared" ref="H300:H307" si="395">G300*200*2.59/1000</f>
        <v>10.275732116077036</v>
      </c>
      <c r="I300" s="14">
        <f>Затраты!B750</f>
        <v>71.3</v>
      </c>
      <c r="J300" s="14">
        <f t="shared" ref="J300:J307" si="396">I300/H300</f>
        <v>6.9386783534816576</v>
      </c>
    </row>
    <row r="301" spans="1:10" x14ac:dyDescent="0.25">
      <c r="A301" s="10" t="s">
        <v>111</v>
      </c>
      <c r="B301" s="14">
        <v>13.4</v>
      </c>
      <c r="C301" s="14">
        <f t="shared" ref="C301" si="397">2/0.27</f>
        <v>7.4074074074074066</v>
      </c>
      <c r="D301" s="14">
        <v>1</v>
      </c>
      <c r="E301" s="12">
        <v>8000</v>
      </c>
      <c r="F301" s="14">
        <f t="shared" si="393"/>
        <v>47.94074074074075</v>
      </c>
      <c r="G301" s="14">
        <f t="shared" si="394"/>
        <v>15.445998494814816</v>
      </c>
      <c r="H301" s="14">
        <f t="shared" si="395"/>
        <v>8.0010272203140751</v>
      </c>
      <c r="I301" s="14">
        <f>Затраты!B753</f>
        <v>82.620999999999995</v>
      </c>
      <c r="J301" s="14">
        <f t="shared" si="396"/>
        <v>10.326299076977364</v>
      </c>
    </row>
    <row r="302" spans="1:10" x14ac:dyDescent="0.25">
      <c r="A302" s="10" t="s">
        <v>118</v>
      </c>
      <c r="B302" s="14">
        <v>7.9</v>
      </c>
      <c r="C302" s="14">
        <f t="shared" ref="C302:C303" si="398">4/0.65</f>
        <v>6.1538461538461533</v>
      </c>
      <c r="D302" s="14">
        <v>1</v>
      </c>
      <c r="E302" s="12">
        <v>8760</v>
      </c>
      <c r="F302" s="14">
        <f t="shared" si="393"/>
        <v>15.2963076923077</v>
      </c>
      <c r="G302" s="14">
        <f t="shared" si="394"/>
        <v>4.9283081976000025</v>
      </c>
      <c r="H302" s="14">
        <f t="shared" si="395"/>
        <v>2.5528636463568009</v>
      </c>
      <c r="I302" s="14">
        <f>Затраты!B756</f>
        <v>56.98</v>
      </c>
      <c r="J302" s="14">
        <f t="shared" si="396"/>
        <v>22.320032674411078</v>
      </c>
    </row>
    <row r="303" spans="1:10" x14ac:dyDescent="0.25">
      <c r="A303" s="10" t="s">
        <v>118</v>
      </c>
      <c r="B303" s="14">
        <v>7.9</v>
      </c>
      <c r="C303" s="14">
        <f t="shared" si="398"/>
        <v>6.1538461538461533</v>
      </c>
      <c r="D303" s="14">
        <v>1</v>
      </c>
      <c r="E303" s="12">
        <v>8760</v>
      </c>
      <c r="F303" s="14">
        <f t="shared" si="393"/>
        <v>15.2963076923077</v>
      </c>
      <c r="G303" s="14">
        <f t="shared" si="394"/>
        <v>4.9283081976000025</v>
      </c>
      <c r="H303" s="14">
        <f t="shared" si="395"/>
        <v>2.5528636463568009</v>
      </c>
      <c r="I303" s="14">
        <f>Затраты!B759</f>
        <v>56.98</v>
      </c>
      <c r="J303" s="14">
        <f t="shared" si="396"/>
        <v>22.320032674411078</v>
      </c>
    </row>
    <row r="304" spans="1:10" x14ac:dyDescent="0.25">
      <c r="A304" s="10" t="s">
        <v>117</v>
      </c>
      <c r="B304" s="14">
        <v>11.4</v>
      </c>
      <c r="C304" s="14">
        <f t="shared" ref="C304" si="399">1/0.27</f>
        <v>3.7037037037037033</v>
      </c>
      <c r="D304" s="14">
        <v>1</v>
      </c>
      <c r="E304" s="12">
        <v>8000</v>
      </c>
      <c r="F304" s="14">
        <f t="shared" si="393"/>
        <v>61.570370370370377</v>
      </c>
      <c r="G304" s="14">
        <f t="shared" si="394"/>
        <v>19.837320687407406</v>
      </c>
      <c r="H304" s="14">
        <f t="shared" si="395"/>
        <v>10.275732116077036</v>
      </c>
      <c r="I304" s="14">
        <f>Затраты!B762</f>
        <v>71.3</v>
      </c>
      <c r="J304" s="14">
        <f t="shared" si="396"/>
        <v>6.9386783534816576</v>
      </c>
    </row>
    <row r="305" spans="1:10" x14ac:dyDescent="0.25">
      <c r="A305" s="10" t="s">
        <v>116</v>
      </c>
      <c r="B305" s="14">
        <v>3.8</v>
      </c>
      <c r="C305" s="14">
        <f t="shared" ref="C305" si="400">0.6/0.27</f>
        <v>2.2222222222222219</v>
      </c>
      <c r="D305" s="14">
        <v>1</v>
      </c>
      <c r="E305" s="12">
        <v>8760</v>
      </c>
      <c r="F305" s="14">
        <f t="shared" si="393"/>
        <v>13.821333333333333</v>
      </c>
      <c r="G305" s="14">
        <f t="shared" si="394"/>
        <v>4.4530870938666665</v>
      </c>
      <c r="H305" s="14">
        <f t="shared" si="395"/>
        <v>2.306699114622933</v>
      </c>
      <c r="I305" s="14">
        <f>Затраты!B765</f>
        <v>34.187999999999995</v>
      </c>
      <c r="J305" s="14">
        <f t="shared" si="396"/>
        <v>14.821178793224869</v>
      </c>
    </row>
    <row r="306" spans="1:10" x14ac:dyDescent="0.25">
      <c r="A306" s="10" t="s">
        <v>113</v>
      </c>
      <c r="B306" s="14">
        <v>7.1</v>
      </c>
      <c r="C306" s="14">
        <f t="shared" ref="C306" si="401">1/0.27</f>
        <v>3.7037037037037033</v>
      </c>
      <c r="D306" s="14">
        <v>1</v>
      </c>
      <c r="E306" s="12">
        <v>8000</v>
      </c>
      <c r="F306" s="14">
        <f t="shared" si="393"/>
        <v>27.170370370370371</v>
      </c>
      <c r="G306" s="14">
        <f t="shared" si="394"/>
        <v>8.7540053274074072</v>
      </c>
      <c r="H306" s="14">
        <f t="shared" si="395"/>
        <v>4.534574759597036</v>
      </c>
      <c r="I306" s="14">
        <f>Затраты!B768</f>
        <v>39.885999999999996</v>
      </c>
      <c r="J306" s="14">
        <f t="shared" si="396"/>
        <v>8.7959736280860117</v>
      </c>
    </row>
    <row r="307" spans="1:10" x14ac:dyDescent="0.25">
      <c r="A307" s="10" t="s">
        <v>113</v>
      </c>
      <c r="B307" s="14">
        <v>7.1</v>
      </c>
      <c r="C307" s="14">
        <f t="shared" ref="C307" si="402">1/0.27</f>
        <v>3.7037037037037033</v>
      </c>
      <c r="D307" s="14">
        <v>1</v>
      </c>
      <c r="E307" s="12">
        <v>8000</v>
      </c>
      <c r="F307" s="14">
        <f t="shared" si="393"/>
        <v>27.170370370370371</v>
      </c>
      <c r="G307" s="14">
        <f t="shared" si="394"/>
        <v>8.7540053274074072</v>
      </c>
      <c r="H307" s="14">
        <f t="shared" si="395"/>
        <v>4.534574759597036</v>
      </c>
      <c r="I307" s="14">
        <f>Затраты!B771</f>
        <v>39.885999999999996</v>
      </c>
      <c r="J307" s="14">
        <f t="shared" si="396"/>
        <v>8.7959736280860117</v>
      </c>
    </row>
    <row r="308" spans="1:10" x14ac:dyDescent="0.25">
      <c r="A308" s="17" t="s">
        <v>32</v>
      </c>
      <c r="B308" s="17"/>
      <c r="C308" s="17"/>
      <c r="D308" s="17"/>
      <c r="E308" s="17"/>
      <c r="F308" s="17"/>
      <c r="G308" s="17"/>
      <c r="H308" s="17"/>
      <c r="I308" s="17"/>
      <c r="J308" s="17"/>
    </row>
    <row r="309" spans="1:10" x14ac:dyDescent="0.25">
      <c r="A309" s="10" t="s">
        <v>113</v>
      </c>
      <c r="B309" s="14">
        <v>7.1</v>
      </c>
      <c r="C309" s="14">
        <f t="shared" ref="C309:C315" si="403">1/0.27</f>
        <v>3.7037037037037033</v>
      </c>
      <c r="D309" s="14">
        <v>1</v>
      </c>
      <c r="E309" s="12">
        <v>8000</v>
      </c>
      <c r="F309" s="14">
        <f t="shared" ref="F309:F311" si="404">(B309-C309)*D309*E309/1000</f>
        <v>27.170370370370371</v>
      </c>
      <c r="G309" s="14">
        <f t="shared" ref="G309:G311" si="405">F309*0.2986*1.079</f>
        <v>8.7540053274074072</v>
      </c>
      <c r="H309" s="14">
        <f t="shared" ref="H309:H311" si="406">G309*200*2.59/1000</f>
        <v>4.534574759597036</v>
      </c>
      <c r="I309" s="14">
        <f>Затраты!B775</f>
        <v>39.885999999999996</v>
      </c>
      <c r="J309" s="14">
        <f t="shared" ref="J309:J311" si="407">I309/H309</f>
        <v>8.7959736280860117</v>
      </c>
    </row>
    <row r="310" spans="1:10" x14ac:dyDescent="0.25">
      <c r="A310" s="10" t="s">
        <v>117</v>
      </c>
      <c r="B310" s="14">
        <v>11.4</v>
      </c>
      <c r="C310" s="14">
        <f t="shared" si="403"/>
        <v>3.7037037037037033</v>
      </c>
      <c r="D310" s="14">
        <v>1</v>
      </c>
      <c r="E310" s="12">
        <v>8000</v>
      </c>
      <c r="F310" s="14">
        <f t="shared" si="404"/>
        <v>61.570370370370377</v>
      </c>
      <c r="G310" s="14">
        <f t="shared" si="405"/>
        <v>19.837320687407406</v>
      </c>
      <c r="H310" s="14">
        <f t="shared" si="406"/>
        <v>10.275732116077036</v>
      </c>
      <c r="I310" s="14">
        <f>Затраты!B778</f>
        <v>71.3</v>
      </c>
      <c r="J310" s="14">
        <f t="shared" si="407"/>
        <v>6.9386783534816576</v>
      </c>
    </row>
    <row r="311" spans="1:10" x14ac:dyDescent="0.25">
      <c r="A311" s="10" t="s">
        <v>113</v>
      </c>
      <c r="B311" s="14">
        <v>7.1</v>
      </c>
      <c r="C311" s="14">
        <f t="shared" si="403"/>
        <v>3.7037037037037033</v>
      </c>
      <c r="D311" s="14">
        <v>1</v>
      </c>
      <c r="E311" s="12">
        <v>8000</v>
      </c>
      <c r="F311" s="14">
        <f t="shared" si="404"/>
        <v>27.170370370370371</v>
      </c>
      <c r="G311" s="14">
        <f t="shared" si="405"/>
        <v>8.7540053274074072</v>
      </c>
      <c r="H311" s="14">
        <f t="shared" si="406"/>
        <v>4.534574759597036</v>
      </c>
      <c r="I311" s="14">
        <f>Затраты!B781</f>
        <v>39.885999999999996</v>
      </c>
      <c r="J311" s="14">
        <f t="shared" si="407"/>
        <v>8.7959736280860117</v>
      </c>
    </row>
    <row r="312" spans="1:10" x14ac:dyDescent="0.25">
      <c r="A312" s="17" t="s">
        <v>33</v>
      </c>
      <c r="B312" s="17"/>
      <c r="C312" s="17"/>
      <c r="D312" s="17"/>
      <c r="E312" s="17"/>
      <c r="F312" s="17"/>
      <c r="G312" s="17"/>
      <c r="H312" s="17"/>
      <c r="I312" s="17"/>
      <c r="J312" s="17"/>
    </row>
    <row r="313" spans="1:10" x14ac:dyDescent="0.25">
      <c r="A313" s="10" t="s">
        <v>117</v>
      </c>
      <c r="B313" s="14">
        <v>11.4</v>
      </c>
      <c r="C313" s="14">
        <f t="shared" si="403"/>
        <v>3.7037037037037033</v>
      </c>
      <c r="D313" s="14">
        <v>1</v>
      </c>
      <c r="E313" s="12">
        <v>8000</v>
      </c>
      <c r="F313" s="14">
        <f t="shared" ref="F313:F315" si="408">(B313-C313)*D313*E313/1000</f>
        <v>61.570370370370377</v>
      </c>
      <c r="G313" s="14">
        <f t="shared" ref="G313:G315" si="409">F313*0.2986*1.079</f>
        <v>19.837320687407406</v>
      </c>
      <c r="H313" s="14">
        <f t="shared" ref="H313:H315" si="410">G313*200*2.59/1000</f>
        <v>10.275732116077036</v>
      </c>
      <c r="I313" s="14">
        <f>Затраты!B785</f>
        <v>71.3</v>
      </c>
      <c r="J313" s="14">
        <f t="shared" ref="J313:J315" si="411">I313/H313</f>
        <v>6.9386783534816576</v>
      </c>
    </row>
    <row r="314" spans="1:10" x14ac:dyDescent="0.25">
      <c r="A314" s="10" t="s">
        <v>114</v>
      </c>
      <c r="B314" s="14">
        <v>3.8</v>
      </c>
      <c r="C314" s="14">
        <f>0.6/0.27</f>
        <v>2.2222222222222219</v>
      </c>
      <c r="D314" s="14">
        <v>1</v>
      </c>
      <c r="E314" s="12">
        <v>8760</v>
      </c>
      <c r="F314" s="14">
        <f t="shared" si="408"/>
        <v>13.821333333333333</v>
      </c>
      <c r="G314" s="14">
        <f t="shared" si="409"/>
        <v>4.4530870938666665</v>
      </c>
      <c r="H314" s="14">
        <f t="shared" si="410"/>
        <v>2.306699114622933</v>
      </c>
      <c r="I314" s="14">
        <f>Затраты!B788</f>
        <v>34.187999999999995</v>
      </c>
      <c r="J314" s="14">
        <f t="shared" si="411"/>
        <v>14.821178793224869</v>
      </c>
    </row>
    <row r="315" spans="1:10" x14ac:dyDescent="0.25">
      <c r="A315" s="10" t="s">
        <v>113</v>
      </c>
      <c r="B315" s="14">
        <v>7.1</v>
      </c>
      <c r="C315" s="14">
        <f t="shared" si="403"/>
        <v>3.7037037037037033</v>
      </c>
      <c r="D315" s="14">
        <v>1</v>
      </c>
      <c r="E315" s="12">
        <v>8000</v>
      </c>
      <c r="F315" s="14">
        <f t="shared" si="408"/>
        <v>27.170370370370371</v>
      </c>
      <c r="G315" s="14">
        <f t="shared" si="409"/>
        <v>8.7540053274074072</v>
      </c>
      <c r="H315" s="14">
        <f t="shared" si="410"/>
        <v>4.534574759597036</v>
      </c>
      <c r="I315" s="14">
        <f>Затраты!B791</f>
        <v>39.885999999999996</v>
      </c>
      <c r="J315" s="14">
        <f t="shared" si="411"/>
        <v>8.7959736280860117</v>
      </c>
    </row>
    <row r="316" spans="1:10" x14ac:dyDescent="0.25">
      <c r="A316" s="17" t="s">
        <v>34</v>
      </c>
      <c r="B316" s="17"/>
      <c r="C316" s="17"/>
      <c r="D316" s="17"/>
      <c r="E316" s="17"/>
      <c r="F316" s="17"/>
      <c r="G316" s="17"/>
      <c r="H316" s="17"/>
      <c r="I316" s="17"/>
      <c r="J316" s="17"/>
    </row>
    <row r="317" spans="1:10" x14ac:dyDescent="0.25">
      <c r="A317" s="10" t="s">
        <v>113</v>
      </c>
      <c r="B317" s="14">
        <v>7.1</v>
      </c>
      <c r="C317" s="14">
        <f t="shared" ref="C317:C318" si="412">1/0.27</f>
        <v>3.7037037037037033</v>
      </c>
      <c r="D317" s="14">
        <v>1</v>
      </c>
      <c r="E317" s="12">
        <v>8000</v>
      </c>
      <c r="F317" s="14">
        <f t="shared" ref="F317:F319" si="413">(B317-C317)*D317*E317/1000</f>
        <v>27.170370370370371</v>
      </c>
      <c r="G317" s="14">
        <f t="shared" ref="G317:G319" si="414">F317*0.2986*1.079</f>
        <v>8.7540053274074072</v>
      </c>
      <c r="H317" s="14">
        <f t="shared" ref="H317:H319" si="415">G317*200*2.59/1000</f>
        <v>4.534574759597036</v>
      </c>
      <c r="I317" s="14">
        <f>Затраты!B795</f>
        <v>39.885999999999996</v>
      </c>
      <c r="J317" s="14">
        <f t="shared" ref="J317:J319" si="416">I317/H317</f>
        <v>8.7959736280860117</v>
      </c>
    </row>
    <row r="318" spans="1:10" x14ac:dyDescent="0.25">
      <c r="A318" s="10" t="s">
        <v>113</v>
      </c>
      <c r="B318" s="14">
        <v>7.1</v>
      </c>
      <c r="C318" s="14">
        <f t="shared" si="412"/>
        <v>3.7037037037037033</v>
      </c>
      <c r="D318" s="14">
        <v>1</v>
      </c>
      <c r="E318" s="12">
        <v>8000</v>
      </c>
      <c r="F318" s="14">
        <f t="shared" si="413"/>
        <v>27.170370370370371</v>
      </c>
      <c r="G318" s="14">
        <f t="shared" si="414"/>
        <v>8.7540053274074072</v>
      </c>
      <c r="H318" s="14">
        <f t="shared" si="415"/>
        <v>4.534574759597036</v>
      </c>
      <c r="I318" s="14">
        <f>Затраты!B798</f>
        <v>39.885999999999996</v>
      </c>
      <c r="J318" s="14">
        <f t="shared" si="416"/>
        <v>8.7959736280860117</v>
      </c>
    </row>
    <row r="319" spans="1:10" x14ac:dyDescent="0.25">
      <c r="A319" s="10" t="s">
        <v>111</v>
      </c>
      <c r="B319" s="14">
        <v>13.4</v>
      </c>
      <c r="C319" s="14">
        <f t="shared" ref="C319" si="417">2/0.27</f>
        <v>7.4074074074074066</v>
      </c>
      <c r="D319" s="14">
        <v>1</v>
      </c>
      <c r="E319" s="12">
        <v>8000</v>
      </c>
      <c r="F319" s="14">
        <f t="shared" si="413"/>
        <v>47.94074074074075</v>
      </c>
      <c r="G319" s="14">
        <f t="shared" si="414"/>
        <v>15.445998494814816</v>
      </c>
      <c r="H319" s="14">
        <f t="shared" si="415"/>
        <v>8.0010272203140751</v>
      </c>
      <c r="I319" s="14">
        <f>Затраты!B801</f>
        <v>82.620999999999995</v>
      </c>
      <c r="J319" s="14">
        <f t="shared" si="416"/>
        <v>10.326299076977364</v>
      </c>
    </row>
    <row r="320" spans="1:10" x14ac:dyDescent="0.25">
      <c r="A320" s="17" t="s">
        <v>35</v>
      </c>
      <c r="B320" s="17"/>
      <c r="C320" s="17"/>
      <c r="D320" s="17"/>
      <c r="E320" s="17"/>
      <c r="F320" s="17"/>
      <c r="G320" s="17"/>
      <c r="H320" s="17"/>
      <c r="I320" s="17"/>
      <c r="J320" s="17"/>
    </row>
    <row r="321" spans="1:10" x14ac:dyDescent="0.25">
      <c r="A321" s="10" t="s">
        <v>117</v>
      </c>
      <c r="B321" s="14">
        <v>11.4</v>
      </c>
      <c r="C321" s="14">
        <f t="shared" ref="C321" si="418">1/0.27</f>
        <v>3.7037037037037033</v>
      </c>
      <c r="D321" s="14">
        <v>1</v>
      </c>
      <c r="E321" s="12">
        <v>8000</v>
      </c>
      <c r="F321" s="14">
        <f t="shared" ref="F321:F324" si="419">(B321-C321)*D321*E321/1000</f>
        <v>61.570370370370377</v>
      </c>
      <c r="G321" s="14">
        <f t="shared" ref="G321:G324" si="420">F321*0.2986*1.079</f>
        <v>19.837320687407406</v>
      </c>
      <c r="H321" s="14">
        <f t="shared" ref="H321:H324" si="421">G321*200*2.59/1000</f>
        <v>10.275732116077036</v>
      </c>
      <c r="I321" s="14">
        <f>Затраты!B805</f>
        <v>71.3</v>
      </c>
      <c r="J321" s="14">
        <f t="shared" ref="J321:J324" si="422">I321/H321</f>
        <v>6.9386783534816576</v>
      </c>
    </row>
    <row r="322" spans="1:10" x14ac:dyDescent="0.25">
      <c r="A322" s="10" t="s">
        <v>114</v>
      </c>
      <c r="B322" s="14">
        <v>3.8</v>
      </c>
      <c r="C322" s="14">
        <f>0.6/0.27</f>
        <v>2.2222222222222219</v>
      </c>
      <c r="D322" s="14">
        <v>1</v>
      </c>
      <c r="E322" s="12">
        <v>8760</v>
      </c>
      <c r="F322" s="14">
        <f t="shared" si="419"/>
        <v>13.821333333333333</v>
      </c>
      <c r="G322" s="14">
        <f t="shared" si="420"/>
        <v>4.4530870938666665</v>
      </c>
      <c r="H322" s="14">
        <f t="shared" si="421"/>
        <v>2.306699114622933</v>
      </c>
      <c r="I322" s="14">
        <f>Затраты!B808</f>
        <v>34.187999999999995</v>
      </c>
      <c r="J322" s="14">
        <f t="shared" si="422"/>
        <v>14.821178793224869</v>
      </c>
    </row>
    <row r="323" spans="1:10" x14ac:dyDescent="0.25">
      <c r="A323" s="10" t="s">
        <v>117</v>
      </c>
      <c r="B323" s="14">
        <v>11.4</v>
      </c>
      <c r="C323" s="14">
        <f t="shared" ref="C323" si="423">1/0.27</f>
        <v>3.7037037037037033</v>
      </c>
      <c r="D323" s="14">
        <v>1</v>
      </c>
      <c r="E323" s="12">
        <v>8000</v>
      </c>
      <c r="F323" s="14">
        <f t="shared" si="419"/>
        <v>61.570370370370377</v>
      </c>
      <c r="G323" s="14">
        <f t="shared" si="420"/>
        <v>19.837320687407406</v>
      </c>
      <c r="H323" s="14">
        <f t="shared" si="421"/>
        <v>10.275732116077036</v>
      </c>
      <c r="I323" s="14">
        <f>Затраты!B811</f>
        <v>71.3</v>
      </c>
      <c r="J323" s="14">
        <f t="shared" si="422"/>
        <v>6.9386783534816576</v>
      </c>
    </row>
    <row r="324" spans="1:10" x14ac:dyDescent="0.25">
      <c r="A324" s="10" t="s">
        <v>114</v>
      </c>
      <c r="B324" s="14">
        <v>3.8</v>
      </c>
      <c r="C324" s="14">
        <f>0.6/0.27</f>
        <v>2.2222222222222219</v>
      </c>
      <c r="D324" s="14">
        <v>1</v>
      </c>
      <c r="E324" s="12">
        <v>8760</v>
      </c>
      <c r="F324" s="14">
        <f t="shared" si="419"/>
        <v>13.821333333333333</v>
      </c>
      <c r="G324" s="14">
        <f t="shared" si="420"/>
        <v>4.4530870938666665</v>
      </c>
      <c r="H324" s="14">
        <f t="shared" si="421"/>
        <v>2.306699114622933</v>
      </c>
      <c r="I324" s="14">
        <f>Затраты!B814</f>
        <v>34.187999999999995</v>
      </c>
      <c r="J324" s="14">
        <f t="shared" si="422"/>
        <v>14.821178793224869</v>
      </c>
    </row>
    <row r="325" spans="1:10" x14ac:dyDescent="0.25">
      <c r="A325" s="17" t="s">
        <v>36</v>
      </c>
      <c r="B325" s="17"/>
      <c r="C325" s="17"/>
      <c r="D325" s="17"/>
      <c r="E325" s="17"/>
      <c r="F325" s="17"/>
      <c r="G325" s="17"/>
      <c r="H325" s="17"/>
      <c r="I325" s="17"/>
      <c r="J325" s="17"/>
    </row>
    <row r="326" spans="1:10" x14ac:dyDescent="0.25">
      <c r="A326" s="10" t="s">
        <v>113</v>
      </c>
      <c r="B326" s="14">
        <v>7.1</v>
      </c>
      <c r="C326" s="14">
        <f t="shared" ref="C326" si="424">1/0.27</f>
        <v>3.7037037037037033</v>
      </c>
      <c r="D326" s="14">
        <v>1</v>
      </c>
      <c r="E326" s="12">
        <v>8000</v>
      </c>
      <c r="F326" s="14">
        <f t="shared" ref="F326:F328" si="425">(B326-C326)*D326*E326/1000</f>
        <v>27.170370370370371</v>
      </c>
      <c r="G326" s="14">
        <f t="shared" ref="G326:G328" si="426">F326*0.2986*1.079</f>
        <v>8.7540053274074072</v>
      </c>
      <c r="H326" s="14">
        <f t="shared" ref="H326:H328" si="427">G326*200*2.59/1000</f>
        <v>4.534574759597036</v>
      </c>
      <c r="I326" s="14">
        <f>Затраты!B818</f>
        <v>39.885999999999996</v>
      </c>
      <c r="J326" s="14">
        <f t="shared" ref="J326:J328" si="428">I326/H326</f>
        <v>8.7959736280860117</v>
      </c>
    </row>
    <row r="327" spans="1:10" x14ac:dyDescent="0.25">
      <c r="A327" s="10" t="s">
        <v>111</v>
      </c>
      <c r="B327" s="14">
        <v>13.4</v>
      </c>
      <c r="C327" s="14">
        <f t="shared" ref="C327" si="429">2/0.27</f>
        <v>7.4074074074074066</v>
      </c>
      <c r="D327" s="14">
        <v>1</v>
      </c>
      <c r="E327" s="12">
        <v>8000</v>
      </c>
      <c r="F327" s="14">
        <f t="shared" si="425"/>
        <v>47.94074074074075</v>
      </c>
      <c r="G327" s="14">
        <f t="shared" si="426"/>
        <v>15.445998494814816</v>
      </c>
      <c r="H327" s="14">
        <f t="shared" si="427"/>
        <v>8.0010272203140751</v>
      </c>
      <c r="I327" s="14">
        <f>Затраты!B821</f>
        <v>82.620999999999995</v>
      </c>
      <c r="J327" s="14">
        <f t="shared" si="428"/>
        <v>10.326299076977364</v>
      </c>
    </row>
    <row r="328" spans="1:10" x14ac:dyDescent="0.25">
      <c r="A328" s="10" t="s">
        <v>115</v>
      </c>
      <c r="B328" s="14">
        <v>4.5</v>
      </c>
      <c r="C328" s="14">
        <f>1/0.27</f>
        <v>3.7037037037037033</v>
      </c>
      <c r="D328" s="14">
        <v>1</v>
      </c>
      <c r="E328" s="12">
        <v>8760</v>
      </c>
      <c r="F328" s="14">
        <f t="shared" si="425"/>
        <v>6.9755555555555597</v>
      </c>
      <c r="G328" s="14">
        <f t="shared" si="426"/>
        <v>2.2474500591111122</v>
      </c>
      <c r="H328" s="14">
        <f t="shared" si="427"/>
        <v>1.1641791306195559</v>
      </c>
      <c r="I328" s="14">
        <f>Затраты!B824</f>
        <v>39.885999999999996</v>
      </c>
      <c r="J328" s="14">
        <f t="shared" si="428"/>
        <v>34.261050512710497</v>
      </c>
    </row>
    <row r="329" spans="1:10" x14ac:dyDescent="0.25">
      <c r="A329" s="17" t="s">
        <v>37</v>
      </c>
      <c r="B329" s="17"/>
      <c r="C329" s="17"/>
      <c r="D329" s="17"/>
      <c r="E329" s="17"/>
      <c r="F329" s="17"/>
      <c r="G329" s="17"/>
      <c r="H329" s="17"/>
      <c r="I329" s="17"/>
      <c r="J329" s="17"/>
    </row>
    <row r="330" spans="1:10" x14ac:dyDescent="0.25">
      <c r="A330" s="10" t="s">
        <v>125</v>
      </c>
      <c r="B330" s="14">
        <v>4.7</v>
      </c>
      <c r="C330" s="14">
        <f>0.6/0.27</f>
        <v>2.2222222222222219</v>
      </c>
      <c r="D330" s="14">
        <v>1</v>
      </c>
      <c r="E330" s="12">
        <v>8000</v>
      </c>
      <c r="F330" s="14">
        <f t="shared" ref="F330:F332" si="430">(B330-C330)*D330*E330/1000</f>
        <v>19.822222222222226</v>
      </c>
      <c r="G330" s="14">
        <f t="shared" ref="G330:G332" si="431">F330*0.2986*1.079</f>
        <v>6.386509884444445</v>
      </c>
      <c r="H330" s="14">
        <f t="shared" ref="H330:H332" si="432">G330*200*2.59/1000</f>
        <v>3.3082121201422225</v>
      </c>
      <c r="I330" s="14">
        <f>Затраты!B828</f>
        <v>37.1</v>
      </c>
      <c r="J330" s="14">
        <f t="shared" ref="J330:J332" si="433">I330/H330</f>
        <v>11.214516679300795</v>
      </c>
    </row>
    <row r="331" spans="1:10" x14ac:dyDescent="0.25">
      <c r="A331" s="10" t="s">
        <v>114</v>
      </c>
      <c r="B331" s="14">
        <v>3.8</v>
      </c>
      <c r="C331" s="14">
        <f t="shared" ref="C331:C332" si="434">0.6/0.27</f>
        <v>2.2222222222222219</v>
      </c>
      <c r="D331" s="14">
        <v>1</v>
      </c>
      <c r="E331" s="12">
        <v>8760</v>
      </c>
      <c r="F331" s="14">
        <f t="shared" si="430"/>
        <v>13.821333333333333</v>
      </c>
      <c r="G331" s="14">
        <f t="shared" si="431"/>
        <v>4.4530870938666665</v>
      </c>
      <c r="H331" s="14">
        <f t="shared" si="432"/>
        <v>2.306699114622933</v>
      </c>
      <c r="I331" s="14">
        <f>Затраты!B831</f>
        <v>34.187999999999995</v>
      </c>
      <c r="J331" s="14">
        <f t="shared" si="433"/>
        <v>14.821178793224869</v>
      </c>
    </row>
    <row r="332" spans="1:10" x14ac:dyDescent="0.25">
      <c r="A332" s="10" t="s">
        <v>114</v>
      </c>
      <c r="B332" s="14">
        <v>3.8</v>
      </c>
      <c r="C332" s="14">
        <f t="shared" si="434"/>
        <v>2.2222222222222219</v>
      </c>
      <c r="D332" s="14">
        <v>1</v>
      </c>
      <c r="E332" s="12">
        <v>8760</v>
      </c>
      <c r="F332" s="14">
        <f t="shared" si="430"/>
        <v>13.821333333333333</v>
      </c>
      <c r="G332" s="14">
        <f t="shared" si="431"/>
        <v>4.4530870938666665</v>
      </c>
      <c r="H332" s="14">
        <f t="shared" si="432"/>
        <v>2.306699114622933</v>
      </c>
      <c r="I332" s="14">
        <f>Затраты!B834</f>
        <v>34.187999999999995</v>
      </c>
      <c r="J332" s="14">
        <f t="shared" si="433"/>
        <v>14.821178793224869</v>
      </c>
    </row>
    <row r="333" spans="1:10" x14ac:dyDescent="0.25">
      <c r="A333" s="17" t="s">
        <v>38</v>
      </c>
      <c r="B333" s="17"/>
      <c r="C333" s="17"/>
      <c r="D333" s="17"/>
      <c r="E333" s="17"/>
      <c r="F333" s="17"/>
      <c r="G333" s="17"/>
      <c r="H333" s="17"/>
      <c r="I333" s="17"/>
      <c r="J333" s="17"/>
    </row>
    <row r="334" spans="1:10" x14ac:dyDescent="0.25">
      <c r="A334" s="10" t="s">
        <v>113</v>
      </c>
      <c r="B334" s="14">
        <v>7.1</v>
      </c>
      <c r="C334" s="14">
        <f t="shared" ref="C334" si="435">1/0.27</f>
        <v>3.7037037037037033</v>
      </c>
      <c r="D334" s="14">
        <v>1</v>
      </c>
      <c r="E334" s="12">
        <v>8000</v>
      </c>
      <c r="F334" s="14">
        <f t="shared" ref="F334" si="436">(B334-C334)*D334*E334/1000</f>
        <v>27.170370370370371</v>
      </c>
      <c r="G334" s="14">
        <f t="shared" ref="G334" si="437">F334*0.2986*1.079</f>
        <v>8.7540053274074072</v>
      </c>
      <c r="H334" s="14">
        <f t="shared" ref="H334" si="438">G334*200*2.59/1000</f>
        <v>4.534574759597036</v>
      </c>
      <c r="I334" s="14">
        <f>Затраты!B838</f>
        <v>39.885999999999996</v>
      </c>
      <c r="J334" s="14">
        <f t="shared" ref="J334" si="439">I334/H334</f>
        <v>8.7959736280860117</v>
      </c>
    </row>
    <row r="335" spans="1:10" x14ac:dyDescent="0.25">
      <c r="A335" s="17" t="s">
        <v>39</v>
      </c>
      <c r="B335" s="17"/>
      <c r="C335" s="17"/>
      <c r="D335" s="17"/>
      <c r="E335" s="17"/>
      <c r="F335" s="17"/>
      <c r="G335" s="17"/>
      <c r="H335" s="17"/>
      <c r="I335" s="17"/>
      <c r="J335" s="17"/>
    </row>
    <row r="336" spans="1:10" x14ac:dyDescent="0.25">
      <c r="A336" s="10" t="s">
        <v>113</v>
      </c>
      <c r="B336" s="14">
        <v>7.1</v>
      </c>
      <c r="C336" s="14">
        <f t="shared" ref="C336:C337" si="440">1/0.27</f>
        <v>3.7037037037037033</v>
      </c>
      <c r="D336" s="14">
        <v>1</v>
      </c>
      <c r="E336" s="12">
        <v>8000</v>
      </c>
      <c r="F336" s="14">
        <f t="shared" ref="F336:F339" si="441">(B336-C336)*D336*E336/1000</f>
        <v>27.170370370370371</v>
      </c>
      <c r="G336" s="14">
        <f t="shared" ref="G336:G339" si="442">F336*0.2986*1.079</f>
        <v>8.7540053274074072</v>
      </c>
      <c r="H336" s="14">
        <f t="shared" ref="H336:H339" si="443">G336*200*2.59/1000</f>
        <v>4.534574759597036</v>
      </c>
      <c r="I336" s="14">
        <f>Затраты!B842</f>
        <v>39.885999999999996</v>
      </c>
      <c r="J336" s="14">
        <f t="shared" ref="J336:J339" si="444">I336/H336</f>
        <v>8.7959736280860117</v>
      </c>
    </row>
    <row r="337" spans="1:10" x14ac:dyDescent="0.25">
      <c r="A337" s="10" t="s">
        <v>113</v>
      </c>
      <c r="B337" s="14">
        <v>7.1</v>
      </c>
      <c r="C337" s="14">
        <f t="shared" si="440"/>
        <v>3.7037037037037033</v>
      </c>
      <c r="D337" s="14">
        <v>1</v>
      </c>
      <c r="E337" s="12">
        <v>8000</v>
      </c>
      <c r="F337" s="14">
        <f t="shared" si="441"/>
        <v>27.170370370370371</v>
      </c>
      <c r="G337" s="14">
        <f t="shared" si="442"/>
        <v>8.7540053274074072</v>
      </c>
      <c r="H337" s="14">
        <f t="shared" si="443"/>
        <v>4.534574759597036</v>
      </c>
      <c r="I337" s="14">
        <f>Затраты!B845</f>
        <v>39.885999999999996</v>
      </c>
      <c r="J337" s="14">
        <f t="shared" si="444"/>
        <v>8.7959736280860117</v>
      </c>
    </row>
    <row r="338" spans="1:10" x14ac:dyDescent="0.25">
      <c r="A338" s="10" t="s">
        <v>114</v>
      </c>
      <c r="B338" s="14">
        <v>3.8</v>
      </c>
      <c r="C338" s="14">
        <f t="shared" ref="C338:C339" si="445">0.6/0.27</f>
        <v>2.2222222222222219</v>
      </c>
      <c r="D338" s="14">
        <v>1</v>
      </c>
      <c r="E338" s="12">
        <v>8760</v>
      </c>
      <c r="F338" s="14">
        <f t="shared" si="441"/>
        <v>13.821333333333333</v>
      </c>
      <c r="G338" s="14">
        <f t="shared" si="442"/>
        <v>4.4530870938666665</v>
      </c>
      <c r="H338" s="14">
        <f t="shared" si="443"/>
        <v>2.306699114622933</v>
      </c>
      <c r="I338" s="14">
        <f>Затраты!B848</f>
        <v>34.187999999999995</v>
      </c>
      <c r="J338" s="14">
        <f t="shared" si="444"/>
        <v>14.821178793224869</v>
      </c>
    </row>
    <row r="339" spans="1:10" x14ac:dyDescent="0.25">
      <c r="A339" s="10" t="s">
        <v>114</v>
      </c>
      <c r="B339" s="14">
        <v>3.8</v>
      </c>
      <c r="C339" s="14">
        <f t="shared" si="445"/>
        <v>2.2222222222222219</v>
      </c>
      <c r="D339" s="14">
        <v>1</v>
      </c>
      <c r="E339" s="12">
        <v>8760</v>
      </c>
      <c r="F339" s="14">
        <f t="shared" si="441"/>
        <v>13.821333333333333</v>
      </c>
      <c r="G339" s="14">
        <f t="shared" si="442"/>
        <v>4.4530870938666665</v>
      </c>
      <c r="H339" s="14">
        <f t="shared" si="443"/>
        <v>2.306699114622933</v>
      </c>
      <c r="I339" s="14">
        <f>Затраты!B851</f>
        <v>34.187999999999995</v>
      </c>
      <c r="J339" s="14">
        <f t="shared" si="444"/>
        <v>14.821178793224869</v>
      </c>
    </row>
    <row r="340" spans="1:10" x14ac:dyDescent="0.25">
      <c r="A340" s="17" t="s">
        <v>40</v>
      </c>
      <c r="B340" s="17"/>
      <c r="C340" s="17"/>
      <c r="D340" s="17"/>
      <c r="E340" s="17"/>
      <c r="F340" s="17"/>
      <c r="G340" s="17"/>
      <c r="H340" s="17"/>
      <c r="I340" s="17"/>
      <c r="J340" s="17"/>
    </row>
    <row r="341" spans="1:10" x14ac:dyDescent="0.25">
      <c r="A341" s="10" t="s">
        <v>111</v>
      </c>
      <c r="B341" s="14">
        <v>13.4</v>
      </c>
      <c r="C341" s="14">
        <f t="shared" ref="C341" si="446">2/0.27</f>
        <v>7.4074074074074066</v>
      </c>
      <c r="D341" s="14">
        <v>1</v>
      </c>
      <c r="E341" s="12">
        <v>8000</v>
      </c>
      <c r="F341" s="14">
        <f t="shared" ref="F341:F342" si="447">(B341-C341)*D341*E341/1000</f>
        <v>47.94074074074075</v>
      </c>
      <c r="G341" s="14">
        <f t="shared" ref="G341:G342" si="448">F341*0.2986*1.079</f>
        <v>15.445998494814816</v>
      </c>
      <c r="H341" s="14">
        <f t="shared" ref="H341:H342" si="449">G341*200*2.59/1000</f>
        <v>8.0010272203140751</v>
      </c>
      <c r="I341" s="14">
        <f>Затраты!B855</f>
        <v>82.620999999999995</v>
      </c>
      <c r="J341" s="14">
        <f t="shared" ref="J341:J342" si="450">I341/H341</f>
        <v>10.326299076977364</v>
      </c>
    </row>
    <row r="342" spans="1:10" x14ac:dyDescent="0.25">
      <c r="A342" s="10" t="s">
        <v>115</v>
      </c>
      <c r="B342" s="14">
        <v>4.5</v>
      </c>
      <c r="C342" s="14">
        <f>1/0.27</f>
        <v>3.7037037037037033</v>
      </c>
      <c r="D342" s="14">
        <v>1</v>
      </c>
      <c r="E342" s="12">
        <v>8760</v>
      </c>
      <c r="F342" s="14">
        <f t="shared" si="447"/>
        <v>6.9755555555555597</v>
      </c>
      <c r="G342" s="14">
        <f t="shared" si="448"/>
        <v>2.2474500591111122</v>
      </c>
      <c r="H342" s="14">
        <f t="shared" si="449"/>
        <v>1.1641791306195559</v>
      </c>
      <c r="I342" s="14">
        <f>Затраты!B858</f>
        <v>39.885999999999996</v>
      </c>
      <c r="J342" s="14">
        <f t="shared" si="450"/>
        <v>34.261050512710497</v>
      </c>
    </row>
    <row r="343" spans="1:10" x14ac:dyDescent="0.25">
      <c r="A343" s="17" t="s">
        <v>41</v>
      </c>
      <c r="B343" s="17"/>
      <c r="C343" s="17"/>
      <c r="D343" s="17"/>
      <c r="E343" s="17"/>
      <c r="F343" s="17"/>
      <c r="G343" s="17"/>
      <c r="H343" s="17"/>
      <c r="I343" s="17"/>
      <c r="J343" s="17"/>
    </row>
    <row r="344" spans="1:10" x14ac:dyDescent="0.25">
      <c r="A344" s="10" t="s">
        <v>114</v>
      </c>
      <c r="B344" s="14">
        <v>3.8</v>
      </c>
      <c r="C344" s="14">
        <f t="shared" ref="C344:C346" si="451">0.6/0.27</f>
        <v>2.2222222222222219</v>
      </c>
      <c r="D344" s="14">
        <v>1</v>
      </c>
      <c r="E344" s="12">
        <v>8760</v>
      </c>
      <c r="F344" s="14">
        <f t="shared" ref="F344:F346" si="452">(B344-C344)*D344*E344/1000</f>
        <v>13.821333333333333</v>
      </c>
      <c r="G344" s="14">
        <f t="shared" ref="G344:G346" si="453">F344*0.2986*1.079</f>
        <v>4.4530870938666665</v>
      </c>
      <c r="H344" s="14">
        <f t="shared" ref="H344:H346" si="454">G344*200*2.59/1000</f>
        <v>2.306699114622933</v>
      </c>
      <c r="I344" s="14">
        <f>Затраты!B862</f>
        <v>34.187999999999995</v>
      </c>
      <c r="J344" s="14">
        <f t="shared" ref="J344:J346" si="455">I344/H344</f>
        <v>14.821178793224869</v>
      </c>
    </row>
    <row r="345" spans="1:10" x14ac:dyDescent="0.25">
      <c r="A345" s="10" t="s">
        <v>114</v>
      </c>
      <c r="B345" s="14">
        <v>3.8</v>
      </c>
      <c r="C345" s="14">
        <f t="shared" si="451"/>
        <v>2.2222222222222219</v>
      </c>
      <c r="D345" s="14">
        <v>1</v>
      </c>
      <c r="E345" s="12">
        <v>8760</v>
      </c>
      <c r="F345" s="14">
        <f t="shared" si="452"/>
        <v>13.821333333333333</v>
      </c>
      <c r="G345" s="14">
        <f t="shared" si="453"/>
        <v>4.4530870938666665</v>
      </c>
      <c r="H345" s="14">
        <f t="shared" si="454"/>
        <v>2.306699114622933</v>
      </c>
      <c r="I345" s="14">
        <f>Затраты!B865</f>
        <v>34.187999999999995</v>
      </c>
      <c r="J345" s="14">
        <f t="shared" si="455"/>
        <v>14.821178793224869</v>
      </c>
    </row>
    <row r="346" spans="1:10" x14ac:dyDescent="0.25">
      <c r="A346" s="10" t="s">
        <v>114</v>
      </c>
      <c r="B346" s="14">
        <v>3.8</v>
      </c>
      <c r="C346" s="14">
        <f t="shared" si="451"/>
        <v>2.2222222222222219</v>
      </c>
      <c r="D346" s="14">
        <v>1</v>
      </c>
      <c r="E346" s="12">
        <v>8760</v>
      </c>
      <c r="F346" s="14">
        <f t="shared" si="452"/>
        <v>13.821333333333333</v>
      </c>
      <c r="G346" s="14">
        <f t="shared" si="453"/>
        <v>4.4530870938666665</v>
      </c>
      <c r="H346" s="14">
        <f t="shared" si="454"/>
        <v>2.306699114622933</v>
      </c>
      <c r="I346" s="14">
        <f>Затраты!B868</f>
        <v>34.187999999999995</v>
      </c>
      <c r="J346" s="14">
        <f t="shared" si="455"/>
        <v>14.821178793224869</v>
      </c>
    </row>
    <row r="347" spans="1:10" ht="15.6" customHeight="1" x14ac:dyDescent="0.25">
      <c r="A347" s="17" t="s">
        <v>42</v>
      </c>
      <c r="B347" s="17"/>
      <c r="C347" s="17"/>
      <c r="D347" s="17"/>
      <c r="E347" s="17"/>
      <c r="F347" s="17"/>
      <c r="G347" s="17"/>
      <c r="H347" s="17"/>
      <c r="I347" s="17"/>
      <c r="J347" s="17"/>
    </row>
    <row r="348" spans="1:10" x14ac:dyDescent="0.25">
      <c r="A348" s="10" t="s">
        <v>118</v>
      </c>
      <c r="B348" s="14">
        <v>7.9</v>
      </c>
      <c r="C348" s="14">
        <f t="shared" ref="C348" si="456">4/0.65</f>
        <v>6.1538461538461533</v>
      </c>
      <c r="D348" s="14">
        <v>1</v>
      </c>
      <c r="E348" s="12">
        <v>8760</v>
      </c>
      <c r="F348" s="14">
        <f t="shared" ref="F348:F357" si="457">(B348-C348)*D348*E348/1000</f>
        <v>15.2963076923077</v>
      </c>
      <c r="G348" s="14">
        <f t="shared" ref="G348:G357" si="458">F348*0.2986*1.079</f>
        <v>4.9283081976000025</v>
      </c>
      <c r="H348" s="14">
        <f t="shared" ref="H348:H357" si="459">G348*200*2.59/1000</f>
        <v>2.5528636463568009</v>
      </c>
      <c r="I348" s="14">
        <f>Затраты!B872</f>
        <v>56.98</v>
      </c>
      <c r="J348" s="14">
        <f t="shared" ref="J348:J357" si="460">I348/H348</f>
        <v>22.320032674411078</v>
      </c>
    </row>
    <row r="349" spans="1:10" x14ac:dyDescent="0.25">
      <c r="A349" s="10" t="s">
        <v>118</v>
      </c>
      <c r="B349" s="14">
        <v>7.9</v>
      </c>
      <c r="C349" s="14">
        <f t="shared" ref="C349:C353" si="461">4/0.65</f>
        <v>6.1538461538461533</v>
      </c>
      <c r="D349" s="14">
        <v>1</v>
      </c>
      <c r="E349" s="12">
        <v>8760</v>
      </c>
      <c r="F349" s="14">
        <f t="shared" si="457"/>
        <v>15.2963076923077</v>
      </c>
      <c r="G349" s="14">
        <f t="shared" si="458"/>
        <v>4.9283081976000025</v>
      </c>
      <c r="H349" s="14">
        <f t="shared" si="459"/>
        <v>2.5528636463568009</v>
      </c>
      <c r="I349" s="14">
        <f>Затраты!B875</f>
        <v>56.98</v>
      </c>
      <c r="J349" s="14">
        <f t="shared" si="460"/>
        <v>22.320032674411078</v>
      </c>
    </row>
    <row r="350" spans="1:10" x14ac:dyDescent="0.25">
      <c r="A350" s="10" t="s">
        <v>118</v>
      </c>
      <c r="B350" s="14">
        <v>7.9</v>
      </c>
      <c r="C350" s="14">
        <f t="shared" si="461"/>
        <v>6.1538461538461533</v>
      </c>
      <c r="D350" s="14">
        <v>1</v>
      </c>
      <c r="E350" s="12">
        <v>8760</v>
      </c>
      <c r="F350" s="14">
        <f t="shared" si="457"/>
        <v>15.2963076923077</v>
      </c>
      <c r="G350" s="14">
        <f t="shared" si="458"/>
        <v>4.9283081976000025</v>
      </c>
      <c r="H350" s="14">
        <f t="shared" si="459"/>
        <v>2.5528636463568009</v>
      </c>
      <c r="I350" s="14">
        <f>Затраты!B878</f>
        <v>56.98</v>
      </c>
      <c r="J350" s="14">
        <f t="shared" si="460"/>
        <v>22.320032674411078</v>
      </c>
    </row>
    <row r="351" spans="1:10" x14ac:dyDescent="0.25">
      <c r="A351" s="10" t="s">
        <v>118</v>
      </c>
      <c r="B351" s="14">
        <v>7.9</v>
      </c>
      <c r="C351" s="14">
        <f t="shared" si="461"/>
        <v>6.1538461538461533</v>
      </c>
      <c r="D351" s="14">
        <v>1</v>
      </c>
      <c r="E351" s="12">
        <v>8760</v>
      </c>
      <c r="F351" s="14">
        <f t="shared" si="457"/>
        <v>15.2963076923077</v>
      </c>
      <c r="G351" s="14">
        <f t="shared" si="458"/>
        <v>4.9283081976000025</v>
      </c>
      <c r="H351" s="14">
        <f t="shared" si="459"/>
        <v>2.5528636463568009</v>
      </c>
      <c r="I351" s="14">
        <f>Затраты!B881</f>
        <v>56.98</v>
      </c>
      <c r="J351" s="14">
        <f t="shared" si="460"/>
        <v>22.320032674411078</v>
      </c>
    </row>
    <row r="352" spans="1:10" ht="15.75" customHeight="1" x14ac:dyDescent="0.25">
      <c r="A352" s="10" t="s">
        <v>118</v>
      </c>
      <c r="B352" s="14">
        <v>7.9</v>
      </c>
      <c r="C352" s="14">
        <f t="shared" si="461"/>
        <v>6.1538461538461533</v>
      </c>
      <c r="D352" s="14">
        <v>1</v>
      </c>
      <c r="E352" s="12">
        <v>8760</v>
      </c>
      <c r="F352" s="14">
        <f t="shared" si="457"/>
        <v>15.2963076923077</v>
      </c>
      <c r="G352" s="14">
        <f t="shared" si="458"/>
        <v>4.9283081976000025</v>
      </c>
      <c r="H352" s="14">
        <f t="shared" si="459"/>
        <v>2.5528636463568009</v>
      </c>
      <c r="I352" s="14">
        <f>Затраты!B884</f>
        <v>56.98</v>
      </c>
      <c r="J352" s="14">
        <f t="shared" si="460"/>
        <v>22.320032674411078</v>
      </c>
    </row>
    <row r="353" spans="1:10" x14ac:dyDescent="0.25">
      <c r="A353" s="10" t="s">
        <v>118</v>
      </c>
      <c r="B353" s="14">
        <v>7.9</v>
      </c>
      <c r="C353" s="14">
        <f t="shared" si="461"/>
        <v>6.1538461538461533</v>
      </c>
      <c r="D353" s="14">
        <v>1</v>
      </c>
      <c r="E353" s="12">
        <v>8760</v>
      </c>
      <c r="F353" s="14">
        <f t="shared" si="457"/>
        <v>15.2963076923077</v>
      </c>
      <c r="G353" s="14">
        <f t="shared" si="458"/>
        <v>4.9283081976000025</v>
      </c>
      <c r="H353" s="14">
        <f t="shared" si="459"/>
        <v>2.5528636463568009</v>
      </c>
      <c r="I353" s="14">
        <f>Затраты!B887</f>
        <v>56.98</v>
      </c>
      <c r="J353" s="14">
        <f t="shared" si="460"/>
        <v>22.320032674411078</v>
      </c>
    </row>
    <row r="354" spans="1:10" x14ac:dyDescent="0.25">
      <c r="A354" s="10" t="s">
        <v>117</v>
      </c>
      <c r="B354" s="14">
        <v>11.4</v>
      </c>
      <c r="C354" s="14">
        <f t="shared" ref="C354:C355" si="462">1/0.27</f>
        <v>3.7037037037037033</v>
      </c>
      <c r="D354" s="14">
        <v>1</v>
      </c>
      <c r="E354" s="12">
        <v>8000</v>
      </c>
      <c r="F354" s="14">
        <f t="shared" si="457"/>
        <v>61.570370370370377</v>
      </c>
      <c r="G354" s="14">
        <f t="shared" si="458"/>
        <v>19.837320687407406</v>
      </c>
      <c r="H354" s="14">
        <f t="shared" si="459"/>
        <v>10.275732116077036</v>
      </c>
      <c r="I354" s="14">
        <f>Затраты!B890</f>
        <v>71.3</v>
      </c>
      <c r="J354" s="14">
        <f t="shared" si="460"/>
        <v>6.9386783534816576</v>
      </c>
    </row>
    <row r="355" spans="1:10" x14ac:dyDescent="0.25">
      <c r="A355" s="10" t="s">
        <v>117</v>
      </c>
      <c r="B355" s="14">
        <v>11.4</v>
      </c>
      <c r="C355" s="14">
        <f t="shared" si="462"/>
        <v>3.7037037037037033</v>
      </c>
      <c r="D355" s="14">
        <v>1</v>
      </c>
      <c r="E355" s="12">
        <v>8000</v>
      </c>
      <c r="F355" s="14">
        <f t="shared" si="457"/>
        <v>61.570370370370377</v>
      </c>
      <c r="G355" s="14">
        <f t="shared" si="458"/>
        <v>19.837320687407406</v>
      </c>
      <c r="H355" s="14">
        <f t="shared" si="459"/>
        <v>10.275732116077036</v>
      </c>
      <c r="I355" s="14">
        <f>Затраты!B893</f>
        <v>71.3</v>
      </c>
      <c r="J355" s="14">
        <f t="shared" si="460"/>
        <v>6.9386783534816576</v>
      </c>
    </row>
    <row r="356" spans="1:10" x14ac:dyDescent="0.25">
      <c r="A356" s="10" t="s">
        <v>115</v>
      </c>
      <c r="B356" s="14">
        <v>4.5</v>
      </c>
      <c r="C356" s="14">
        <f>1/0.27</f>
        <v>3.7037037037037033</v>
      </c>
      <c r="D356" s="14">
        <v>1</v>
      </c>
      <c r="E356" s="12">
        <v>8760</v>
      </c>
      <c r="F356" s="14">
        <f t="shared" si="457"/>
        <v>6.9755555555555597</v>
      </c>
      <c r="G356" s="14">
        <f t="shared" si="458"/>
        <v>2.2474500591111122</v>
      </c>
      <c r="H356" s="14">
        <f t="shared" si="459"/>
        <v>1.1641791306195559</v>
      </c>
      <c r="I356" s="14">
        <f>Затраты!B896</f>
        <v>39.885999999999996</v>
      </c>
      <c r="J356" s="14">
        <f t="shared" si="460"/>
        <v>34.261050512710497</v>
      </c>
    </row>
    <row r="357" spans="1:10" x14ac:dyDescent="0.25">
      <c r="A357" s="10" t="s">
        <v>118</v>
      </c>
      <c r="B357" s="14">
        <v>7.9</v>
      </c>
      <c r="C357" s="14">
        <f t="shared" ref="C357" si="463">4/0.65</f>
        <v>6.1538461538461533</v>
      </c>
      <c r="D357" s="14">
        <v>1</v>
      </c>
      <c r="E357" s="12">
        <v>8760</v>
      </c>
      <c r="F357" s="14">
        <f t="shared" si="457"/>
        <v>15.2963076923077</v>
      </c>
      <c r="G357" s="14">
        <f t="shared" si="458"/>
        <v>4.9283081976000025</v>
      </c>
      <c r="H357" s="14">
        <f t="shared" si="459"/>
        <v>2.5528636463568009</v>
      </c>
      <c r="I357" s="14">
        <f>Затраты!B899</f>
        <v>56.98</v>
      </c>
      <c r="J357" s="14">
        <f t="shared" si="460"/>
        <v>22.320032674411078</v>
      </c>
    </row>
    <row r="358" spans="1:10" x14ac:dyDescent="0.25">
      <c r="A358" s="17" t="s">
        <v>43</v>
      </c>
      <c r="B358" s="17"/>
      <c r="C358" s="17"/>
      <c r="D358" s="17"/>
      <c r="E358" s="17"/>
      <c r="F358" s="17"/>
      <c r="G358" s="17"/>
      <c r="H358" s="17"/>
      <c r="I358" s="17"/>
      <c r="J358" s="17"/>
    </row>
    <row r="359" spans="1:10" x14ac:dyDescent="0.25">
      <c r="A359" s="10" t="s">
        <v>111</v>
      </c>
      <c r="B359" s="14">
        <v>13.4</v>
      </c>
      <c r="C359" s="14">
        <f t="shared" ref="C359" si="464">2/0.27</f>
        <v>7.4074074074074066</v>
      </c>
      <c r="D359" s="14">
        <v>1</v>
      </c>
      <c r="E359" s="12">
        <v>8000</v>
      </c>
      <c r="F359" s="14">
        <f t="shared" ref="F359:F360" si="465">(B359-C359)*D359*E359/1000</f>
        <v>47.94074074074075</v>
      </c>
      <c r="G359" s="14">
        <f t="shared" ref="G359:G360" si="466">F359*0.2986*1.079</f>
        <v>15.445998494814816</v>
      </c>
      <c r="H359" s="14">
        <f t="shared" ref="H359:H360" si="467">G359*200*2.59/1000</f>
        <v>8.0010272203140751</v>
      </c>
      <c r="I359" s="14">
        <f>Затраты!B903</f>
        <v>82.620999999999995</v>
      </c>
      <c r="J359" s="14">
        <f t="shared" ref="J359:J360" si="468">I359/H359</f>
        <v>10.326299076977364</v>
      </c>
    </row>
    <row r="360" spans="1:10" x14ac:dyDescent="0.25">
      <c r="A360" s="10" t="s">
        <v>114</v>
      </c>
      <c r="B360" s="14">
        <v>3.8</v>
      </c>
      <c r="C360" s="14">
        <f t="shared" ref="C360" si="469">0.6/0.27</f>
        <v>2.2222222222222219</v>
      </c>
      <c r="D360" s="14">
        <v>1</v>
      </c>
      <c r="E360" s="12">
        <v>8760</v>
      </c>
      <c r="F360" s="14">
        <f t="shared" si="465"/>
        <v>13.821333333333333</v>
      </c>
      <c r="G360" s="14">
        <f t="shared" si="466"/>
        <v>4.4530870938666665</v>
      </c>
      <c r="H360" s="14">
        <f t="shared" si="467"/>
        <v>2.306699114622933</v>
      </c>
      <c r="I360" s="14">
        <f>Затраты!B906</f>
        <v>34.187999999999995</v>
      </c>
      <c r="J360" s="14">
        <f t="shared" si="468"/>
        <v>14.821178793224869</v>
      </c>
    </row>
    <row r="361" spans="1:10" x14ac:dyDescent="0.25">
      <c r="A361" s="17" t="s">
        <v>44</v>
      </c>
      <c r="B361" s="17"/>
      <c r="C361" s="17"/>
      <c r="D361" s="17"/>
      <c r="E361" s="17"/>
      <c r="F361" s="17"/>
      <c r="G361" s="17"/>
      <c r="H361" s="17"/>
      <c r="I361" s="17"/>
      <c r="J361" s="17"/>
    </row>
    <row r="362" spans="1:10" x14ac:dyDescent="0.25">
      <c r="A362" s="10" t="s">
        <v>120</v>
      </c>
      <c r="B362" s="14">
        <v>6.5</v>
      </c>
      <c r="C362" s="14">
        <f t="shared" ref="C362:C363" si="470">1/0.27</f>
        <v>3.7037037037037033</v>
      </c>
      <c r="D362" s="14">
        <v>1</v>
      </c>
      <c r="E362" s="12">
        <v>8760</v>
      </c>
      <c r="F362" s="14">
        <f t="shared" ref="F362:F363" si="471">(B362-C362)*D362*E362/1000</f>
        <v>24.495555555555558</v>
      </c>
      <c r="G362" s="14">
        <f t="shared" ref="G362:G363" si="472">F362*0.2986*1.079</f>
        <v>7.8922083471111115</v>
      </c>
      <c r="H362" s="14">
        <f t="shared" ref="H362:H363" si="473">G362*200*2.59/1000</f>
        <v>4.0881639238035552</v>
      </c>
      <c r="I362" s="14">
        <f>Затраты!B910</f>
        <v>76.923000000000002</v>
      </c>
      <c r="J362" s="14">
        <f t="shared" ref="J362:J363" si="474">I362/H362</f>
        <v>18.816026322259653</v>
      </c>
    </row>
    <row r="363" spans="1:10" x14ac:dyDescent="0.25">
      <c r="A363" s="10" t="s">
        <v>120</v>
      </c>
      <c r="B363" s="14">
        <v>6.5</v>
      </c>
      <c r="C363" s="14">
        <f t="shared" si="470"/>
        <v>3.7037037037037033</v>
      </c>
      <c r="D363" s="14">
        <v>1</v>
      </c>
      <c r="E363" s="12">
        <v>8760</v>
      </c>
      <c r="F363" s="14">
        <f t="shared" si="471"/>
        <v>24.495555555555558</v>
      </c>
      <c r="G363" s="14">
        <f t="shared" si="472"/>
        <v>7.8922083471111115</v>
      </c>
      <c r="H363" s="14">
        <f t="shared" si="473"/>
        <v>4.0881639238035552</v>
      </c>
      <c r="I363" s="14">
        <f>Затраты!B913</f>
        <v>76.923000000000002</v>
      </c>
      <c r="J363" s="14">
        <f t="shared" si="474"/>
        <v>18.816026322259653</v>
      </c>
    </row>
    <row r="364" spans="1:10" x14ac:dyDescent="0.25">
      <c r="A364" s="17" t="s">
        <v>45</v>
      </c>
      <c r="B364" s="17"/>
      <c r="C364" s="17"/>
      <c r="D364" s="17"/>
      <c r="E364" s="17"/>
      <c r="F364" s="17"/>
      <c r="G364" s="17"/>
      <c r="H364" s="17"/>
      <c r="I364" s="17"/>
      <c r="J364" s="17"/>
    </row>
    <row r="365" spans="1:10" x14ac:dyDescent="0.25">
      <c r="A365" s="10" t="s">
        <v>115</v>
      </c>
      <c r="B365" s="14">
        <v>4.5</v>
      </c>
      <c r="C365" s="14">
        <f>1/0.27</f>
        <v>3.7037037037037033</v>
      </c>
      <c r="D365" s="14">
        <v>1</v>
      </c>
      <c r="E365" s="12">
        <v>8760</v>
      </c>
      <c r="F365" s="14">
        <f t="shared" ref="F365:F366" si="475">(B365-C365)*D365*E365/1000</f>
        <v>6.9755555555555597</v>
      </c>
      <c r="G365" s="14">
        <f t="shared" ref="G365:G366" si="476">F365*0.2986*1.079</f>
        <v>2.2474500591111122</v>
      </c>
      <c r="H365" s="14">
        <f t="shared" ref="H365:H366" si="477">G365*200*2.59/1000</f>
        <v>1.1641791306195559</v>
      </c>
      <c r="I365" s="14">
        <f>Затраты!B917</f>
        <v>39.885999999999996</v>
      </c>
      <c r="J365" s="14">
        <f t="shared" ref="J365:J366" si="478">I365/H365</f>
        <v>34.261050512710497</v>
      </c>
    </row>
    <row r="366" spans="1:10" x14ac:dyDescent="0.25">
      <c r="A366" s="10" t="s">
        <v>120</v>
      </c>
      <c r="B366" s="14">
        <v>6.5</v>
      </c>
      <c r="C366" s="14">
        <f t="shared" ref="C366" si="479">1/0.27</f>
        <v>3.7037037037037033</v>
      </c>
      <c r="D366" s="14">
        <v>1</v>
      </c>
      <c r="E366" s="12">
        <v>8760</v>
      </c>
      <c r="F366" s="14">
        <f t="shared" si="475"/>
        <v>24.495555555555558</v>
      </c>
      <c r="G366" s="14">
        <f t="shared" si="476"/>
        <v>7.8922083471111115</v>
      </c>
      <c r="H366" s="14">
        <f t="shared" si="477"/>
        <v>4.0881639238035552</v>
      </c>
      <c r="I366" s="14">
        <f>Затраты!B920</f>
        <v>76.923000000000002</v>
      </c>
      <c r="J366" s="14">
        <f t="shared" si="478"/>
        <v>18.816026322259653</v>
      </c>
    </row>
    <row r="367" spans="1:10" x14ac:dyDescent="0.25">
      <c r="A367" s="17" t="s">
        <v>46</v>
      </c>
      <c r="B367" s="17"/>
      <c r="C367" s="17"/>
      <c r="D367" s="17"/>
      <c r="E367" s="17"/>
      <c r="F367" s="17"/>
      <c r="G367" s="17"/>
      <c r="H367" s="17"/>
      <c r="I367" s="17"/>
      <c r="J367" s="17"/>
    </row>
    <row r="368" spans="1:10" x14ac:dyDescent="0.25">
      <c r="A368" s="10" t="s">
        <v>118</v>
      </c>
      <c r="B368" s="14">
        <v>7.9</v>
      </c>
      <c r="C368" s="14">
        <f t="shared" ref="C368:C371" si="480">4/0.65</f>
        <v>6.1538461538461533</v>
      </c>
      <c r="D368" s="14">
        <v>1</v>
      </c>
      <c r="E368" s="12">
        <v>8760</v>
      </c>
      <c r="F368" s="14">
        <f t="shared" ref="F368:F377" si="481">(B368-C368)*D368*E368/1000</f>
        <v>15.2963076923077</v>
      </c>
      <c r="G368" s="14">
        <f t="shared" ref="G368:G377" si="482">F368*0.2986*1.079</f>
        <v>4.9283081976000025</v>
      </c>
      <c r="H368" s="14">
        <f t="shared" ref="H368:H377" si="483">G368*200*2.59/1000</f>
        <v>2.5528636463568009</v>
      </c>
      <c r="I368" s="14">
        <f>Затраты!B924</f>
        <v>56.98</v>
      </c>
      <c r="J368" s="14">
        <f t="shared" ref="J368:J377" si="484">I368/H368</f>
        <v>22.320032674411078</v>
      </c>
    </row>
    <row r="369" spans="1:10" x14ac:dyDescent="0.25">
      <c r="A369" s="10" t="s">
        <v>118</v>
      </c>
      <c r="B369" s="14">
        <v>7.9</v>
      </c>
      <c r="C369" s="14">
        <f t="shared" si="480"/>
        <v>6.1538461538461533</v>
      </c>
      <c r="D369" s="14">
        <v>1</v>
      </c>
      <c r="E369" s="12">
        <v>8760</v>
      </c>
      <c r="F369" s="14">
        <f t="shared" si="481"/>
        <v>15.2963076923077</v>
      </c>
      <c r="G369" s="14">
        <f t="shared" si="482"/>
        <v>4.9283081976000025</v>
      </c>
      <c r="H369" s="14">
        <f t="shared" si="483"/>
        <v>2.5528636463568009</v>
      </c>
      <c r="I369" s="14">
        <f>Затраты!B927</f>
        <v>56.98</v>
      </c>
      <c r="J369" s="14">
        <f t="shared" si="484"/>
        <v>22.320032674411078</v>
      </c>
    </row>
    <row r="370" spans="1:10" x14ac:dyDescent="0.25">
      <c r="A370" s="10" t="s">
        <v>118</v>
      </c>
      <c r="B370" s="14">
        <v>7.9</v>
      </c>
      <c r="C370" s="14">
        <f t="shared" si="480"/>
        <v>6.1538461538461533</v>
      </c>
      <c r="D370" s="14">
        <v>1</v>
      </c>
      <c r="E370" s="12">
        <v>8760</v>
      </c>
      <c r="F370" s="14">
        <f t="shared" si="481"/>
        <v>15.2963076923077</v>
      </c>
      <c r="G370" s="14">
        <f t="shared" si="482"/>
        <v>4.9283081976000025</v>
      </c>
      <c r="H370" s="14">
        <f t="shared" si="483"/>
        <v>2.5528636463568009</v>
      </c>
      <c r="I370" s="14">
        <f>Затраты!B930</f>
        <v>56.98</v>
      </c>
      <c r="J370" s="14">
        <f t="shared" si="484"/>
        <v>22.320032674411078</v>
      </c>
    </row>
    <row r="371" spans="1:10" x14ac:dyDescent="0.25">
      <c r="A371" s="10" t="s">
        <v>118</v>
      </c>
      <c r="B371" s="14">
        <v>7.9</v>
      </c>
      <c r="C371" s="14">
        <f t="shared" si="480"/>
        <v>6.1538461538461533</v>
      </c>
      <c r="D371" s="14">
        <v>1</v>
      </c>
      <c r="E371" s="12">
        <v>8760</v>
      </c>
      <c r="F371" s="14">
        <f t="shared" si="481"/>
        <v>15.2963076923077</v>
      </c>
      <c r="G371" s="14">
        <f t="shared" si="482"/>
        <v>4.9283081976000025</v>
      </c>
      <c r="H371" s="14">
        <f t="shared" si="483"/>
        <v>2.5528636463568009</v>
      </c>
      <c r="I371" s="14">
        <f>Затраты!B933</f>
        <v>56.98</v>
      </c>
      <c r="J371" s="14">
        <f t="shared" si="484"/>
        <v>22.320032674411078</v>
      </c>
    </row>
    <row r="372" spans="1:10" x14ac:dyDescent="0.25">
      <c r="A372" s="10" t="s">
        <v>120</v>
      </c>
      <c r="B372" s="14">
        <v>6.5</v>
      </c>
      <c r="C372" s="14">
        <f t="shared" ref="C372" si="485">1/0.27</f>
        <v>3.7037037037037033</v>
      </c>
      <c r="D372" s="14">
        <v>1</v>
      </c>
      <c r="E372" s="12">
        <v>8760</v>
      </c>
      <c r="F372" s="14">
        <f t="shared" si="481"/>
        <v>24.495555555555558</v>
      </c>
      <c r="G372" s="14">
        <f t="shared" si="482"/>
        <v>7.8922083471111115</v>
      </c>
      <c r="H372" s="14">
        <f t="shared" si="483"/>
        <v>4.0881639238035552</v>
      </c>
      <c r="I372" s="14">
        <f>Затраты!B936</f>
        <v>76.923000000000002</v>
      </c>
      <c r="J372" s="14">
        <f t="shared" si="484"/>
        <v>18.816026322259653</v>
      </c>
    </row>
    <row r="373" spans="1:10" x14ac:dyDescent="0.25">
      <c r="A373" s="10" t="s">
        <v>111</v>
      </c>
      <c r="B373" s="14">
        <v>13.4</v>
      </c>
      <c r="C373" s="14">
        <f t="shared" ref="C373" si="486">2/0.27</f>
        <v>7.4074074074074066</v>
      </c>
      <c r="D373" s="14">
        <v>1</v>
      </c>
      <c r="E373" s="12">
        <v>8000</v>
      </c>
      <c r="F373" s="14">
        <f t="shared" si="481"/>
        <v>47.94074074074075</v>
      </c>
      <c r="G373" s="14">
        <f t="shared" si="482"/>
        <v>15.445998494814816</v>
      </c>
      <c r="H373" s="14">
        <f t="shared" si="483"/>
        <v>8.0010272203140751</v>
      </c>
      <c r="I373" s="14">
        <f>Затраты!B939</f>
        <v>82.620999999999995</v>
      </c>
      <c r="J373" s="14">
        <f t="shared" si="484"/>
        <v>10.326299076977364</v>
      </c>
    </row>
    <row r="374" spans="1:10" x14ac:dyDescent="0.25">
      <c r="A374" s="10" t="s">
        <v>117</v>
      </c>
      <c r="B374" s="14">
        <v>11.4</v>
      </c>
      <c r="C374" s="14">
        <f t="shared" ref="C374" si="487">1/0.27</f>
        <v>3.7037037037037033</v>
      </c>
      <c r="D374" s="14">
        <v>1</v>
      </c>
      <c r="E374" s="12">
        <v>8000</v>
      </c>
      <c r="F374" s="14">
        <f t="shared" si="481"/>
        <v>61.570370370370377</v>
      </c>
      <c r="G374" s="14">
        <f t="shared" si="482"/>
        <v>19.837320687407406</v>
      </c>
      <c r="H374" s="14">
        <f t="shared" si="483"/>
        <v>10.275732116077036</v>
      </c>
      <c r="I374" s="14">
        <f>Затраты!B942</f>
        <v>71.3</v>
      </c>
      <c r="J374" s="14">
        <f t="shared" si="484"/>
        <v>6.9386783534816576</v>
      </c>
    </row>
    <row r="375" spans="1:10" x14ac:dyDescent="0.25">
      <c r="A375" s="10" t="s">
        <v>120</v>
      </c>
      <c r="B375" s="14">
        <v>6.5</v>
      </c>
      <c r="C375" s="14">
        <f t="shared" ref="C375" si="488">1/0.27</f>
        <v>3.7037037037037033</v>
      </c>
      <c r="D375" s="14">
        <v>1</v>
      </c>
      <c r="E375" s="12">
        <v>8760</v>
      </c>
      <c r="F375" s="14">
        <f t="shared" si="481"/>
        <v>24.495555555555558</v>
      </c>
      <c r="G375" s="14">
        <f t="shared" si="482"/>
        <v>7.8922083471111115</v>
      </c>
      <c r="H375" s="14">
        <f t="shared" si="483"/>
        <v>4.0881639238035552</v>
      </c>
      <c r="I375" s="14">
        <f>Затраты!B945</f>
        <v>76.923000000000002</v>
      </c>
      <c r="J375" s="14">
        <f t="shared" si="484"/>
        <v>18.816026322259653</v>
      </c>
    </row>
    <row r="376" spans="1:10" x14ac:dyDescent="0.25">
      <c r="A376" s="10" t="s">
        <v>113</v>
      </c>
      <c r="B376" s="14">
        <v>7.1</v>
      </c>
      <c r="C376" s="14">
        <f t="shared" ref="C376:C377" si="489">1/0.27</f>
        <v>3.7037037037037033</v>
      </c>
      <c r="D376" s="14">
        <v>1</v>
      </c>
      <c r="E376" s="12">
        <v>8000</v>
      </c>
      <c r="F376" s="14">
        <f t="shared" si="481"/>
        <v>27.170370370370371</v>
      </c>
      <c r="G376" s="14">
        <f t="shared" si="482"/>
        <v>8.7540053274074072</v>
      </c>
      <c r="H376" s="14">
        <f t="shared" si="483"/>
        <v>4.534574759597036</v>
      </c>
      <c r="I376" s="14">
        <f>Затраты!B948</f>
        <v>39.885999999999996</v>
      </c>
      <c r="J376" s="14">
        <f t="shared" si="484"/>
        <v>8.7959736280860117</v>
      </c>
    </row>
    <row r="377" spans="1:10" x14ac:dyDescent="0.25">
      <c r="A377" s="10" t="s">
        <v>113</v>
      </c>
      <c r="B377" s="14">
        <v>7.1</v>
      </c>
      <c r="C377" s="14">
        <f t="shared" si="489"/>
        <v>3.7037037037037033</v>
      </c>
      <c r="D377" s="14">
        <v>1</v>
      </c>
      <c r="E377" s="12">
        <v>8000</v>
      </c>
      <c r="F377" s="14">
        <f t="shared" si="481"/>
        <v>27.170370370370371</v>
      </c>
      <c r="G377" s="14">
        <f t="shared" si="482"/>
        <v>8.7540053274074072</v>
      </c>
      <c r="H377" s="14">
        <f t="shared" si="483"/>
        <v>4.534574759597036</v>
      </c>
      <c r="I377" s="14">
        <f>Затраты!B951</f>
        <v>39.885999999999996</v>
      </c>
      <c r="J377" s="14">
        <f t="shared" si="484"/>
        <v>8.7959736280860117</v>
      </c>
    </row>
    <row r="378" spans="1:10" x14ac:dyDescent="0.25">
      <c r="A378" s="17" t="s">
        <v>47</v>
      </c>
      <c r="B378" s="17"/>
      <c r="C378" s="17"/>
      <c r="D378" s="17"/>
      <c r="E378" s="17"/>
      <c r="F378" s="17"/>
      <c r="G378" s="17"/>
      <c r="H378" s="17"/>
      <c r="I378" s="17"/>
      <c r="J378" s="17"/>
    </row>
    <row r="379" spans="1:10" x14ac:dyDescent="0.25">
      <c r="A379" s="10" t="s">
        <v>111</v>
      </c>
      <c r="B379" s="14">
        <v>13.4</v>
      </c>
      <c r="C379" s="14">
        <f t="shared" ref="C379" si="490">2/0.27</f>
        <v>7.4074074074074066</v>
      </c>
      <c r="D379" s="14">
        <v>1</v>
      </c>
      <c r="E379" s="12">
        <v>8000</v>
      </c>
      <c r="F379" s="14">
        <f t="shared" ref="F379:F380" si="491">(B379-C379)*D379*E379/1000</f>
        <v>47.94074074074075</v>
      </c>
      <c r="G379" s="14">
        <f t="shared" ref="G379:G380" si="492">F379*0.2986*1.079</f>
        <v>15.445998494814816</v>
      </c>
      <c r="H379" s="14">
        <f t="shared" ref="H379:H380" si="493">G379*200*2.59/1000</f>
        <v>8.0010272203140751</v>
      </c>
      <c r="I379" s="14">
        <f>Затраты!B955</f>
        <v>82.620999999999995</v>
      </c>
      <c r="J379" s="14">
        <f t="shared" ref="J379:J380" si="494">I379/H379</f>
        <v>10.326299076977364</v>
      </c>
    </row>
    <row r="380" spans="1:10" x14ac:dyDescent="0.25">
      <c r="A380" s="10" t="s">
        <v>113</v>
      </c>
      <c r="B380" s="14">
        <v>7.1</v>
      </c>
      <c r="C380" s="14">
        <f t="shared" ref="C380:C382" si="495">1/0.27</f>
        <v>3.7037037037037033</v>
      </c>
      <c r="D380" s="14">
        <v>1</v>
      </c>
      <c r="E380" s="12">
        <v>8000</v>
      </c>
      <c r="F380" s="14">
        <f t="shared" si="491"/>
        <v>27.170370370370371</v>
      </c>
      <c r="G380" s="14">
        <f t="shared" si="492"/>
        <v>8.7540053274074072</v>
      </c>
      <c r="H380" s="14">
        <f t="shared" si="493"/>
        <v>4.534574759597036</v>
      </c>
      <c r="I380" s="14">
        <f>Затраты!B958</f>
        <v>39.885999999999996</v>
      </c>
      <c r="J380" s="14">
        <f t="shared" si="494"/>
        <v>8.7959736280860117</v>
      </c>
    </row>
    <row r="381" spans="1:10" x14ac:dyDescent="0.25">
      <c r="A381" s="17" t="s">
        <v>48</v>
      </c>
      <c r="B381" s="17"/>
      <c r="C381" s="17"/>
      <c r="D381" s="17"/>
      <c r="E381" s="17"/>
      <c r="F381" s="17"/>
      <c r="G381" s="17"/>
      <c r="H381" s="17"/>
      <c r="I381" s="17"/>
      <c r="J381" s="17"/>
    </row>
    <row r="382" spans="1:10" x14ac:dyDescent="0.25">
      <c r="A382" s="10" t="s">
        <v>113</v>
      </c>
      <c r="B382" s="14">
        <v>7.1</v>
      </c>
      <c r="C382" s="14">
        <f t="shared" si="495"/>
        <v>3.7037037037037033</v>
      </c>
      <c r="D382" s="14">
        <v>1</v>
      </c>
      <c r="E382" s="12">
        <v>8000</v>
      </c>
      <c r="F382" s="14">
        <f t="shared" ref="F382:F384" si="496">(B382-C382)*D382*E382/1000</f>
        <v>27.170370370370371</v>
      </c>
      <c r="G382" s="14">
        <f t="shared" ref="G382:G384" si="497">F382*0.2986*1.079</f>
        <v>8.7540053274074072</v>
      </c>
      <c r="H382" s="14">
        <f t="shared" ref="H382:H384" si="498">G382*200*2.59/1000</f>
        <v>4.534574759597036</v>
      </c>
      <c r="I382" s="14">
        <f>Затраты!B962</f>
        <v>39.885999999999996</v>
      </c>
      <c r="J382" s="14">
        <f t="shared" ref="J382:J384" si="499">I382/H382</f>
        <v>8.7959736280860117</v>
      </c>
    </row>
    <row r="383" spans="1:10" x14ac:dyDescent="0.25">
      <c r="A383" s="10" t="s">
        <v>108</v>
      </c>
      <c r="B383" s="14">
        <v>2.7</v>
      </c>
      <c r="C383" s="14">
        <f>0.3/0.27</f>
        <v>1.1111111111111109</v>
      </c>
      <c r="D383" s="14">
        <v>1</v>
      </c>
      <c r="E383" s="12">
        <v>8760</v>
      </c>
      <c r="F383" s="14">
        <f t="shared" si="496"/>
        <v>13.91866666666667</v>
      </c>
      <c r="G383" s="14">
        <f t="shared" si="497"/>
        <v>4.4844468621333347</v>
      </c>
      <c r="H383" s="14">
        <f t="shared" si="498"/>
        <v>2.3229434745850672</v>
      </c>
      <c r="I383" s="14">
        <f>Затраты!B965</f>
        <v>34.187999999999995</v>
      </c>
      <c r="J383" s="14">
        <f t="shared" si="499"/>
        <v>14.717534186279234</v>
      </c>
    </row>
    <row r="384" spans="1:10" x14ac:dyDescent="0.25">
      <c r="A384" s="10" t="s">
        <v>113</v>
      </c>
      <c r="B384" s="14">
        <v>7.1</v>
      </c>
      <c r="C384" s="14">
        <f t="shared" ref="C384" si="500">1/0.27</f>
        <v>3.7037037037037033</v>
      </c>
      <c r="D384" s="14">
        <v>1</v>
      </c>
      <c r="E384" s="12">
        <v>8000</v>
      </c>
      <c r="F384" s="14">
        <f t="shared" si="496"/>
        <v>27.170370370370371</v>
      </c>
      <c r="G384" s="14">
        <f t="shared" si="497"/>
        <v>8.7540053274074072</v>
      </c>
      <c r="H384" s="14">
        <f t="shared" si="498"/>
        <v>4.534574759597036</v>
      </c>
      <c r="I384" s="14">
        <f>Затраты!B968</f>
        <v>39.885999999999996</v>
      </c>
      <c r="J384" s="14">
        <f t="shared" si="499"/>
        <v>8.7959736280860117</v>
      </c>
    </row>
    <row r="385" spans="1:10" x14ac:dyDescent="0.25">
      <c r="A385" s="17" t="s">
        <v>49</v>
      </c>
      <c r="B385" s="17"/>
      <c r="C385" s="17"/>
      <c r="D385" s="17"/>
      <c r="E385" s="17"/>
      <c r="F385" s="17"/>
      <c r="G385" s="17"/>
      <c r="H385" s="17"/>
      <c r="I385" s="17"/>
      <c r="J385" s="17"/>
    </row>
    <row r="386" spans="1:10" x14ac:dyDescent="0.25">
      <c r="A386" s="10" t="s">
        <v>118</v>
      </c>
      <c r="B386" s="14">
        <v>7.9</v>
      </c>
      <c r="C386" s="14">
        <f t="shared" ref="C386:C389" si="501">4/0.65</f>
        <v>6.1538461538461533</v>
      </c>
      <c r="D386" s="14">
        <v>1</v>
      </c>
      <c r="E386" s="12">
        <v>8760</v>
      </c>
      <c r="F386" s="14">
        <f t="shared" ref="F386:F392" si="502">(B386-C386)*D386*E386/1000</f>
        <v>15.2963076923077</v>
      </c>
      <c r="G386" s="14">
        <f t="shared" ref="G386:G392" si="503">F386*0.2986*1.079</f>
        <v>4.9283081976000025</v>
      </c>
      <c r="H386" s="14">
        <f t="shared" ref="H386:H392" si="504">G386*200*2.59/1000</f>
        <v>2.5528636463568009</v>
      </c>
      <c r="I386" s="14">
        <f>Затраты!B972</f>
        <v>56.98</v>
      </c>
      <c r="J386" s="14">
        <f t="shared" ref="J386:J392" si="505">I386/H386</f>
        <v>22.320032674411078</v>
      </c>
    </row>
    <row r="387" spans="1:10" x14ac:dyDescent="0.25">
      <c r="A387" s="10" t="s">
        <v>118</v>
      </c>
      <c r="B387" s="14">
        <v>7.9</v>
      </c>
      <c r="C387" s="14">
        <f t="shared" si="501"/>
        <v>6.1538461538461533</v>
      </c>
      <c r="D387" s="14">
        <v>1</v>
      </c>
      <c r="E387" s="12">
        <v>8760</v>
      </c>
      <c r="F387" s="14">
        <f t="shared" si="502"/>
        <v>15.2963076923077</v>
      </c>
      <c r="G387" s="14">
        <f t="shared" si="503"/>
        <v>4.9283081976000025</v>
      </c>
      <c r="H387" s="14">
        <f t="shared" si="504"/>
        <v>2.5528636463568009</v>
      </c>
      <c r="I387" s="14">
        <f>Затраты!B975</f>
        <v>56.98</v>
      </c>
      <c r="J387" s="14">
        <f t="shared" si="505"/>
        <v>22.320032674411078</v>
      </c>
    </row>
    <row r="388" spans="1:10" x14ac:dyDescent="0.25">
      <c r="A388" s="10" t="s">
        <v>118</v>
      </c>
      <c r="B388" s="14">
        <v>7.9</v>
      </c>
      <c r="C388" s="14">
        <f t="shared" si="501"/>
        <v>6.1538461538461533</v>
      </c>
      <c r="D388" s="14">
        <v>1</v>
      </c>
      <c r="E388" s="12">
        <v>8760</v>
      </c>
      <c r="F388" s="14">
        <f t="shared" si="502"/>
        <v>15.2963076923077</v>
      </c>
      <c r="G388" s="14">
        <f t="shared" si="503"/>
        <v>4.9283081976000025</v>
      </c>
      <c r="H388" s="14">
        <f t="shared" si="504"/>
        <v>2.5528636463568009</v>
      </c>
      <c r="I388" s="14">
        <f>Затраты!B978</f>
        <v>56.98</v>
      </c>
      <c r="J388" s="14">
        <f t="shared" si="505"/>
        <v>22.320032674411078</v>
      </c>
    </row>
    <row r="389" spans="1:10" x14ac:dyDescent="0.25">
      <c r="A389" s="10" t="s">
        <v>118</v>
      </c>
      <c r="B389" s="14">
        <v>7.9</v>
      </c>
      <c r="C389" s="14">
        <f t="shared" si="501"/>
        <v>6.1538461538461533</v>
      </c>
      <c r="D389" s="14">
        <v>1</v>
      </c>
      <c r="E389" s="12">
        <v>8760</v>
      </c>
      <c r="F389" s="14">
        <f t="shared" si="502"/>
        <v>15.2963076923077</v>
      </c>
      <c r="G389" s="14">
        <f t="shared" si="503"/>
        <v>4.9283081976000025</v>
      </c>
      <c r="H389" s="14">
        <f t="shared" si="504"/>
        <v>2.5528636463568009</v>
      </c>
      <c r="I389" s="14">
        <f>Затраты!B981</f>
        <v>56.98</v>
      </c>
      <c r="J389" s="14">
        <f t="shared" si="505"/>
        <v>22.320032674411078</v>
      </c>
    </row>
    <row r="390" spans="1:10" x14ac:dyDescent="0.25">
      <c r="A390" s="10" t="s">
        <v>117</v>
      </c>
      <c r="B390" s="14">
        <v>11.4</v>
      </c>
      <c r="C390" s="14">
        <f t="shared" ref="C390" si="506">1/0.27</f>
        <v>3.7037037037037033</v>
      </c>
      <c r="D390" s="14">
        <v>1</v>
      </c>
      <c r="E390" s="12">
        <v>8000</v>
      </c>
      <c r="F390" s="14">
        <f t="shared" si="502"/>
        <v>61.570370370370377</v>
      </c>
      <c r="G390" s="14">
        <f t="shared" si="503"/>
        <v>19.837320687407406</v>
      </c>
      <c r="H390" s="14">
        <f t="shared" si="504"/>
        <v>10.275732116077036</v>
      </c>
      <c r="I390" s="14">
        <f>Затраты!B984</f>
        <v>71.3</v>
      </c>
      <c r="J390" s="14">
        <f t="shared" si="505"/>
        <v>6.9386783534816576</v>
      </c>
    </row>
    <row r="391" spans="1:10" x14ac:dyDescent="0.25">
      <c r="A391" s="10" t="s">
        <v>113</v>
      </c>
      <c r="B391" s="14">
        <v>7.1</v>
      </c>
      <c r="C391" s="14">
        <f t="shared" ref="C391" si="507">1/0.27</f>
        <v>3.7037037037037033</v>
      </c>
      <c r="D391" s="14">
        <v>1</v>
      </c>
      <c r="E391" s="12">
        <v>8000</v>
      </c>
      <c r="F391" s="14">
        <f t="shared" si="502"/>
        <v>27.170370370370371</v>
      </c>
      <c r="G391" s="14">
        <f t="shared" si="503"/>
        <v>8.7540053274074072</v>
      </c>
      <c r="H391" s="14">
        <f t="shared" si="504"/>
        <v>4.534574759597036</v>
      </c>
      <c r="I391" s="14">
        <f>Затраты!B987</f>
        <v>39.885999999999996</v>
      </c>
      <c r="J391" s="14">
        <f t="shared" si="505"/>
        <v>8.7959736280860117</v>
      </c>
    </row>
    <row r="392" spans="1:10" x14ac:dyDescent="0.25">
      <c r="A392" s="10" t="s">
        <v>114</v>
      </c>
      <c r="B392" s="14">
        <v>3.8</v>
      </c>
      <c r="C392" s="14">
        <f t="shared" ref="C392" si="508">0.6/0.27</f>
        <v>2.2222222222222219</v>
      </c>
      <c r="D392" s="14">
        <v>1</v>
      </c>
      <c r="E392" s="12">
        <v>8760</v>
      </c>
      <c r="F392" s="14">
        <f t="shared" si="502"/>
        <v>13.821333333333333</v>
      </c>
      <c r="G392" s="14">
        <f t="shared" si="503"/>
        <v>4.4530870938666665</v>
      </c>
      <c r="H392" s="14">
        <f t="shared" si="504"/>
        <v>2.306699114622933</v>
      </c>
      <c r="I392" s="14">
        <f>Затраты!B990</f>
        <v>34.187999999999995</v>
      </c>
      <c r="J392" s="14">
        <f t="shared" si="505"/>
        <v>14.821178793224869</v>
      </c>
    </row>
    <row r="393" spans="1:10" x14ac:dyDescent="0.25">
      <c r="A393" s="17" t="s">
        <v>50</v>
      </c>
      <c r="B393" s="17"/>
      <c r="C393" s="17"/>
      <c r="D393" s="17"/>
      <c r="E393" s="17"/>
      <c r="F393" s="17"/>
      <c r="G393" s="17"/>
      <c r="H393" s="17"/>
      <c r="I393" s="17"/>
      <c r="J393" s="17"/>
    </row>
    <row r="394" spans="1:10" x14ac:dyDescent="0.25">
      <c r="A394" s="10" t="s">
        <v>118</v>
      </c>
      <c r="B394" s="14">
        <v>7.9</v>
      </c>
      <c r="C394" s="14">
        <f t="shared" ref="C394:C397" si="509">4/0.65</f>
        <v>6.1538461538461533</v>
      </c>
      <c r="D394" s="14">
        <v>1</v>
      </c>
      <c r="E394" s="12">
        <v>8760</v>
      </c>
      <c r="F394" s="14">
        <f t="shared" ref="F394:F398" si="510">(B394-C394)*D394*E394/1000</f>
        <v>15.2963076923077</v>
      </c>
      <c r="G394" s="14">
        <f t="shared" ref="G394:G398" si="511">F394*0.2986*1.079</f>
        <v>4.9283081976000025</v>
      </c>
      <c r="H394" s="14">
        <f t="shared" ref="H394:H398" si="512">G394*200*2.59/1000</f>
        <v>2.5528636463568009</v>
      </c>
      <c r="I394" s="14">
        <f>Затраты!B994</f>
        <v>56.98</v>
      </c>
      <c r="J394" s="14">
        <f t="shared" ref="J394:J398" si="513">I394/H394</f>
        <v>22.320032674411078</v>
      </c>
    </row>
    <row r="395" spans="1:10" x14ac:dyDescent="0.25">
      <c r="A395" s="10" t="s">
        <v>118</v>
      </c>
      <c r="B395" s="14">
        <v>7.9</v>
      </c>
      <c r="C395" s="14">
        <f t="shared" si="509"/>
        <v>6.1538461538461533</v>
      </c>
      <c r="D395" s="14">
        <v>1</v>
      </c>
      <c r="E395" s="12">
        <v>8760</v>
      </c>
      <c r="F395" s="14">
        <f t="shared" si="510"/>
        <v>15.2963076923077</v>
      </c>
      <c r="G395" s="14">
        <f t="shared" si="511"/>
        <v>4.9283081976000025</v>
      </c>
      <c r="H395" s="14">
        <f t="shared" si="512"/>
        <v>2.5528636463568009</v>
      </c>
      <c r="I395" s="14">
        <f>Затраты!B997</f>
        <v>56.98</v>
      </c>
      <c r="J395" s="14">
        <f t="shared" si="513"/>
        <v>22.320032674411078</v>
      </c>
    </row>
    <row r="396" spans="1:10" x14ac:dyDescent="0.25">
      <c r="A396" s="10" t="s">
        <v>118</v>
      </c>
      <c r="B396" s="14">
        <v>7.9</v>
      </c>
      <c r="C396" s="14">
        <f t="shared" si="509"/>
        <v>6.1538461538461533</v>
      </c>
      <c r="D396" s="14">
        <v>1</v>
      </c>
      <c r="E396" s="12">
        <v>8760</v>
      </c>
      <c r="F396" s="14">
        <f t="shared" si="510"/>
        <v>15.2963076923077</v>
      </c>
      <c r="G396" s="14">
        <f t="shared" si="511"/>
        <v>4.9283081976000025</v>
      </c>
      <c r="H396" s="14">
        <f t="shared" si="512"/>
        <v>2.5528636463568009</v>
      </c>
      <c r="I396" s="14">
        <f>Затраты!B1000</f>
        <v>56.98</v>
      </c>
      <c r="J396" s="14">
        <f t="shared" si="513"/>
        <v>22.320032674411078</v>
      </c>
    </row>
    <row r="397" spans="1:10" x14ac:dyDescent="0.25">
      <c r="A397" s="10" t="s">
        <v>118</v>
      </c>
      <c r="B397" s="14">
        <v>7.9</v>
      </c>
      <c r="C397" s="14">
        <f t="shared" si="509"/>
        <v>6.1538461538461533</v>
      </c>
      <c r="D397" s="14">
        <v>1</v>
      </c>
      <c r="E397" s="12">
        <v>8760</v>
      </c>
      <c r="F397" s="14">
        <f t="shared" si="510"/>
        <v>15.2963076923077</v>
      </c>
      <c r="G397" s="14">
        <f t="shared" si="511"/>
        <v>4.9283081976000025</v>
      </c>
      <c r="H397" s="14">
        <f t="shared" si="512"/>
        <v>2.5528636463568009</v>
      </c>
      <c r="I397" s="14">
        <f>Затраты!B1003</f>
        <v>56.98</v>
      </c>
      <c r="J397" s="14">
        <f t="shared" si="513"/>
        <v>22.320032674411078</v>
      </c>
    </row>
    <row r="398" spans="1:10" x14ac:dyDescent="0.25">
      <c r="A398" s="10" t="s">
        <v>108</v>
      </c>
      <c r="B398" s="14">
        <v>2.7</v>
      </c>
      <c r="C398" s="14">
        <f>0.3/0.27</f>
        <v>1.1111111111111109</v>
      </c>
      <c r="D398" s="14">
        <v>1</v>
      </c>
      <c r="E398" s="12">
        <v>8760</v>
      </c>
      <c r="F398" s="14">
        <f t="shared" si="510"/>
        <v>13.91866666666667</v>
      </c>
      <c r="G398" s="14">
        <f t="shared" si="511"/>
        <v>4.4844468621333347</v>
      </c>
      <c r="H398" s="14">
        <f t="shared" si="512"/>
        <v>2.3229434745850672</v>
      </c>
      <c r="I398" s="14">
        <f>Затраты!B1006</f>
        <v>34.187999999999995</v>
      </c>
      <c r="J398" s="14">
        <f t="shared" si="513"/>
        <v>14.717534186279234</v>
      </c>
    </row>
    <row r="399" spans="1:10" x14ac:dyDescent="0.25">
      <c r="A399" s="17" t="s">
        <v>51</v>
      </c>
      <c r="B399" s="17"/>
      <c r="C399" s="17"/>
      <c r="D399" s="17"/>
      <c r="E399" s="17"/>
      <c r="F399" s="17"/>
      <c r="G399" s="17"/>
      <c r="H399" s="17"/>
      <c r="I399" s="17"/>
      <c r="J399" s="17"/>
    </row>
    <row r="400" spans="1:10" x14ac:dyDescent="0.25">
      <c r="A400" s="10" t="s">
        <v>118</v>
      </c>
      <c r="B400" s="14">
        <v>7.9</v>
      </c>
      <c r="C400" s="14">
        <f t="shared" ref="C400:C401" si="514">4/0.65</f>
        <v>6.1538461538461533</v>
      </c>
      <c r="D400" s="14">
        <v>1</v>
      </c>
      <c r="E400" s="12">
        <v>8760</v>
      </c>
      <c r="F400" s="14">
        <f t="shared" ref="F400:F411" si="515">(B400-C400)*D400*E400/1000</f>
        <v>15.2963076923077</v>
      </c>
      <c r="G400" s="14">
        <f t="shared" ref="G400:G411" si="516">F400*0.2986*1.079</f>
        <v>4.9283081976000025</v>
      </c>
      <c r="H400" s="14">
        <f t="shared" ref="H400:H412" si="517">G400*200*2.59/1000</f>
        <v>2.5528636463568009</v>
      </c>
      <c r="I400" s="14">
        <f>Затраты!B1010</f>
        <v>56.98</v>
      </c>
      <c r="J400" s="14">
        <f t="shared" ref="J400:J411" si="518">I400/H400</f>
        <v>22.320032674411078</v>
      </c>
    </row>
    <row r="401" spans="1:10" x14ac:dyDescent="0.25">
      <c r="A401" s="10" t="s">
        <v>118</v>
      </c>
      <c r="B401" s="14">
        <v>7.9</v>
      </c>
      <c r="C401" s="14">
        <f t="shared" si="514"/>
        <v>6.1538461538461533</v>
      </c>
      <c r="D401" s="14">
        <v>1</v>
      </c>
      <c r="E401" s="12">
        <v>8760</v>
      </c>
      <c r="F401" s="14">
        <f t="shared" si="515"/>
        <v>15.2963076923077</v>
      </c>
      <c r="G401" s="14">
        <f t="shared" si="516"/>
        <v>4.9283081976000025</v>
      </c>
      <c r="H401" s="14">
        <f t="shared" si="517"/>
        <v>2.5528636463568009</v>
      </c>
      <c r="I401" s="14">
        <f>Затраты!B1013</f>
        <v>56.98</v>
      </c>
      <c r="J401" s="14">
        <f t="shared" si="518"/>
        <v>22.320032674411078</v>
      </c>
    </row>
    <row r="402" spans="1:10" x14ac:dyDescent="0.25">
      <c r="A402" s="10" t="s">
        <v>115</v>
      </c>
      <c r="B402" s="14">
        <v>4.5</v>
      </c>
      <c r="C402" s="14">
        <f>1/0.27</f>
        <v>3.7037037037037033</v>
      </c>
      <c r="D402" s="14">
        <v>1</v>
      </c>
      <c r="E402" s="12">
        <v>8760</v>
      </c>
      <c r="F402" s="14">
        <f t="shared" si="515"/>
        <v>6.9755555555555597</v>
      </c>
      <c r="G402" s="14">
        <f t="shared" si="516"/>
        <v>2.2474500591111122</v>
      </c>
      <c r="H402" s="14">
        <f t="shared" si="517"/>
        <v>1.1641791306195559</v>
      </c>
      <c r="I402" s="14">
        <f>Затраты!B1016</f>
        <v>39.885999999999996</v>
      </c>
      <c r="J402" s="14">
        <f t="shared" si="518"/>
        <v>34.261050512710497</v>
      </c>
    </row>
    <row r="403" spans="1:10" x14ac:dyDescent="0.25">
      <c r="A403" s="10" t="s">
        <v>118</v>
      </c>
      <c r="B403" s="14">
        <v>7.9</v>
      </c>
      <c r="C403" s="14">
        <f t="shared" ref="C403:C405" si="519">4/0.65</f>
        <v>6.1538461538461533</v>
      </c>
      <c r="D403" s="14">
        <v>1</v>
      </c>
      <c r="E403" s="12">
        <v>8760</v>
      </c>
      <c r="F403" s="14">
        <f t="shared" si="515"/>
        <v>15.2963076923077</v>
      </c>
      <c r="G403" s="14">
        <f t="shared" si="516"/>
        <v>4.9283081976000025</v>
      </c>
      <c r="H403" s="14">
        <f t="shared" si="517"/>
        <v>2.5528636463568009</v>
      </c>
      <c r="I403" s="14">
        <f>Затраты!B1019</f>
        <v>56.98</v>
      </c>
      <c r="J403" s="14">
        <f t="shared" si="518"/>
        <v>22.320032674411078</v>
      </c>
    </row>
    <row r="404" spans="1:10" x14ac:dyDescent="0.25">
      <c r="A404" s="10" t="s">
        <v>118</v>
      </c>
      <c r="B404" s="14">
        <v>7.9</v>
      </c>
      <c r="C404" s="14">
        <f t="shared" si="519"/>
        <v>6.1538461538461533</v>
      </c>
      <c r="D404" s="14">
        <v>1</v>
      </c>
      <c r="E404" s="12">
        <v>8760</v>
      </c>
      <c r="F404" s="14">
        <f t="shared" si="515"/>
        <v>15.2963076923077</v>
      </c>
      <c r="G404" s="14">
        <f t="shared" si="516"/>
        <v>4.9283081976000025</v>
      </c>
      <c r="H404" s="14">
        <f t="shared" si="517"/>
        <v>2.5528636463568009</v>
      </c>
      <c r="I404" s="14">
        <f>Затраты!B1022</f>
        <v>56.98</v>
      </c>
      <c r="J404" s="14">
        <f t="shared" si="518"/>
        <v>22.320032674411078</v>
      </c>
    </row>
    <row r="405" spans="1:10" x14ac:dyDescent="0.25">
      <c r="A405" s="10" t="s">
        <v>118</v>
      </c>
      <c r="B405" s="14">
        <v>7.9</v>
      </c>
      <c r="C405" s="14">
        <f t="shared" si="519"/>
        <v>6.1538461538461533</v>
      </c>
      <c r="D405" s="14">
        <v>1</v>
      </c>
      <c r="E405" s="12">
        <v>8760</v>
      </c>
      <c r="F405" s="14">
        <f t="shared" si="515"/>
        <v>15.2963076923077</v>
      </c>
      <c r="G405" s="14">
        <f t="shared" si="516"/>
        <v>4.9283081976000025</v>
      </c>
      <c r="H405" s="14">
        <f t="shared" si="517"/>
        <v>2.5528636463568009</v>
      </c>
      <c r="I405" s="14">
        <f>Затраты!B1025</f>
        <v>56.98</v>
      </c>
      <c r="J405" s="14">
        <f t="shared" si="518"/>
        <v>22.320032674411078</v>
      </c>
    </row>
    <row r="406" spans="1:10" x14ac:dyDescent="0.25">
      <c r="A406" s="10" t="s">
        <v>111</v>
      </c>
      <c r="B406" s="14">
        <v>13.4</v>
      </c>
      <c r="C406" s="14">
        <f t="shared" ref="C406:C408" si="520">2/0.27</f>
        <v>7.4074074074074066</v>
      </c>
      <c r="D406" s="14">
        <v>1</v>
      </c>
      <c r="E406" s="12">
        <v>8000</v>
      </c>
      <c r="F406" s="14">
        <f t="shared" si="515"/>
        <v>47.94074074074075</v>
      </c>
      <c r="G406" s="14">
        <f t="shared" si="516"/>
        <v>15.445998494814816</v>
      </c>
      <c r="H406" s="14">
        <f t="shared" si="517"/>
        <v>8.0010272203140751</v>
      </c>
      <c r="I406" s="14">
        <f>Затраты!B1028</f>
        <v>82.620999999999995</v>
      </c>
      <c r="J406" s="14">
        <f t="shared" si="518"/>
        <v>10.326299076977364</v>
      </c>
    </row>
    <row r="407" spans="1:10" x14ac:dyDescent="0.25">
      <c r="A407" s="10" t="s">
        <v>111</v>
      </c>
      <c r="B407" s="14">
        <v>13.4</v>
      </c>
      <c r="C407" s="14">
        <f t="shared" si="520"/>
        <v>7.4074074074074066</v>
      </c>
      <c r="D407" s="14">
        <v>1</v>
      </c>
      <c r="E407" s="12">
        <v>8000</v>
      </c>
      <c r="F407" s="14">
        <f t="shared" si="515"/>
        <v>47.94074074074075</v>
      </c>
      <c r="G407" s="14">
        <f t="shared" si="516"/>
        <v>15.445998494814816</v>
      </c>
      <c r="H407" s="14">
        <f t="shared" si="517"/>
        <v>8.0010272203140751</v>
      </c>
      <c r="I407" s="14">
        <f>Затраты!B1031</f>
        <v>82.620999999999995</v>
      </c>
      <c r="J407" s="14">
        <f t="shared" si="518"/>
        <v>10.326299076977364</v>
      </c>
    </row>
    <row r="408" spans="1:10" x14ac:dyDescent="0.25">
      <c r="A408" s="10" t="s">
        <v>111</v>
      </c>
      <c r="B408" s="14">
        <v>13.4</v>
      </c>
      <c r="C408" s="14">
        <f t="shared" si="520"/>
        <v>7.4074074074074066</v>
      </c>
      <c r="D408" s="14">
        <v>1</v>
      </c>
      <c r="E408" s="12">
        <v>8000</v>
      </c>
      <c r="F408" s="14">
        <f t="shared" si="515"/>
        <v>47.94074074074075</v>
      </c>
      <c r="G408" s="14">
        <f t="shared" si="516"/>
        <v>15.445998494814816</v>
      </c>
      <c r="H408" s="14">
        <f t="shared" si="517"/>
        <v>8.0010272203140751</v>
      </c>
      <c r="I408" s="14">
        <f>Затраты!B1034</f>
        <v>82.620999999999995</v>
      </c>
      <c r="J408" s="14">
        <f t="shared" si="518"/>
        <v>10.326299076977364</v>
      </c>
    </row>
    <row r="409" spans="1:10" x14ac:dyDescent="0.25">
      <c r="A409" s="9" t="s">
        <v>118</v>
      </c>
      <c r="B409" s="6">
        <v>7.9</v>
      </c>
      <c r="C409" s="6">
        <f t="shared" ref="C409" si="521">4/0.65</f>
        <v>6.1538461538461533</v>
      </c>
      <c r="D409" s="6">
        <v>1</v>
      </c>
      <c r="E409" s="7">
        <v>8760</v>
      </c>
      <c r="F409" s="6">
        <f t="shared" si="515"/>
        <v>15.2963076923077</v>
      </c>
      <c r="G409" s="6">
        <f t="shared" si="516"/>
        <v>4.9283081976000025</v>
      </c>
      <c r="H409" s="6">
        <f t="shared" si="517"/>
        <v>2.5528636463568009</v>
      </c>
      <c r="I409" s="6">
        <f>Затраты!B1037</f>
        <v>56.98</v>
      </c>
      <c r="J409" s="6">
        <f t="shared" si="518"/>
        <v>22.320032674411078</v>
      </c>
    </row>
    <row r="410" spans="1:10" x14ac:dyDescent="0.25">
      <c r="A410" s="9" t="s">
        <v>118</v>
      </c>
      <c r="B410" s="6">
        <v>7.9</v>
      </c>
      <c r="C410" s="6">
        <f t="shared" ref="C410" si="522">4/0.65</f>
        <v>6.1538461538461533</v>
      </c>
      <c r="D410" s="6">
        <v>1</v>
      </c>
      <c r="E410" s="7">
        <v>8760</v>
      </c>
      <c r="F410" s="6">
        <f t="shared" si="515"/>
        <v>15.2963076923077</v>
      </c>
      <c r="G410" s="6">
        <f t="shared" si="516"/>
        <v>4.9283081976000025</v>
      </c>
      <c r="H410" s="6">
        <f t="shared" si="517"/>
        <v>2.5528636463568009</v>
      </c>
      <c r="I410" s="6">
        <f>Затраты!B1040</f>
        <v>56.98</v>
      </c>
      <c r="J410" s="6">
        <f t="shared" si="518"/>
        <v>22.320032674411078</v>
      </c>
    </row>
    <row r="411" spans="1:10" ht="15.75" customHeight="1" x14ac:dyDescent="0.25">
      <c r="A411" s="9" t="s">
        <v>118</v>
      </c>
      <c r="B411" s="6">
        <v>7.9</v>
      </c>
      <c r="C411" s="6">
        <f t="shared" ref="C411" si="523">4/0.65</f>
        <v>6.1538461538461533</v>
      </c>
      <c r="D411" s="6">
        <v>1</v>
      </c>
      <c r="E411" s="7">
        <v>8760</v>
      </c>
      <c r="F411" s="6">
        <f t="shared" si="515"/>
        <v>15.2963076923077</v>
      </c>
      <c r="G411" s="6">
        <f t="shared" si="516"/>
        <v>4.9283081976000025</v>
      </c>
      <c r="H411" s="6">
        <f t="shared" si="517"/>
        <v>2.5528636463568009</v>
      </c>
      <c r="I411" s="6">
        <f>Затраты!B1043</f>
        <v>56.98</v>
      </c>
      <c r="J411" s="6">
        <f t="shared" si="518"/>
        <v>22.320032674411078</v>
      </c>
    </row>
    <row r="412" spans="1:10" x14ac:dyDescent="0.25">
      <c r="A412" s="18" t="s">
        <v>11</v>
      </c>
      <c r="B412" s="19"/>
      <c r="C412" s="19"/>
      <c r="D412" s="19"/>
      <c r="E412" s="20"/>
      <c r="F412" s="13">
        <f>G412/(1.079*0.2986)</f>
        <v>3730.8148148148157</v>
      </c>
      <c r="G412" s="13">
        <f>G13+G22+G30+G31+G34+G35+G37+G38+G39+G41+G49+G58+G60+G61+G62+G79+G97+G98+G100+G101+G107+G109+G119+G122+G125+G128+G129+G131+G132+G133+G148+G151+G152+G156+G166+G167+G170+G174+G178+G179+G181+G184+G185+G187+G189+G198+G199+G204+G225+G228+G230+G233+G234+G239+G243+G254+G255+G262+G263+G266+G267+G274+G281+G283+G284+G288+G298+G300+G304+G306+G307+G309+G310+G311+G313+G315+G317+G318+G321+G323+G326+G334+G336+G337+G354+G355+G374+G376+G377+G380+G382+G384+G390+G391</f>
        <v>1202.0289866962964</v>
      </c>
      <c r="H412" s="8">
        <f t="shared" si="517"/>
        <v>622.65101510868146</v>
      </c>
      <c r="I412" s="8" t="s">
        <v>12</v>
      </c>
      <c r="J412" s="8" t="s">
        <v>12</v>
      </c>
    </row>
    <row r="552" ht="15.75" customHeight="1" x14ac:dyDescent="0.25"/>
    <row r="607" ht="15.75" customHeight="1" x14ac:dyDescent="0.25"/>
    <row r="691" ht="31.15" customHeight="1" x14ac:dyDescent="0.25"/>
    <row r="692" ht="31.15" customHeight="1" x14ac:dyDescent="0.25"/>
    <row r="709" ht="31.15" customHeight="1" x14ac:dyDescent="0.25"/>
    <row r="757" ht="31.15" customHeight="1" x14ac:dyDescent="0.25"/>
  </sheetData>
  <mergeCells count="100">
    <mergeCell ref="I3:I4"/>
    <mergeCell ref="J3:J4"/>
    <mergeCell ref="F3:H3"/>
    <mergeCell ref="B3:B4"/>
    <mergeCell ref="A3:A4"/>
    <mergeCell ref="C3:C4"/>
    <mergeCell ref="E3:E4"/>
    <mergeCell ref="D3:D4"/>
    <mergeCell ref="A5:J5"/>
    <mergeCell ref="A8:J8"/>
    <mergeCell ref="A11:J11"/>
    <mergeCell ref="A59:J59"/>
    <mergeCell ref="A64:J64"/>
    <mergeCell ref="A36:J36"/>
    <mergeCell ref="A15:J15"/>
    <mergeCell ref="A17:J17"/>
    <mergeCell ref="A20:J20"/>
    <mergeCell ref="A23:J23"/>
    <mergeCell ref="A32:J32"/>
    <mergeCell ref="A67:J67"/>
    <mergeCell ref="A74:J74"/>
    <mergeCell ref="A77:J77"/>
    <mergeCell ref="A40:J40"/>
    <mergeCell ref="A43:J43"/>
    <mergeCell ref="A50:J50"/>
    <mergeCell ref="A93:J93"/>
    <mergeCell ref="A95:J95"/>
    <mergeCell ref="A99:J99"/>
    <mergeCell ref="A106:J106"/>
    <mergeCell ref="A81:J81"/>
    <mergeCell ref="A84:J84"/>
    <mergeCell ref="A86:J86"/>
    <mergeCell ref="A90:J90"/>
    <mergeCell ref="A134:J134"/>
    <mergeCell ref="A137:J137"/>
    <mergeCell ref="A143:J143"/>
    <mergeCell ref="A149:J149"/>
    <mergeCell ref="A153:J153"/>
    <mergeCell ref="A110:J110"/>
    <mergeCell ref="A114:J114"/>
    <mergeCell ref="A118:J118"/>
    <mergeCell ref="A126:J126"/>
    <mergeCell ref="A130:J130"/>
    <mergeCell ref="A173:J173"/>
    <mergeCell ref="A177:J177"/>
    <mergeCell ref="A180:J180"/>
    <mergeCell ref="A182:J182"/>
    <mergeCell ref="A186:J186"/>
    <mergeCell ref="A157:J157"/>
    <mergeCell ref="A162:J162"/>
    <mergeCell ref="A165:J165"/>
    <mergeCell ref="A169:J169"/>
    <mergeCell ref="A171:J171"/>
    <mergeCell ref="A207:J207"/>
    <mergeCell ref="A215:J215"/>
    <mergeCell ref="A218:J218"/>
    <mergeCell ref="A222:J222"/>
    <mergeCell ref="A227:J227"/>
    <mergeCell ref="A190:J190"/>
    <mergeCell ref="A192:J192"/>
    <mergeCell ref="A197:J197"/>
    <mergeCell ref="A201:J201"/>
    <mergeCell ref="A205:J205"/>
    <mergeCell ref="A257:J257"/>
    <mergeCell ref="A261:J261"/>
    <mergeCell ref="A265:J265"/>
    <mergeCell ref="A269:J269"/>
    <mergeCell ref="A229:J229"/>
    <mergeCell ref="A235:J235"/>
    <mergeCell ref="A240:J240"/>
    <mergeCell ref="A244:J244"/>
    <mergeCell ref="A253:J253"/>
    <mergeCell ref="A364:J364"/>
    <mergeCell ref="A367:J367"/>
    <mergeCell ref="A378:J378"/>
    <mergeCell ref="A273:J273"/>
    <mergeCell ref="A278:J278"/>
    <mergeCell ref="A282:J282"/>
    <mergeCell ref="A285:J285"/>
    <mergeCell ref="A289:J289"/>
    <mergeCell ref="A297:J297"/>
    <mergeCell ref="A299:J299"/>
    <mergeCell ref="A308:J308"/>
    <mergeCell ref="A312:J312"/>
    <mergeCell ref="A316:J316"/>
    <mergeCell ref="A340:J340"/>
    <mergeCell ref="A343:J343"/>
    <mergeCell ref="A347:J347"/>
    <mergeCell ref="A358:J358"/>
    <mergeCell ref="A361:J361"/>
    <mergeCell ref="A320:J320"/>
    <mergeCell ref="A325:J325"/>
    <mergeCell ref="A329:J329"/>
    <mergeCell ref="A333:J333"/>
    <mergeCell ref="A335:J335"/>
    <mergeCell ref="A381:J381"/>
    <mergeCell ref="A385:J385"/>
    <mergeCell ref="A393:J393"/>
    <mergeCell ref="A399:J399"/>
    <mergeCell ref="A412:E412"/>
  </mergeCells>
  <phoneticPr fontId="4" type="noConversion"/>
  <pageMargins left="0.7" right="0.7" top="0.75" bottom="0.75" header="0.3" footer="0.3"/>
  <pageSetup paperSize="9" orientation="portrait" r:id="rId1"/>
  <ignoredErrors>
    <ignoredError sqref="C155 C20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3"/>
  <sheetViews>
    <sheetView topLeftCell="A682" workbookViewId="0">
      <selection activeCell="A701" sqref="A701"/>
    </sheetView>
  </sheetViews>
  <sheetFormatPr defaultRowHeight="15" x14ac:dyDescent="0.25"/>
  <cols>
    <col min="1" max="1" width="56.5703125" customWidth="1"/>
    <col min="2" max="2" width="45.28515625" customWidth="1"/>
  </cols>
  <sheetData>
    <row r="1" spans="1:2" ht="15.75" customHeight="1" x14ac:dyDescent="0.25">
      <c r="A1" s="4" t="s">
        <v>7</v>
      </c>
      <c r="B1" s="5" t="s">
        <v>10</v>
      </c>
    </row>
    <row r="2" spans="1:2" ht="15.75" x14ac:dyDescent="0.25">
      <c r="A2" s="22" t="str">
        <f>ТЭО!A5</f>
        <v xml:space="preserve">АПГ-2                           </v>
      </c>
      <c r="B2" s="23"/>
    </row>
    <row r="3" spans="1:2" ht="29.25" customHeight="1" x14ac:dyDescent="0.25">
      <c r="A3" s="10" t="s">
        <v>128</v>
      </c>
      <c r="B3" s="11">
        <f>2.59*12000/1000</f>
        <v>31.08</v>
      </c>
    </row>
    <row r="4" spans="1:2" ht="15.75" customHeight="1" x14ac:dyDescent="0.25">
      <c r="A4" s="10" t="s">
        <v>8</v>
      </c>
      <c r="B4" s="11">
        <f>B3*0.1</f>
        <v>3.1080000000000001</v>
      </c>
    </row>
    <row r="5" spans="1:2" ht="15.75" customHeight="1" x14ac:dyDescent="0.25">
      <c r="A5" s="4" t="s">
        <v>9</v>
      </c>
      <c r="B5" s="5">
        <f>SUM(B3:B4)</f>
        <v>34.187999999999995</v>
      </c>
    </row>
    <row r="6" spans="1:2" ht="29.25" customHeight="1" x14ac:dyDescent="0.25">
      <c r="A6" s="10" t="s">
        <v>128</v>
      </c>
      <c r="B6" s="11">
        <f>2.59*12000/1000</f>
        <v>31.08</v>
      </c>
    </row>
    <row r="7" spans="1:2" ht="15.75" customHeight="1" x14ac:dyDescent="0.25">
      <c r="A7" s="10" t="s">
        <v>8</v>
      </c>
      <c r="B7" s="11">
        <f>B6*0.1</f>
        <v>3.1080000000000001</v>
      </c>
    </row>
    <row r="8" spans="1:2" ht="15.75" customHeight="1" x14ac:dyDescent="0.25">
      <c r="A8" s="4" t="s">
        <v>9</v>
      </c>
      <c r="B8" s="5">
        <f>SUM(B6:B7)</f>
        <v>34.187999999999995</v>
      </c>
    </row>
    <row r="9" spans="1:2" ht="15.75" customHeight="1" x14ac:dyDescent="0.25">
      <c r="A9" s="22" t="str">
        <f>ТЭО!A8</f>
        <v xml:space="preserve">АРТПС Барановичи                 </v>
      </c>
      <c r="B9" s="23"/>
    </row>
    <row r="10" spans="1:2" ht="29.25" customHeight="1" x14ac:dyDescent="0.25">
      <c r="A10" s="10" t="s">
        <v>128</v>
      </c>
      <c r="B10" s="11">
        <f>2.59*12000/1000</f>
        <v>31.08</v>
      </c>
    </row>
    <row r="11" spans="1:2" ht="15.75" customHeight="1" x14ac:dyDescent="0.25">
      <c r="A11" s="10" t="s">
        <v>8</v>
      </c>
      <c r="B11" s="11">
        <f>B10*0.1</f>
        <v>3.1080000000000001</v>
      </c>
    </row>
    <row r="12" spans="1:2" ht="15.75" customHeight="1" x14ac:dyDescent="0.25">
      <c r="A12" s="4" t="s">
        <v>9</v>
      </c>
      <c r="B12" s="5">
        <f>SUM(B10:B11)</f>
        <v>34.187999999999995</v>
      </c>
    </row>
    <row r="13" spans="1:2" ht="29.25" customHeight="1" x14ac:dyDescent="0.25">
      <c r="A13" s="10" t="s">
        <v>129</v>
      </c>
      <c r="B13" s="11">
        <f>2.59*29000/1000</f>
        <v>75.11</v>
      </c>
    </row>
    <row r="14" spans="1:2" ht="15.75" x14ac:dyDescent="0.25">
      <c r="A14" s="10" t="s">
        <v>8</v>
      </c>
      <c r="B14" s="11">
        <f>B13*0.1</f>
        <v>7.5110000000000001</v>
      </c>
    </row>
    <row r="15" spans="1:2" ht="15.75" x14ac:dyDescent="0.25">
      <c r="A15" s="4" t="s">
        <v>9</v>
      </c>
      <c r="B15" s="5">
        <f>SUM(B13:B14)</f>
        <v>82.620999999999995</v>
      </c>
    </row>
    <row r="16" spans="1:2" ht="15.75" x14ac:dyDescent="0.25">
      <c r="A16" s="22" t="str">
        <f>ТЭО!A11</f>
        <v xml:space="preserve">АРТПС Бегомль                    </v>
      </c>
      <c r="B16" s="23"/>
    </row>
    <row r="17" spans="1:2" ht="31.5" x14ac:dyDescent="0.25">
      <c r="A17" s="10" t="s">
        <v>129</v>
      </c>
      <c r="B17" s="11">
        <f>2.59*29000/1000</f>
        <v>75.11</v>
      </c>
    </row>
    <row r="18" spans="1:2" ht="15.75" x14ac:dyDescent="0.25">
      <c r="A18" s="10" t="s">
        <v>8</v>
      </c>
      <c r="B18" s="11">
        <f>B17*0.1</f>
        <v>7.5110000000000001</v>
      </c>
    </row>
    <row r="19" spans="1:2" ht="15.75" x14ac:dyDescent="0.25">
      <c r="A19" s="4" t="s">
        <v>9</v>
      </c>
      <c r="B19" s="5">
        <f>SUM(B17:B18)</f>
        <v>82.620999999999995</v>
      </c>
    </row>
    <row r="20" spans="1:2" ht="31.5" x14ac:dyDescent="0.25">
      <c r="A20" s="10" t="s">
        <v>130</v>
      </c>
      <c r="B20" s="11">
        <f>2.59*14000/1000</f>
        <v>36.26</v>
      </c>
    </row>
    <row r="21" spans="1:2" ht="15.75" x14ac:dyDescent="0.25">
      <c r="A21" s="10" t="s">
        <v>8</v>
      </c>
      <c r="B21" s="11">
        <f>B20*0.1</f>
        <v>3.6259999999999999</v>
      </c>
    </row>
    <row r="22" spans="1:2" ht="15.75" x14ac:dyDescent="0.25">
      <c r="A22" s="4" t="s">
        <v>9</v>
      </c>
      <c r="B22" s="5">
        <f>SUM(B20:B21)</f>
        <v>39.885999999999996</v>
      </c>
    </row>
    <row r="23" spans="1:2" ht="31.5" x14ac:dyDescent="0.25">
      <c r="A23" s="10" t="s">
        <v>131</v>
      </c>
      <c r="B23" s="11">
        <f>2.59*14000/1000</f>
        <v>36.26</v>
      </c>
    </row>
    <row r="24" spans="1:2" ht="15.75" x14ac:dyDescent="0.25">
      <c r="A24" s="10" t="s">
        <v>8</v>
      </c>
      <c r="B24" s="11">
        <f>B23*0.1</f>
        <v>3.6259999999999999</v>
      </c>
    </row>
    <row r="25" spans="1:2" ht="15.75" x14ac:dyDescent="0.25">
      <c r="A25" s="4" t="s">
        <v>9</v>
      </c>
      <c r="B25" s="5">
        <f>SUM(B23:B24)</f>
        <v>39.885999999999996</v>
      </c>
    </row>
    <row r="26" spans="1:2" ht="15.75" x14ac:dyDescent="0.25">
      <c r="A26" s="22" t="str">
        <f>ТЭО!A15</f>
        <v xml:space="preserve">АРТПС Береза                      </v>
      </c>
      <c r="B26" s="23"/>
    </row>
    <row r="27" spans="1:2" ht="31.5" x14ac:dyDescent="0.25">
      <c r="A27" s="10" t="s">
        <v>132</v>
      </c>
      <c r="B27" s="11">
        <f>2.59*12000/1000</f>
        <v>31.08</v>
      </c>
    </row>
    <row r="28" spans="1:2" ht="15.75" x14ac:dyDescent="0.25">
      <c r="A28" s="10" t="s">
        <v>8</v>
      </c>
      <c r="B28" s="11">
        <f>B27*0.1</f>
        <v>3.1080000000000001</v>
      </c>
    </row>
    <row r="29" spans="1:2" ht="15.75" x14ac:dyDescent="0.25">
      <c r="A29" s="4" t="s">
        <v>9</v>
      </c>
      <c r="B29" s="5">
        <f>SUM(B27:B28)</f>
        <v>34.187999999999995</v>
      </c>
    </row>
    <row r="30" spans="1:2" ht="15.75" x14ac:dyDescent="0.25">
      <c r="A30" s="22" t="str">
        <f>ТЭО!A17</f>
        <v xml:space="preserve">АРТПС Березино                         </v>
      </c>
      <c r="B30" s="23"/>
    </row>
    <row r="31" spans="1:2" ht="31.5" x14ac:dyDescent="0.25">
      <c r="A31" s="10" t="s">
        <v>129</v>
      </c>
      <c r="B31" s="11">
        <f>2.59*29000/1000</f>
        <v>75.11</v>
      </c>
    </row>
    <row r="32" spans="1:2" ht="15.75" x14ac:dyDescent="0.25">
      <c r="A32" s="10" t="s">
        <v>8</v>
      </c>
      <c r="B32" s="11">
        <f>B31*0.1</f>
        <v>7.5110000000000001</v>
      </c>
    </row>
    <row r="33" spans="1:2" ht="15.75" x14ac:dyDescent="0.25">
      <c r="A33" s="4" t="s">
        <v>9</v>
      </c>
      <c r="B33" s="5">
        <f>SUM(B31:B32)</f>
        <v>82.620999999999995</v>
      </c>
    </row>
    <row r="34" spans="1:2" ht="31.5" x14ac:dyDescent="0.25">
      <c r="A34" s="10" t="s">
        <v>131</v>
      </c>
      <c r="B34" s="11">
        <f>2.59*14000/1000</f>
        <v>36.26</v>
      </c>
    </row>
    <row r="35" spans="1:2" ht="15.75" x14ac:dyDescent="0.25">
      <c r="A35" s="10" t="s">
        <v>8</v>
      </c>
      <c r="B35" s="11">
        <f>B34*0.1</f>
        <v>3.6259999999999999</v>
      </c>
    </row>
    <row r="36" spans="1:2" ht="15.75" x14ac:dyDescent="0.25">
      <c r="A36" s="4" t="s">
        <v>9</v>
      </c>
      <c r="B36" s="5">
        <f>SUM(B34:B35)</f>
        <v>39.885999999999996</v>
      </c>
    </row>
    <row r="37" spans="1:2" ht="15.75" x14ac:dyDescent="0.25">
      <c r="A37" s="22" t="str">
        <f>ТЭО!A20</f>
        <v xml:space="preserve">АРТПС Березовка                  </v>
      </c>
      <c r="B37" s="23"/>
    </row>
    <row r="38" spans="1:2" ht="31.5" x14ac:dyDescent="0.25">
      <c r="A38" s="10" t="s">
        <v>132</v>
      </c>
      <c r="B38" s="11">
        <f>2.59*12000/1000</f>
        <v>31.08</v>
      </c>
    </row>
    <row r="39" spans="1:2" ht="15.75" x14ac:dyDescent="0.25">
      <c r="A39" s="10" t="s">
        <v>8</v>
      </c>
      <c r="B39" s="11">
        <f>B38*0.1</f>
        <v>3.1080000000000001</v>
      </c>
    </row>
    <row r="40" spans="1:2" ht="15.75" x14ac:dyDescent="0.25">
      <c r="A40" s="4" t="s">
        <v>9</v>
      </c>
      <c r="B40" s="5">
        <f>SUM(B38:B39)</f>
        <v>34.187999999999995</v>
      </c>
    </row>
    <row r="41" spans="1:2" ht="31.5" x14ac:dyDescent="0.25">
      <c r="A41" s="10" t="s">
        <v>133</v>
      </c>
      <c r="B41" s="11">
        <f>2.59*25000/1000</f>
        <v>64.75</v>
      </c>
    </row>
    <row r="42" spans="1:2" ht="15.75" x14ac:dyDescent="0.25">
      <c r="A42" s="10" t="s">
        <v>8</v>
      </c>
      <c r="B42" s="11">
        <f>B41*0.1</f>
        <v>6.4750000000000005</v>
      </c>
    </row>
    <row r="43" spans="1:2" ht="15.75" x14ac:dyDescent="0.25">
      <c r="A43" s="4" t="s">
        <v>9</v>
      </c>
      <c r="B43" s="5">
        <v>71.3</v>
      </c>
    </row>
    <row r="44" spans="1:2" ht="15.75" x14ac:dyDescent="0.25">
      <c r="A44" s="22" t="str">
        <f>ТЭО!A23</f>
        <v xml:space="preserve">АРТПС Бобруйск                    </v>
      </c>
      <c r="B44" s="23"/>
    </row>
    <row r="45" spans="1:2" ht="31.5" x14ac:dyDescent="0.25">
      <c r="A45" s="10" t="s">
        <v>128</v>
      </c>
      <c r="B45" s="11">
        <f>2.59*12000/1000</f>
        <v>31.08</v>
      </c>
    </row>
    <row r="46" spans="1:2" ht="15.75" x14ac:dyDescent="0.25">
      <c r="A46" s="10" t="s">
        <v>8</v>
      </c>
      <c r="B46" s="11">
        <f>B45*0.1</f>
        <v>3.1080000000000001</v>
      </c>
    </row>
    <row r="47" spans="1:2" ht="15.75" x14ac:dyDescent="0.25">
      <c r="A47" s="4" t="s">
        <v>9</v>
      </c>
      <c r="B47" s="5">
        <f>SUM(B45:B46)</f>
        <v>34.187999999999995</v>
      </c>
    </row>
    <row r="48" spans="1:2" ht="31.5" x14ac:dyDescent="0.25">
      <c r="A48" s="10" t="s">
        <v>134</v>
      </c>
      <c r="B48" s="11">
        <f>2.59*20000/1000</f>
        <v>51.8</v>
      </c>
    </row>
    <row r="49" spans="1:2" ht="15.75" x14ac:dyDescent="0.25">
      <c r="A49" s="10" t="s">
        <v>8</v>
      </c>
      <c r="B49" s="11">
        <f>B48*0.1</f>
        <v>5.18</v>
      </c>
    </row>
    <row r="50" spans="1:2" ht="15.75" x14ac:dyDescent="0.25">
      <c r="A50" s="4" t="s">
        <v>9</v>
      </c>
      <c r="B50" s="5">
        <f>SUM(B48:B49)</f>
        <v>56.98</v>
      </c>
    </row>
    <row r="51" spans="1:2" ht="31.5" x14ac:dyDescent="0.25">
      <c r="A51" s="10" t="s">
        <v>134</v>
      </c>
      <c r="B51" s="11">
        <f>2.59*20000/1000</f>
        <v>51.8</v>
      </c>
    </row>
    <row r="52" spans="1:2" ht="15.75" x14ac:dyDescent="0.25">
      <c r="A52" s="10" t="s">
        <v>8</v>
      </c>
      <c r="B52" s="11">
        <f>B51*0.1</f>
        <v>5.18</v>
      </c>
    </row>
    <row r="53" spans="1:2" ht="15.75" x14ac:dyDescent="0.25">
      <c r="A53" s="4" t="s">
        <v>9</v>
      </c>
      <c r="B53" s="5">
        <f>SUM(B51:B52)</f>
        <v>56.98</v>
      </c>
    </row>
    <row r="54" spans="1:2" ht="31.5" x14ac:dyDescent="0.25">
      <c r="A54" s="10" t="s">
        <v>134</v>
      </c>
      <c r="B54" s="11">
        <f>2.59*20000/1000</f>
        <v>51.8</v>
      </c>
    </row>
    <row r="55" spans="1:2" ht="15.75" x14ac:dyDescent="0.25">
      <c r="A55" s="10" t="s">
        <v>8</v>
      </c>
      <c r="B55" s="11">
        <f>B54*0.1</f>
        <v>5.18</v>
      </c>
    </row>
    <row r="56" spans="1:2" ht="15.75" x14ac:dyDescent="0.25">
      <c r="A56" s="4" t="s">
        <v>9</v>
      </c>
      <c r="B56" s="5">
        <f>SUM(B54:B55)</f>
        <v>56.98</v>
      </c>
    </row>
    <row r="57" spans="1:2" ht="31.5" x14ac:dyDescent="0.25">
      <c r="A57" s="10" t="s">
        <v>134</v>
      </c>
      <c r="B57" s="11">
        <f>2.59*20000/1000</f>
        <v>51.8</v>
      </c>
    </row>
    <row r="58" spans="1:2" ht="15.75" x14ac:dyDescent="0.25">
      <c r="A58" s="10" t="s">
        <v>8</v>
      </c>
      <c r="B58" s="11">
        <f>B57*0.1</f>
        <v>5.18</v>
      </c>
    </row>
    <row r="59" spans="1:2" ht="15.75" x14ac:dyDescent="0.25">
      <c r="A59" s="4" t="s">
        <v>9</v>
      </c>
      <c r="B59" s="5">
        <f>SUM(B57:B58)</f>
        <v>56.98</v>
      </c>
    </row>
    <row r="60" spans="1:2" ht="31.5" x14ac:dyDescent="0.25">
      <c r="A60" s="10" t="s">
        <v>129</v>
      </c>
      <c r="B60" s="11">
        <f>2.59*29000/1000</f>
        <v>75.11</v>
      </c>
    </row>
    <row r="61" spans="1:2" ht="15.75" x14ac:dyDescent="0.25">
      <c r="A61" s="10" t="s">
        <v>8</v>
      </c>
      <c r="B61" s="11">
        <f>B60*0.1</f>
        <v>7.5110000000000001</v>
      </c>
    </row>
    <row r="62" spans="1:2" ht="15.75" x14ac:dyDescent="0.25">
      <c r="A62" s="4" t="s">
        <v>9</v>
      </c>
      <c r="B62" s="5">
        <f>SUM(B60:B61)</f>
        <v>82.620999999999995</v>
      </c>
    </row>
    <row r="63" spans="1:2" ht="31.5" x14ac:dyDescent="0.25">
      <c r="A63" s="10" t="s">
        <v>133</v>
      </c>
      <c r="B63" s="11">
        <f>2.59*25000/1000</f>
        <v>64.75</v>
      </c>
    </row>
    <row r="64" spans="1:2" ht="15.75" x14ac:dyDescent="0.25">
      <c r="A64" s="10" t="s">
        <v>8</v>
      </c>
      <c r="B64" s="11">
        <f>B63*0.1</f>
        <v>6.4750000000000005</v>
      </c>
    </row>
    <row r="65" spans="1:2" ht="15.75" x14ac:dyDescent="0.25">
      <c r="A65" s="4" t="s">
        <v>9</v>
      </c>
      <c r="B65" s="5">
        <v>71.3</v>
      </c>
    </row>
    <row r="66" spans="1:2" ht="31.5" x14ac:dyDescent="0.25">
      <c r="A66" s="10" t="s">
        <v>130</v>
      </c>
      <c r="B66" s="11">
        <f>2.59*14000/1000</f>
        <v>36.26</v>
      </c>
    </row>
    <row r="67" spans="1:2" ht="15.75" x14ac:dyDescent="0.25">
      <c r="A67" s="10" t="s">
        <v>8</v>
      </c>
      <c r="B67" s="11">
        <f>B66*0.1</f>
        <v>3.6259999999999999</v>
      </c>
    </row>
    <row r="68" spans="1:2" ht="15.75" x14ac:dyDescent="0.25">
      <c r="A68" s="4" t="s">
        <v>9</v>
      </c>
      <c r="B68" s="5">
        <f>SUM(B66:B67)</f>
        <v>39.885999999999996</v>
      </c>
    </row>
    <row r="69" spans="1:2" ht="15.75" x14ac:dyDescent="0.25">
      <c r="A69" s="22" t="str">
        <f>ТЭО!A32</f>
        <v xml:space="preserve">АРТПС Богданово                   </v>
      </c>
      <c r="B69" s="23"/>
    </row>
    <row r="70" spans="1:2" ht="31.5" x14ac:dyDescent="0.25">
      <c r="A70" s="10" t="s">
        <v>135</v>
      </c>
      <c r="B70" s="11">
        <f>2.59*24000/1000</f>
        <v>62.16</v>
      </c>
    </row>
    <row r="71" spans="1:2" ht="15.75" x14ac:dyDescent="0.25">
      <c r="A71" s="10" t="s">
        <v>8</v>
      </c>
      <c r="B71" s="11">
        <f>B70*0.1</f>
        <v>6.2160000000000002</v>
      </c>
    </row>
    <row r="72" spans="1:2" ht="15.75" x14ac:dyDescent="0.25">
      <c r="A72" s="4" t="s">
        <v>9</v>
      </c>
      <c r="B72" s="5">
        <f>SUM(B70:B71)</f>
        <v>68.375999999999991</v>
      </c>
    </row>
    <row r="73" spans="1:2" ht="31.5" x14ac:dyDescent="0.25">
      <c r="A73" s="10" t="s">
        <v>130</v>
      </c>
      <c r="B73" s="11">
        <f>2.59*14000/1000</f>
        <v>36.26</v>
      </c>
    </row>
    <row r="74" spans="1:2" ht="15.75" x14ac:dyDescent="0.25">
      <c r="A74" s="10" t="s">
        <v>8</v>
      </c>
      <c r="B74" s="11">
        <f>B73*0.1</f>
        <v>3.6259999999999999</v>
      </c>
    </row>
    <row r="75" spans="1:2" ht="15.75" x14ac:dyDescent="0.25">
      <c r="A75" s="4" t="s">
        <v>9</v>
      </c>
      <c r="B75" s="5">
        <f>SUM(B73:B74)</f>
        <v>39.885999999999996</v>
      </c>
    </row>
    <row r="76" spans="1:2" ht="31.5" x14ac:dyDescent="0.25">
      <c r="A76" s="10" t="s">
        <v>130</v>
      </c>
      <c r="B76" s="11">
        <f>2.59*14000/1000</f>
        <v>36.26</v>
      </c>
    </row>
    <row r="77" spans="1:2" ht="15.75" x14ac:dyDescent="0.25">
      <c r="A77" s="10" t="s">
        <v>8</v>
      </c>
      <c r="B77" s="11">
        <f>B76*0.1</f>
        <v>3.6259999999999999</v>
      </c>
    </row>
    <row r="78" spans="1:2" ht="15.75" x14ac:dyDescent="0.25">
      <c r="A78" s="4" t="s">
        <v>9</v>
      </c>
      <c r="B78" s="5">
        <f>SUM(B76:B77)</f>
        <v>39.885999999999996</v>
      </c>
    </row>
    <row r="79" spans="1:2" ht="15.75" x14ac:dyDescent="0.25">
      <c r="A79" s="22" t="str">
        <f>ТЭО!A36</f>
        <v xml:space="preserve">АРТПС Большие Чучевичи            </v>
      </c>
      <c r="B79" s="23"/>
    </row>
    <row r="80" spans="1:2" ht="31.5" x14ac:dyDescent="0.25">
      <c r="A80" s="10" t="s">
        <v>130</v>
      </c>
      <c r="B80" s="11">
        <f>2.59*14000/1000</f>
        <v>36.26</v>
      </c>
    </row>
    <row r="81" spans="1:2" ht="15.75" x14ac:dyDescent="0.25">
      <c r="A81" s="10" t="s">
        <v>8</v>
      </c>
      <c r="B81" s="11">
        <f>B80*0.1</f>
        <v>3.6259999999999999</v>
      </c>
    </row>
    <row r="82" spans="1:2" ht="15.75" x14ac:dyDescent="0.25">
      <c r="A82" s="4" t="s">
        <v>9</v>
      </c>
      <c r="B82" s="5">
        <f>SUM(B80:B81)</f>
        <v>39.885999999999996</v>
      </c>
    </row>
    <row r="83" spans="1:2" ht="31.5" x14ac:dyDescent="0.25">
      <c r="A83" s="10" t="s">
        <v>130</v>
      </c>
      <c r="B83" s="11">
        <f>2.59*14000/1000</f>
        <v>36.26</v>
      </c>
    </row>
    <row r="84" spans="1:2" ht="15.75" x14ac:dyDescent="0.25">
      <c r="A84" s="10" t="s">
        <v>8</v>
      </c>
      <c r="B84" s="11">
        <f>B83*0.1</f>
        <v>3.6259999999999999</v>
      </c>
    </row>
    <row r="85" spans="1:2" ht="15.75" x14ac:dyDescent="0.25">
      <c r="A85" s="4" t="s">
        <v>9</v>
      </c>
      <c r="B85" s="5">
        <f>SUM(B83:B84)</f>
        <v>39.885999999999996</v>
      </c>
    </row>
    <row r="86" spans="1:2" ht="31.5" x14ac:dyDescent="0.25">
      <c r="A86" s="10" t="s">
        <v>130</v>
      </c>
      <c r="B86" s="11">
        <f>2.59*14000/1000</f>
        <v>36.26</v>
      </c>
    </row>
    <row r="87" spans="1:2" ht="15.75" x14ac:dyDescent="0.25">
      <c r="A87" s="10" t="s">
        <v>8</v>
      </c>
      <c r="B87" s="11">
        <f>B86*0.1</f>
        <v>3.6259999999999999</v>
      </c>
    </row>
    <row r="88" spans="1:2" ht="15.75" x14ac:dyDescent="0.25">
      <c r="A88" s="4" t="s">
        <v>9</v>
      </c>
      <c r="B88" s="5">
        <f>SUM(B86:B87)</f>
        <v>39.885999999999996</v>
      </c>
    </row>
    <row r="89" spans="1:2" ht="15.75" x14ac:dyDescent="0.25">
      <c r="A89" s="22" t="str">
        <f>ТЭО!A40</f>
        <v xml:space="preserve">АРТПС Борисов                          </v>
      </c>
      <c r="B89" s="23"/>
    </row>
    <row r="90" spans="1:2" ht="31.5" x14ac:dyDescent="0.25">
      <c r="A90" s="10" t="s">
        <v>130</v>
      </c>
      <c r="B90" s="11">
        <f>2.59*14000/1000</f>
        <v>36.26</v>
      </c>
    </row>
    <row r="91" spans="1:2" ht="15.75" x14ac:dyDescent="0.25">
      <c r="A91" s="10" t="s">
        <v>8</v>
      </c>
      <c r="B91" s="11">
        <f>B90*0.1</f>
        <v>3.6259999999999999</v>
      </c>
    </row>
    <row r="92" spans="1:2" ht="15.75" x14ac:dyDescent="0.25">
      <c r="A92" s="4" t="s">
        <v>9</v>
      </c>
      <c r="B92" s="5">
        <f>SUM(B90:B91)</f>
        <v>39.885999999999996</v>
      </c>
    </row>
    <row r="93" spans="1:2" ht="31.5" x14ac:dyDescent="0.25">
      <c r="A93" s="10" t="s">
        <v>129</v>
      </c>
      <c r="B93" s="11">
        <f>2.59*29000/1000</f>
        <v>75.11</v>
      </c>
    </row>
    <row r="94" spans="1:2" ht="15.75" x14ac:dyDescent="0.25">
      <c r="A94" s="10" t="s">
        <v>8</v>
      </c>
      <c r="B94" s="11">
        <f>B93*0.1</f>
        <v>7.5110000000000001</v>
      </c>
    </row>
    <row r="95" spans="1:2" ht="15.75" x14ac:dyDescent="0.25">
      <c r="A95" s="4" t="s">
        <v>9</v>
      </c>
      <c r="B95" s="5">
        <f>SUM(B93:B94)</f>
        <v>82.620999999999995</v>
      </c>
    </row>
    <row r="96" spans="1:2" ht="15.75" x14ac:dyDescent="0.25">
      <c r="A96" s="22" t="str">
        <f>ТЭО!A43</f>
        <v xml:space="preserve">АРТПС Брагин                     </v>
      </c>
      <c r="B96" s="23"/>
    </row>
    <row r="97" spans="1:2" ht="31.5" x14ac:dyDescent="0.25">
      <c r="A97" s="10" t="s">
        <v>134</v>
      </c>
      <c r="B97" s="11">
        <f>2.59*20000/1000</f>
        <v>51.8</v>
      </c>
    </row>
    <row r="98" spans="1:2" ht="15.75" x14ac:dyDescent="0.25">
      <c r="A98" s="10" t="s">
        <v>8</v>
      </c>
      <c r="B98" s="11">
        <f>B97*0.1</f>
        <v>5.18</v>
      </c>
    </row>
    <row r="99" spans="1:2" ht="15.75" x14ac:dyDescent="0.25">
      <c r="A99" s="4" t="s">
        <v>9</v>
      </c>
      <c r="B99" s="5">
        <f>SUM(B97:B98)</f>
        <v>56.98</v>
      </c>
    </row>
    <row r="100" spans="1:2" ht="31.5" x14ac:dyDescent="0.25">
      <c r="A100" s="10" t="s">
        <v>134</v>
      </c>
      <c r="B100" s="11">
        <f>2.59*20000/1000</f>
        <v>51.8</v>
      </c>
    </row>
    <row r="101" spans="1:2" ht="15.75" x14ac:dyDescent="0.25">
      <c r="A101" s="10" t="s">
        <v>8</v>
      </c>
      <c r="B101" s="11">
        <f>B100*0.1</f>
        <v>5.18</v>
      </c>
    </row>
    <row r="102" spans="1:2" ht="15.75" x14ac:dyDescent="0.25">
      <c r="A102" s="4" t="s">
        <v>9</v>
      </c>
      <c r="B102" s="5">
        <f>SUM(B100:B101)</f>
        <v>56.98</v>
      </c>
    </row>
    <row r="103" spans="1:2" ht="31.5" x14ac:dyDescent="0.25">
      <c r="A103" s="10" t="s">
        <v>134</v>
      </c>
      <c r="B103" s="11">
        <f>2.59*20000/1000</f>
        <v>51.8</v>
      </c>
    </row>
    <row r="104" spans="1:2" ht="15.75" x14ac:dyDescent="0.25">
      <c r="A104" s="10" t="s">
        <v>8</v>
      </c>
      <c r="B104" s="11">
        <f>B103*0.1</f>
        <v>5.18</v>
      </c>
    </row>
    <row r="105" spans="1:2" ht="15.75" x14ac:dyDescent="0.25">
      <c r="A105" s="4" t="s">
        <v>9</v>
      </c>
      <c r="B105" s="5">
        <f>SUM(B103:B104)</f>
        <v>56.98</v>
      </c>
    </row>
    <row r="106" spans="1:2" ht="31.5" x14ac:dyDescent="0.25">
      <c r="A106" s="10" t="s">
        <v>134</v>
      </c>
      <c r="B106" s="11">
        <f>2.59*20000/1000</f>
        <v>51.8</v>
      </c>
    </row>
    <row r="107" spans="1:2" ht="15.75" x14ac:dyDescent="0.25">
      <c r="A107" s="10" t="s">
        <v>8</v>
      </c>
      <c r="B107" s="11">
        <f>B106*0.1</f>
        <v>5.18</v>
      </c>
    </row>
    <row r="108" spans="1:2" ht="15.75" x14ac:dyDescent="0.25">
      <c r="A108" s="4" t="s">
        <v>9</v>
      </c>
      <c r="B108" s="5">
        <f>SUM(B106:B107)</f>
        <v>56.98</v>
      </c>
    </row>
    <row r="109" spans="1:2" ht="31.5" x14ac:dyDescent="0.25">
      <c r="A109" s="10" t="s">
        <v>134</v>
      </c>
      <c r="B109" s="11">
        <f>2.59*20000/1000</f>
        <v>51.8</v>
      </c>
    </row>
    <row r="110" spans="1:2" ht="15.75" x14ac:dyDescent="0.25">
      <c r="A110" s="10" t="s">
        <v>8</v>
      </c>
      <c r="B110" s="11">
        <f>B109*0.1</f>
        <v>5.18</v>
      </c>
    </row>
    <row r="111" spans="1:2" ht="15.75" x14ac:dyDescent="0.25">
      <c r="A111" s="4" t="s">
        <v>9</v>
      </c>
      <c r="B111" s="5">
        <f>SUM(B109:B110)</f>
        <v>56.98</v>
      </c>
    </row>
    <row r="112" spans="1:2" ht="31.5" x14ac:dyDescent="0.25">
      <c r="A112" s="10" t="s">
        <v>133</v>
      </c>
      <c r="B112" s="11">
        <f>2.59*25000/1000</f>
        <v>64.75</v>
      </c>
    </row>
    <row r="113" spans="1:2" ht="15.75" x14ac:dyDescent="0.25">
      <c r="A113" s="10" t="s">
        <v>8</v>
      </c>
      <c r="B113" s="11">
        <f>B112*0.1</f>
        <v>6.4750000000000005</v>
      </c>
    </row>
    <row r="114" spans="1:2" ht="15.75" x14ac:dyDescent="0.25">
      <c r="A114" s="4" t="s">
        <v>9</v>
      </c>
      <c r="B114" s="5">
        <v>71.3</v>
      </c>
    </row>
    <row r="115" spans="1:2" ht="15.75" x14ac:dyDescent="0.25">
      <c r="A115" s="22" t="str">
        <f>ТЭО!A50</f>
        <v xml:space="preserve">АРТПС Браслав                  </v>
      </c>
      <c r="B115" s="23"/>
    </row>
    <row r="116" spans="1:2" ht="31.5" x14ac:dyDescent="0.25">
      <c r="A116" s="10" t="s">
        <v>134</v>
      </c>
      <c r="B116" s="11">
        <f>2.59*20000/1000</f>
        <v>51.8</v>
      </c>
    </row>
    <row r="117" spans="1:2" ht="15.75" x14ac:dyDescent="0.25">
      <c r="A117" s="10" t="s">
        <v>8</v>
      </c>
      <c r="B117" s="11">
        <f>B116*0.1</f>
        <v>5.18</v>
      </c>
    </row>
    <row r="118" spans="1:2" ht="15.75" x14ac:dyDescent="0.25">
      <c r="A118" s="4" t="s">
        <v>9</v>
      </c>
      <c r="B118" s="5">
        <f>SUM(B116:B117)</f>
        <v>56.98</v>
      </c>
    </row>
    <row r="119" spans="1:2" ht="31.5" x14ac:dyDescent="0.25">
      <c r="A119" s="10" t="s">
        <v>134</v>
      </c>
      <c r="B119" s="11">
        <f>2.59*20000/1000</f>
        <v>51.8</v>
      </c>
    </row>
    <row r="120" spans="1:2" ht="15.75" x14ac:dyDescent="0.25">
      <c r="A120" s="10" t="s">
        <v>8</v>
      </c>
      <c r="B120" s="11">
        <f>B119*0.1</f>
        <v>5.18</v>
      </c>
    </row>
    <row r="121" spans="1:2" ht="15.75" x14ac:dyDescent="0.25">
      <c r="A121" s="4" t="s">
        <v>9</v>
      </c>
      <c r="B121" s="5">
        <f>SUM(B119:B120)</f>
        <v>56.98</v>
      </c>
    </row>
    <row r="122" spans="1:2" ht="31.5" x14ac:dyDescent="0.25">
      <c r="A122" s="10" t="s">
        <v>134</v>
      </c>
      <c r="B122" s="11">
        <f>2.59*20000/1000</f>
        <v>51.8</v>
      </c>
    </row>
    <row r="123" spans="1:2" ht="15.75" x14ac:dyDescent="0.25">
      <c r="A123" s="10" t="s">
        <v>8</v>
      </c>
      <c r="B123" s="11">
        <f>B122*0.1</f>
        <v>5.18</v>
      </c>
    </row>
    <row r="124" spans="1:2" ht="15.75" x14ac:dyDescent="0.25">
      <c r="A124" s="4" t="s">
        <v>9</v>
      </c>
      <c r="B124" s="5">
        <f>SUM(B122:B123)</f>
        <v>56.98</v>
      </c>
    </row>
    <row r="125" spans="1:2" ht="31.5" x14ac:dyDescent="0.25">
      <c r="A125" s="10" t="s">
        <v>134</v>
      </c>
      <c r="B125" s="11">
        <f>2.59*20000/1000</f>
        <v>51.8</v>
      </c>
    </row>
    <row r="126" spans="1:2" ht="15.75" x14ac:dyDescent="0.25">
      <c r="A126" s="10" t="s">
        <v>8</v>
      </c>
      <c r="B126" s="11">
        <f>B125*0.1</f>
        <v>5.18</v>
      </c>
    </row>
    <row r="127" spans="1:2" ht="15.75" x14ac:dyDescent="0.25">
      <c r="A127" s="4" t="s">
        <v>9</v>
      </c>
      <c r="B127" s="5">
        <f>SUM(B125:B126)</f>
        <v>56.98</v>
      </c>
    </row>
    <row r="128" spans="1:2" ht="31.5" x14ac:dyDescent="0.25">
      <c r="A128" s="10" t="s">
        <v>134</v>
      </c>
      <c r="B128" s="11">
        <f>2.59*20000/1000</f>
        <v>51.8</v>
      </c>
    </row>
    <row r="129" spans="1:2" ht="15.75" x14ac:dyDescent="0.25">
      <c r="A129" s="10" t="s">
        <v>8</v>
      </c>
      <c r="B129" s="11">
        <f>B128*0.1</f>
        <v>5.18</v>
      </c>
    </row>
    <row r="130" spans="1:2" ht="15.75" x14ac:dyDescent="0.25">
      <c r="A130" s="4" t="s">
        <v>9</v>
      </c>
      <c r="B130" s="5">
        <f>SUM(B128:B129)</f>
        <v>56.98</v>
      </c>
    </row>
    <row r="131" spans="1:2" ht="31.5" x14ac:dyDescent="0.25">
      <c r="A131" s="10" t="s">
        <v>129</v>
      </c>
      <c r="B131" s="11">
        <f>2.59*29000/1000</f>
        <v>75.11</v>
      </c>
    </row>
    <row r="132" spans="1:2" ht="15.75" x14ac:dyDescent="0.25">
      <c r="A132" s="10" t="s">
        <v>8</v>
      </c>
      <c r="B132" s="11">
        <f>B131*0.1</f>
        <v>7.5110000000000001</v>
      </c>
    </row>
    <row r="133" spans="1:2" ht="15.75" x14ac:dyDescent="0.25">
      <c r="A133" s="4" t="s">
        <v>9</v>
      </c>
      <c r="B133" s="5">
        <f>SUM(B131:B132)</f>
        <v>82.620999999999995</v>
      </c>
    </row>
    <row r="134" spans="1:2" ht="31.5" x14ac:dyDescent="0.25">
      <c r="A134" s="10" t="s">
        <v>132</v>
      </c>
      <c r="B134" s="11">
        <f>2.59*12000/1000</f>
        <v>31.08</v>
      </c>
    </row>
    <row r="135" spans="1:2" ht="15.75" x14ac:dyDescent="0.25">
      <c r="A135" s="10" t="s">
        <v>8</v>
      </c>
      <c r="B135" s="11">
        <f>B134*0.1</f>
        <v>3.1080000000000001</v>
      </c>
    </row>
    <row r="136" spans="1:2" ht="15.75" x14ac:dyDescent="0.25">
      <c r="A136" s="4" t="s">
        <v>9</v>
      </c>
      <c r="B136" s="5">
        <f>SUM(B134:B135)</f>
        <v>34.187999999999995</v>
      </c>
    </row>
    <row r="137" spans="1:2" ht="31.5" x14ac:dyDescent="0.25">
      <c r="A137" s="10" t="s">
        <v>133</v>
      </c>
      <c r="B137" s="11">
        <f>2.59*25000/1000</f>
        <v>64.75</v>
      </c>
    </row>
    <row r="138" spans="1:2" ht="15.75" x14ac:dyDescent="0.25">
      <c r="A138" s="10" t="s">
        <v>8</v>
      </c>
      <c r="B138" s="11">
        <f>B137*0.1</f>
        <v>6.4750000000000005</v>
      </c>
    </row>
    <row r="139" spans="1:2" ht="15.75" x14ac:dyDescent="0.25">
      <c r="A139" s="4" t="s">
        <v>9</v>
      </c>
      <c r="B139" s="5">
        <v>71.3</v>
      </c>
    </row>
    <row r="140" spans="1:2" ht="15.75" x14ac:dyDescent="0.25">
      <c r="A140" s="22" t="str">
        <f>ТЭО!A59</f>
        <v xml:space="preserve">АРТПС Бычиха        </v>
      </c>
      <c r="B140" s="23"/>
    </row>
    <row r="141" spans="1:2" ht="31.5" x14ac:dyDescent="0.25">
      <c r="A141" s="10" t="s">
        <v>130</v>
      </c>
      <c r="B141" s="11">
        <f>2.59*14000/1000</f>
        <v>36.26</v>
      </c>
    </row>
    <row r="142" spans="1:2" ht="15.75" x14ac:dyDescent="0.25">
      <c r="A142" s="10" t="s">
        <v>8</v>
      </c>
      <c r="B142" s="11">
        <f>B141*0.1</f>
        <v>3.6259999999999999</v>
      </c>
    </row>
    <row r="143" spans="1:2" ht="15.75" x14ac:dyDescent="0.25">
      <c r="A143" s="4" t="s">
        <v>9</v>
      </c>
      <c r="B143" s="5">
        <f>SUM(B141:B142)</f>
        <v>39.885999999999996</v>
      </c>
    </row>
    <row r="144" spans="1:2" ht="31.5" x14ac:dyDescent="0.25">
      <c r="A144" s="10" t="s">
        <v>137</v>
      </c>
      <c r="B144" s="11">
        <f>2.59*25000/1000</f>
        <v>64.75</v>
      </c>
    </row>
    <row r="145" spans="1:2" ht="15.75" x14ac:dyDescent="0.25">
      <c r="A145" s="10" t="s">
        <v>8</v>
      </c>
      <c r="B145" s="11">
        <f>B144*0.1</f>
        <v>6.4750000000000005</v>
      </c>
    </row>
    <row r="146" spans="1:2" ht="15.75" x14ac:dyDescent="0.25">
      <c r="A146" s="4" t="s">
        <v>9</v>
      </c>
      <c r="B146" s="5">
        <v>71.3</v>
      </c>
    </row>
    <row r="147" spans="1:2" ht="31.5" x14ac:dyDescent="0.25">
      <c r="A147" s="10" t="s">
        <v>130</v>
      </c>
      <c r="B147" s="11">
        <f>2.59*14000/1000</f>
        <v>36.26</v>
      </c>
    </row>
    <row r="148" spans="1:2" ht="15.75" x14ac:dyDescent="0.25">
      <c r="A148" s="10" t="s">
        <v>8</v>
      </c>
      <c r="B148" s="11">
        <f>B147*0.1</f>
        <v>3.6259999999999999</v>
      </c>
    </row>
    <row r="149" spans="1:2" ht="15.75" x14ac:dyDescent="0.25">
      <c r="A149" s="4" t="s">
        <v>9</v>
      </c>
      <c r="B149" s="5">
        <f>SUM(B147:B148)</f>
        <v>39.885999999999996</v>
      </c>
    </row>
    <row r="150" spans="1:2" ht="31.5" x14ac:dyDescent="0.25">
      <c r="A150" s="10" t="s">
        <v>132</v>
      </c>
      <c r="B150" s="11">
        <f>2.59*12000/1000</f>
        <v>31.08</v>
      </c>
    </row>
    <row r="151" spans="1:2" ht="15.75" x14ac:dyDescent="0.25">
      <c r="A151" s="10" t="s">
        <v>8</v>
      </c>
      <c r="B151" s="11">
        <f>B150*0.1</f>
        <v>3.1080000000000001</v>
      </c>
    </row>
    <row r="152" spans="1:2" ht="15.75" x14ac:dyDescent="0.25">
      <c r="A152" s="4" t="s">
        <v>9</v>
      </c>
      <c r="B152" s="5">
        <f>SUM(B150:B151)</f>
        <v>34.187999999999995</v>
      </c>
    </row>
    <row r="153" spans="1:2" ht="15.75" x14ac:dyDescent="0.25">
      <c r="A153" s="22" t="str">
        <f>ТЭО!A64</f>
        <v xml:space="preserve">АРТПС Вербовичи                  </v>
      </c>
      <c r="B153" s="23"/>
    </row>
    <row r="154" spans="1:2" ht="31.5" x14ac:dyDescent="0.25">
      <c r="A154" s="10" t="s">
        <v>135</v>
      </c>
      <c r="B154" s="11">
        <f>2.59*27000/1000</f>
        <v>69.930000000000007</v>
      </c>
    </row>
    <row r="155" spans="1:2" ht="15.75" x14ac:dyDescent="0.25">
      <c r="A155" s="10" t="s">
        <v>8</v>
      </c>
      <c r="B155" s="11">
        <f>B154*0.1</f>
        <v>6.9930000000000012</v>
      </c>
    </row>
    <row r="156" spans="1:2" ht="15.75" x14ac:dyDescent="0.25">
      <c r="A156" s="4" t="s">
        <v>9</v>
      </c>
      <c r="B156" s="5">
        <f>SUM(B154:B155)</f>
        <v>76.923000000000002</v>
      </c>
    </row>
    <row r="157" spans="1:2" ht="31.5" x14ac:dyDescent="0.25">
      <c r="A157" s="10" t="s">
        <v>135</v>
      </c>
      <c r="B157" s="11">
        <f>2.59*27000/1000</f>
        <v>69.930000000000007</v>
      </c>
    </row>
    <row r="158" spans="1:2" ht="15.75" x14ac:dyDescent="0.25">
      <c r="A158" s="10" t="s">
        <v>8</v>
      </c>
      <c r="B158" s="11">
        <f>B157*0.1</f>
        <v>6.9930000000000012</v>
      </c>
    </row>
    <row r="159" spans="1:2" ht="15.75" x14ac:dyDescent="0.25">
      <c r="A159" s="4" t="s">
        <v>9</v>
      </c>
      <c r="B159" s="5">
        <f>SUM(B157:B158)</f>
        <v>76.923000000000002</v>
      </c>
    </row>
    <row r="160" spans="1:2" ht="15.75" x14ac:dyDescent="0.25">
      <c r="A160" s="22" t="str">
        <f>ТЭО!A67</f>
        <v xml:space="preserve">АРТПС Воложин                          </v>
      </c>
      <c r="B160" s="23"/>
    </row>
    <row r="161" spans="1:2" ht="31.5" x14ac:dyDescent="0.25">
      <c r="A161" s="10" t="s">
        <v>128</v>
      </c>
      <c r="B161" s="11">
        <f>2.59*12000/1000</f>
        <v>31.08</v>
      </c>
    </row>
    <row r="162" spans="1:2" ht="15.75" x14ac:dyDescent="0.25">
      <c r="A162" s="10" t="s">
        <v>8</v>
      </c>
      <c r="B162" s="11">
        <f>B161*0.1</f>
        <v>3.1080000000000001</v>
      </c>
    </row>
    <row r="163" spans="1:2" ht="15.75" x14ac:dyDescent="0.25">
      <c r="A163" s="4" t="s">
        <v>9</v>
      </c>
      <c r="B163" s="5">
        <f>SUM(B161:B162)</f>
        <v>34.187999999999995</v>
      </c>
    </row>
    <row r="164" spans="1:2" ht="31.5" x14ac:dyDescent="0.25">
      <c r="A164" s="10" t="s">
        <v>128</v>
      </c>
      <c r="B164" s="11">
        <f>2.59*12000/1000</f>
        <v>31.08</v>
      </c>
    </row>
    <row r="165" spans="1:2" ht="15.75" x14ac:dyDescent="0.25">
      <c r="A165" s="10" t="s">
        <v>8</v>
      </c>
      <c r="B165" s="11">
        <f>B164*0.1</f>
        <v>3.1080000000000001</v>
      </c>
    </row>
    <row r="166" spans="1:2" ht="15.75" x14ac:dyDescent="0.25">
      <c r="A166" s="4" t="s">
        <v>9</v>
      </c>
      <c r="B166" s="5">
        <f>SUM(B164:B165)</f>
        <v>34.187999999999995</v>
      </c>
    </row>
    <row r="167" spans="1:2" ht="31.5" x14ac:dyDescent="0.25">
      <c r="A167" s="10" t="s">
        <v>138</v>
      </c>
      <c r="B167" s="11">
        <f>2.59*13000/1000</f>
        <v>33.67</v>
      </c>
    </row>
    <row r="168" spans="1:2" ht="15.75" x14ac:dyDescent="0.25">
      <c r="A168" s="10" t="s">
        <v>8</v>
      </c>
      <c r="B168" s="11">
        <f>B167*0.1</f>
        <v>3.3670000000000004</v>
      </c>
    </row>
    <row r="169" spans="1:2" ht="15.75" x14ac:dyDescent="0.25">
      <c r="A169" s="4" t="s">
        <v>9</v>
      </c>
      <c r="B169" s="5">
        <v>37.1</v>
      </c>
    </row>
    <row r="170" spans="1:2" ht="31.5" x14ac:dyDescent="0.25">
      <c r="A170" s="10" t="s">
        <v>132</v>
      </c>
      <c r="B170" s="11">
        <f>2.59*12000/1000</f>
        <v>31.08</v>
      </c>
    </row>
    <row r="171" spans="1:2" ht="15.75" x14ac:dyDescent="0.25">
      <c r="A171" s="10" t="s">
        <v>8</v>
      </c>
      <c r="B171" s="11">
        <f>B170*0.1</f>
        <v>3.1080000000000001</v>
      </c>
    </row>
    <row r="172" spans="1:2" ht="15.75" x14ac:dyDescent="0.25">
      <c r="A172" s="4" t="s">
        <v>9</v>
      </c>
      <c r="B172" s="5">
        <f>SUM(B170:B171)</f>
        <v>34.187999999999995</v>
      </c>
    </row>
    <row r="173" spans="1:2" ht="31.5" x14ac:dyDescent="0.25">
      <c r="A173" s="10" t="s">
        <v>132</v>
      </c>
      <c r="B173" s="11">
        <f>2.59*12000/1000</f>
        <v>31.08</v>
      </c>
    </row>
    <row r="174" spans="1:2" ht="15.75" x14ac:dyDescent="0.25">
      <c r="A174" s="10" t="s">
        <v>8</v>
      </c>
      <c r="B174" s="11">
        <f>B173*0.1</f>
        <v>3.1080000000000001</v>
      </c>
    </row>
    <row r="175" spans="1:2" ht="15.75" x14ac:dyDescent="0.25">
      <c r="A175" s="4" t="s">
        <v>9</v>
      </c>
      <c r="B175" s="5">
        <f>SUM(B173:B174)</f>
        <v>34.187999999999995</v>
      </c>
    </row>
    <row r="176" spans="1:2" ht="31.5" x14ac:dyDescent="0.25">
      <c r="A176" s="10" t="s">
        <v>132</v>
      </c>
      <c r="B176" s="11">
        <f>2.59*12000/1000</f>
        <v>31.08</v>
      </c>
    </row>
    <row r="177" spans="1:2" ht="15.75" x14ac:dyDescent="0.25">
      <c r="A177" s="10" t="s">
        <v>8</v>
      </c>
      <c r="B177" s="11">
        <f>B176*0.1</f>
        <v>3.1080000000000001</v>
      </c>
    </row>
    <row r="178" spans="1:2" ht="15.75" x14ac:dyDescent="0.25">
      <c r="A178" s="4" t="s">
        <v>9</v>
      </c>
      <c r="B178" s="5">
        <f>SUM(B176:B177)</f>
        <v>34.187999999999995</v>
      </c>
    </row>
    <row r="179" spans="1:2" ht="15.75" x14ac:dyDescent="0.25">
      <c r="A179" s="22" t="str">
        <f>ТЭО!A74</f>
        <v xml:space="preserve">АРТПС Волосовичи                  </v>
      </c>
      <c r="B179" s="23"/>
    </row>
    <row r="180" spans="1:2" ht="31.5" x14ac:dyDescent="0.25">
      <c r="A180" s="10" t="s">
        <v>129</v>
      </c>
      <c r="B180" s="11">
        <f>2.59*29000/1000</f>
        <v>75.11</v>
      </c>
    </row>
    <row r="181" spans="1:2" ht="15.75" x14ac:dyDescent="0.25">
      <c r="A181" s="10" t="s">
        <v>8</v>
      </c>
      <c r="B181" s="11">
        <f>B180*0.1</f>
        <v>7.5110000000000001</v>
      </c>
    </row>
    <row r="182" spans="1:2" ht="15.75" x14ac:dyDescent="0.25">
      <c r="A182" s="4" t="s">
        <v>9</v>
      </c>
      <c r="B182" s="5">
        <f>SUM(B180:B181)</f>
        <v>82.620999999999995</v>
      </c>
    </row>
    <row r="183" spans="1:2" ht="31.5" x14ac:dyDescent="0.25">
      <c r="A183" s="10" t="s">
        <v>132</v>
      </c>
      <c r="B183" s="11">
        <f>2.59*12000/1000</f>
        <v>31.08</v>
      </c>
    </row>
    <row r="184" spans="1:2" ht="15.75" x14ac:dyDescent="0.25">
      <c r="A184" s="10" t="s">
        <v>8</v>
      </c>
      <c r="B184" s="11">
        <f>B183*0.1</f>
        <v>3.1080000000000001</v>
      </c>
    </row>
    <row r="185" spans="1:2" ht="15.75" x14ac:dyDescent="0.25">
      <c r="A185" s="4" t="s">
        <v>9</v>
      </c>
      <c r="B185" s="5">
        <f>SUM(B183:B184)</f>
        <v>34.187999999999995</v>
      </c>
    </row>
    <row r="186" spans="1:2" ht="15.75" x14ac:dyDescent="0.25">
      <c r="A186" s="22" t="str">
        <f>ТЭО!A77</f>
        <v xml:space="preserve">АРТПС Ворновка                   </v>
      </c>
      <c r="B186" s="23"/>
    </row>
    <row r="187" spans="1:2" ht="31.5" x14ac:dyDescent="0.25">
      <c r="A187" s="10" t="s">
        <v>132</v>
      </c>
      <c r="B187" s="11">
        <f>2.59*12000/1000</f>
        <v>31.08</v>
      </c>
    </row>
    <row r="188" spans="1:2" ht="15.75" x14ac:dyDescent="0.25">
      <c r="A188" s="10" t="s">
        <v>8</v>
      </c>
      <c r="B188" s="11">
        <f>B187*0.1</f>
        <v>3.1080000000000001</v>
      </c>
    </row>
    <row r="189" spans="1:2" ht="15.75" x14ac:dyDescent="0.25">
      <c r="A189" s="4" t="s">
        <v>9</v>
      </c>
      <c r="B189" s="5">
        <f>SUM(B187:B188)</f>
        <v>34.187999999999995</v>
      </c>
    </row>
    <row r="190" spans="1:2" ht="31.5" x14ac:dyDescent="0.25">
      <c r="A190" s="10" t="s">
        <v>130</v>
      </c>
      <c r="B190" s="11">
        <f>2.59*14000/1000</f>
        <v>36.26</v>
      </c>
    </row>
    <row r="191" spans="1:2" ht="15.75" x14ac:dyDescent="0.25">
      <c r="A191" s="10" t="s">
        <v>8</v>
      </c>
      <c r="B191" s="11">
        <f>B190*0.1</f>
        <v>3.6259999999999999</v>
      </c>
    </row>
    <row r="192" spans="1:2" ht="15.75" x14ac:dyDescent="0.25">
      <c r="A192" s="4" t="s">
        <v>9</v>
      </c>
      <c r="B192" s="5">
        <f>SUM(B190:B191)</f>
        <v>39.885999999999996</v>
      </c>
    </row>
    <row r="193" spans="1:2" ht="31.5" x14ac:dyDescent="0.25">
      <c r="A193" s="10" t="s">
        <v>134</v>
      </c>
      <c r="B193" s="11">
        <f>2.59*20000/1000</f>
        <v>51.8</v>
      </c>
    </row>
    <row r="194" spans="1:2" ht="15.75" x14ac:dyDescent="0.25">
      <c r="A194" s="10" t="s">
        <v>8</v>
      </c>
      <c r="B194" s="11">
        <f>B193*0.1</f>
        <v>5.18</v>
      </c>
    </row>
    <row r="195" spans="1:2" ht="15.75" x14ac:dyDescent="0.25">
      <c r="A195" s="4" t="s">
        <v>9</v>
      </c>
      <c r="B195" s="5">
        <f>SUM(B193:B194)</f>
        <v>56.98</v>
      </c>
    </row>
    <row r="196" spans="1:2" ht="15.75" x14ac:dyDescent="0.25">
      <c r="A196" s="22" t="str">
        <f>ТЭО!A81</f>
        <v xml:space="preserve">АРТПС Ганцевичи                  </v>
      </c>
      <c r="B196" s="23"/>
    </row>
    <row r="197" spans="1:2" ht="31.5" x14ac:dyDescent="0.25">
      <c r="A197" s="10" t="s">
        <v>132</v>
      </c>
      <c r="B197" s="11">
        <f>2.59*12000/1000</f>
        <v>31.08</v>
      </c>
    </row>
    <row r="198" spans="1:2" ht="15.75" x14ac:dyDescent="0.25">
      <c r="A198" s="10" t="s">
        <v>8</v>
      </c>
      <c r="B198" s="11">
        <f>B197*0.1</f>
        <v>3.1080000000000001</v>
      </c>
    </row>
    <row r="199" spans="1:2" ht="15.75" x14ac:dyDescent="0.25">
      <c r="A199" s="4" t="s">
        <v>9</v>
      </c>
      <c r="B199" s="5">
        <f>SUM(B197:B198)</f>
        <v>34.187999999999995</v>
      </c>
    </row>
    <row r="200" spans="1:2" ht="31.5" x14ac:dyDescent="0.25">
      <c r="A200" s="10" t="s">
        <v>135</v>
      </c>
      <c r="B200" s="11">
        <f>2.59*27000/1000</f>
        <v>69.930000000000007</v>
      </c>
    </row>
    <row r="201" spans="1:2" ht="15.75" x14ac:dyDescent="0.25">
      <c r="A201" s="10" t="s">
        <v>8</v>
      </c>
      <c r="B201" s="11">
        <f>B200*0.1</f>
        <v>6.9930000000000012</v>
      </c>
    </row>
    <row r="202" spans="1:2" ht="15.75" x14ac:dyDescent="0.25">
      <c r="A202" s="4" t="s">
        <v>9</v>
      </c>
      <c r="B202" s="5">
        <f>SUM(B200:B201)</f>
        <v>76.923000000000002</v>
      </c>
    </row>
    <row r="203" spans="1:2" ht="15.75" x14ac:dyDescent="0.25">
      <c r="A203" s="22" t="str">
        <f>ТЭО!A84</f>
        <v xml:space="preserve">АРТПС Геранены               </v>
      </c>
      <c r="B203" s="23"/>
    </row>
    <row r="204" spans="1:2" ht="31.5" x14ac:dyDescent="0.25">
      <c r="A204" s="10" t="s">
        <v>129</v>
      </c>
      <c r="B204" s="11">
        <f>2.59*29000/1000</f>
        <v>75.11</v>
      </c>
    </row>
    <row r="205" spans="1:2" ht="15.75" x14ac:dyDescent="0.25">
      <c r="A205" s="10" t="s">
        <v>8</v>
      </c>
      <c r="B205" s="11">
        <f>B204*0.1</f>
        <v>7.5110000000000001</v>
      </c>
    </row>
    <row r="206" spans="1:2" ht="15.75" x14ac:dyDescent="0.25">
      <c r="A206" s="4" t="s">
        <v>9</v>
      </c>
      <c r="B206" s="5">
        <f>SUM(B204:B205)</f>
        <v>82.620999999999995</v>
      </c>
    </row>
    <row r="207" spans="1:2" ht="15.75" x14ac:dyDescent="0.25">
      <c r="A207" s="22" t="str">
        <f>ТЭО!A86</f>
        <v xml:space="preserve">АРТПС Горы                        </v>
      </c>
      <c r="B207" s="23"/>
    </row>
    <row r="208" spans="1:2" ht="31.5" x14ac:dyDescent="0.25">
      <c r="A208" s="10" t="s">
        <v>132</v>
      </c>
      <c r="B208" s="11">
        <f>2.59*12000/1000</f>
        <v>31.08</v>
      </c>
    </row>
    <row r="209" spans="1:2" ht="15.75" x14ac:dyDescent="0.25">
      <c r="A209" s="10" t="s">
        <v>8</v>
      </c>
      <c r="B209" s="11">
        <f>B208*0.1</f>
        <v>3.1080000000000001</v>
      </c>
    </row>
    <row r="210" spans="1:2" ht="15.75" x14ac:dyDescent="0.25">
      <c r="A210" s="4" t="s">
        <v>9</v>
      </c>
      <c r="B210" s="5">
        <f>SUM(B208:B209)</f>
        <v>34.187999999999995</v>
      </c>
    </row>
    <row r="211" spans="1:2" ht="31.5" x14ac:dyDescent="0.25">
      <c r="A211" s="10" t="s">
        <v>132</v>
      </c>
      <c r="B211" s="11">
        <f>2.59*12000/1000</f>
        <v>31.08</v>
      </c>
    </row>
    <row r="212" spans="1:2" ht="15.75" x14ac:dyDescent="0.25">
      <c r="A212" s="10" t="s">
        <v>8</v>
      </c>
      <c r="B212" s="11">
        <f>B211*0.1</f>
        <v>3.1080000000000001</v>
      </c>
    </row>
    <row r="213" spans="1:2" ht="15.75" x14ac:dyDescent="0.25">
      <c r="A213" s="4" t="s">
        <v>9</v>
      </c>
      <c r="B213" s="5">
        <f>SUM(B211:B212)</f>
        <v>34.187999999999995</v>
      </c>
    </row>
    <row r="214" spans="1:2" ht="31.5" x14ac:dyDescent="0.25">
      <c r="A214" s="10" t="s">
        <v>129</v>
      </c>
      <c r="B214" s="11">
        <f>2.59*29000/1000</f>
        <v>75.11</v>
      </c>
    </row>
    <row r="215" spans="1:2" ht="15.75" x14ac:dyDescent="0.25">
      <c r="A215" s="10" t="s">
        <v>8</v>
      </c>
      <c r="B215" s="11">
        <f>B214*0.1</f>
        <v>7.5110000000000001</v>
      </c>
    </row>
    <row r="216" spans="1:2" ht="15.75" x14ac:dyDescent="0.25">
      <c r="A216" s="4" t="s">
        <v>9</v>
      </c>
      <c r="B216" s="5">
        <f>SUM(B214:B215)</f>
        <v>82.620999999999995</v>
      </c>
    </row>
    <row r="217" spans="1:2" ht="15.75" x14ac:dyDescent="0.25">
      <c r="A217" s="22" t="str">
        <f>ТЭО!A90</f>
        <v xml:space="preserve">АРТПС Гребенка                         </v>
      </c>
      <c r="B217" s="23"/>
    </row>
    <row r="218" spans="1:2" ht="31.5" x14ac:dyDescent="0.25">
      <c r="A218" s="10" t="s">
        <v>132</v>
      </c>
      <c r="B218" s="11">
        <f>2.59*12000/1000</f>
        <v>31.08</v>
      </c>
    </row>
    <row r="219" spans="1:2" ht="15.75" x14ac:dyDescent="0.25">
      <c r="A219" s="10" t="s">
        <v>8</v>
      </c>
      <c r="B219" s="11">
        <f>B218*0.1</f>
        <v>3.1080000000000001</v>
      </c>
    </row>
    <row r="220" spans="1:2" ht="15.75" x14ac:dyDescent="0.25">
      <c r="A220" s="4" t="s">
        <v>9</v>
      </c>
      <c r="B220" s="5">
        <f>SUM(B218:B219)</f>
        <v>34.187999999999995</v>
      </c>
    </row>
    <row r="221" spans="1:2" ht="31.5" x14ac:dyDescent="0.25">
      <c r="A221" s="10" t="s">
        <v>135</v>
      </c>
      <c r="B221" s="11">
        <f>2.59*27000/1000</f>
        <v>69.930000000000007</v>
      </c>
    </row>
    <row r="222" spans="1:2" ht="15.75" x14ac:dyDescent="0.25">
      <c r="A222" s="10" t="s">
        <v>8</v>
      </c>
      <c r="B222" s="11">
        <f>B221*0.1</f>
        <v>6.9930000000000012</v>
      </c>
    </row>
    <row r="223" spans="1:2" ht="15.75" x14ac:dyDescent="0.25">
      <c r="A223" s="4" t="s">
        <v>9</v>
      </c>
      <c r="B223" s="5">
        <f>SUM(B221:B222)</f>
        <v>76.923000000000002</v>
      </c>
    </row>
    <row r="224" spans="1:2" ht="15.75" x14ac:dyDescent="0.25">
      <c r="A224" s="22" t="str">
        <f>ТЭО!A93</f>
        <v xml:space="preserve">АРТПС Гута                       </v>
      </c>
      <c r="B224" s="23"/>
    </row>
    <row r="225" spans="1:2" ht="31.5" x14ac:dyDescent="0.25">
      <c r="A225" s="10" t="s">
        <v>135</v>
      </c>
      <c r="B225" s="11">
        <f>2.59*27000/1000</f>
        <v>69.930000000000007</v>
      </c>
    </row>
    <row r="226" spans="1:2" ht="15.75" x14ac:dyDescent="0.25">
      <c r="A226" s="10" t="s">
        <v>8</v>
      </c>
      <c r="B226" s="11">
        <f>B225*0.1</f>
        <v>6.9930000000000012</v>
      </c>
    </row>
    <row r="227" spans="1:2" ht="15.75" x14ac:dyDescent="0.25">
      <c r="A227" s="4" t="s">
        <v>9</v>
      </c>
      <c r="B227" s="5">
        <f>SUM(B225:B226)</f>
        <v>76.923000000000002</v>
      </c>
    </row>
    <row r="228" spans="1:2" ht="15.75" x14ac:dyDescent="0.25">
      <c r="A228" s="22" t="str">
        <f>ТЭО!A95</f>
        <v xml:space="preserve">АРТПС Добрынь                    </v>
      </c>
      <c r="B228" s="23"/>
    </row>
    <row r="229" spans="1:2" ht="31.5" x14ac:dyDescent="0.25">
      <c r="A229" s="10" t="s">
        <v>135</v>
      </c>
      <c r="B229" s="11">
        <f>2.59*27000/1000</f>
        <v>69.930000000000007</v>
      </c>
    </row>
    <row r="230" spans="1:2" ht="15.75" x14ac:dyDescent="0.25">
      <c r="A230" s="10" t="s">
        <v>8</v>
      </c>
      <c r="B230" s="11">
        <f>B229*0.1</f>
        <v>6.9930000000000012</v>
      </c>
    </row>
    <row r="231" spans="1:2" ht="15.75" x14ac:dyDescent="0.25">
      <c r="A231" s="4" t="s">
        <v>9</v>
      </c>
      <c r="B231" s="5">
        <f>SUM(B229:B230)</f>
        <v>76.923000000000002</v>
      </c>
    </row>
    <row r="232" spans="1:2" ht="31.5" x14ac:dyDescent="0.25">
      <c r="A232" s="10" t="s">
        <v>130</v>
      </c>
      <c r="B232" s="11">
        <f>2.59*14000/1000</f>
        <v>36.26</v>
      </c>
    </row>
    <row r="233" spans="1:2" ht="15.75" x14ac:dyDescent="0.25">
      <c r="A233" s="10" t="s">
        <v>8</v>
      </c>
      <c r="B233" s="11">
        <f>B232*0.1</f>
        <v>3.6259999999999999</v>
      </c>
    </row>
    <row r="234" spans="1:2" ht="15.75" x14ac:dyDescent="0.25">
      <c r="A234" s="4" t="s">
        <v>9</v>
      </c>
      <c r="B234" s="5">
        <f>SUM(B232:B233)</f>
        <v>39.885999999999996</v>
      </c>
    </row>
    <row r="235" spans="1:2" ht="31.5" x14ac:dyDescent="0.25">
      <c r="A235" s="10" t="s">
        <v>130</v>
      </c>
      <c r="B235" s="11">
        <f>2.59*14000/1000</f>
        <v>36.26</v>
      </c>
    </row>
    <row r="236" spans="1:2" ht="15.75" x14ac:dyDescent="0.25">
      <c r="A236" s="10" t="s">
        <v>8</v>
      </c>
      <c r="B236" s="11">
        <f>B235*0.1</f>
        <v>3.6259999999999999</v>
      </c>
    </row>
    <row r="237" spans="1:2" ht="15.75" x14ac:dyDescent="0.25">
      <c r="A237" s="4" t="s">
        <v>9</v>
      </c>
      <c r="B237" s="5">
        <f>SUM(B235:B236)</f>
        <v>39.885999999999996</v>
      </c>
    </row>
    <row r="238" spans="1:2" ht="15.75" x14ac:dyDescent="0.25">
      <c r="A238" s="22" t="str">
        <f>ТЭО!A99</f>
        <v xml:space="preserve">АРТПС Долгиново                  </v>
      </c>
      <c r="B238" s="23"/>
    </row>
    <row r="239" spans="1:2" ht="31.5" x14ac:dyDescent="0.25">
      <c r="A239" s="10" t="s">
        <v>135</v>
      </c>
      <c r="B239" s="11">
        <f>2.59*27000/1000</f>
        <v>69.930000000000007</v>
      </c>
    </row>
    <row r="240" spans="1:2" ht="15.75" x14ac:dyDescent="0.25">
      <c r="A240" s="10" t="s">
        <v>8</v>
      </c>
      <c r="B240" s="11">
        <f>B239*0.1</f>
        <v>6.9930000000000012</v>
      </c>
    </row>
    <row r="241" spans="1:2" ht="15.75" x14ac:dyDescent="0.25">
      <c r="A241" s="4" t="s">
        <v>9</v>
      </c>
      <c r="B241" s="5">
        <f>SUM(B239:B240)</f>
        <v>76.923000000000002</v>
      </c>
    </row>
    <row r="242" spans="1:2" ht="31.5" x14ac:dyDescent="0.25">
      <c r="A242" s="10" t="s">
        <v>130</v>
      </c>
      <c r="B242" s="11">
        <f>2.59*14000/1000</f>
        <v>36.26</v>
      </c>
    </row>
    <row r="243" spans="1:2" ht="15.75" x14ac:dyDescent="0.25">
      <c r="A243" s="10" t="s">
        <v>8</v>
      </c>
      <c r="B243" s="11">
        <f>B242*0.1</f>
        <v>3.6259999999999999</v>
      </c>
    </row>
    <row r="244" spans="1:2" ht="15.75" x14ac:dyDescent="0.25">
      <c r="A244" s="4" t="s">
        <v>9</v>
      </c>
      <c r="B244" s="5">
        <f>SUM(B242:B243)</f>
        <v>39.885999999999996</v>
      </c>
    </row>
    <row r="245" spans="1:2" ht="31.5" x14ac:dyDescent="0.25">
      <c r="A245" s="10" t="s">
        <v>130</v>
      </c>
      <c r="B245" s="11">
        <f>2.59*14000/1000</f>
        <v>36.26</v>
      </c>
    </row>
    <row r="246" spans="1:2" ht="15.75" x14ac:dyDescent="0.25">
      <c r="A246" s="10" t="s">
        <v>8</v>
      </c>
      <c r="B246" s="11">
        <f>B245*0.1</f>
        <v>3.6259999999999999</v>
      </c>
    </row>
    <row r="247" spans="1:2" ht="15.75" x14ac:dyDescent="0.25">
      <c r="A247" s="4" t="s">
        <v>9</v>
      </c>
      <c r="B247" s="5">
        <f>SUM(B245:B246)</f>
        <v>39.885999999999996</v>
      </c>
    </row>
    <row r="248" spans="1:2" ht="31.5" x14ac:dyDescent="0.25">
      <c r="A248" s="10" t="s">
        <v>129</v>
      </c>
      <c r="B248" s="11">
        <f>2.59*29000/1000</f>
        <v>75.11</v>
      </c>
    </row>
    <row r="249" spans="1:2" ht="15.75" x14ac:dyDescent="0.25">
      <c r="A249" s="10" t="s">
        <v>8</v>
      </c>
      <c r="B249" s="11">
        <f>B248*0.1</f>
        <v>7.5110000000000001</v>
      </c>
    </row>
    <row r="250" spans="1:2" ht="15.75" x14ac:dyDescent="0.25">
      <c r="A250" s="4" t="s">
        <v>9</v>
      </c>
      <c r="B250" s="5">
        <f>SUM(B248:B249)</f>
        <v>82.620999999999995</v>
      </c>
    </row>
    <row r="251" spans="1:2" ht="31.5" x14ac:dyDescent="0.25">
      <c r="A251" s="10" t="s">
        <v>135</v>
      </c>
      <c r="B251" s="11">
        <f>2.59*27000/1000</f>
        <v>69.930000000000007</v>
      </c>
    </row>
    <row r="252" spans="1:2" ht="15.75" x14ac:dyDescent="0.25">
      <c r="A252" s="10" t="s">
        <v>8</v>
      </c>
      <c r="B252" s="11">
        <f>B251*0.1</f>
        <v>6.9930000000000012</v>
      </c>
    </row>
    <row r="253" spans="1:2" ht="15.75" x14ac:dyDescent="0.25">
      <c r="A253" s="4" t="s">
        <v>9</v>
      </c>
      <c r="B253" s="5">
        <f>SUM(B251:B252)</f>
        <v>76.923000000000002</v>
      </c>
    </row>
    <row r="254" spans="1:2" ht="31.5" x14ac:dyDescent="0.25">
      <c r="A254" s="10" t="s">
        <v>132</v>
      </c>
      <c r="B254" s="11">
        <f>2.59*12000/1000</f>
        <v>31.08</v>
      </c>
    </row>
    <row r="255" spans="1:2" ht="15.75" x14ac:dyDescent="0.25">
      <c r="A255" s="10" t="s">
        <v>8</v>
      </c>
      <c r="B255" s="11">
        <f>B254*0.1</f>
        <v>3.1080000000000001</v>
      </c>
    </row>
    <row r="256" spans="1:2" ht="15.75" x14ac:dyDescent="0.25">
      <c r="A256" s="4" t="s">
        <v>9</v>
      </c>
      <c r="B256" s="5">
        <f>SUM(B254:B255)</f>
        <v>34.187999999999995</v>
      </c>
    </row>
    <row r="257" spans="1:2" ht="31.5" x14ac:dyDescent="0.25">
      <c r="A257" s="10" t="s">
        <v>132</v>
      </c>
      <c r="B257" s="11">
        <f>2.59*12000/1000</f>
        <v>31.08</v>
      </c>
    </row>
    <row r="258" spans="1:2" ht="15.75" x14ac:dyDescent="0.25">
      <c r="A258" s="10" t="s">
        <v>8</v>
      </c>
      <c r="B258" s="11">
        <f>B257*0.1</f>
        <v>3.1080000000000001</v>
      </c>
    </row>
    <row r="259" spans="1:2" ht="15.75" x14ac:dyDescent="0.25">
      <c r="A259" s="4" t="s">
        <v>9</v>
      </c>
      <c r="B259" s="5">
        <f>SUM(B257:B258)</f>
        <v>34.187999999999995</v>
      </c>
    </row>
    <row r="260" spans="1:2" ht="15.75" x14ac:dyDescent="0.25">
      <c r="A260" s="22" t="str">
        <f>ТЭО!A106</f>
        <v xml:space="preserve">АРТПС Дричин                           </v>
      </c>
      <c r="B260" s="23"/>
    </row>
    <row r="261" spans="1:2" ht="31.5" x14ac:dyDescent="0.25">
      <c r="A261" s="10" t="s">
        <v>133</v>
      </c>
      <c r="B261" s="11">
        <f>2.59*25000/1000</f>
        <v>64.75</v>
      </c>
    </row>
    <row r="262" spans="1:2" ht="15.75" x14ac:dyDescent="0.25">
      <c r="A262" s="10" t="s">
        <v>8</v>
      </c>
      <c r="B262" s="11">
        <f>B261*0.1</f>
        <v>6.4750000000000005</v>
      </c>
    </row>
    <row r="263" spans="1:2" ht="15.75" x14ac:dyDescent="0.25">
      <c r="A263" s="4" t="s">
        <v>9</v>
      </c>
      <c r="B263" s="5">
        <v>71.3</v>
      </c>
    </row>
    <row r="264" spans="1:2" ht="31.5" x14ac:dyDescent="0.25">
      <c r="A264" s="10" t="s">
        <v>129</v>
      </c>
      <c r="B264" s="11">
        <f>2.59*29000/1000</f>
        <v>75.11</v>
      </c>
    </row>
    <row r="265" spans="1:2" ht="15.75" x14ac:dyDescent="0.25">
      <c r="A265" s="10" t="s">
        <v>8</v>
      </c>
      <c r="B265" s="11">
        <f>B264*0.1</f>
        <v>7.5110000000000001</v>
      </c>
    </row>
    <row r="266" spans="1:2" ht="15.75" x14ac:dyDescent="0.25">
      <c r="A266" s="4" t="s">
        <v>9</v>
      </c>
      <c r="B266" s="5">
        <f>SUM(B264:B265)</f>
        <v>82.620999999999995</v>
      </c>
    </row>
    <row r="267" spans="1:2" ht="31.5" x14ac:dyDescent="0.25">
      <c r="A267" s="10" t="s">
        <v>130</v>
      </c>
      <c r="B267" s="11">
        <f>2.59*14000/1000</f>
        <v>36.26</v>
      </c>
    </row>
    <row r="268" spans="1:2" ht="15.75" x14ac:dyDescent="0.25">
      <c r="A268" s="10" t="s">
        <v>8</v>
      </c>
      <c r="B268" s="11">
        <f>B267*0.1</f>
        <v>3.6259999999999999</v>
      </c>
    </row>
    <row r="269" spans="1:2" ht="15.75" x14ac:dyDescent="0.25">
      <c r="A269" s="4" t="s">
        <v>9</v>
      </c>
      <c r="B269" s="5">
        <f>SUM(B267:B268)</f>
        <v>39.885999999999996</v>
      </c>
    </row>
    <row r="270" spans="1:2" ht="15.75" x14ac:dyDescent="0.25">
      <c r="A270" s="22" t="str">
        <f>ТЭО!A110</f>
        <v xml:space="preserve">АРТПС Дрогичин                  </v>
      </c>
      <c r="B270" s="23"/>
    </row>
    <row r="271" spans="1:2" ht="31.5" x14ac:dyDescent="0.25">
      <c r="A271" s="10" t="s">
        <v>132</v>
      </c>
      <c r="B271" s="11">
        <f>2.59*12000/1000</f>
        <v>31.08</v>
      </c>
    </row>
    <row r="272" spans="1:2" ht="15.75" x14ac:dyDescent="0.25">
      <c r="A272" s="10" t="s">
        <v>8</v>
      </c>
      <c r="B272" s="11">
        <f>B271*0.1</f>
        <v>3.1080000000000001</v>
      </c>
    </row>
    <row r="273" spans="1:2" ht="15.75" x14ac:dyDescent="0.25">
      <c r="A273" s="4" t="s">
        <v>9</v>
      </c>
      <c r="B273" s="5">
        <f>SUM(B271:B272)</f>
        <v>34.187999999999995</v>
      </c>
    </row>
    <row r="274" spans="1:2" ht="31.5" x14ac:dyDescent="0.25">
      <c r="A274" s="10" t="s">
        <v>128</v>
      </c>
      <c r="B274" s="11">
        <f>2.59*12000/1000</f>
        <v>31.08</v>
      </c>
    </row>
    <row r="275" spans="1:2" ht="15.75" x14ac:dyDescent="0.25">
      <c r="A275" s="10" t="s">
        <v>8</v>
      </c>
      <c r="B275" s="11">
        <f>B274*0.1</f>
        <v>3.1080000000000001</v>
      </c>
    </row>
    <row r="276" spans="1:2" ht="15.75" x14ac:dyDescent="0.25">
      <c r="A276" s="4" t="s">
        <v>9</v>
      </c>
      <c r="B276" s="5">
        <f>SUM(B274:B275)</f>
        <v>34.187999999999995</v>
      </c>
    </row>
    <row r="277" spans="1:2" ht="31.5" x14ac:dyDescent="0.25">
      <c r="A277" s="10" t="s">
        <v>129</v>
      </c>
      <c r="B277" s="11">
        <f>2.59*29000/1000</f>
        <v>75.11</v>
      </c>
    </row>
    <row r="278" spans="1:2" ht="15.75" x14ac:dyDescent="0.25">
      <c r="A278" s="10" t="s">
        <v>8</v>
      </c>
      <c r="B278" s="11">
        <f>B277*0.1</f>
        <v>7.5110000000000001</v>
      </c>
    </row>
    <row r="279" spans="1:2" ht="15.75" x14ac:dyDescent="0.25">
      <c r="A279" s="4" t="s">
        <v>9</v>
      </c>
      <c r="B279" s="5">
        <f>SUM(B277:B278)</f>
        <v>82.620999999999995</v>
      </c>
    </row>
    <row r="280" spans="1:2" ht="15.75" x14ac:dyDescent="0.25">
      <c r="A280" s="22" t="str">
        <f>ТЭО!A114</f>
        <v xml:space="preserve">АРТПС Житковичи                  </v>
      </c>
      <c r="B280" s="23"/>
    </row>
    <row r="281" spans="1:2" ht="31.5" x14ac:dyDescent="0.25">
      <c r="A281" s="10" t="s">
        <v>129</v>
      </c>
      <c r="B281" s="11">
        <f>2.59*29000/1000</f>
        <v>75.11</v>
      </c>
    </row>
    <row r="282" spans="1:2" ht="15.75" x14ac:dyDescent="0.25">
      <c r="A282" s="10" t="s">
        <v>8</v>
      </c>
      <c r="B282" s="11">
        <f>B281*0.1</f>
        <v>7.5110000000000001</v>
      </c>
    </row>
    <row r="283" spans="1:2" ht="15.75" x14ac:dyDescent="0.25">
      <c r="A283" s="4" t="s">
        <v>9</v>
      </c>
      <c r="B283" s="5">
        <f>SUM(B281:B282)</f>
        <v>82.620999999999995</v>
      </c>
    </row>
    <row r="284" spans="1:2" ht="31.5" x14ac:dyDescent="0.25">
      <c r="A284" s="10" t="s">
        <v>132</v>
      </c>
      <c r="B284" s="11">
        <f>2.59*12000/1000</f>
        <v>31.08</v>
      </c>
    </row>
    <row r="285" spans="1:2" ht="15.75" x14ac:dyDescent="0.25">
      <c r="A285" s="10" t="s">
        <v>8</v>
      </c>
      <c r="B285" s="11">
        <f>B284*0.1</f>
        <v>3.1080000000000001</v>
      </c>
    </row>
    <row r="286" spans="1:2" ht="15.75" x14ac:dyDescent="0.25">
      <c r="A286" s="4" t="s">
        <v>9</v>
      </c>
      <c r="B286" s="5">
        <f>SUM(B284:B285)</f>
        <v>34.187999999999995</v>
      </c>
    </row>
    <row r="287" spans="1:2" ht="31.5" x14ac:dyDescent="0.25">
      <c r="A287" s="10" t="s">
        <v>132</v>
      </c>
      <c r="B287" s="11">
        <f>2.59*12000/1000</f>
        <v>31.08</v>
      </c>
    </row>
    <row r="288" spans="1:2" ht="15.75" x14ac:dyDescent="0.25">
      <c r="A288" s="10" t="s">
        <v>8</v>
      </c>
      <c r="B288" s="11">
        <f>B287*0.1</f>
        <v>3.1080000000000001</v>
      </c>
    </row>
    <row r="289" spans="1:2" ht="15.75" x14ac:dyDescent="0.25">
      <c r="A289" s="4" t="s">
        <v>9</v>
      </c>
      <c r="B289" s="5">
        <f>SUM(B287:B288)</f>
        <v>34.187999999999995</v>
      </c>
    </row>
    <row r="290" spans="1:2" ht="15.75" x14ac:dyDescent="0.25">
      <c r="A290" s="22" t="str">
        <f>ТЭО!A118</f>
        <v xml:space="preserve">АРТПС Жлобин                      </v>
      </c>
      <c r="B290" s="23"/>
    </row>
    <row r="291" spans="1:2" ht="31.5" x14ac:dyDescent="0.25">
      <c r="A291" s="10" t="s">
        <v>130</v>
      </c>
      <c r="B291" s="11">
        <f>2.59*14000/1000</f>
        <v>36.26</v>
      </c>
    </row>
    <row r="292" spans="1:2" ht="15.75" x14ac:dyDescent="0.25">
      <c r="A292" s="10" t="s">
        <v>8</v>
      </c>
      <c r="B292" s="11">
        <f>B291*0.1</f>
        <v>3.6259999999999999</v>
      </c>
    </row>
    <row r="293" spans="1:2" ht="15.75" x14ac:dyDescent="0.25">
      <c r="A293" s="4" t="s">
        <v>9</v>
      </c>
      <c r="B293" s="5">
        <f>SUM(B291:B292)</f>
        <v>39.885999999999996</v>
      </c>
    </row>
    <row r="294" spans="1:2" ht="31.5" x14ac:dyDescent="0.25">
      <c r="A294" s="10" t="s">
        <v>134</v>
      </c>
      <c r="B294" s="11">
        <f>2.59*20000/1000</f>
        <v>51.8</v>
      </c>
    </row>
    <row r="295" spans="1:2" ht="15.75" x14ac:dyDescent="0.25">
      <c r="A295" s="10" t="s">
        <v>8</v>
      </c>
      <c r="B295" s="11">
        <f>B294*0.1</f>
        <v>5.18</v>
      </c>
    </row>
    <row r="296" spans="1:2" ht="15.75" x14ac:dyDescent="0.25">
      <c r="A296" s="4" t="s">
        <v>9</v>
      </c>
      <c r="B296" s="5">
        <f>SUM(B294:B295)</f>
        <v>56.98</v>
      </c>
    </row>
    <row r="297" spans="1:2" ht="31.5" x14ac:dyDescent="0.25">
      <c r="A297" s="10" t="s">
        <v>134</v>
      </c>
      <c r="B297" s="11">
        <f>2.59*20000/1000</f>
        <v>51.8</v>
      </c>
    </row>
    <row r="298" spans="1:2" ht="15.75" x14ac:dyDescent="0.25">
      <c r="A298" s="10" t="s">
        <v>8</v>
      </c>
      <c r="B298" s="11">
        <f>B297*0.1</f>
        <v>5.18</v>
      </c>
    </row>
    <row r="299" spans="1:2" ht="15.75" x14ac:dyDescent="0.25">
      <c r="A299" s="4" t="s">
        <v>9</v>
      </c>
      <c r="B299" s="5">
        <f>SUM(B297:B298)</f>
        <v>56.98</v>
      </c>
    </row>
    <row r="300" spans="1:2" ht="31.5" x14ac:dyDescent="0.25">
      <c r="A300" s="10" t="s">
        <v>133</v>
      </c>
      <c r="B300" s="11">
        <f>2.59*25000/1000</f>
        <v>64.75</v>
      </c>
    </row>
    <row r="301" spans="1:2" ht="15.75" x14ac:dyDescent="0.25">
      <c r="A301" s="10" t="s">
        <v>8</v>
      </c>
      <c r="B301" s="11">
        <f>B300*0.1</f>
        <v>6.4750000000000005</v>
      </c>
    </row>
    <row r="302" spans="1:2" ht="15.75" x14ac:dyDescent="0.25">
      <c r="A302" s="4" t="s">
        <v>9</v>
      </c>
      <c r="B302" s="5">
        <v>71.3</v>
      </c>
    </row>
    <row r="303" spans="1:2" ht="31.5" x14ac:dyDescent="0.25">
      <c r="A303" s="10" t="s">
        <v>139</v>
      </c>
      <c r="B303" s="11">
        <f>2.59*11000/1000</f>
        <v>28.49</v>
      </c>
    </row>
    <row r="304" spans="1:2" ht="15.75" x14ac:dyDescent="0.25">
      <c r="A304" s="10" t="s">
        <v>8</v>
      </c>
      <c r="B304" s="11">
        <f>B303*0.1</f>
        <v>2.8490000000000002</v>
      </c>
    </row>
    <row r="305" spans="1:2" ht="15.75" x14ac:dyDescent="0.25">
      <c r="A305" s="4" t="s">
        <v>9</v>
      </c>
      <c r="B305" s="5">
        <f>SUM(B303:B304)</f>
        <v>31.338999999999999</v>
      </c>
    </row>
    <row r="306" spans="1:2" ht="31.5" x14ac:dyDescent="0.25">
      <c r="A306" s="10" t="s">
        <v>134</v>
      </c>
      <c r="B306" s="11">
        <f>2.59*20000/1000</f>
        <v>51.8</v>
      </c>
    </row>
    <row r="307" spans="1:2" ht="15.75" x14ac:dyDescent="0.25">
      <c r="A307" s="10" t="s">
        <v>8</v>
      </c>
      <c r="B307" s="11">
        <f>B306*0.1</f>
        <v>5.18</v>
      </c>
    </row>
    <row r="308" spans="1:2" ht="15.75" x14ac:dyDescent="0.25">
      <c r="A308" s="4" t="s">
        <v>9</v>
      </c>
      <c r="B308" s="5">
        <f>SUM(B306:B307)</f>
        <v>56.98</v>
      </c>
    </row>
    <row r="309" spans="1:2" ht="31.5" x14ac:dyDescent="0.25">
      <c r="A309" s="10" t="s">
        <v>130</v>
      </c>
      <c r="B309" s="11">
        <f>2.59*14000/1000</f>
        <v>36.26</v>
      </c>
    </row>
    <row r="310" spans="1:2" ht="15.75" x14ac:dyDescent="0.25">
      <c r="A310" s="10" t="s">
        <v>8</v>
      </c>
      <c r="B310" s="11">
        <f>B309*0.1</f>
        <v>3.6259999999999999</v>
      </c>
    </row>
    <row r="311" spans="1:2" ht="15.75" x14ac:dyDescent="0.25">
      <c r="A311" s="4" t="s">
        <v>9</v>
      </c>
      <c r="B311" s="5">
        <f>SUM(B309:B310)</f>
        <v>39.885999999999996</v>
      </c>
    </row>
    <row r="312" spans="1:2" ht="15.75" x14ac:dyDescent="0.25">
      <c r="A312" s="22" t="str">
        <f>ТЭО!A126</f>
        <v xml:space="preserve">АРТПС Запрудье                    </v>
      </c>
      <c r="B312" s="23"/>
    </row>
    <row r="313" spans="1:2" ht="31.5" x14ac:dyDescent="0.25">
      <c r="A313" s="10" t="s">
        <v>135</v>
      </c>
      <c r="B313" s="11">
        <f>2.59*27000/1000</f>
        <v>69.930000000000007</v>
      </c>
    </row>
    <row r="314" spans="1:2" ht="15.75" x14ac:dyDescent="0.25">
      <c r="A314" s="10" t="s">
        <v>8</v>
      </c>
      <c r="B314" s="11">
        <f>B313*0.1</f>
        <v>6.9930000000000012</v>
      </c>
    </row>
    <row r="315" spans="1:2" ht="15.75" x14ac:dyDescent="0.25">
      <c r="A315" s="4" t="s">
        <v>9</v>
      </c>
      <c r="B315" s="5">
        <f>SUM(B313:B314)</f>
        <v>76.923000000000002</v>
      </c>
    </row>
    <row r="316" spans="1:2" ht="31.5" x14ac:dyDescent="0.25">
      <c r="A316" s="10" t="s">
        <v>130</v>
      </c>
      <c r="B316" s="11">
        <f>2.59*14000/1000</f>
        <v>36.26</v>
      </c>
    </row>
    <row r="317" spans="1:2" ht="15.75" x14ac:dyDescent="0.25">
      <c r="A317" s="10" t="s">
        <v>8</v>
      </c>
      <c r="B317" s="11">
        <f>B316*0.1</f>
        <v>3.6259999999999999</v>
      </c>
    </row>
    <row r="318" spans="1:2" ht="15.75" x14ac:dyDescent="0.25">
      <c r="A318" s="4" t="s">
        <v>9</v>
      </c>
      <c r="B318" s="5">
        <f>SUM(B316:B317)</f>
        <v>39.885999999999996</v>
      </c>
    </row>
    <row r="319" spans="1:2" ht="31.5" x14ac:dyDescent="0.25">
      <c r="A319" s="10" t="s">
        <v>130</v>
      </c>
      <c r="B319" s="11">
        <f>2.59*14000/1000</f>
        <v>36.26</v>
      </c>
    </row>
    <row r="320" spans="1:2" ht="15.75" x14ac:dyDescent="0.25">
      <c r="A320" s="10" t="s">
        <v>8</v>
      </c>
      <c r="B320" s="11">
        <f>B319*0.1</f>
        <v>3.6259999999999999</v>
      </c>
    </row>
    <row r="321" spans="1:2" ht="15.75" x14ac:dyDescent="0.25">
      <c r="A321" s="4" t="s">
        <v>9</v>
      </c>
      <c r="B321" s="5">
        <f>SUM(B319:B320)</f>
        <v>39.885999999999996</v>
      </c>
    </row>
    <row r="322" spans="1:2" ht="15.75" x14ac:dyDescent="0.25">
      <c r="A322" s="22" t="str">
        <f>ТЭО!A130</f>
        <v xml:space="preserve">АРТПС Защебье                    </v>
      </c>
      <c r="B322" s="23"/>
    </row>
    <row r="323" spans="1:2" ht="31.5" x14ac:dyDescent="0.25">
      <c r="A323" s="10" t="s">
        <v>133</v>
      </c>
      <c r="B323" s="11">
        <f>2.59*25000/1000</f>
        <v>64.75</v>
      </c>
    </row>
    <row r="324" spans="1:2" ht="15.75" x14ac:dyDescent="0.25">
      <c r="A324" s="10" t="s">
        <v>8</v>
      </c>
      <c r="B324" s="11">
        <f>B323*0.1</f>
        <v>6.4750000000000005</v>
      </c>
    </row>
    <row r="325" spans="1:2" ht="15.75" x14ac:dyDescent="0.25">
      <c r="A325" s="4" t="s">
        <v>9</v>
      </c>
      <c r="B325" s="5">
        <v>71.3</v>
      </c>
    </row>
    <row r="326" spans="1:2" ht="31.5" x14ac:dyDescent="0.25">
      <c r="A326" s="10" t="s">
        <v>133</v>
      </c>
      <c r="B326" s="11">
        <f>2.59*25000/1000</f>
        <v>64.75</v>
      </c>
    </row>
    <row r="327" spans="1:2" ht="15.75" x14ac:dyDescent="0.25">
      <c r="A327" s="10" t="s">
        <v>8</v>
      </c>
      <c r="B327" s="11">
        <f>B326*0.1</f>
        <v>6.4750000000000005</v>
      </c>
    </row>
    <row r="328" spans="1:2" ht="15.75" x14ac:dyDescent="0.25">
      <c r="A328" s="4" t="s">
        <v>9</v>
      </c>
      <c r="B328" s="5">
        <v>71.3</v>
      </c>
    </row>
    <row r="329" spans="1:2" ht="31.5" x14ac:dyDescent="0.25">
      <c r="A329" s="10" t="s">
        <v>133</v>
      </c>
      <c r="B329" s="11">
        <f>2.59*25000/1000</f>
        <v>64.75</v>
      </c>
    </row>
    <row r="330" spans="1:2" ht="15.75" x14ac:dyDescent="0.25">
      <c r="A330" s="10" t="s">
        <v>8</v>
      </c>
      <c r="B330" s="11">
        <f>B329*0.1</f>
        <v>6.4750000000000005</v>
      </c>
    </row>
    <row r="331" spans="1:2" ht="15.75" x14ac:dyDescent="0.25">
      <c r="A331" s="4" t="s">
        <v>9</v>
      </c>
      <c r="B331" s="5">
        <v>71.3</v>
      </c>
    </row>
    <row r="332" spans="1:2" ht="15.75" x14ac:dyDescent="0.25">
      <c r="A332" s="22" t="str">
        <f>ТЭО!A134</f>
        <v xml:space="preserve">АРТПС Копыль                      </v>
      </c>
      <c r="B332" s="23"/>
    </row>
    <row r="333" spans="1:2" ht="31.5" x14ac:dyDescent="0.25">
      <c r="A333" s="10" t="s">
        <v>134</v>
      </c>
      <c r="B333" s="11">
        <f>2.59*20000/1000</f>
        <v>51.8</v>
      </c>
    </row>
    <row r="334" spans="1:2" ht="15.75" x14ac:dyDescent="0.25">
      <c r="A334" s="10" t="s">
        <v>8</v>
      </c>
      <c r="B334" s="11">
        <f>B333*0.1</f>
        <v>5.18</v>
      </c>
    </row>
    <row r="335" spans="1:2" ht="15.75" x14ac:dyDescent="0.25">
      <c r="A335" s="4" t="s">
        <v>9</v>
      </c>
      <c r="B335" s="5">
        <f>SUM(B333:B334)</f>
        <v>56.98</v>
      </c>
    </row>
    <row r="336" spans="1:2" ht="31.5" x14ac:dyDescent="0.25">
      <c r="A336" s="10" t="s">
        <v>131</v>
      </c>
      <c r="B336" s="11">
        <f>2.59*14000/1000</f>
        <v>36.26</v>
      </c>
    </row>
    <row r="337" spans="1:2" ht="15.75" x14ac:dyDescent="0.25">
      <c r="A337" s="10" t="s">
        <v>8</v>
      </c>
      <c r="B337" s="11">
        <f>B336*0.1</f>
        <v>3.6259999999999999</v>
      </c>
    </row>
    <row r="338" spans="1:2" ht="15.75" x14ac:dyDescent="0.25">
      <c r="A338" s="4" t="s">
        <v>9</v>
      </c>
      <c r="B338" s="5">
        <f>SUM(B336:B337)</f>
        <v>39.885999999999996</v>
      </c>
    </row>
    <row r="339" spans="1:2" ht="15.75" x14ac:dyDescent="0.25">
      <c r="A339" s="22" t="str">
        <f>ТЭО!A137</f>
        <v xml:space="preserve">АРТПС Костюковичи                 </v>
      </c>
      <c r="B339" s="23"/>
    </row>
    <row r="340" spans="1:2" ht="31.5" x14ac:dyDescent="0.25">
      <c r="A340" s="10" t="s">
        <v>134</v>
      </c>
      <c r="B340" s="11">
        <f>2.59*20000/1000</f>
        <v>51.8</v>
      </c>
    </row>
    <row r="341" spans="1:2" ht="15.75" x14ac:dyDescent="0.25">
      <c r="A341" s="10" t="s">
        <v>8</v>
      </c>
      <c r="B341" s="11">
        <f>B340*0.1</f>
        <v>5.18</v>
      </c>
    </row>
    <row r="342" spans="1:2" ht="15.75" x14ac:dyDescent="0.25">
      <c r="A342" s="4" t="s">
        <v>9</v>
      </c>
      <c r="B342" s="5">
        <f>SUM(B340:B341)</f>
        <v>56.98</v>
      </c>
    </row>
    <row r="343" spans="1:2" ht="31.5" x14ac:dyDescent="0.25">
      <c r="A343" s="10" t="s">
        <v>134</v>
      </c>
      <c r="B343" s="11">
        <f>2.59*20000/1000</f>
        <v>51.8</v>
      </c>
    </row>
    <row r="344" spans="1:2" ht="15.75" x14ac:dyDescent="0.25">
      <c r="A344" s="10" t="s">
        <v>8</v>
      </c>
      <c r="B344" s="11">
        <f>B343*0.1</f>
        <v>5.18</v>
      </c>
    </row>
    <row r="345" spans="1:2" ht="15.75" x14ac:dyDescent="0.25">
      <c r="A345" s="4" t="s">
        <v>9</v>
      </c>
      <c r="B345" s="5">
        <f>SUM(B343:B344)</f>
        <v>56.98</v>
      </c>
    </row>
    <row r="346" spans="1:2" ht="31.5" x14ac:dyDescent="0.25">
      <c r="A346" s="10" t="s">
        <v>134</v>
      </c>
      <c r="B346" s="11">
        <f>2.59*20000/1000</f>
        <v>51.8</v>
      </c>
    </row>
    <row r="347" spans="1:2" ht="15.75" x14ac:dyDescent="0.25">
      <c r="A347" s="10" t="s">
        <v>8</v>
      </c>
      <c r="B347" s="11">
        <f>B346*0.1</f>
        <v>5.18</v>
      </c>
    </row>
    <row r="348" spans="1:2" ht="15.75" x14ac:dyDescent="0.25">
      <c r="A348" s="4" t="s">
        <v>9</v>
      </c>
      <c r="B348" s="5">
        <f>SUM(B346:B347)</f>
        <v>56.98</v>
      </c>
    </row>
    <row r="349" spans="1:2" ht="31.5" x14ac:dyDescent="0.25">
      <c r="A349" s="10" t="s">
        <v>134</v>
      </c>
      <c r="B349" s="11">
        <f>2.59*20000/1000</f>
        <v>51.8</v>
      </c>
    </row>
    <row r="350" spans="1:2" ht="15.75" x14ac:dyDescent="0.25">
      <c r="A350" s="10" t="s">
        <v>8</v>
      </c>
      <c r="B350" s="11">
        <f>B349*0.1</f>
        <v>5.18</v>
      </c>
    </row>
    <row r="351" spans="1:2" ht="15.75" x14ac:dyDescent="0.25">
      <c r="A351" s="4" t="s">
        <v>9</v>
      </c>
      <c r="B351" s="5">
        <f>SUM(B349:B350)</f>
        <v>56.98</v>
      </c>
    </row>
    <row r="352" spans="1:2" ht="31.5" x14ac:dyDescent="0.25">
      <c r="A352" s="10" t="s">
        <v>129</v>
      </c>
      <c r="B352" s="11">
        <f>2.59*29000/1000</f>
        <v>75.11</v>
      </c>
    </row>
    <row r="353" spans="1:2" ht="15.75" x14ac:dyDescent="0.25">
      <c r="A353" s="10" t="s">
        <v>8</v>
      </c>
      <c r="B353" s="11">
        <f>B352*0.1</f>
        <v>7.5110000000000001</v>
      </c>
    </row>
    <row r="354" spans="1:2" ht="15.75" x14ac:dyDescent="0.25">
      <c r="A354" s="4" t="s">
        <v>9</v>
      </c>
      <c r="B354" s="5">
        <f>SUM(B352:B353)</f>
        <v>82.620999999999995</v>
      </c>
    </row>
    <row r="355" spans="1:2" ht="15.75" x14ac:dyDescent="0.25">
      <c r="A355" s="22" t="str">
        <f>ТЭО!A143</f>
        <v xml:space="preserve">АРТПС Крево                    </v>
      </c>
      <c r="B355" s="23"/>
    </row>
    <row r="356" spans="1:2" ht="31.5" x14ac:dyDescent="0.25">
      <c r="A356" s="10" t="s">
        <v>128</v>
      </c>
      <c r="B356" s="11">
        <f>2.59*12000/1000</f>
        <v>31.08</v>
      </c>
    </row>
    <row r="357" spans="1:2" ht="15.75" x14ac:dyDescent="0.25">
      <c r="A357" s="10" t="s">
        <v>8</v>
      </c>
      <c r="B357" s="11">
        <f>B356*0.1</f>
        <v>3.1080000000000001</v>
      </c>
    </row>
    <row r="358" spans="1:2" ht="15.75" x14ac:dyDescent="0.25">
      <c r="A358" s="4" t="s">
        <v>9</v>
      </c>
      <c r="B358" s="5">
        <f>SUM(B356:B357)</f>
        <v>34.187999999999995</v>
      </c>
    </row>
    <row r="359" spans="1:2" ht="31.5" x14ac:dyDescent="0.25">
      <c r="A359" s="10" t="s">
        <v>128</v>
      </c>
      <c r="B359" s="11">
        <f>2.59*12000/1000</f>
        <v>31.08</v>
      </c>
    </row>
    <row r="360" spans="1:2" ht="15.75" x14ac:dyDescent="0.25">
      <c r="A360" s="10" t="s">
        <v>8</v>
      </c>
      <c r="B360" s="11">
        <f>B359*0.1</f>
        <v>3.1080000000000001</v>
      </c>
    </row>
    <row r="361" spans="1:2" ht="15.75" x14ac:dyDescent="0.25">
      <c r="A361" s="4" t="s">
        <v>9</v>
      </c>
      <c r="B361" s="5">
        <f>SUM(B359:B360)</f>
        <v>34.187999999999995</v>
      </c>
    </row>
    <row r="362" spans="1:2" ht="31.5" x14ac:dyDescent="0.25">
      <c r="A362" s="10" t="s">
        <v>128</v>
      </c>
      <c r="B362" s="11">
        <f>2.59*12000/1000</f>
        <v>31.08</v>
      </c>
    </row>
    <row r="363" spans="1:2" ht="15.75" x14ac:dyDescent="0.25">
      <c r="A363" s="10" t="s">
        <v>8</v>
      </c>
      <c r="B363" s="11">
        <f>B362*0.1</f>
        <v>3.1080000000000001</v>
      </c>
    </row>
    <row r="364" spans="1:2" ht="15.75" x14ac:dyDescent="0.25">
      <c r="A364" s="4" t="s">
        <v>9</v>
      </c>
      <c r="B364" s="5">
        <f>SUM(B362:B363)</f>
        <v>34.187999999999995</v>
      </c>
    </row>
    <row r="365" spans="1:2" ht="31.5" x14ac:dyDescent="0.25">
      <c r="A365" s="10" t="s">
        <v>129</v>
      </c>
      <c r="B365" s="11">
        <f>2.59*29000/1000</f>
        <v>75.11</v>
      </c>
    </row>
    <row r="366" spans="1:2" ht="15.75" x14ac:dyDescent="0.25">
      <c r="A366" s="10" t="s">
        <v>8</v>
      </c>
      <c r="B366" s="11">
        <f>B365*0.1</f>
        <v>7.5110000000000001</v>
      </c>
    </row>
    <row r="367" spans="1:2" ht="15.75" x14ac:dyDescent="0.25">
      <c r="A367" s="4" t="s">
        <v>9</v>
      </c>
      <c r="B367" s="5">
        <f>SUM(B365:B366)</f>
        <v>82.620999999999995</v>
      </c>
    </row>
    <row r="368" spans="1:2" ht="31.5" x14ac:dyDescent="0.25">
      <c r="A368" s="10" t="s">
        <v>130</v>
      </c>
      <c r="B368" s="11">
        <f>2.59*14000/1000</f>
        <v>36.26</v>
      </c>
    </row>
    <row r="369" spans="1:2" ht="15.75" x14ac:dyDescent="0.25">
      <c r="A369" s="10" t="s">
        <v>8</v>
      </c>
      <c r="B369" s="11">
        <f>B368*0.1</f>
        <v>3.6259999999999999</v>
      </c>
    </row>
    <row r="370" spans="1:2" ht="15.75" x14ac:dyDescent="0.25">
      <c r="A370" s="4" t="s">
        <v>9</v>
      </c>
      <c r="B370" s="5">
        <f>SUM(B368:B369)</f>
        <v>39.885999999999996</v>
      </c>
    </row>
    <row r="371" spans="1:2" ht="15.75" x14ac:dyDescent="0.25">
      <c r="A371" s="22" t="str">
        <f>ТЭО!A149</f>
        <v xml:space="preserve">АРТПС Кричев                      </v>
      </c>
      <c r="B371" s="23"/>
    </row>
    <row r="372" spans="1:2" ht="31.5" x14ac:dyDescent="0.25">
      <c r="A372" s="10" t="s">
        <v>129</v>
      </c>
      <c r="B372" s="11">
        <f>2.59*29000/1000</f>
        <v>75.11</v>
      </c>
    </row>
    <row r="373" spans="1:2" ht="15.75" x14ac:dyDescent="0.25">
      <c r="A373" s="10" t="s">
        <v>8</v>
      </c>
      <c r="B373" s="11">
        <f>B372*0.1</f>
        <v>7.5110000000000001</v>
      </c>
    </row>
    <row r="374" spans="1:2" ht="15.75" x14ac:dyDescent="0.25">
      <c r="A374" s="4" t="s">
        <v>9</v>
      </c>
      <c r="B374" s="5">
        <f>SUM(B372:B373)</f>
        <v>82.620999999999995</v>
      </c>
    </row>
    <row r="375" spans="1:2" ht="31.5" x14ac:dyDescent="0.25">
      <c r="A375" s="10" t="s">
        <v>133</v>
      </c>
      <c r="B375" s="11">
        <f>2.59*25000/1000</f>
        <v>64.75</v>
      </c>
    </row>
    <row r="376" spans="1:2" ht="15.75" x14ac:dyDescent="0.25">
      <c r="A376" s="10" t="s">
        <v>8</v>
      </c>
      <c r="B376" s="11">
        <f>B375*0.1</f>
        <v>6.4750000000000005</v>
      </c>
    </row>
    <row r="377" spans="1:2" ht="15.75" x14ac:dyDescent="0.25">
      <c r="A377" s="4" t="s">
        <v>9</v>
      </c>
      <c r="B377" s="5">
        <v>71.3</v>
      </c>
    </row>
    <row r="378" spans="1:2" ht="31.5" x14ac:dyDescent="0.25">
      <c r="A378" s="10" t="s">
        <v>133</v>
      </c>
      <c r="B378" s="11">
        <f>2.59*25000/1000</f>
        <v>64.75</v>
      </c>
    </row>
    <row r="379" spans="1:2" ht="15.75" x14ac:dyDescent="0.25">
      <c r="A379" s="10" t="s">
        <v>8</v>
      </c>
      <c r="B379" s="11">
        <f>B378*0.1</f>
        <v>6.4750000000000005</v>
      </c>
    </row>
    <row r="380" spans="1:2" ht="15.75" x14ac:dyDescent="0.25">
      <c r="A380" s="4" t="s">
        <v>9</v>
      </c>
      <c r="B380" s="5">
        <v>71.3</v>
      </c>
    </row>
    <row r="381" spans="1:2" ht="15.75" x14ac:dyDescent="0.25">
      <c r="A381" s="22" t="str">
        <f>ТЭО!A153</f>
        <v xml:space="preserve">АРТПС Крулевщина                  </v>
      </c>
      <c r="B381" s="23"/>
    </row>
    <row r="382" spans="1:2" ht="31.5" x14ac:dyDescent="0.25">
      <c r="A382" s="10" t="s">
        <v>135</v>
      </c>
      <c r="B382" s="11">
        <f>2.59*27000/1000</f>
        <v>69.930000000000007</v>
      </c>
    </row>
    <row r="383" spans="1:2" ht="15.75" x14ac:dyDescent="0.25">
      <c r="A383" s="10" t="s">
        <v>8</v>
      </c>
      <c r="B383" s="11">
        <f>B382*0.1</f>
        <v>6.9930000000000012</v>
      </c>
    </row>
    <row r="384" spans="1:2" ht="15.75" x14ac:dyDescent="0.25">
      <c r="A384" s="4" t="s">
        <v>9</v>
      </c>
      <c r="B384" s="5">
        <f>SUM(B382:B383)</f>
        <v>76.923000000000002</v>
      </c>
    </row>
    <row r="385" spans="1:2" ht="31.5" x14ac:dyDescent="0.25">
      <c r="A385" s="10" t="s">
        <v>132</v>
      </c>
      <c r="B385" s="11">
        <f>2.59*12000/1000</f>
        <v>31.08</v>
      </c>
    </row>
    <row r="386" spans="1:2" ht="15.75" x14ac:dyDescent="0.25">
      <c r="A386" s="10" t="s">
        <v>8</v>
      </c>
      <c r="B386" s="11">
        <f>B385*0.1</f>
        <v>3.1080000000000001</v>
      </c>
    </row>
    <row r="387" spans="1:2" ht="15.75" x14ac:dyDescent="0.25">
      <c r="A387" s="4" t="s">
        <v>9</v>
      </c>
      <c r="B387" s="5">
        <f>SUM(B385:B386)</f>
        <v>34.187999999999995</v>
      </c>
    </row>
    <row r="388" spans="1:2" ht="31.5" x14ac:dyDescent="0.25">
      <c r="A388" s="10" t="s">
        <v>130</v>
      </c>
      <c r="B388" s="11">
        <f>2.59*14000/1000</f>
        <v>36.26</v>
      </c>
    </row>
    <row r="389" spans="1:2" ht="15.75" x14ac:dyDescent="0.25">
      <c r="A389" s="10" t="s">
        <v>8</v>
      </c>
      <c r="B389" s="11">
        <f>B388*0.1</f>
        <v>3.6259999999999999</v>
      </c>
    </row>
    <row r="390" spans="1:2" ht="15.75" x14ac:dyDescent="0.25">
      <c r="A390" s="4" t="s">
        <v>9</v>
      </c>
      <c r="B390" s="5">
        <f>SUM(B388:B389)</f>
        <v>39.885999999999996</v>
      </c>
    </row>
    <row r="391" spans="1:2" ht="15.75" x14ac:dyDescent="0.25">
      <c r="A391" s="22" t="str">
        <f>ТЭО!A157</f>
        <v xml:space="preserve">АРТПС Крупский                         </v>
      </c>
      <c r="B391" s="23"/>
    </row>
    <row r="392" spans="1:2" ht="31.5" x14ac:dyDescent="0.25">
      <c r="A392" s="10" t="s">
        <v>134</v>
      </c>
      <c r="B392" s="11">
        <f>2.59*20000/1000</f>
        <v>51.8</v>
      </c>
    </row>
    <row r="393" spans="1:2" ht="15.75" x14ac:dyDescent="0.25">
      <c r="A393" s="10" t="s">
        <v>8</v>
      </c>
      <c r="B393" s="11">
        <f>B392*0.1</f>
        <v>5.18</v>
      </c>
    </row>
    <row r="394" spans="1:2" ht="15.75" x14ac:dyDescent="0.25">
      <c r="A394" s="4" t="s">
        <v>9</v>
      </c>
      <c r="B394" s="5">
        <f>SUM(B392:B393)</f>
        <v>56.98</v>
      </c>
    </row>
    <row r="395" spans="1:2" ht="31.5" x14ac:dyDescent="0.25">
      <c r="A395" s="10" t="s">
        <v>134</v>
      </c>
      <c r="B395" s="11">
        <f>2.59*20000/1000</f>
        <v>51.8</v>
      </c>
    </row>
    <row r="396" spans="1:2" ht="15.75" x14ac:dyDescent="0.25">
      <c r="A396" s="10" t="s">
        <v>8</v>
      </c>
      <c r="B396" s="11">
        <f>B395*0.1</f>
        <v>5.18</v>
      </c>
    </row>
    <row r="397" spans="1:2" ht="15.75" x14ac:dyDescent="0.25">
      <c r="A397" s="4" t="s">
        <v>9</v>
      </c>
      <c r="B397" s="5">
        <f>SUM(B395:B396)</f>
        <v>56.98</v>
      </c>
    </row>
    <row r="398" spans="1:2" ht="31.5" x14ac:dyDescent="0.25">
      <c r="A398" s="10" t="s">
        <v>129</v>
      </c>
      <c r="B398" s="11">
        <f>2.59*29000/1000</f>
        <v>75.11</v>
      </c>
    </row>
    <row r="399" spans="1:2" ht="15.75" x14ac:dyDescent="0.25">
      <c r="A399" s="10" t="s">
        <v>8</v>
      </c>
      <c r="B399" s="11">
        <f>B398*0.1</f>
        <v>7.5110000000000001</v>
      </c>
    </row>
    <row r="400" spans="1:2" ht="15.75" x14ac:dyDescent="0.25">
      <c r="A400" s="4" t="s">
        <v>9</v>
      </c>
      <c r="B400" s="5">
        <f>SUM(B398:B399)</f>
        <v>82.620999999999995</v>
      </c>
    </row>
    <row r="401" spans="1:2" ht="31.5" x14ac:dyDescent="0.25">
      <c r="A401" s="10" t="s">
        <v>131</v>
      </c>
      <c r="B401" s="11">
        <f>2.59*14000/1000</f>
        <v>36.26</v>
      </c>
    </row>
    <row r="402" spans="1:2" ht="15.75" x14ac:dyDescent="0.25">
      <c r="A402" s="10" t="s">
        <v>8</v>
      </c>
      <c r="B402" s="11">
        <f>B401*0.1</f>
        <v>3.6259999999999999</v>
      </c>
    </row>
    <row r="403" spans="1:2" ht="15.75" x14ac:dyDescent="0.25">
      <c r="A403" s="4" t="s">
        <v>9</v>
      </c>
      <c r="B403" s="5">
        <f>SUM(B401:B402)</f>
        <v>39.885999999999996</v>
      </c>
    </row>
    <row r="404" spans="1:2" ht="15.75" x14ac:dyDescent="0.25">
      <c r="A404" s="22" t="str">
        <f>ТЭО!A162</f>
        <v xml:space="preserve">АРТПС Куплин (Пружаны)           </v>
      </c>
      <c r="B404" s="23"/>
    </row>
    <row r="405" spans="1:2" ht="31.5" x14ac:dyDescent="0.25">
      <c r="A405" s="10" t="s">
        <v>129</v>
      </c>
      <c r="B405" s="11">
        <f>2.59*29000/1000</f>
        <v>75.11</v>
      </c>
    </row>
    <row r="406" spans="1:2" ht="15.75" x14ac:dyDescent="0.25">
      <c r="A406" s="10" t="s">
        <v>8</v>
      </c>
      <c r="B406" s="11">
        <f>B405*0.1</f>
        <v>7.5110000000000001</v>
      </c>
    </row>
    <row r="407" spans="1:2" ht="15.75" x14ac:dyDescent="0.25">
      <c r="A407" s="4" t="s">
        <v>9</v>
      </c>
      <c r="B407" s="5">
        <f>SUM(B405:B406)</f>
        <v>82.620999999999995</v>
      </c>
    </row>
    <row r="408" spans="1:2" ht="31.5" x14ac:dyDescent="0.25">
      <c r="A408" s="10" t="s">
        <v>129</v>
      </c>
      <c r="B408" s="11">
        <f>2.59*29000/1000</f>
        <v>75.11</v>
      </c>
    </row>
    <row r="409" spans="1:2" ht="15.75" x14ac:dyDescent="0.25">
      <c r="A409" s="10" t="s">
        <v>8</v>
      </c>
      <c r="B409" s="11">
        <f>B408*0.1</f>
        <v>7.5110000000000001</v>
      </c>
    </row>
    <row r="410" spans="1:2" ht="15.75" x14ac:dyDescent="0.25">
      <c r="A410" s="4" t="s">
        <v>9</v>
      </c>
      <c r="B410" s="5">
        <f>SUM(B408:B409)</f>
        <v>82.620999999999995</v>
      </c>
    </row>
    <row r="411" spans="1:2" ht="15.75" x14ac:dyDescent="0.25">
      <c r="A411" s="22" t="str">
        <f>ТЭО!A165</f>
        <v xml:space="preserve"> АРТПС Лиозно                     </v>
      </c>
      <c r="B411" s="23"/>
    </row>
    <row r="412" spans="1:2" ht="31.5" x14ac:dyDescent="0.25">
      <c r="A412" s="10" t="s">
        <v>130</v>
      </c>
      <c r="B412" s="11">
        <f>2.59*14000/1000</f>
        <v>36.26</v>
      </c>
    </row>
    <row r="413" spans="1:2" ht="15.75" x14ac:dyDescent="0.25">
      <c r="A413" s="10" t="s">
        <v>8</v>
      </c>
      <c r="B413" s="11">
        <f>B412*0.1</f>
        <v>3.6259999999999999</v>
      </c>
    </row>
    <row r="414" spans="1:2" ht="15.75" x14ac:dyDescent="0.25">
      <c r="A414" s="4" t="s">
        <v>9</v>
      </c>
      <c r="B414" s="5">
        <f>SUM(B412:B413)</f>
        <v>39.885999999999996</v>
      </c>
    </row>
    <row r="415" spans="1:2" ht="31.5" x14ac:dyDescent="0.25">
      <c r="A415" s="10" t="s">
        <v>140</v>
      </c>
      <c r="B415" s="11">
        <f>2.59*25000/1000</f>
        <v>64.75</v>
      </c>
    </row>
    <row r="416" spans="1:2" ht="15.75" x14ac:dyDescent="0.25">
      <c r="A416" s="10" t="s">
        <v>8</v>
      </c>
      <c r="B416" s="11">
        <f>B415*0.1</f>
        <v>6.4750000000000005</v>
      </c>
    </row>
    <row r="417" spans="1:2" ht="15.75" x14ac:dyDescent="0.25">
      <c r="A417" s="4" t="s">
        <v>9</v>
      </c>
      <c r="B417" s="5">
        <v>71.3</v>
      </c>
    </row>
    <row r="418" spans="1:2" ht="31.5" x14ac:dyDescent="0.25">
      <c r="A418" s="10" t="s">
        <v>132</v>
      </c>
      <c r="B418" s="11">
        <f>2.59*12000/1000</f>
        <v>31.08</v>
      </c>
    </row>
    <row r="419" spans="1:2" ht="15.75" x14ac:dyDescent="0.25">
      <c r="A419" s="10" t="s">
        <v>8</v>
      </c>
      <c r="B419" s="11">
        <f>B418*0.1</f>
        <v>3.1080000000000001</v>
      </c>
    </row>
    <row r="420" spans="1:2" ht="15.75" x14ac:dyDescent="0.25">
      <c r="A420" s="4" t="s">
        <v>9</v>
      </c>
      <c r="B420" s="5">
        <f>SUM(B418:B419)</f>
        <v>34.187999999999995</v>
      </c>
    </row>
    <row r="421" spans="1:2" ht="15.75" x14ac:dyDescent="0.25">
      <c r="A421" s="22" t="str">
        <f>ТЭО!A169</f>
        <v xml:space="preserve">АРТПС Луки                       </v>
      </c>
      <c r="B421" s="23"/>
    </row>
    <row r="422" spans="1:2" ht="31.5" x14ac:dyDescent="0.25">
      <c r="A422" s="10" t="s">
        <v>140</v>
      </c>
      <c r="B422" s="11">
        <f>2.59*25000/1000</f>
        <v>64.75</v>
      </c>
    </row>
    <row r="423" spans="1:2" ht="15.75" x14ac:dyDescent="0.25">
      <c r="A423" s="10" t="s">
        <v>8</v>
      </c>
      <c r="B423" s="11">
        <f>B422*0.1</f>
        <v>6.4750000000000005</v>
      </c>
    </row>
    <row r="424" spans="1:2" ht="15.75" x14ac:dyDescent="0.25">
      <c r="A424" s="4" t="s">
        <v>9</v>
      </c>
      <c r="B424" s="5">
        <v>71.3</v>
      </c>
    </row>
    <row r="425" spans="1:2" ht="15.75" x14ac:dyDescent="0.25">
      <c r="A425" s="22" t="str">
        <f>ТЭО!A171</f>
        <v xml:space="preserve">АРТПС Любань                           </v>
      </c>
      <c r="B425" s="23"/>
    </row>
    <row r="426" spans="1:2" ht="31.5" x14ac:dyDescent="0.25">
      <c r="A426" s="10" t="s">
        <v>135</v>
      </c>
      <c r="B426" s="11">
        <f>2.59*27000/1000</f>
        <v>69.930000000000007</v>
      </c>
    </row>
    <row r="427" spans="1:2" ht="15.75" x14ac:dyDescent="0.25">
      <c r="A427" s="10" t="s">
        <v>8</v>
      </c>
      <c r="B427" s="11">
        <f>B426*0.1</f>
        <v>6.9930000000000012</v>
      </c>
    </row>
    <row r="428" spans="1:2" ht="15.75" x14ac:dyDescent="0.25">
      <c r="A428" s="4" t="s">
        <v>9</v>
      </c>
      <c r="B428" s="5">
        <f>SUM(B426:B427)</f>
        <v>76.923000000000002</v>
      </c>
    </row>
    <row r="429" spans="1:2" ht="15.75" x14ac:dyDescent="0.25">
      <c r="A429" s="22" t="str">
        <f>ТЭО!A173</f>
        <v xml:space="preserve">АРТПС Любча                      </v>
      </c>
      <c r="B429" s="23"/>
    </row>
    <row r="430" spans="1:2" ht="31.5" x14ac:dyDescent="0.25">
      <c r="A430" s="10" t="s">
        <v>138</v>
      </c>
      <c r="B430" s="11">
        <f>2.59*13000/1000</f>
        <v>33.67</v>
      </c>
    </row>
    <row r="431" spans="1:2" ht="15.75" x14ac:dyDescent="0.25">
      <c r="A431" s="10" t="s">
        <v>8</v>
      </c>
      <c r="B431" s="11">
        <f>B430*0.1</f>
        <v>3.3670000000000004</v>
      </c>
    </row>
    <row r="432" spans="1:2" ht="15.75" x14ac:dyDescent="0.25">
      <c r="A432" s="4" t="s">
        <v>9</v>
      </c>
      <c r="B432" s="5">
        <v>37.1</v>
      </c>
    </row>
    <row r="433" spans="1:2" ht="31.5" x14ac:dyDescent="0.25">
      <c r="A433" s="10" t="s">
        <v>132</v>
      </c>
      <c r="B433" s="11">
        <f>2.59*12000/1000</f>
        <v>31.08</v>
      </c>
    </row>
    <row r="434" spans="1:2" ht="15.75" x14ac:dyDescent="0.25">
      <c r="A434" s="10" t="s">
        <v>8</v>
      </c>
      <c r="B434" s="11">
        <f>B433*0.1</f>
        <v>3.1080000000000001</v>
      </c>
    </row>
    <row r="435" spans="1:2" ht="15.75" x14ac:dyDescent="0.25">
      <c r="A435" s="4" t="s">
        <v>9</v>
      </c>
      <c r="B435" s="5">
        <f>SUM(B433:B434)</f>
        <v>34.187999999999995</v>
      </c>
    </row>
    <row r="436" spans="1:2" ht="31.5" x14ac:dyDescent="0.25">
      <c r="A436" s="10" t="s">
        <v>132</v>
      </c>
      <c r="B436" s="11">
        <f>2.59*12000/1000</f>
        <v>31.08</v>
      </c>
    </row>
    <row r="437" spans="1:2" ht="15.75" x14ac:dyDescent="0.25">
      <c r="A437" s="10" t="s">
        <v>8</v>
      </c>
      <c r="B437" s="11">
        <f>B436*0.1</f>
        <v>3.1080000000000001</v>
      </c>
    </row>
    <row r="438" spans="1:2" ht="15.75" x14ac:dyDescent="0.25">
      <c r="A438" s="4" t="s">
        <v>9</v>
      </c>
      <c r="B438" s="5">
        <f>SUM(B436:B437)</f>
        <v>34.187999999999995</v>
      </c>
    </row>
    <row r="439" spans="1:2" ht="15.75" x14ac:dyDescent="0.25">
      <c r="A439" s="22" t="str">
        <f>ТЭО!A177</f>
        <v xml:space="preserve">АРТПС Лялевщина                  </v>
      </c>
      <c r="B439" s="23"/>
    </row>
    <row r="440" spans="1:2" ht="31.5" x14ac:dyDescent="0.25">
      <c r="A440" s="10" t="s">
        <v>130</v>
      </c>
      <c r="B440" s="11">
        <f>2.59*14000/1000</f>
        <v>36.26</v>
      </c>
    </row>
    <row r="441" spans="1:2" ht="15.75" x14ac:dyDescent="0.25">
      <c r="A441" s="10" t="s">
        <v>8</v>
      </c>
      <c r="B441" s="11">
        <f>B440*0.1</f>
        <v>3.6259999999999999</v>
      </c>
    </row>
    <row r="442" spans="1:2" ht="15.75" x14ac:dyDescent="0.25">
      <c r="A442" s="4" t="s">
        <v>9</v>
      </c>
      <c r="B442" s="5">
        <f>SUM(B440:B441)</f>
        <v>39.885999999999996</v>
      </c>
    </row>
    <row r="443" spans="1:2" ht="31.5" x14ac:dyDescent="0.25">
      <c r="A443" s="10" t="s">
        <v>130</v>
      </c>
      <c r="B443" s="11">
        <f>2.59*14000/1000</f>
        <v>36.26</v>
      </c>
    </row>
    <row r="444" spans="1:2" ht="15.75" x14ac:dyDescent="0.25">
      <c r="A444" s="10" t="s">
        <v>8</v>
      </c>
      <c r="B444" s="11">
        <f>B443*0.1</f>
        <v>3.6259999999999999</v>
      </c>
    </row>
    <row r="445" spans="1:2" ht="15.75" x14ac:dyDescent="0.25">
      <c r="A445" s="4" t="s">
        <v>9</v>
      </c>
      <c r="B445" s="5">
        <f>SUM(B443:B444)</f>
        <v>39.885999999999996</v>
      </c>
    </row>
    <row r="446" spans="1:2" ht="15.75" x14ac:dyDescent="0.25">
      <c r="A446" s="22" t="str">
        <f>ТЭО!A180</f>
        <v xml:space="preserve">АРТПС Минск (Коммунистическая)         </v>
      </c>
      <c r="B446" s="23"/>
    </row>
    <row r="447" spans="1:2" ht="31.5" x14ac:dyDescent="0.25">
      <c r="A447" s="10" t="s">
        <v>141</v>
      </c>
      <c r="B447" s="11">
        <f>2.59*25000/1000</f>
        <v>64.75</v>
      </c>
    </row>
    <row r="448" spans="1:2" ht="15.75" x14ac:dyDescent="0.25">
      <c r="A448" s="10" t="s">
        <v>8</v>
      </c>
      <c r="B448" s="11">
        <f>B447*0.1</f>
        <v>6.4750000000000005</v>
      </c>
    </row>
    <row r="449" spans="1:2" ht="15.75" x14ac:dyDescent="0.25">
      <c r="A449" s="4" t="s">
        <v>9</v>
      </c>
      <c r="B449" s="5">
        <v>71.3</v>
      </c>
    </row>
    <row r="450" spans="1:2" ht="15.75" x14ac:dyDescent="0.25">
      <c r="A450" s="22" t="str">
        <f>ТЭО!A182</f>
        <v xml:space="preserve">АРТПС Мироненки                   </v>
      </c>
      <c r="B450" s="23"/>
    </row>
    <row r="451" spans="1:2" ht="31.5" x14ac:dyDescent="0.25">
      <c r="A451" s="10" t="s">
        <v>129</v>
      </c>
      <c r="B451" s="11">
        <f>2.59*29000/1000</f>
        <v>75.11</v>
      </c>
    </row>
    <row r="452" spans="1:2" ht="15.75" x14ac:dyDescent="0.25">
      <c r="A452" s="10" t="s">
        <v>8</v>
      </c>
      <c r="B452" s="11">
        <f>B451*0.1</f>
        <v>7.5110000000000001</v>
      </c>
    </row>
    <row r="453" spans="1:2" ht="15.75" x14ac:dyDescent="0.25">
      <c r="A453" s="4" t="s">
        <v>9</v>
      </c>
      <c r="B453" s="5">
        <f>SUM(B451:B452)</f>
        <v>82.620999999999995</v>
      </c>
    </row>
    <row r="454" spans="1:2" ht="31.5" x14ac:dyDescent="0.25">
      <c r="A454" s="10" t="s">
        <v>130</v>
      </c>
      <c r="B454" s="11">
        <f>2.59*14000/1000</f>
        <v>36.26</v>
      </c>
    </row>
    <row r="455" spans="1:2" ht="15.75" x14ac:dyDescent="0.25">
      <c r="A455" s="10" t="s">
        <v>8</v>
      </c>
      <c r="B455" s="11">
        <f>B454*0.1</f>
        <v>3.6259999999999999</v>
      </c>
    </row>
    <row r="456" spans="1:2" ht="15.75" x14ac:dyDescent="0.25">
      <c r="A456" s="4" t="s">
        <v>9</v>
      </c>
      <c r="B456" s="5">
        <f>SUM(B454:B455)</f>
        <v>39.885999999999996</v>
      </c>
    </row>
    <row r="457" spans="1:2" ht="31.5" x14ac:dyDescent="0.25">
      <c r="A457" s="10" t="s">
        <v>130</v>
      </c>
      <c r="B457" s="11">
        <f>2.59*14000/1000</f>
        <v>36.26</v>
      </c>
    </row>
    <row r="458" spans="1:2" ht="15.75" x14ac:dyDescent="0.25">
      <c r="A458" s="10" t="s">
        <v>8</v>
      </c>
      <c r="B458" s="11">
        <f>B457*0.1</f>
        <v>3.6259999999999999</v>
      </c>
    </row>
    <row r="459" spans="1:2" ht="15.75" x14ac:dyDescent="0.25">
      <c r="A459" s="4" t="s">
        <v>9</v>
      </c>
      <c r="B459" s="5">
        <f>SUM(B457:B458)</f>
        <v>39.885999999999996</v>
      </c>
    </row>
    <row r="460" spans="1:2" ht="15.75" x14ac:dyDescent="0.25">
      <c r="A460" s="22" t="str">
        <f>ТЭО!A186</f>
        <v xml:space="preserve">АРТПС Мишневичи                 </v>
      </c>
      <c r="B460" s="23"/>
    </row>
    <row r="461" spans="1:2" ht="31.5" x14ac:dyDescent="0.25">
      <c r="A461" s="10" t="s">
        <v>141</v>
      </c>
      <c r="B461" s="11">
        <f>2.59*25000/1000</f>
        <v>64.75</v>
      </c>
    </row>
    <row r="462" spans="1:2" ht="15.75" x14ac:dyDescent="0.25">
      <c r="A462" s="10" t="s">
        <v>8</v>
      </c>
      <c r="B462" s="11">
        <f>B461*0.1</f>
        <v>6.4750000000000005</v>
      </c>
    </row>
    <row r="463" spans="1:2" ht="15.75" x14ac:dyDescent="0.25">
      <c r="A463" s="4" t="s">
        <v>9</v>
      </c>
      <c r="B463" s="5">
        <v>71.3</v>
      </c>
    </row>
    <row r="464" spans="1:2" ht="31.5" x14ac:dyDescent="0.25">
      <c r="A464" s="10" t="s">
        <v>132</v>
      </c>
      <c r="B464" s="11">
        <f>2.59*12000/1000</f>
        <v>31.08</v>
      </c>
    </row>
    <row r="465" spans="1:2" ht="15.75" x14ac:dyDescent="0.25">
      <c r="A465" s="10" t="s">
        <v>8</v>
      </c>
      <c r="B465" s="11">
        <f>B464*0.1</f>
        <v>3.1080000000000001</v>
      </c>
    </row>
    <row r="466" spans="1:2" ht="15.75" x14ac:dyDescent="0.25">
      <c r="A466" s="4" t="s">
        <v>9</v>
      </c>
      <c r="B466" s="5">
        <f>SUM(B464:B465)</f>
        <v>34.187999999999995</v>
      </c>
    </row>
    <row r="467" spans="1:2" ht="31.5" x14ac:dyDescent="0.25">
      <c r="A467" s="10" t="s">
        <v>141</v>
      </c>
      <c r="B467" s="11">
        <f>2.59*25000/1000</f>
        <v>64.75</v>
      </c>
    </row>
    <row r="468" spans="1:2" ht="15.75" x14ac:dyDescent="0.25">
      <c r="A468" s="10" t="s">
        <v>8</v>
      </c>
      <c r="B468" s="11">
        <f>B467*0.1</f>
        <v>6.4750000000000005</v>
      </c>
    </row>
    <row r="469" spans="1:2" ht="15.75" x14ac:dyDescent="0.25">
      <c r="A469" s="4" t="s">
        <v>9</v>
      </c>
      <c r="B469" s="5">
        <v>71.3</v>
      </c>
    </row>
    <row r="470" spans="1:2" ht="15.75" x14ac:dyDescent="0.25">
      <c r="A470" s="22" t="str">
        <f>ТЭО!A190</f>
        <v xml:space="preserve">АРТПС Мозырь                     </v>
      </c>
      <c r="B470" s="23"/>
    </row>
    <row r="471" spans="1:2" ht="31.5" x14ac:dyDescent="0.25">
      <c r="A471" s="10" t="s">
        <v>132</v>
      </c>
      <c r="B471" s="11">
        <f>2.59*12000/1000</f>
        <v>31.08</v>
      </c>
    </row>
    <row r="472" spans="1:2" ht="15.75" x14ac:dyDescent="0.25">
      <c r="A472" s="10" t="s">
        <v>8</v>
      </c>
      <c r="B472" s="11">
        <f>B471*0.1</f>
        <v>3.1080000000000001</v>
      </c>
    </row>
    <row r="473" spans="1:2" ht="15.75" x14ac:dyDescent="0.25">
      <c r="A473" s="4" t="s">
        <v>9</v>
      </c>
      <c r="B473" s="5">
        <f>SUM(B471:B472)</f>
        <v>34.187999999999995</v>
      </c>
    </row>
    <row r="474" spans="1:2" ht="15.75" x14ac:dyDescent="0.25">
      <c r="A474" s="22" t="str">
        <f>ТЭО!A192</f>
        <v xml:space="preserve">АРТПС Молодечно                        </v>
      </c>
      <c r="B474" s="23"/>
    </row>
    <row r="475" spans="1:2" ht="31.5" x14ac:dyDescent="0.25">
      <c r="A475" s="10" t="s">
        <v>128</v>
      </c>
      <c r="B475" s="11">
        <f>2.59*12000/1000</f>
        <v>31.08</v>
      </c>
    </row>
    <row r="476" spans="1:2" ht="15.75" x14ac:dyDescent="0.25">
      <c r="A476" s="10" t="s">
        <v>8</v>
      </c>
      <c r="B476" s="11">
        <f>B475*0.1</f>
        <v>3.1080000000000001</v>
      </c>
    </row>
    <row r="477" spans="1:2" ht="15.75" x14ac:dyDescent="0.25">
      <c r="A477" s="4" t="s">
        <v>9</v>
      </c>
      <c r="B477" s="5">
        <f>SUM(B475:B476)</f>
        <v>34.187999999999995</v>
      </c>
    </row>
    <row r="478" spans="1:2" ht="31.5" x14ac:dyDescent="0.25">
      <c r="A478" s="10" t="s">
        <v>132</v>
      </c>
      <c r="B478" s="11">
        <f>2.59*12000/1000</f>
        <v>31.08</v>
      </c>
    </row>
    <row r="479" spans="1:2" ht="15.75" x14ac:dyDescent="0.25">
      <c r="A479" s="10" t="s">
        <v>8</v>
      </c>
      <c r="B479" s="11">
        <f>B478*0.1</f>
        <v>3.1080000000000001</v>
      </c>
    </row>
    <row r="480" spans="1:2" ht="15.75" x14ac:dyDescent="0.25">
      <c r="A480" s="4" t="s">
        <v>9</v>
      </c>
      <c r="B480" s="5">
        <f>SUM(B478:B479)</f>
        <v>34.187999999999995</v>
      </c>
    </row>
    <row r="481" spans="1:2" ht="31.5" x14ac:dyDescent="0.25">
      <c r="A481" s="10" t="s">
        <v>132</v>
      </c>
      <c r="B481" s="11">
        <f>2.59*12000/1000</f>
        <v>31.08</v>
      </c>
    </row>
    <row r="482" spans="1:2" ht="15.75" x14ac:dyDescent="0.25">
      <c r="A482" s="10" t="s">
        <v>8</v>
      </c>
      <c r="B482" s="11">
        <f>B481*0.1</f>
        <v>3.1080000000000001</v>
      </c>
    </row>
    <row r="483" spans="1:2" ht="15.75" x14ac:dyDescent="0.25">
      <c r="A483" s="4" t="s">
        <v>9</v>
      </c>
      <c r="B483" s="5">
        <f>SUM(B481:B482)</f>
        <v>34.187999999999995</v>
      </c>
    </row>
    <row r="484" spans="1:2" ht="31.5" x14ac:dyDescent="0.25">
      <c r="A484" s="10" t="s">
        <v>132</v>
      </c>
      <c r="B484" s="11">
        <f>2.59*12000/1000</f>
        <v>31.08</v>
      </c>
    </row>
    <row r="485" spans="1:2" ht="15.75" x14ac:dyDescent="0.25">
      <c r="A485" s="10" t="s">
        <v>8</v>
      </c>
      <c r="B485" s="11">
        <f>B484*0.1</f>
        <v>3.1080000000000001</v>
      </c>
    </row>
    <row r="486" spans="1:2" ht="15.75" x14ac:dyDescent="0.25">
      <c r="A486" s="4" t="s">
        <v>9</v>
      </c>
      <c r="B486" s="5">
        <f>SUM(B484:B485)</f>
        <v>34.187999999999995</v>
      </c>
    </row>
    <row r="487" spans="1:2" ht="15.75" x14ac:dyDescent="0.25">
      <c r="A487" s="22" t="str">
        <f>ТЭО!A197</f>
        <v xml:space="preserve">АРТПС Мосты                    </v>
      </c>
      <c r="B487" s="23"/>
    </row>
    <row r="488" spans="1:2" ht="31.5" x14ac:dyDescent="0.25">
      <c r="A488" s="10" t="s">
        <v>130</v>
      </c>
      <c r="B488" s="11">
        <f>2.59*14000/1000</f>
        <v>36.26</v>
      </c>
    </row>
    <row r="489" spans="1:2" ht="15.75" x14ac:dyDescent="0.25">
      <c r="A489" s="10" t="s">
        <v>8</v>
      </c>
      <c r="B489" s="11">
        <f>B488*0.1</f>
        <v>3.6259999999999999</v>
      </c>
    </row>
    <row r="490" spans="1:2" ht="15.75" x14ac:dyDescent="0.25">
      <c r="A490" s="4" t="s">
        <v>9</v>
      </c>
      <c r="B490" s="5">
        <f>SUM(B488:B489)</f>
        <v>39.885999999999996</v>
      </c>
    </row>
    <row r="491" spans="1:2" ht="31.5" x14ac:dyDescent="0.25">
      <c r="A491" s="10" t="s">
        <v>130</v>
      </c>
      <c r="B491" s="11">
        <f>2.59*14000/1000</f>
        <v>36.26</v>
      </c>
    </row>
    <row r="492" spans="1:2" ht="15.75" x14ac:dyDescent="0.25">
      <c r="A492" s="10" t="s">
        <v>8</v>
      </c>
      <c r="B492" s="11">
        <f>B491*0.1</f>
        <v>3.6259999999999999</v>
      </c>
    </row>
    <row r="493" spans="1:2" ht="15.75" x14ac:dyDescent="0.25">
      <c r="A493" s="4" t="s">
        <v>9</v>
      </c>
      <c r="B493" s="5">
        <f>SUM(B491:B492)</f>
        <v>39.885999999999996</v>
      </c>
    </row>
    <row r="494" spans="1:2" ht="31.5" x14ac:dyDescent="0.25">
      <c r="A494" s="10" t="s">
        <v>129</v>
      </c>
      <c r="B494" s="11">
        <f>2.59*29000/1000</f>
        <v>75.11</v>
      </c>
    </row>
    <row r="495" spans="1:2" ht="15.75" x14ac:dyDescent="0.25">
      <c r="A495" s="10" t="s">
        <v>8</v>
      </c>
      <c r="B495" s="11">
        <f>B494*0.1</f>
        <v>7.5110000000000001</v>
      </c>
    </row>
    <row r="496" spans="1:2" ht="15.75" x14ac:dyDescent="0.25">
      <c r="A496" s="4" t="s">
        <v>9</v>
      </c>
      <c r="B496" s="5">
        <f>SUM(B494:B495)</f>
        <v>82.620999999999995</v>
      </c>
    </row>
    <row r="497" spans="1:2" ht="15.75" x14ac:dyDescent="0.25">
      <c r="A497" s="22" t="str">
        <f>ТЭО!A201</f>
        <v xml:space="preserve">АРТПС Мстиславль                 </v>
      </c>
      <c r="B497" s="23"/>
    </row>
    <row r="498" spans="1:2" ht="31.5" x14ac:dyDescent="0.25">
      <c r="A498" s="10" t="s">
        <v>129</v>
      </c>
      <c r="B498" s="11">
        <f>2.59*29000/1000</f>
        <v>75.11</v>
      </c>
    </row>
    <row r="499" spans="1:2" ht="15.75" x14ac:dyDescent="0.25">
      <c r="A499" s="10" t="s">
        <v>8</v>
      </c>
      <c r="B499" s="11">
        <f>B498*0.1</f>
        <v>7.5110000000000001</v>
      </c>
    </row>
    <row r="500" spans="1:2" ht="15.75" x14ac:dyDescent="0.25">
      <c r="A500" s="4" t="s">
        <v>9</v>
      </c>
      <c r="B500" s="5">
        <f>SUM(B498:B499)</f>
        <v>82.620999999999995</v>
      </c>
    </row>
    <row r="501" spans="1:2" ht="31.5" x14ac:dyDescent="0.25">
      <c r="A501" s="10" t="s">
        <v>132</v>
      </c>
      <c r="B501" s="11">
        <f>2.59*12000/1000</f>
        <v>31.08</v>
      </c>
    </row>
    <row r="502" spans="1:2" ht="15.75" x14ac:dyDescent="0.25">
      <c r="A502" s="10" t="s">
        <v>8</v>
      </c>
      <c r="B502" s="11">
        <f>B501*0.1</f>
        <v>3.1080000000000001</v>
      </c>
    </row>
    <row r="503" spans="1:2" ht="15.75" x14ac:dyDescent="0.25">
      <c r="A503" s="4" t="s">
        <v>9</v>
      </c>
      <c r="B503" s="5">
        <f>SUM(B501:B502)</f>
        <v>34.187999999999995</v>
      </c>
    </row>
    <row r="504" spans="1:2" ht="31.5" x14ac:dyDescent="0.25">
      <c r="A504" s="10" t="s">
        <v>130</v>
      </c>
      <c r="B504" s="11">
        <f>2.59*14000/1000</f>
        <v>36.26</v>
      </c>
    </row>
    <row r="505" spans="1:2" ht="15.75" x14ac:dyDescent="0.25">
      <c r="A505" s="10" t="s">
        <v>8</v>
      </c>
      <c r="B505" s="11">
        <f>B504*0.1</f>
        <v>3.6259999999999999</v>
      </c>
    </row>
    <row r="506" spans="1:2" ht="15.75" x14ac:dyDescent="0.25">
      <c r="A506" s="4" t="s">
        <v>9</v>
      </c>
      <c r="B506" s="5">
        <f>SUM(B504:B505)</f>
        <v>39.885999999999996</v>
      </c>
    </row>
    <row r="507" spans="1:2" ht="15.75" x14ac:dyDescent="0.25">
      <c r="A507" s="22" t="str">
        <f>ТЭО!A205</f>
        <v xml:space="preserve">АРТПС Мыто                        </v>
      </c>
      <c r="B507" s="23"/>
    </row>
    <row r="508" spans="1:2" ht="31.5" x14ac:dyDescent="0.25">
      <c r="A508" s="10" t="s">
        <v>129</v>
      </c>
      <c r="B508" s="11">
        <f>2.59*29000/1000</f>
        <v>75.11</v>
      </c>
    </row>
    <row r="509" spans="1:2" ht="15.75" x14ac:dyDescent="0.25">
      <c r="A509" s="10" t="s">
        <v>8</v>
      </c>
      <c r="B509" s="11">
        <f>B508*0.1</f>
        <v>7.5110000000000001</v>
      </c>
    </row>
    <row r="510" spans="1:2" ht="15.75" x14ac:dyDescent="0.25">
      <c r="A510" s="4" t="s">
        <v>9</v>
      </c>
      <c r="B510" s="5">
        <f>SUM(B508:B509)</f>
        <v>82.620999999999995</v>
      </c>
    </row>
    <row r="511" spans="1:2" ht="15.75" x14ac:dyDescent="0.25">
      <c r="A511" s="22" t="str">
        <f>ТЭО!A207</f>
        <v xml:space="preserve">АРТПС Мядель                    </v>
      </c>
      <c r="B511" s="23"/>
    </row>
    <row r="512" spans="1:2" ht="31.5" x14ac:dyDescent="0.25">
      <c r="A512" s="10" t="s">
        <v>134</v>
      </c>
      <c r="B512" s="11">
        <f>2.59*20000/1000</f>
        <v>51.8</v>
      </c>
    </row>
    <row r="513" spans="1:2" ht="15.75" x14ac:dyDescent="0.25">
      <c r="A513" s="10" t="s">
        <v>8</v>
      </c>
      <c r="B513" s="11">
        <f>B512*0.1</f>
        <v>5.18</v>
      </c>
    </row>
    <row r="514" spans="1:2" ht="15.75" x14ac:dyDescent="0.25">
      <c r="A514" s="4" t="s">
        <v>9</v>
      </c>
      <c r="B514" s="5">
        <f>SUM(B512:B513)</f>
        <v>56.98</v>
      </c>
    </row>
    <row r="515" spans="1:2" ht="31.5" x14ac:dyDescent="0.25">
      <c r="A515" s="10" t="s">
        <v>129</v>
      </c>
      <c r="B515" s="11">
        <f>2.59*29000/1000</f>
        <v>75.11</v>
      </c>
    </row>
    <row r="516" spans="1:2" ht="15.75" x14ac:dyDescent="0.25">
      <c r="A516" s="10" t="s">
        <v>8</v>
      </c>
      <c r="B516" s="11">
        <f>B515*0.1</f>
        <v>7.5110000000000001</v>
      </c>
    </row>
    <row r="517" spans="1:2" ht="15.75" x14ac:dyDescent="0.25">
      <c r="A517" s="4" t="s">
        <v>9</v>
      </c>
      <c r="B517" s="5">
        <f>SUM(B515:B516)</f>
        <v>82.620999999999995</v>
      </c>
    </row>
    <row r="518" spans="1:2" ht="31.5" x14ac:dyDescent="0.25">
      <c r="A518" s="10" t="s">
        <v>134</v>
      </c>
      <c r="B518" s="11">
        <f>2.59*20000/1000</f>
        <v>51.8</v>
      </c>
    </row>
    <row r="519" spans="1:2" ht="15.75" x14ac:dyDescent="0.25">
      <c r="A519" s="10" t="s">
        <v>8</v>
      </c>
      <c r="B519" s="11">
        <f>B518*0.1</f>
        <v>5.18</v>
      </c>
    </row>
    <row r="520" spans="1:2" ht="15.75" x14ac:dyDescent="0.25">
      <c r="A520" s="4" t="s">
        <v>9</v>
      </c>
      <c r="B520" s="5">
        <f>SUM(B518:B519)</f>
        <v>56.98</v>
      </c>
    </row>
    <row r="521" spans="1:2" ht="31.5" x14ac:dyDescent="0.25">
      <c r="A521" s="10" t="s">
        <v>134</v>
      </c>
      <c r="B521" s="11">
        <f>2.59*20000/1000</f>
        <v>51.8</v>
      </c>
    </row>
    <row r="522" spans="1:2" ht="15.75" x14ac:dyDescent="0.25">
      <c r="A522" s="10" t="s">
        <v>8</v>
      </c>
      <c r="B522" s="11">
        <f>B521*0.1</f>
        <v>5.18</v>
      </c>
    </row>
    <row r="523" spans="1:2" ht="15.75" x14ac:dyDescent="0.25">
      <c r="A523" s="4" t="s">
        <v>9</v>
      </c>
      <c r="B523" s="5">
        <f>SUM(B521:B522)</f>
        <v>56.98</v>
      </c>
    </row>
    <row r="524" spans="1:2" ht="31.5" x14ac:dyDescent="0.25">
      <c r="A524" s="10" t="s">
        <v>134</v>
      </c>
      <c r="B524" s="11">
        <f>2.59*20000/1000</f>
        <v>51.8</v>
      </c>
    </row>
    <row r="525" spans="1:2" ht="15.75" x14ac:dyDescent="0.25">
      <c r="A525" s="10" t="s">
        <v>8</v>
      </c>
      <c r="B525" s="11">
        <f>B524*0.1</f>
        <v>5.18</v>
      </c>
    </row>
    <row r="526" spans="1:2" ht="15.75" x14ac:dyDescent="0.25">
      <c r="A526" s="4" t="s">
        <v>9</v>
      </c>
      <c r="B526" s="5">
        <f>SUM(B524:B525)</f>
        <v>56.98</v>
      </c>
    </row>
    <row r="527" spans="1:2" ht="31.5" x14ac:dyDescent="0.25">
      <c r="A527" s="10" t="s">
        <v>134</v>
      </c>
      <c r="B527" s="11">
        <f>2.59*20000/1000</f>
        <v>51.8</v>
      </c>
    </row>
    <row r="528" spans="1:2" ht="15.75" x14ac:dyDescent="0.25">
      <c r="A528" s="10" t="s">
        <v>8</v>
      </c>
      <c r="B528" s="11">
        <f>B527*0.1</f>
        <v>5.18</v>
      </c>
    </row>
    <row r="529" spans="1:2" ht="15.75" x14ac:dyDescent="0.25">
      <c r="A529" s="4" t="s">
        <v>9</v>
      </c>
      <c r="B529" s="5">
        <f>SUM(B527:B528)</f>
        <v>56.98</v>
      </c>
    </row>
    <row r="530" spans="1:2" ht="31.5" x14ac:dyDescent="0.25">
      <c r="A530" s="10" t="s">
        <v>129</v>
      </c>
      <c r="B530" s="11">
        <f>2.59*29000/1000</f>
        <v>75.11</v>
      </c>
    </row>
    <row r="531" spans="1:2" ht="15.75" x14ac:dyDescent="0.25">
      <c r="A531" s="10" t="s">
        <v>8</v>
      </c>
      <c r="B531" s="11">
        <f>B530*0.1</f>
        <v>7.5110000000000001</v>
      </c>
    </row>
    <row r="532" spans="1:2" ht="15.75" x14ac:dyDescent="0.25">
      <c r="A532" s="4" t="s">
        <v>9</v>
      </c>
      <c r="B532" s="5">
        <f>SUM(B530:B531)</f>
        <v>82.620999999999995</v>
      </c>
    </row>
    <row r="533" spans="1:2" ht="15.75" x14ac:dyDescent="0.25">
      <c r="A533" s="22" t="str">
        <f>ТЭО!A215</f>
        <v xml:space="preserve">АРТПС Новая Стража              </v>
      </c>
      <c r="B533" s="23"/>
    </row>
    <row r="534" spans="1:2" ht="31.5" x14ac:dyDescent="0.25">
      <c r="A534" s="10" t="s">
        <v>129</v>
      </c>
      <c r="B534" s="11">
        <f>2.59*29000/1000</f>
        <v>75.11</v>
      </c>
    </row>
    <row r="535" spans="1:2" ht="15.75" x14ac:dyDescent="0.25">
      <c r="A535" s="10" t="s">
        <v>8</v>
      </c>
      <c r="B535" s="11">
        <f>B534*0.1</f>
        <v>7.5110000000000001</v>
      </c>
    </row>
    <row r="536" spans="1:2" ht="15.75" x14ac:dyDescent="0.25">
      <c r="A536" s="4" t="s">
        <v>9</v>
      </c>
      <c r="B536" s="5">
        <f>SUM(B534:B535)</f>
        <v>82.620999999999995</v>
      </c>
    </row>
    <row r="537" spans="1:2" ht="31.5" x14ac:dyDescent="0.25">
      <c r="A537" s="10" t="s">
        <v>134</v>
      </c>
      <c r="B537" s="11">
        <f>2.59*20000/1000</f>
        <v>51.8</v>
      </c>
    </row>
    <row r="538" spans="1:2" ht="15.75" x14ac:dyDescent="0.25">
      <c r="A538" s="10" t="s">
        <v>8</v>
      </c>
      <c r="B538" s="11">
        <f>B537*0.1</f>
        <v>5.18</v>
      </c>
    </row>
    <row r="539" spans="1:2" ht="15.75" x14ac:dyDescent="0.25">
      <c r="A539" s="4" t="s">
        <v>9</v>
      </c>
      <c r="B539" s="5">
        <f>SUM(B537:B538)</f>
        <v>56.98</v>
      </c>
    </row>
    <row r="540" spans="1:2" ht="15.75" x14ac:dyDescent="0.25">
      <c r="A540" s="22" t="str">
        <f>ТЭО!A218</f>
        <v xml:space="preserve">АРТПС Новоселье                        </v>
      </c>
      <c r="B540" s="23"/>
    </row>
    <row r="541" spans="1:2" ht="31.5" x14ac:dyDescent="0.25">
      <c r="A541" s="10" t="s">
        <v>132</v>
      </c>
      <c r="B541" s="11">
        <f>2.59*12000/1000</f>
        <v>31.08</v>
      </c>
    </row>
    <row r="542" spans="1:2" ht="15.75" x14ac:dyDescent="0.25">
      <c r="A542" s="10" t="s">
        <v>8</v>
      </c>
      <c r="B542" s="11">
        <f>B541*0.1</f>
        <v>3.1080000000000001</v>
      </c>
    </row>
    <row r="543" spans="1:2" ht="15.75" x14ac:dyDescent="0.25">
      <c r="A543" s="4" t="s">
        <v>9</v>
      </c>
      <c r="B543" s="5">
        <f>SUM(B541:B542)</f>
        <v>34.187999999999995</v>
      </c>
    </row>
    <row r="544" spans="1:2" ht="31.5" x14ac:dyDescent="0.25">
      <c r="A544" s="10" t="s">
        <v>132</v>
      </c>
      <c r="B544" s="11">
        <f>2.59*12000/1000</f>
        <v>31.08</v>
      </c>
    </row>
    <row r="545" spans="1:2" ht="15.75" x14ac:dyDescent="0.25">
      <c r="A545" s="10" t="s">
        <v>8</v>
      </c>
      <c r="B545" s="11">
        <f>B544*0.1</f>
        <v>3.1080000000000001</v>
      </c>
    </row>
    <row r="546" spans="1:2" ht="15.75" x14ac:dyDescent="0.25">
      <c r="A546" s="4" t="s">
        <v>9</v>
      </c>
      <c r="B546" s="5">
        <f>SUM(B544:B545)</f>
        <v>34.187999999999995</v>
      </c>
    </row>
    <row r="547" spans="1:2" ht="31.5" x14ac:dyDescent="0.25">
      <c r="A547" s="10" t="s">
        <v>129</v>
      </c>
      <c r="B547" s="11">
        <f>2.59*29000/1000</f>
        <v>75.11</v>
      </c>
    </row>
    <row r="548" spans="1:2" ht="15.75" x14ac:dyDescent="0.25">
      <c r="A548" s="10" t="s">
        <v>8</v>
      </c>
      <c r="B548" s="11">
        <f>B547*0.1</f>
        <v>7.5110000000000001</v>
      </c>
    </row>
    <row r="549" spans="1:2" ht="15.75" x14ac:dyDescent="0.25">
      <c r="A549" s="4" t="s">
        <v>9</v>
      </c>
      <c r="B549" s="5">
        <f>SUM(B547:B548)</f>
        <v>82.620999999999995</v>
      </c>
    </row>
    <row r="550" spans="1:2" ht="15.75" x14ac:dyDescent="0.25">
      <c r="A550" s="22" t="str">
        <f>ТЭО!A222</f>
        <v xml:space="preserve">АРТПС Обухово                  </v>
      </c>
      <c r="B550" s="23"/>
    </row>
    <row r="551" spans="1:2" ht="31.5" x14ac:dyDescent="0.25">
      <c r="A551" s="10" t="s">
        <v>132</v>
      </c>
      <c r="B551" s="11">
        <f>2.59*12000/1000</f>
        <v>31.08</v>
      </c>
    </row>
    <row r="552" spans="1:2" ht="15.75" x14ac:dyDescent="0.25">
      <c r="A552" s="10" t="s">
        <v>8</v>
      </c>
      <c r="B552" s="11">
        <f>B551*0.1</f>
        <v>3.1080000000000001</v>
      </c>
    </row>
    <row r="553" spans="1:2" ht="15.75" x14ac:dyDescent="0.25">
      <c r="A553" s="4" t="s">
        <v>9</v>
      </c>
      <c r="B553" s="5">
        <f>SUM(B551:B552)</f>
        <v>34.187999999999995</v>
      </c>
    </row>
    <row r="554" spans="1:2" ht="31.5" x14ac:dyDescent="0.25">
      <c r="A554" s="10" t="s">
        <v>132</v>
      </c>
      <c r="B554" s="11">
        <f>2.59*12000/1000</f>
        <v>31.08</v>
      </c>
    </row>
    <row r="555" spans="1:2" ht="15.75" x14ac:dyDescent="0.25">
      <c r="A555" s="10" t="s">
        <v>8</v>
      </c>
      <c r="B555" s="11">
        <f>B554*0.1</f>
        <v>3.1080000000000001</v>
      </c>
    </row>
    <row r="556" spans="1:2" ht="15.75" x14ac:dyDescent="0.25">
      <c r="A556" s="4" t="s">
        <v>9</v>
      </c>
      <c r="B556" s="5">
        <f>SUM(B554:B555)</f>
        <v>34.187999999999995</v>
      </c>
    </row>
    <row r="557" spans="1:2" ht="31.5" x14ac:dyDescent="0.25">
      <c r="A557" s="10" t="s">
        <v>141</v>
      </c>
      <c r="B557" s="11">
        <f>2.59*25000/1000</f>
        <v>64.75</v>
      </c>
    </row>
    <row r="558" spans="1:2" ht="15.75" x14ac:dyDescent="0.25">
      <c r="A558" s="10" t="s">
        <v>8</v>
      </c>
      <c r="B558" s="11">
        <f>B557*0.1</f>
        <v>6.4750000000000005</v>
      </c>
    </row>
    <row r="559" spans="1:2" ht="15.75" x14ac:dyDescent="0.25">
      <c r="A559" s="4" t="s">
        <v>9</v>
      </c>
      <c r="B559" s="5">
        <v>71.3</v>
      </c>
    </row>
    <row r="560" spans="1:2" ht="31.5" x14ac:dyDescent="0.25">
      <c r="A560" s="10" t="s">
        <v>129</v>
      </c>
      <c r="B560" s="11">
        <f>2.59*29000/1000</f>
        <v>75.11</v>
      </c>
    </row>
    <row r="561" spans="1:2" ht="15.75" x14ac:dyDescent="0.25">
      <c r="A561" s="10" t="s">
        <v>8</v>
      </c>
      <c r="B561" s="11">
        <f>B560*0.1</f>
        <v>7.5110000000000001</v>
      </c>
    </row>
    <row r="562" spans="1:2" ht="15.75" x14ac:dyDescent="0.25">
      <c r="A562" s="4" t="s">
        <v>9</v>
      </c>
      <c r="B562" s="5">
        <f>SUM(B560:B561)</f>
        <v>82.620999999999995</v>
      </c>
    </row>
    <row r="563" spans="1:2" ht="15.75" x14ac:dyDescent="0.25">
      <c r="A563" s="22" t="str">
        <f>ТЭО!A227</f>
        <v xml:space="preserve">АРТПС Озерцы                    </v>
      </c>
      <c r="B563" s="23"/>
    </row>
    <row r="564" spans="1:2" ht="31.5" x14ac:dyDescent="0.25">
      <c r="A564" s="10" t="s">
        <v>141</v>
      </c>
      <c r="B564" s="11">
        <f>2.59*25000/1000</f>
        <v>64.75</v>
      </c>
    </row>
    <row r="565" spans="1:2" ht="15.75" x14ac:dyDescent="0.25">
      <c r="A565" s="10" t="s">
        <v>8</v>
      </c>
      <c r="B565" s="11">
        <f>B564*0.1</f>
        <v>6.4750000000000005</v>
      </c>
    </row>
    <row r="566" spans="1:2" ht="15.75" x14ac:dyDescent="0.25">
      <c r="A566" s="4" t="s">
        <v>9</v>
      </c>
      <c r="B566" s="5">
        <v>71.3</v>
      </c>
    </row>
    <row r="567" spans="1:2" ht="15.75" x14ac:dyDescent="0.25">
      <c r="A567" s="22" t="str">
        <f>ТЭО!A229</f>
        <v xml:space="preserve">АРТПС Освея                      </v>
      </c>
      <c r="B567" s="23"/>
    </row>
    <row r="568" spans="1:2" ht="31.5" x14ac:dyDescent="0.25">
      <c r="A568" s="10" t="s">
        <v>141</v>
      </c>
      <c r="B568" s="11">
        <f>2.59*25000/1000</f>
        <v>64.75</v>
      </c>
    </row>
    <row r="569" spans="1:2" ht="15.75" x14ac:dyDescent="0.25">
      <c r="A569" s="10" t="s">
        <v>8</v>
      </c>
      <c r="B569" s="11">
        <f>B568*0.1</f>
        <v>6.4750000000000005</v>
      </c>
    </row>
    <row r="570" spans="1:2" ht="15.75" x14ac:dyDescent="0.25">
      <c r="A570" s="4" t="s">
        <v>9</v>
      </c>
      <c r="B570" s="5">
        <v>71.3</v>
      </c>
    </row>
    <row r="571" spans="1:2" ht="31.5" x14ac:dyDescent="0.25">
      <c r="A571" s="10" t="s">
        <v>134</v>
      </c>
      <c r="B571" s="11">
        <f>2.59*20000/1000</f>
        <v>51.8</v>
      </c>
    </row>
    <row r="572" spans="1:2" ht="15.75" x14ac:dyDescent="0.25">
      <c r="A572" s="10" t="s">
        <v>8</v>
      </c>
      <c r="B572" s="11">
        <f>B571*0.1</f>
        <v>5.18</v>
      </c>
    </row>
    <row r="573" spans="1:2" ht="15.75" x14ac:dyDescent="0.25">
      <c r="A573" s="4" t="s">
        <v>9</v>
      </c>
      <c r="B573" s="5">
        <f>SUM(B571:B572)</f>
        <v>56.98</v>
      </c>
    </row>
    <row r="574" spans="1:2" ht="31.5" x14ac:dyDescent="0.25">
      <c r="A574" s="10" t="s">
        <v>134</v>
      </c>
      <c r="B574" s="11">
        <f>2.59*20000/1000</f>
        <v>51.8</v>
      </c>
    </row>
    <row r="575" spans="1:2" ht="15.75" x14ac:dyDescent="0.25">
      <c r="A575" s="10" t="s">
        <v>8</v>
      </c>
      <c r="B575" s="11">
        <f>B574*0.1</f>
        <v>5.18</v>
      </c>
    </row>
    <row r="576" spans="1:2" ht="15.75" x14ac:dyDescent="0.25">
      <c r="A576" s="4" t="s">
        <v>9</v>
      </c>
      <c r="B576" s="5">
        <f>SUM(B574:B575)</f>
        <v>56.98</v>
      </c>
    </row>
    <row r="577" spans="1:2" ht="31.5" x14ac:dyDescent="0.25">
      <c r="A577" s="10" t="s">
        <v>141</v>
      </c>
      <c r="B577" s="11">
        <f>2.59*25000/1000</f>
        <v>64.75</v>
      </c>
    </row>
    <row r="578" spans="1:2" ht="15.75" x14ac:dyDescent="0.25">
      <c r="A578" s="10" t="s">
        <v>8</v>
      </c>
      <c r="B578" s="11">
        <f>B577*0.1</f>
        <v>6.4750000000000005</v>
      </c>
    </row>
    <row r="579" spans="1:2" ht="15.75" x14ac:dyDescent="0.25">
      <c r="A579" s="4" t="s">
        <v>9</v>
      </c>
      <c r="B579" s="5">
        <v>71.3</v>
      </c>
    </row>
    <row r="580" spans="1:2" ht="31.5" x14ac:dyDescent="0.25">
      <c r="A580" s="10" t="s">
        <v>142</v>
      </c>
      <c r="B580" s="11">
        <f>2.59*25000/1000</f>
        <v>64.75</v>
      </c>
    </row>
    <row r="581" spans="1:2" ht="15.75" x14ac:dyDescent="0.25">
      <c r="A581" s="10" t="s">
        <v>8</v>
      </c>
      <c r="B581" s="11">
        <f>B580*0.1</f>
        <v>6.4750000000000005</v>
      </c>
    </row>
    <row r="582" spans="1:2" ht="15.75" x14ac:dyDescent="0.25">
      <c r="A582" s="4" t="s">
        <v>9</v>
      </c>
      <c r="B582" s="5">
        <v>71.3</v>
      </c>
    </row>
    <row r="583" spans="1:2" ht="15.75" x14ac:dyDescent="0.25">
      <c r="A583" s="22" t="str">
        <f>ТЭО!A235</f>
        <v xml:space="preserve">АРТПС Осиповичи                 </v>
      </c>
      <c r="B583" s="23"/>
    </row>
    <row r="584" spans="1:2" ht="31.5" x14ac:dyDescent="0.25">
      <c r="A584" s="10" t="s">
        <v>134</v>
      </c>
      <c r="B584" s="11">
        <f>2.59*20000/1000</f>
        <v>51.8</v>
      </c>
    </row>
    <row r="585" spans="1:2" ht="15.75" x14ac:dyDescent="0.25">
      <c r="A585" s="10" t="s">
        <v>8</v>
      </c>
      <c r="B585" s="11">
        <f>B584*0.1</f>
        <v>5.18</v>
      </c>
    </row>
    <row r="586" spans="1:2" ht="15.75" x14ac:dyDescent="0.25">
      <c r="A586" s="4" t="s">
        <v>9</v>
      </c>
      <c r="B586" s="5">
        <f>SUM(B584:B585)</f>
        <v>56.98</v>
      </c>
    </row>
    <row r="587" spans="1:2" ht="31.5" x14ac:dyDescent="0.25">
      <c r="A587" s="10" t="s">
        <v>134</v>
      </c>
      <c r="B587" s="11">
        <f>2.59*20000/1000</f>
        <v>51.8</v>
      </c>
    </row>
    <row r="588" spans="1:2" ht="15.75" x14ac:dyDescent="0.25">
      <c r="A588" s="10" t="s">
        <v>8</v>
      </c>
      <c r="B588" s="11">
        <f>B587*0.1</f>
        <v>5.18</v>
      </c>
    </row>
    <row r="589" spans="1:2" ht="15.75" x14ac:dyDescent="0.25">
      <c r="A589" s="4" t="s">
        <v>9</v>
      </c>
      <c r="B589" s="5">
        <f>SUM(B587:B588)</f>
        <v>56.98</v>
      </c>
    </row>
    <row r="590" spans="1:2" ht="31.5" x14ac:dyDescent="0.25">
      <c r="A590" s="10" t="s">
        <v>129</v>
      </c>
      <c r="B590" s="11">
        <f>2.59*29000/1000</f>
        <v>75.11</v>
      </c>
    </row>
    <row r="591" spans="1:2" ht="15.75" x14ac:dyDescent="0.25">
      <c r="A591" s="10" t="s">
        <v>8</v>
      </c>
      <c r="B591" s="11">
        <f>B590*0.1</f>
        <v>7.5110000000000001</v>
      </c>
    </row>
    <row r="592" spans="1:2" ht="15.75" x14ac:dyDescent="0.25">
      <c r="A592" s="4" t="s">
        <v>9</v>
      </c>
      <c r="B592" s="5">
        <f>SUM(B590:B591)</f>
        <v>82.620999999999995</v>
      </c>
    </row>
    <row r="593" spans="1:2" ht="31.5" x14ac:dyDescent="0.25">
      <c r="A593" s="10" t="s">
        <v>141</v>
      </c>
      <c r="B593" s="11">
        <f>2.59*25000/1000</f>
        <v>64.75</v>
      </c>
    </row>
    <row r="594" spans="1:2" ht="15.75" x14ac:dyDescent="0.25">
      <c r="A594" s="10" t="s">
        <v>8</v>
      </c>
      <c r="B594" s="11">
        <f>B593*0.1</f>
        <v>6.4750000000000005</v>
      </c>
    </row>
    <row r="595" spans="1:2" ht="15.75" x14ac:dyDescent="0.25">
      <c r="A595" s="4" t="s">
        <v>9</v>
      </c>
      <c r="B595" s="5">
        <v>71.3</v>
      </c>
    </row>
    <row r="596" spans="1:2" ht="15.75" x14ac:dyDescent="0.25">
      <c r="A596" s="22" t="str">
        <f>ТЭО!A240</f>
        <v xml:space="preserve">АРТПС Острино              </v>
      </c>
      <c r="B596" s="23"/>
    </row>
    <row r="597" spans="1:2" ht="31.5" x14ac:dyDescent="0.25">
      <c r="A597" s="10" t="s">
        <v>129</v>
      </c>
      <c r="B597" s="11">
        <f>2.59*29000/1000</f>
        <v>75.11</v>
      </c>
    </row>
    <row r="598" spans="1:2" ht="15.75" x14ac:dyDescent="0.25">
      <c r="A598" s="10" t="s">
        <v>8</v>
      </c>
      <c r="B598" s="11">
        <f>B597*0.1</f>
        <v>7.5110000000000001</v>
      </c>
    </row>
    <row r="599" spans="1:2" ht="15.75" x14ac:dyDescent="0.25">
      <c r="A599" s="4" t="s">
        <v>9</v>
      </c>
      <c r="B599" s="5">
        <f>SUM(B597:B598)</f>
        <v>82.620999999999995</v>
      </c>
    </row>
    <row r="600" spans="1:2" ht="31.5" x14ac:dyDescent="0.25">
      <c r="A600" s="10" t="s">
        <v>135</v>
      </c>
      <c r="B600" s="11">
        <f>2.59*27000/1000</f>
        <v>69.930000000000007</v>
      </c>
    </row>
    <row r="601" spans="1:2" ht="15.75" x14ac:dyDescent="0.25">
      <c r="A601" s="10" t="s">
        <v>8</v>
      </c>
      <c r="B601" s="11">
        <f>B600*0.1</f>
        <v>6.9930000000000012</v>
      </c>
    </row>
    <row r="602" spans="1:2" ht="15.75" x14ac:dyDescent="0.25">
      <c r="A602" s="4" t="s">
        <v>9</v>
      </c>
      <c r="B602" s="5">
        <f>SUM(B600:B601)</f>
        <v>76.923000000000002</v>
      </c>
    </row>
    <row r="603" spans="1:2" ht="31.5" x14ac:dyDescent="0.25">
      <c r="A603" s="10" t="s">
        <v>130</v>
      </c>
      <c r="B603" s="11">
        <f>2.59*14000/1000</f>
        <v>36.26</v>
      </c>
    </row>
    <row r="604" spans="1:2" ht="15.75" x14ac:dyDescent="0.25">
      <c r="A604" s="10" t="s">
        <v>8</v>
      </c>
      <c r="B604" s="11">
        <f>B603*0.1</f>
        <v>3.6259999999999999</v>
      </c>
    </row>
    <row r="605" spans="1:2" ht="15.75" x14ac:dyDescent="0.25">
      <c r="A605" s="4" t="s">
        <v>9</v>
      </c>
      <c r="B605" s="5">
        <f>SUM(B603:B604)</f>
        <v>39.885999999999996</v>
      </c>
    </row>
    <row r="606" spans="1:2" ht="15.75" x14ac:dyDescent="0.25">
      <c r="A606" s="22" t="str">
        <f>ТЭО!A244</f>
        <v xml:space="preserve">АРТПС Пинск (Посеничи)          </v>
      </c>
      <c r="B606" s="23"/>
    </row>
    <row r="607" spans="1:2" ht="31.5" x14ac:dyDescent="0.25">
      <c r="A607" s="10" t="s">
        <v>128</v>
      </c>
      <c r="B607" s="11">
        <f>2.59*12000/1000</f>
        <v>31.08</v>
      </c>
    </row>
    <row r="608" spans="1:2" ht="15.75" x14ac:dyDescent="0.25">
      <c r="A608" s="10" t="s">
        <v>8</v>
      </c>
      <c r="B608" s="11">
        <f>B607*0.1</f>
        <v>3.1080000000000001</v>
      </c>
    </row>
    <row r="609" spans="1:2" ht="15.75" x14ac:dyDescent="0.25">
      <c r="A609" s="4" t="s">
        <v>9</v>
      </c>
      <c r="B609" s="5">
        <f>SUM(B607:B608)</f>
        <v>34.187999999999995</v>
      </c>
    </row>
    <row r="610" spans="1:2" ht="31.5" x14ac:dyDescent="0.25">
      <c r="A610" s="10" t="s">
        <v>128</v>
      </c>
      <c r="B610" s="11">
        <f>2.59*12000/1000</f>
        <v>31.08</v>
      </c>
    </row>
    <row r="611" spans="1:2" ht="15.75" x14ac:dyDescent="0.25">
      <c r="A611" s="10" t="s">
        <v>8</v>
      </c>
      <c r="B611" s="11">
        <f>B610*0.1</f>
        <v>3.1080000000000001</v>
      </c>
    </row>
    <row r="612" spans="1:2" ht="15.75" x14ac:dyDescent="0.25">
      <c r="A612" s="4" t="s">
        <v>9</v>
      </c>
      <c r="B612" s="5">
        <f>SUM(B610:B611)</f>
        <v>34.187999999999995</v>
      </c>
    </row>
    <row r="613" spans="1:2" ht="31.5" x14ac:dyDescent="0.25">
      <c r="A613" s="10" t="s">
        <v>134</v>
      </c>
      <c r="B613" s="11">
        <f>2.59*20000/1000</f>
        <v>51.8</v>
      </c>
    </row>
    <row r="614" spans="1:2" ht="15.75" x14ac:dyDescent="0.25">
      <c r="A614" s="10" t="s">
        <v>8</v>
      </c>
      <c r="B614" s="11">
        <f>B613*0.1</f>
        <v>5.18</v>
      </c>
    </row>
    <row r="615" spans="1:2" ht="15.75" x14ac:dyDescent="0.25">
      <c r="A615" s="4" t="s">
        <v>9</v>
      </c>
      <c r="B615" s="5">
        <f>SUM(B613:B614)</f>
        <v>56.98</v>
      </c>
    </row>
    <row r="616" spans="1:2" ht="31.5" x14ac:dyDescent="0.25">
      <c r="A616" s="10" t="s">
        <v>134</v>
      </c>
      <c r="B616" s="11">
        <f>2.59*20000/1000</f>
        <v>51.8</v>
      </c>
    </row>
    <row r="617" spans="1:2" ht="15.75" x14ac:dyDescent="0.25">
      <c r="A617" s="10" t="s">
        <v>8</v>
      </c>
      <c r="B617" s="11">
        <f>B616*0.1</f>
        <v>5.18</v>
      </c>
    </row>
    <row r="618" spans="1:2" ht="15.75" x14ac:dyDescent="0.25">
      <c r="A618" s="4" t="s">
        <v>9</v>
      </c>
      <c r="B618" s="5">
        <f>SUM(B616:B617)</f>
        <v>56.98</v>
      </c>
    </row>
    <row r="619" spans="1:2" ht="31.5" x14ac:dyDescent="0.25">
      <c r="A619" s="10" t="s">
        <v>134</v>
      </c>
      <c r="B619" s="11">
        <f>2.59*20000/1000</f>
        <v>51.8</v>
      </c>
    </row>
    <row r="620" spans="1:2" ht="15.75" x14ac:dyDescent="0.25">
      <c r="A620" s="10" t="s">
        <v>8</v>
      </c>
      <c r="B620" s="11">
        <f>B619*0.1</f>
        <v>5.18</v>
      </c>
    </row>
    <row r="621" spans="1:2" ht="15.75" x14ac:dyDescent="0.25">
      <c r="A621" s="4" t="s">
        <v>9</v>
      </c>
      <c r="B621" s="5">
        <f>SUM(B619:B620)</f>
        <v>56.98</v>
      </c>
    </row>
    <row r="622" spans="1:2" ht="31.5" x14ac:dyDescent="0.25">
      <c r="A622" s="10" t="s">
        <v>134</v>
      </c>
      <c r="B622" s="11">
        <f>2.59*20000/1000</f>
        <v>51.8</v>
      </c>
    </row>
    <row r="623" spans="1:2" ht="15.75" x14ac:dyDescent="0.25">
      <c r="A623" s="10" t="s">
        <v>8</v>
      </c>
      <c r="B623" s="11">
        <f>B622*0.1</f>
        <v>5.18</v>
      </c>
    </row>
    <row r="624" spans="1:2" ht="15.75" x14ac:dyDescent="0.25">
      <c r="A624" s="4" t="s">
        <v>9</v>
      </c>
      <c r="B624" s="5">
        <f>SUM(B622:B623)</f>
        <v>56.98</v>
      </c>
    </row>
    <row r="625" spans="1:2" ht="31.5" x14ac:dyDescent="0.25">
      <c r="A625" s="10" t="s">
        <v>134</v>
      </c>
      <c r="B625" s="11">
        <f>2.59*20000/1000</f>
        <v>51.8</v>
      </c>
    </row>
    <row r="626" spans="1:2" ht="15.75" x14ac:dyDescent="0.25">
      <c r="A626" s="10" t="s">
        <v>8</v>
      </c>
      <c r="B626" s="11">
        <f>B625*0.1</f>
        <v>5.18</v>
      </c>
    </row>
    <row r="627" spans="1:2" ht="15.75" x14ac:dyDescent="0.25">
      <c r="A627" s="4" t="s">
        <v>9</v>
      </c>
      <c r="B627" s="5">
        <f>SUM(B625:B626)</f>
        <v>56.98</v>
      </c>
    </row>
    <row r="628" spans="1:2" ht="31.5" x14ac:dyDescent="0.25">
      <c r="A628" s="10" t="s">
        <v>128</v>
      </c>
      <c r="B628" s="11">
        <f>2.59*12000/1000</f>
        <v>31.08</v>
      </c>
    </row>
    <row r="629" spans="1:2" ht="15.75" x14ac:dyDescent="0.25">
      <c r="A629" s="10" t="s">
        <v>8</v>
      </c>
      <c r="B629" s="11">
        <f>B628*0.1</f>
        <v>3.1080000000000001</v>
      </c>
    </row>
    <row r="630" spans="1:2" ht="15.75" x14ac:dyDescent="0.25">
      <c r="A630" s="4" t="s">
        <v>9</v>
      </c>
      <c r="B630" s="5">
        <f>SUM(B628:B629)</f>
        <v>34.187999999999995</v>
      </c>
    </row>
    <row r="631" spans="1:2" ht="15.75" x14ac:dyDescent="0.25">
      <c r="A631" s="22" t="str">
        <f>ТЭО!A253</f>
        <v xml:space="preserve">АРТПС Плещеницы                        </v>
      </c>
      <c r="B631" s="23"/>
    </row>
    <row r="632" spans="1:2" ht="31.5" x14ac:dyDescent="0.25">
      <c r="A632" s="10" t="s">
        <v>130</v>
      </c>
      <c r="B632" s="11">
        <f>2.59*14000/1000</f>
        <v>36.26</v>
      </c>
    </row>
    <row r="633" spans="1:2" ht="15.75" x14ac:dyDescent="0.25">
      <c r="A633" s="10" t="s">
        <v>8</v>
      </c>
      <c r="B633" s="11">
        <f>B632*0.1</f>
        <v>3.6259999999999999</v>
      </c>
    </row>
    <row r="634" spans="1:2" ht="15.75" x14ac:dyDescent="0.25">
      <c r="A634" s="4" t="s">
        <v>9</v>
      </c>
      <c r="B634" s="5">
        <f>SUM(B632:B633)</f>
        <v>39.885999999999996</v>
      </c>
    </row>
    <row r="635" spans="1:2" ht="31.5" x14ac:dyDescent="0.25">
      <c r="A635" s="10" t="s">
        <v>130</v>
      </c>
      <c r="B635" s="11">
        <f>2.59*14000/1000</f>
        <v>36.26</v>
      </c>
    </row>
    <row r="636" spans="1:2" ht="15.75" x14ac:dyDescent="0.25">
      <c r="A636" s="10" t="s">
        <v>8</v>
      </c>
      <c r="B636" s="11">
        <f>B635*0.1</f>
        <v>3.6259999999999999</v>
      </c>
    </row>
    <row r="637" spans="1:2" ht="15.75" x14ac:dyDescent="0.25">
      <c r="A637" s="4" t="s">
        <v>9</v>
      </c>
      <c r="B637" s="5">
        <f>SUM(B635:B636)</f>
        <v>39.885999999999996</v>
      </c>
    </row>
    <row r="638" spans="1:2" ht="31.5" x14ac:dyDescent="0.25">
      <c r="A638" s="10" t="s">
        <v>132</v>
      </c>
      <c r="B638" s="11">
        <f>2.59*12000/1000</f>
        <v>31.08</v>
      </c>
    </row>
    <row r="639" spans="1:2" ht="15.75" x14ac:dyDescent="0.25">
      <c r="A639" s="10" t="s">
        <v>8</v>
      </c>
      <c r="B639" s="11">
        <f>B638*0.1</f>
        <v>3.1080000000000001</v>
      </c>
    </row>
    <row r="640" spans="1:2" ht="15.75" x14ac:dyDescent="0.25">
      <c r="A640" s="4" t="s">
        <v>9</v>
      </c>
      <c r="B640" s="5">
        <f>SUM(B638:B639)</f>
        <v>34.187999999999995</v>
      </c>
    </row>
    <row r="641" spans="1:2" ht="15.75" x14ac:dyDescent="0.25">
      <c r="A641" s="22" t="str">
        <f>ТЭО!A257</f>
        <v xml:space="preserve">АРТПС Пруды                            </v>
      </c>
      <c r="B641" s="23"/>
    </row>
    <row r="642" spans="1:2" ht="31.5" x14ac:dyDescent="0.25">
      <c r="A642" s="10" t="s">
        <v>135</v>
      </c>
      <c r="B642" s="11">
        <f>2.59*27000/1000</f>
        <v>69.930000000000007</v>
      </c>
    </row>
    <row r="643" spans="1:2" ht="15.75" x14ac:dyDescent="0.25">
      <c r="A643" s="10" t="s">
        <v>8</v>
      </c>
      <c r="B643" s="11">
        <f>B642*0.1</f>
        <v>6.9930000000000012</v>
      </c>
    </row>
    <row r="644" spans="1:2" ht="15.75" x14ac:dyDescent="0.25">
      <c r="A644" s="4" t="s">
        <v>9</v>
      </c>
      <c r="B644" s="5">
        <f>SUM(B642:B643)</f>
        <v>76.923000000000002</v>
      </c>
    </row>
    <row r="645" spans="1:2" ht="31.5" x14ac:dyDescent="0.25">
      <c r="A645" s="10" t="s">
        <v>131</v>
      </c>
      <c r="B645" s="11">
        <f>2.59*14000/1000</f>
        <v>36.26</v>
      </c>
    </row>
    <row r="646" spans="1:2" ht="15.75" x14ac:dyDescent="0.25">
      <c r="A646" s="10" t="s">
        <v>8</v>
      </c>
      <c r="B646" s="11">
        <f>B645*0.1</f>
        <v>3.6259999999999999</v>
      </c>
    </row>
    <row r="647" spans="1:2" ht="15.75" x14ac:dyDescent="0.25">
      <c r="A647" s="4" t="s">
        <v>9</v>
      </c>
      <c r="B647" s="5">
        <f>SUM(B645:B646)</f>
        <v>39.885999999999996</v>
      </c>
    </row>
    <row r="648" spans="1:2" ht="31.5" x14ac:dyDescent="0.25">
      <c r="A648" s="10" t="s">
        <v>131</v>
      </c>
      <c r="B648" s="11">
        <f>2.59*14000/1000</f>
        <v>36.26</v>
      </c>
    </row>
    <row r="649" spans="1:2" ht="15.75" x14ac:dyDescent="0.25">
      <c r="A649" s="10" t="s">
        <v>8</v>
      </c>
      <c r="B649" s="11">
        <f>B648*0.1</f>
        <v>3.6259999999999999</v>
      </c>
    </row>
    <row r="650" spans="1:2" ht="15.75" x14ac:dyDescent="0.25">
      <c r="A650" s="4" t="s">
        <v>9</v>
      </c>
      <c r="B650" s="5">
        <f>SUM(B648:B649)</f>
        <v>39.885999999999996</v>
      </c>
    </row>
    <row r="651" spans="1:2" ht="15.75" x14ac:dyDescent="0.25">
      <c r="A651" s="22" t="str">
        <f>ТЭО!A261</f>
        <v xml:space="preserve">АРТПС Радошковичи                      </v>
      </c>
      <c r="B651" s="23"/>
    </row>
    <row r="652" spans="1:2" ht="31.5" x14ac:dyDescent="0.25">
      <c r="A652" s="10" t="s">
        <v>130</v>
      </c>
      <c r="B652" s="11">
        <f>2.59*14000/1000</f>
        <v>36.26</v>
      </c>
    </row>
    <row r="653" spans="1:2" ht="15.75" x14ac:dyDescent="0.25">
      <c r="A653" s="10" t="s">
        <v>8</v>
      </c>
      <c r="B653" s="11">
        <f>B652*0.1</f>
        <v>3.6259999999999999</v>
      </c>
    </row>
    <row r="654" spans="1:2" ht="15.75" x14ac:dyDescent="0.25">
      <c r="A654" s="4" t="s">
        <v>9</v>
      </c>
      <c r="B654" s="5">
        <f>SUM(B652:B653)</f>
        <v>39.885999999999996</v>
      </c>
    </row>
    <row r="655" spans="1:2" ht="31.5" x14ac:dyDescent="0.25">
      <c r="A655" s="10" t="s">
        <v>130</v>
      </c>
      <c r="B655" s="11">
        <f>2.59*14000/1000</f>
        <v>36.26</v>
      </c>
    </row>
    <row r="656" spans="1:2" ht="15.75" x14ac:dyDescent="0.25">
      <c r="A656" s="10" t="s">
        <v>8</v>
      </c>
      <c r="B656" s="11">
        <f>B655*0.1</f>
        <v>3.6259999999999999</v>
      </c>
    </row>
    <row r="657" spans="1:2" ht="15.75" x14ac:dyDescent="0.25">
      <c r="A657" s="4" t="s">
        <v>9</v>
      </c>
      <c r="B657" s="5">
        <f>SUM(B655:B656)</f>
        <v>39.885999999999996</v>
      </c>
    </row>
    <row r="658" spans="1:2" ht="31.5" x14ac:dyDescent="0.25">
      <c r="A658" s="10" t="s">
        <v>129</v>
      </c>
      <c r="B658" s="11">
        <f>2.59*29000/1000</f>
        <v>75.11</v>
      </c>
    </row>
    <row r="659" spans="1:2" ht="15.75" x14ac:dyDescent="0.25">
      <c r="A659" s="10" t="s">
        <v>8</v>
      </c>
      <c r="B659" s="11">
        <f>B658*0.1</f>
        <v>7.5110000000000001</v>
      </c>
    </row>
    <row r="660" spans="1:2" ht="15.75" x14ac:dyDescent="0.25">
      <c r="A660" s="4" t="s">
        <v>9</v>
      </c>
      <c r="B660" s="5">
        <f>SUM(B658:B659)</f>
        <v>82.620999999999995</v>
      </c>
    </row>
    <row r="661" spans="1:2" ht="15.75" x14ac:dyDescent="0.25">
      <c r="A661" s="22" t="str">
        <f>ТЭО!A265</f>
        <v xml:space="preserve">АРТПС Свислочь                 </v>
      </c>
      <c r="B661" s="23"/>
    </row>
    <row r="662" spans="1:2" ht="31.5" x14ac:dyDescent="0.25">
      <c r="A662" s="10" t="s">
        <v>130</v>
      </c>
      <c r="B662" s="11">
        <f>2.59*14000/1000</f>
        <v>36.26</v>
      </c>
    </row>
    <row r="663" spans="1:2" ht="15.75" x14ac:dyDescent="0.25">
      <c r="A663" s="10" t="s">
        <v>8</v>
      </c>
      <c r="B663" s="11">
        <f>B662*0.1</f>
        <v>3.6259999999999999</v>
      </c>
    </row>
    <row r="664" spans="1:2" ht="15.75" x14ac:dyDescent="0.25">
      <c r="A664" s="4" t="s">
        <v>9</v>
      </c>
      <c r="B664" s="5">
        <f>SUM(B662:B663)</f>
        <v>39.885999999999996</v>
      </c>
    </row>
    <row r="665" spans="1:2" ht="31.5" x14ac:dyDescent="0.25">
      <c r="A665" s="10" t="s">
        <v>130</v>
      </c>
      <c r="B665" s="11">
        <f>2.59*14000/1000</f>
        <v>36.26</v>
      </c>
    </row>
    <row r="666" spans="1:2" ht="15.75" x14ac:dyDescent="0.25">
      <c r="A666" s="10" t="s">
        <v>8</v>
      </c>
      <c r="B666" s="11">
        <f>B665*0.1</f>
        <v>3.6259999999999999</v>
      </c>
    </row>
    <row r="667" spans="1:2" ht="15.75" x14ac:dyDescent="0.25">
      <c r="A667" s="4" t="s">
        <v>9</v>
      </c>
      <c r="B667" s="5">
        <f>SUM(B665:B666)</f>
        <v>39.885999999999996</v>
      </c>
    </row>
    <row r="668" spans="1:2" ht="31.5" x14ac:dyDescent="0.25">
      <c r="A668" s="10" t="s">
        <v>129</v>
      </c>
      <c r="B668" s="11">
        <f>2.59*29000/1000</f>
        <v>75.11</v>
      </c>
    </row>
    <row r="669" spans="1:2" ht="15.75" x14ac:dyDescent="0.25">
      <c r="A669" s="10" t="s">
        <v>8</v>
      </c>
      <c r="B669" s="11">
        <f>B668*0.1</f>
        <v>7.5110000000000001</v>
      </c>
    </row>
    <row r="670" spans="1:2" ht="15.75" x14ac:dyDescent="0.25">
      <c r="A670" s="4" t="s">
        <v>9</v>
      </c>
      <c r="B670" s="5">
        <f>SUM(B668:B669)</f>
        <v>82.620999999999995</v>
      </c>
    </row>
    <row r="671" spans="1:2" ht="15.75" x14ac:dyDescent="0.25">
      <c r="A671" s="22" t="str">
        <f>ТЭО!A269</f>
        <v xml:space="preserve">АРТПС Сенно                  </v>
      </c>
      <c r="B671" s="23"/>
    </row>
    <row r="672" spans="1:2" ht="31.5" x14ac:dyDescent="0.25">
      <c r="A672" s="10" t="s">
        <v>129</v>
      </c>
      <c r="B672" s="11">
        <f>2.59*29000/1000</f>
        <v>75.11</v>
      </c>
    </row>
    <row r="673" spans="1:2" ht="15.75" x14ac:dyDescent="0.25">
      <c r="A673" s="10" t="s">
        <v>8</v>
      </c>
      <c r="B673" s="11">
        <f>B672*0.1</f>
        <v>7.5110000000000001</v>
      </c>
    </row>
    <row r="674" spans="1:2" ht="15.75" x14ac:dyDescent="0.25">
      <c r="A674" s="4" t="s">
        <v>9</v>
      </c>
      <c r="B674" s="5">
        <f>SUM(B672:B673)</f>
        <v>82.620999999999995</v>
      </c>
    </row>
    <row r="675" spans="1:2" ht="31.5" x14ac:dyDescent="0.25">
      <c r="A675" s="10" t="s">
        <v>132</v>
      </c>
      <c r="B675" s="11">
        <f>2.59*12000/1000</f>
        <v>31.08</v>
      </c>
    </row>
    <row r="676" spans="1:2" ht="15.75" x14ac:dyDescent="0.25">
      <c r="A676" s="10" t="s">
        <v>8</v>
      </c>
      <c r="B676" s="11">
        <f>B675*0.1</f>
        <v>3.1080000000000001</v>
      </c>
    </row>
    <row r="677" spans="1:2" ht="15.75" x14ac:dyDescent="0.25">
      <c r="A677" s="4" t="s">
        <v>9</v>
      </c>
      <c r="B677" s="5">
        <f>SUM(B675:B676)</f>
        <v>34.187999999999995</v>
      </c>
    </row>
    <row r="678" spans="1:2" ht="31.5" x14ac:dyDescent="0.25">
      <c r="A678" s="10" t="s">
        <v>132</v>
      </c>
      <c r="B678" s="11">
        <f>2.59*12000/1000</f>
        <v>31.08</v>
      </c>
    </row>
    <row r="679" spans="1:2" ht="15.75" x14ac:dyDescent="0.25">
      <c r="A679" s="10" t="s">
        <v>8</v>
      </c>
      <c r="B679" s="11">
        <f>B678*0.1</f>
        <v>3.1080000000000001</v>
      </c>
    </row>
    <row r="680" spans="1:2" ht="15.75" x14ac:dyDescent="0.25">
      <c r="A680" s="4" t="s">
        <v>9</v>
      </c>
      <c r="B680" s="5">
        <f>SUM(B678:B679)</f>
        <v>34.187999999999995</v>
      </c>
    </row>
    <row r="681" spans="1:2" ht="15.75" x14ac:dyDescent="0.25">
      <c r="A681" s="22" t="str">
        <f>ТЭО!A273</f>
        <v xml:space="preserve">АРТПС Скерси                    </v>
      </c>
      <c r="B681" s="23"/>
    </row>
    <row r="682" spans="1:2" ht="31.5" x14ac:dyDescent="0.25">
      <c r="A682" s="10" t="s">
        <v>130</v>
      </c>
      <c r="B682" s="11">
        <f>2.59*14000/1000</f>
        <v>36.26</v>
      </c>
    </row>
    <row r="683" spans="1:2" ht="15.75" x14ac:dyDescent="0.25">
      <c r="A683" s="10" t="s">
        <v>8</v>
      </c>
      <c r="B683" s="11">
        <f>B682*0.1</f>
        <v>3.6259999999999999</v>
      </c>
    </row>
    <row r="684" spans="1:2" ht="15.75" x14ac:dyDescent="0.25">
      <c r="A684" s="4" t="s">
        <v>9</v>
      </c>
      <c r="B684" s="5">
        <f>SUM(B682:B683)</f>
        <v>39.885999999999996</v>
      </c>
    </row>
    <row r="685" spans="1:2" ht="31.5" x14ac:dyDescent="0.25">
      <c r="A685" s="10" t="s">
        <v>132</v>
      </c>
      <c r="B685" s="11">
        <f>2.59*12000/1000</f>
        <v>31.08</v>
      </c>
    </row>
    <row r="686" spans="1:2" ht="15.75" x14ac:dyDescent="0.25">
      <c r="A686" s="10" t="s">
        <v>8</v>
      </c>
      <c r="B686" s="11">
        <f>B685*0.1</f>
        <v>3.1080000000000001</v>
      </c>
    </row>
    <row r="687" spans="1:2" ht="15.75" x14ac:dyDescent="0.25">
      <c r="A687" s="4" t="s">
        <v>9</v>
      </c>
      <c r="B687" s="5">
        <f>SUM(B685:B686)</f>
        <v>34.187999999999995</v>
      </c>
    </row>
    <row r="688" spans="1:2" ht="31.5" x14ac:dyDescent="0.25">
      <c r="A688" s="10" t="s">
        <v>132</v>
      </c>
      <c r="B688" s="11">
        <f>2.59*12000/1000</f>
        <v>31.08</v>
      </c>
    </row>
    <row r="689" spans="1:2" ht="15.75" x14ac:dyDescent="0.25">
      <c r="A689" s="10" t="s">
        <v>8</v>
      </c>
      <c r="B689" s="11">
        <f>B688*0.1</f>
        <v>3.1080000000000001</v>
      </c>
    </row>
    <row r="690" spans="1:2" ht="15.75" x14ac:dyDescent="0.25">
      <c r="A690" s="4" t="s">
        <v>9</v>
      </c>
      <c r="B690" s="5">
        <f>SUM(B688:B689)</f>
        <v>34.187999999999995</v>
      </c>
    </row>
    <row r="691" spans="1:2" ht="31.5" x14ac:dyDescent="0.25">
      <c r="A691" s="10" t="s">
        <v>127</v>
      </c>
      <c r="B691" s="11">
        <f>2.59*10000/1000</f>
        <v>25.9</v>
      </c>
    </row>
    <row r="692" spans="1:2" ht="15.75" x14ac:dyDescent="0.25">
      <c r="A692" s="10" t="s">
        <v>8</v>
      </c>
      <c r="B692" s="11">
        <f>B691*0.1</f>
        <v>2.59</v>
      </c>
    </row>
    <row r="693" spans="1:2" ht="15.75" x14ac:dyDescent="0.25">
      <c r="A693" s="4" t="s">
        <v>9</v>
      </c>
      <c r="B693" s="5">
        <f>SUM(B691:B692)</f>
        <v>28.49</v>
      </c>
    </row>
    <row r="694" spans="1:2" ht="15.75" x14ac:dyDescent="0.25">
      <c r="A694" s="22" t="str">
        <f>ТЭО!A278</f>
        <v xml:space="preserve">АРТПС Славгород                  </v>
      </c>
      <c r="B694" s="23"/>
    </row>
    <row r="695" spans="1:2" ht="31.5" x14ac:dyDescent="0.25">
      <c r="A695" s="10" t="s">
        <v>129</v>
      </c>
      <c r="B695" s="11">
        <f>2.59*29000/1000</f>
        <v>75.11</v>
      </c>
    </row>
    <row r="696" spans="1:2" ht="15.75" x14ac:dyDescent="0.25">
      <c r="A696" s="10" t="s">
        <v>8</v>
      </c>
      <c r="B696" s="11">
        <f>B695*0.1</f>
        <v>7.5110000000000001</v>
      </c>
    </row>
    <row r="697" spans="1:2" ht="15.75" x14ac:dyDescent="0.25">
      <c r="A697" s="4" t="s">
        <v>9</v>
      </c>
      <c r="B697" s="5">
        <f>SUM(B695:B696)</f>
        <v>82.620999999999995</v>
      </c>
    </row>
    <row r="698" spans="1:2" ht="31.5" x14ac:dyDescent="0.25">
      <c r="A698" s="10" t="s">
        <v>129</v>
      </c>
      <c r="B698" s="11">
        <f>2.59*29000/1000</f>
        <v>75.11</v>
      </c>
    </row>
    <row r="699" spans="1:2" ht="15.75" x14ac:dyDescent="0.25">
      <c r="A699" s="10" t="s">
        <v>8</v>
      </c>
      <c r="B699" s="11">
        <f>B698*0.1</f>
        <v>7.5110000000000001</v>
      </c>
    </row>
    <row r="700" spans="1:2" ht="15.75" x14ac:dyDescent="0.25">
      <c r="A700" s="4" t="s">
        <v>9</v>
      </c>
      <c r="B700" s="5">
        <f>SUM(B698:B699)</f>
        <v>82.620999999999995</v>
      </c>
    </row>
    <row r="701" spans="1:2" ht="31.5" x14ac:dyDescent="0.25">
      <c r="A701" s="10" t="s">
        <v>141</v>
      </c>
      <c r="B701" s="11">
        <f>2.59*25000/1000</f>
        <v>64.75</v>
      </c>
    </row>
    <row r="702" spans="1:2" ht="15.75" x14ac:dyDescent="0.25">
      <c r="A702" s="10" t="s">
        <v>8</v>
      </c>
      <c r="B702" s="11">
        <f>B701*0.1</f>
        <v>6.4750000000000005</v>
      </c>
    </row>
    <row r="703" spans="1:2" ht="15.75" x14ac:dyDescent="0.25">
      <c r="A703" s="4" t="s">
        <v>9</v>
      </c>
      <c r="B703" s="5">
        <v>71.3</v>
      </c>
    </row>
    <row r="704" spans="1:2" ht="15.75" x14ac:dyDescent="0.25">
      <c r="A704" s="22" t="str">
        <f>ТЭО!A282</f>
        <v xml:space="preserve">АРТПС Следюки                 </v>
      </c>
      <c r="B704" s="23"/>
    </row>
    <row r="705" spans="1:2" ht="31.5" x14ac:dyDescent="0.25">
      <c r="A705" s="10" t="s">
        <v>130</v>
      </c>
      <c r="B705" s="11">
        <f>2.59*14000/1000</f>
        <v>36.26</v>
      </c>
    </row>
    <row r="706" spans="1:2" ht="15.75" x14ac:dyDescent="0.25">
      <c r="A706" s="10" t="s">
        <v>8</v>
      </c>
      <c r="B706" s="11">
        <f>B705*0.1</f>
        <v>3.6259999999999999</v>
      </c>
    </row>
    <row r="707" spans="1:2" ht="15.75" x14ac:dyDescent="0.25">
      <c r="A707" s="4" t="s">
        <v>9</v>
      </c>
      <c r="B707" s="5">
        <f>SUM(B705:B706)</f>
        <v>39.885999999999996</v>
      </c>
    </row>
    <row r="708" spans="1:2" ht="31.5" x14ac:dyDescent="0.25">
      <c r="A708" s="10" t="s">
        <v>130</v>
      </c>
      <c r="B708" s="11">
        <f>2.59*14000/1000</f>
        <v>36.26</v>
      </c>
    </row>
    <row r="709" spans="1:2" ht="15.75" x14ac:dyDescent="0.25">
      <c r="A709" s="10" t="s">
        <v>8</v>
      </c>
      <c r="B709" s="11">
        <f>B708*0.1</f>
        <v>3.6259999999999999</v>
      </c>
    </row>
    <row r="710" spans="1:2" ht="15.75" x14ac:dyDescent="0.25">
      <c r="A710" s="4" t="s">
        <v>9</v>
      </c>
      <c r="B710" s="5">
        <f>SUM(B708:B709)</f>
        <v>39.885999999999996</v>
      </c>
    </row>
    <row r="711" spans="1:2" ht="15.75" x14ac:dyDescent="0.25">
      <c r="A711" s="22" t="str">
        <f>ТЭО!A285</f>
        <v xml:space="preserve">АРТПС Слобода                    </v>
      </c>
      <c r="B711" s="23"/>
    </row>
    <row r="712" spans="1:2" ht="31.5" x14ac:dyDescent="0.25">
      <c r="A712" s="10" t="s">
        <v>136</v>
      </c>
      <c r="B712" s="11">
        <f>2.59*18000/1000</f>
        <v>46.62</v>
      </c>
    </row>
    <row r="713" spans="1:2" ht="15.75" x14ac:dyDescent="0.25">
      <c r="A713" s="10" t="s">
        <v>8</v>
      </c>
      <c r="B713" s="11">
        <f>B712*0.1</f>
        <v>4.6619999999999999</v>
      </c>
    </row>
    <row r="714" spans="1:2" ht="15.75" x14ac:dyDescent="0.25">
      <c r="A714" s="4" t="s">
        <v>9</v>
      </c>
      <c r="B714" s="5">
        <f>SUM(B712:B713)</f>
        <v>51.281999999999996</v>
      </c>
    </row>
    <row r="715" spans="1:2" ht="31.5" x14ac:dyDescent="0.25">
      <c r="A715" s="10" t="s">
        <v>129</v>
      </c>
      <c r="B715" s="11">
        <f>2.59*29000/1000</f>
        <v>75.11</v>
      </c>
    </row>
    <row r="716" spans="1:2" ht="15.75" x14ac:dyDescent="0.25">
      <c r="A716" s="10" t="s">
        <v>8</v>
      </c>
      <c r="B716" s="11">
        <f>B715*0.1</f>
        <v>7.5110000000000001</v>
      </c>
    </row>
    <row r="717" spans="1:2" ht="15.75" x14ac:dyDescent="0.25">
      <c r="A717" s="4" t="s">
        <v>9</v>
      </c>
      <c r="B717" s="5">
        <f>SUM(B715:B716)</f>
        <v>82.620999999999995</v>
      </c>
    </row>
    <row r="718" spans="1:2" ht="31.5" x14ac:dyDescent="0.25">
      <c r="A718" s="10" t="s">
        <v>141</v>
      </c>
      <c r="B718" s="11">
        <f>2.59*25000/1000</f>
        <v>64.75</v>
      </c>
    </row>
    <row r="719" spans="1:2" ht="15.75" x14ac:dyDescent="0.25">
      <c r="A719" s="10" t="s">
        <v>8</v>
      </c>
      <c r="B719" s="11">
        <f>B718*0.1</f>
        <v>6.4750000000000005</v>
      </c>
    </row>
    <row r="720" spans="1:2" ht="15.75" x14ac:dyDescent="0.25">
      <c r="A720" s="4" t="s">
        <v>9</v>
      </c>
      <c r="B720" s="5">
        <v>71.3</v>
      </c>
    </row>
    <row r="721" spans="1:2" ht="15.75" x14ac:dyDescent="0.25">
      <c r="A721" s="22" t="str">
        <f>ТЭО!A289</f>
        <v xml:space="preserve">АРТПС Сметаничи                 </v>
      </c>
      <c r="B721" s="23"/>
    </row>
    <row r="722" spans="1:2" ht="31.5" x14ac:dyDescent="0.25">
      <c r="A722" s="10" t="s">
        <v>134</v>
      </c>
      <c r="B722" s="11">
        <f>2.59*20000/1000</f>
        <v>51.8</v>
      </c>
    </row>
    <row r="723" spans="1:2" ht="15.75" x14ac:dyDescent="0.25">
      <c r="A723" s="10" t="s">
        <v>8</v>
      </c>
      <c r="B723" s="11">
        <f>B722*0.1</f>
        <v>5.18</v>
      </c>
    </row>
    <row r="724" spans="1:2" ht="15.75" x14ac:dyDescent="0.25">
      <c r="A724" s="4" t="s">
        <v>9</v>
      </c>
      <c r="B724" s="5">
        <f>SUM(B722:B723)</f>
        <v>56.98</v>
      </c>
    </row>
    <row r="725" spans="1:2" ht="31.5" x14ac:dyDescent="0.25">
      <c r="A725" s="10" t="s">
        <v>134</v>
      </c>
      <c r="B725" s="11">
        <f>2.59*20000/1000</f>
        <v>51.8</v>
      </c>
    </row>
    <row r="726" spans="1:2" ht="15.75" x14ac:dyDescent="0.25">
      <c r="A726" s="10" t="s">
        <v>8</v>
      </c>
      <c r="B726" s="11">
        <f>B725*0.1</f>
        <v>5.18</v>
      </c>
    </row>
    <row r="727" spans="1:2" ht="15.75" x14ac:dyDescent="0.25">
      <c r="A727" s="4" t="s">
        <v>9</v>
      </c>
      <c r="B727" s="5">
        <f>SUM(B725:B726)</f>
        <v>56.98</v>
      </c>
    </row>
    <row r="728" spans="1:2" ht="31.5" x14ac:dyDescent="0.25">
      <c r="A728" s="10" t="s">
        <v>134</v>
      </c>
      <c r="B728" s="11">
        <f>2.59*20000/1000</f>
        <v>51.8</v>
      </c>
    </row>
    <row r="729" spans="1:2" ht="15.75" x14ac:dyDescent="0.25">
      <c r="A729" s="10" t="s">
        <v>8</v>
      </c>
      <c r="B729" s="11">
        <f>B728*0.1</f>
        <v>5.18</v>
      </c>
    </row>
    <row r="730" spans="1:2" ht="15.75" x14ac:dyDescent="0.25">
      <c r="A730" s="4" t="s">
        <v>9</v>
      </c>
      <c r="B730" s="5">
        <f>SUM(B728:B729)</f>
        <v>56.98</v>
      </c>
    </row>
    <row r="731" spans="1:2" ht="31.5" x14ac:dyDescent="0.25">
      <c r="A731" s="10" t="s">
        <v>134</v>
      </c>
      <c r="B731" s="11">
        <f>2.59*20000/1000</f>
        <v>51.8</v>
      </c>
    </row>
    <row r="732" spans="1:2" ht="15.75" x14ac:dyDescent="0.25">
      <c r="A732" s="10" t="s">
        <v>8</v>
      </c>
      <c r="B732" s="11">
        <f>B731*0.1</f>
        <v>5.18</v>
      </c>
    </row>
    <row r="733" spans="1:2" ht="15.75" x14ac:dyDescent="0.25">
      <c r="A733" s="4" t="s">
        <v>9</v>
      </c>
      <c r="B733" s="5">
        <f>SUM(B731:B732)</f>
        <v>56.98</v>
      </c>
    </row>
    <row r="734" spans="1:2" ht="31.5" x14ac:dyDescent="0.25">
      <c r="A734" s="10" t="s">
        <v>134</v>
      </c>
      <c r="B734" s="11">
        <f>2.59*20000/1000</f>
        <v>51.8</v>
      </c>
    </row>
    <row r="735" spans="1:2" ht="15.75" x14ac:dyDescent="0.25">
      <c r="A735" s="10" t="s">
        <v>8</v>
      </c>
      <c r="B735" s="11">
        <f>B734*0.1</f>
        <v>5.18</v>
      </c>
    </row>
    <row r="736" spans="1:2" ht="15.75" x14ac:dyDescent="0.25">
      <c r="A736" s="4" t="s">
        <v>9</v>
      </c>
      <c r="B736" s="5">
        <f>SUM(B734:B735)</f>
        <v>56.98</v>
      </c>
    </row>
    <row r="737" spans="1:2" ht="31.5" x14ac:dyDescent="0.25">
      <c r="A737" s="10" t="s">
        <v>132</v>
      </c>
      <c r="B737" s="11">
        <f>2.59*12000/1000</f>
        <v>31.08</v>
      </c>
    </row>
    <row r="738" spans="1:2" ht="15.75" x14ac:dyDescent="0.25">
      <c r="A738" s="10" t="s">
        <v>8</v>
      </c>
      <c r="B738" s="11">
        <f>B737*0.1</f>
        <v>3.1080000000000001</v>
      </c>
    </row>
    <row r="739" spans="1:2" ht="15.75" x14ac:dyDescent="0.25">
      <c r="A739" s="4" t="s">
        <v>9</v>
      </c>
      <c r="B739" s="5">
        <f>SUM(B737:B738)</f>
        <v>34.187999999999995</v>
      </c>
    </row>
    <row r="740" spans="1:2" ht="31.5" x14ac:dyDescent="0.25">
      <c r="A740" s="10" t="s">
        <v>134</v>
      </c>
      <c r="B740" s="11">
        <f>2.59*20000/1000</f>
        <v>51.8</v>
      </c>
    </row>
    <row r="741" spans="1:2" ht="15.75" x14ac:dyDescent="0.25">
      <c r="A741" s="10" t="s">
        <v>8</v>
      </c>
      <c r="B741" s="11">
        <f>B740*0.1</f>
        <v>5.18</v>
      </c>
    </row>
    <row r="742" spans="1:2" ht="15.75" x14ac:dyDescent="0.25">
      <c r="A742" s="4" t="s">
        <v>9</v>
      </c>
      <c r="B742" s="5">
        <f>SUM(B740:B741)</f>
        <v>56.98</v>
      </c>
    </row>
    <row r="743" spans="1:2" ht="15.75" x14ac:dyDescent="0.25">
      <c r="A743" s="22" t="str">
        <f>ТЭО!A297</f>
        <v xml:space="preserve">АРТПС Сморгонь                  </v>
      </c>
      <c r="B743" s="23"/>
    </row>
    <row r="744" spans="1:2" ht="31.5" x14ac:dyDescent="0.25">
      <c r="A744" s="10" t="s">
        <v>141</v>
      </c>
      <c r="B744" s="11">
        <f>2.59*25000/1000</f>
        <v>64.75</v>
      </c>
    </row>
    <row r="745" spans="1:2" ht="15.75" x14ac:dyDescent="0.25">
      <c r="A745" s="10" t="s">
        <v>8</v>
      </c>
      <c r="B745" s="11">
        <f>B744*0.1</f>
        <v>6.4750000000000005</v>
      </c>
    </row>
    <row r="746" spans="1:2" ht="15.75" x14ac:dyDescent="0.25">
      <c r="A746" s="4" t="s">
        <v>9</v>
      </c>
      <c r="B746" s="5">
        <v>71.3</v>
      </c>
    </row>
    <row r="747" spans="1:2" ht="15.75" x14ac:dyDescent="0.25">
      <c r="A747" s="22" t="str">
        <f>ТЭО!A299</f>
        <v xml:space="preserve">АРТПС Солигорск               </v>
      </c>
      <c r="B747" s="23"/>
    </row>
    <row r="748" spans="1:2" ht="31.5" x14ac:dyDescent="0.25">
      <c r="A748" s="10" t="s">
        <v>141</v>
      </c>
      <c r="B748" s="11">
        <f>2.59*25000/1000</f>
        <v>64.75</v>
      </c>
    </row>
    <row r="749" spans="1:2" ht="15.75" x14ac:dyDescent="0.25">
      <c r="A749" s="10" t="s">
        <v>8</v>
      </c>
      <c r="B749" s="11">
        <f>B748*0.1</f>
        <v>6.4750000000000005</v>
      </c>
    </row>
    <row r="750" spans="1:2" ht="15.75" x14ac:dyDescent="0.25">
      <c r="A750" s="4" t="s">
        <v>9</v>
      </c>
      <c r="B750" s="5">
        <v>71.3</v>
      </c>
    </row>
    <row r="751" spans="1:2" ht="31.5" x14ac:dyDescent="0.25">
      <c r="A751" s="10" t="s">
        <v>129</v>
      </c>
      <c r="B751" s="11">
        <f>2.59*29000/1000</f>
        <v>75.11</v>
      </c>
    </row>
    <row r="752" spans="1:2" ht="15.75" x14ac:dyDescent="0.25">
      <c r="A752" s="10" t="s">
        <v>8</v>
      </c>
      <c r="B752" s="11">
        <f>B751*0.1</f>
        <v>7.5110000000000001</v>
      </c>
    </row>
    <row r="753" spans="1:2" ht="15.75" x14ac:dyDescent="0.25">
      <c r="A753" s="4" t="s">
        <v>9</v>
      </c>
      <c r="B753" s="5">
        <f>SUM(B751:B752)</f>
        <v>82.620999999999995</v>
      </c>
    </row>
    <row r="754" spans="1:2" ht="31.5" x14ac:dyDescent="0.25">
      <c r="A754" s="10" t="s">
        <v>134</v>
      </c>
      <c r="B754" s="11">
        <f>2.59*20000/1000</f>
        <v>51.8</v>
      </c>
    </row>
    <row r="755" spans="1:2" ht="15.75" x14ac:dyDescent="0.25">
      <c r="A755" s="10" t="s">
        <v>8</v>
      </c>
      <c r="B755" s="11">
        <f>B754*0.1</f>
        <v>5.18</v>
      </c>
    </row>
    <row r="756" spans="1:2" ht="15.75" x14ac:dyDescent="0.25">
      <c r="A756" s="4" t="s">
        <v>9</v>
      </c>
      <c r="B756" s="5">
        <f>SUM(B754:B755)</f>
        <v>56.98</v>
      </c>
    </row>
    <row r="757" spans="1:2" ht="31.5" x14ac:dyDescent="0.25">
      <c r="A757" s="10" t="s">
        <v>134</v>
      </c>
      <c r="B757" s="11">
        <f>2.59*20000/1000</f>
        <v>51.8</v>
      </c>
    </row>
    <row r="758" spans="1:2" ht="15.75" x14ac:dyDescent="0.25">
      <c r="A758" s="10" t="s">
        <v>8</v>
      </c>
      <c r="B758" s="11">
        <f>B757*0.1</f>
        <v>5.18</v>
      </c>
    </row>
    <row r="759" spans="1:2" ht="15.75" x14ac:dyDescent="0.25">
      <c r="A759" s="4" t="s">
        <v>9</v>
      </c>
      <c r="B759" s="5">
        <f>SUM(B757:B758)</f>
        <v>56.98</v>
      </c>
    </row>
    <row r="760" spans="1:2" ht="31.5" x14ac:dyDescent="0.25">
      <c r="A760" s="10" t="s">
        <v>141</v>
      </c>
      <c r="B760" s="11">
        <f>2.59*25000/1000</f>
        <v>64.75</v>
      </c>
    </row>
    <row r="761" spans="1:2" ht="15.75" x14ac:dyDescent="0.25">
      <c r="A761" s="10" t="s">
        <v>8</v>
      </c>
      <c r="B761" s="11">
        <f>B760*0.1</f>
        <v>6.4750000000000005</v>
      </c>
    </row>
    <row r="762" spans="1:2" ht="15.75" x14ac:dyDescent="0.25">
      <c r="A762" s="4" t="s">
        <v>9</v>
      </c>
      <c r="B762" s="5">
        <v>71.3</v>
      </c>
    </row>
    <row r="763" spans="1:2" ht="31.5" x14ac:dyDescent="0.25">
      <c r="A763" s="10" t="s">
        <v>132</v>
      </c>
      <c r="B763" s="11">
        <f>2.59*12000/1000</f>
        <v>31.08</v>
      </c>
    </row>
    <row r="764" spans="1:2" ht="15.75" x14ac:dyDescent="0.25">
      <c r="A764" s="10" t="s">
        <v>8</v>
      </c>
      <c r="B764" s="11">
        <f>B763*0.1</f>
        <v>3.1080000000000001</v>
      </c>
    </row>
    <row r="765" spans="1:2" ht="15.75" x14ac:dyDescent="0.25">
      <c r="A765" s="4" t="s">
        <v>9</v>
      </c>
      <c r="B765" s="5">
        <f>SUM(B763:B764)</f>
        <v>34.187999999999995</v>
      </c>
    </row>
    <row r="766" spans="1:2" ht="31.5" x14ac:dyDescent="0.25">
      <c r="A766" s="10" t="s">
        <v>130</v>
      </c>
      <c r="B766" s="11">
        <f>2.59*14000/1000</f>
        <v>36.26</v>
      </c>
    </row>
    <row r="767" spans="1:2" ht="15.75" x14ac:dyDescent="0.25">
      <c r="A767" s="10" t="s">
        <v>8</v>
      </c>
      <c r="B767" s="11">
        <f>B766*0.1</f>
        <v>3.6259999999999999</v>
      </c>
    </row>
    <row r="768" spans="1:2" ht="15.75" x14ac:dyDescent="0.25">
      <c r="A768" s="4" t="s">
        <v>9</v>
      </c>
      <c r="B768" s="5">
        <f>SUM(B766:B767)</f>
        <v>39.885999999999996</v>
      </c>
    </row>
    <row r="769" spans="1:2" ht="31.5" x14ac:dyDescent="0.25">
      <c r="A769" s="10" t="s">
        <v>130</v>
      </c>
      <c r="B769" s="11">
        <f>2.59*14000/1000</f>
        <v>36.26</v>
      </c>
    </row>
    <row r="770" spans="1:2" ht="15.75" x14ac:dyDescent="0.25">
      <c r="A770" s="10" t="s">
        <v>8</v>
      </c>
      <c r="B770" s="11">
        <f>B769*0.1</f>
        <v>3.6259999999999999</v>
      </c>
    </row>
    <row r="771" spans="1:2" ht="15.75" x14ac:dyDescent="0.25">
      <c r="A771" s="4" t="s">
        <v>9</v>
      </c>
      <c r="B771" s="5">
        <f>SUM(B769:B770)</f>
        <v>39.885999999999996</v>
      </c>
    </row>
    <row r="772" spans="1:2" ht="15.75" x14ac:dyDescent="0.25">
      <c r="A772" s="22" t="str">
        <f>ТЭО!A308</f>
        <v xml:space="preserve">АРТПС Солтаново               </v>
      </c>
      <c r="B772" s="23"/>
    </row>
    <row r="773" spans="1:2" ht="31.5" x14ac:dyDescent="0.25">
      <c r="A773" s="10" t="s">
        <v>130</v>
      </c>
      <c r="B773" s="11">
        <f>2.59*14000/1000</f>
        <v>36.26</v>
      </c>
    </row>
    <row r="774" spans="1:2" ht="15.75" x14ac:dyDescent="0.25">
      <c r="A774" s="10" t="s">
        <v>8</v>
      </c>
      <c r="B774" s="11">
        <f>B773*0.1</f>
        <v>3.6259999999999999</v>
      </c>
    </row>
    <row r="775" spans="1:2" ht="15.75" x14ac:dyDescent="0.25">
      <c r="A775" s="4" t="s">
        <v>9</v>
      </c>
      <c r="B775" s="5">
        <f>SUM(B773:B774)</f>
        <v>39.885999999999996</v>
      </c>
    </row>
    <row r="776" spans="1:2" ht="31.5" x14ac:dyDescent="0.25">
      <c r="A776" s="10" t="s">
        <v>141</v>
      </c>
      <c r="B776" s="11">
        <f>2.59*25000/1000</f>
        <v>64.75</v>
      </c>
    </row>
    <row r="777" spans="1:2" ht="15.75" x14ac:dyDescent="0.25">
      <c r="A777" s="10" t="s">
        <v>8</v>
      </c>
      <c r="B777" s="11">
        <f>B776*0.1</f>
        <v>6.4750000000000005</v>
      </c>
    </row>
    <row r="778" spans="1:2" ht="15.75" x14ac:dyDescent="0.25">
      <c r="A778" s="4" t="s">
        <v>9</v>
      </c>
      <c r="B778" s="5">
        <v>71.3</v>
      </c>
    </row>
    <row r="779" spans="1:2" ht="31.5" x14ac:dyDescent="0.25">
      <c r="A779" s="10" t="s">
        <v>130</v>
      </c>
      <c r="B779" s="11">
        <f>2.59*14000/1000</f>
        <v>36.26</v>
      </c>
    </row>
    <row r="780" spans="1:2" ht="15.75" x14ac:dyDescent="0.25">
      <c r="A780" s="10" t="s">
        <v>8</v>
      </c>
      <c r="B780" s="11">
        <f>B779*0.1</f>
        <v>3.6259999999999999</v>
      </c>
    </row>
    <row r="781" spans="1:2" ht="15.75" x14ac:dyDescent="0.25">
      <c r="A781" s="4" t="s">
        <v>9</v>
      </c>
      <c r="B781" s="5">
        <f>SUM(B779:B780)</f>
        <v>39.885999999999996</v>
      </c>
    </row>
    <row r="782" spans="1:2" ht="15.75" x14ac:dyDescent="0.25">
      <c r="A782" s="22" t="str">
        <f>ТЭО!A312</f>
        <v xml:space="preserve">АРТПС Сосны                 </v>
      </c>
      <c r="B782" s="23"/>
    </row>
    <row r="783" spans="1:2" ht="31.5" x14ac:dyDescent="0.25">
      <c r="A783" s="10" t="s">
        <v>141</v>
      </c>
      <c r="B783" s="11">
        <f>2.59*25000/1000</f>
        <v>64.75</v>
      </c>
    </row>
    <row r="784" spans="1:2" ht="15.75" x14ac:dyDescent="0.25">
      <c r="A784" s="10" t="s">
        <v>8</v>
      </c>
      <c r="B784" s="11">
        <f>B783*0.1</f>
        <v>6.4750000000000005</v>
      </c>
    </row>
    <row r="785" spans="1:2" ht="15.75" x14ac:dyDescent="0.25">
      <c r="A785" s="4" t="s">
        <v>9</v>
      </c>
      <c r="B785" s="5">
        <v>71.3</v>
      </c>
    </row>
    <row r="786" spans="1:2" ht="31.5" x14ac:dyDescent="0.25">
      <c r="A786" s="10" t="s">
        <v>132</v>
      </c>
      <c r="B786" s="11">
        <f>2.59*12000/1000</f>
        <v>31.08</v>
      </c>
    </row>
    <row r="787" spans="1:2" ht="15.75" x14ac:dyDescent="0.25">
      <c r="A787" s="10" t="s">
        <v>8</v>
      </c>
      <c r="B787" s="11">
        <f>B786*0.1</f>
        <v>3.1080000000000001</v>
      </c>
    </row>
    <row r="788" spans="1:2" ht="15.75" x14ac:dyDescent="0.25">
      <c r="A788" s="4" t="s">
        <v>9</v>
      </c>
      <c r="B788" s="5">
        <f>SUM(B786:B787)</f>
        <v>34.187999999999995</v>
      </c>
    </row>
    <row r="789" spans="1:2" ht="31.5" x14ac:dyDescent="0.25">
      <c r="A789" s="10" t="s">
        <v>130</v>
      </c>
      <c r="B789" s="11">
        <f>2.59*14000/1000</f>
        <v>36.26</v>
      </c>
    </row>
    <row r="790" spans="1:2" ht="15.75" x14ac:dyDescent="0.25">
      <c r="A790" s="10" t="s">
        <v>8</v>
      </c>
      <c r="B790" s="11">
        <f>B789*0.1</f>
        <v>3.6259999999999999</v>
      </c>
    </row>
    <row r="791" spans="1:2" ht="15.75" x14ac:dyDescent="0.25">
      <c r="A791" s="4" t="s">
        <v>9</v>
      </c>
      <c r="B791" s="5">
        <f>SUM(B789:B790)</f>
        <v>39.885999999999996</v>
      </c>
    </row>
    <row r="792" spans="1:2" ht="15.75" x14ac:dyDescent="0.25">
      <c r="A792" s="22" t="str">
        <f>ТЭО!A316</f>
        <v xml:space="preserve">АРТПС Старые Дороги              </v>
      </c>
      <c r="B792" s="23"/>
    </row>
    <row r="793" spans="1:2" ht="31.5" x14ac:dyDescent="0.25">
      <c r="A793" s="10" t="s">
        <v>130</v>
      </c>
      <c r="B793" s="11">
        <f>2.59*14000/1000</f>
        <v>36.26</v>
      </c>
    </row>
    <row r="794" spans="1:2" ht="15.75" x14ac:dyDescent="0.25">
      <c r="A794" s="10" t="s">
        <v>8</v>
      </c>
      <c r="B794" s="11">
        <f>B793*0.1</f>
        <v>3.6259999999999999</v>
      </c>
    </row>
    <row r="795" spans="1:2" ht="15.75" x14ac:dyDescent="0.25">
      <c r="A795" s="4" t="s">
        <v>9</v>
      </c>
      <c r="B795" s="5">
        <f>SUM(B793:B794)</f>
        <v>39.885999999999996</v>
      </c>
    </row>
    <row r="796" spans="1:2" ht="31.5" x14ac:dyDescent="0.25">
      <c r="A796" s="10" t="s">
        <v>130</v>
      </c>
      <c r="B796" s="11">
        <f>2.59*14000/1000</f>
        <v>36.26</v>
      </c>
    </row>
    <row r="797" spans="1:2" ht="15.75" x14ac:dyDescent="0.25">
      <c r="A797" s="10" t="s">
        <v>8</v>
      </c>
      <c r="B797" s="11">
        <f>B796*0.1</f>
        <v>3.6259999999999999</v>
      </c>
    </row>
    <row r="798" spans="1:2" ht="15.75" x14ac:dyDescent="0.25">
      <c r="A798" s="4" t="s">
        <v>9</v>
      </c>
      <c r="B798" s="5">
        <f>SUM(B796:B797)</f>
        <v>39.885999999999996</v>
      </c>
    </row>
    <row r="799" spans="1:2" ht="31.5" x14ac:dyDescent="0.25">
      <c r="A799" s="10" t="s">
        <v>129</v>
      </c>
      <c r="B799" s="11">
        <f>2.59*29000/1000</f>
        <v>75.11</v>
      </c>
    </row>
    <row r="800" spans="1:2" ht="15.75" x14ac:dyDescent="0.25">
      <c r="A800" s="10" t="s">
        <v>8</v>
      </c>
      <c r="B800" s="11">
        <f>B799*0.1</f>
        <v>7.5110000000000001</v>
      </c>
    </row>
    <row r="801" spans="1:2" ht="15.75" x14ac:dyDescent="0.25">
      <c r="A801" s="4" t="s">
        <v>9</v>
      </c>
      <c r="B801" s="5">
        <f>SUM(B799:B800)</f>
        <v>82.620999999999995</v>
      </c>
    </row>
    <row r="802" spans="1:2" ht="15.75" x14ac:dyDescent="0.25">
      <c r="A802" s="22" t="str">
        <f>ТЭО!A320</f>
        <v xml:space="preserve">АРТПС Стодоличи                   </v>
      </c>
      <c r="B802" s="23"/>
    </row>
    <row r="803" spans="1:2" ht="31.5" x14ac:dyDescent="0.25">
      <c r="A803" s="10" t="s">
        <v>141</v>
      </c>
      <c r="B803" s="11">
        <f>2.59*25000/1000</f>
        <v>64.75</v>
      </c>
    </row>
    <row r="804" spans="1:2" ht="15.75" x14ac:dyDescent="0.25">
      <c r="A804" s="10" t="s">
        <v>8</v>
      </c>
      <c r="B804" s="11">
        <f>B803*0.1</f>
        <v>6.4750000000000005</v>
      </c>
    </row>
    <row r="805" spans="1:2" ht="15.75" x14ac:dyDescent="0.25">
      <c r="A805" s="4" t="s">
        <v>9</v>
      </c>
      <c r="B805" s="5">
        <v>71.3</v>
      </c>
    </row>
    <row r="806" spans="1:2" ht="31.5" x14ac:dyDescent="0.25">
      <c r="A806" s="10" t="s">
        <v>132</v>
      </c>
      <c r="B806" s="11">
        <f>2.59*12000/1000</f>
        <v>31.08</v>
      </c>
    </row>
    <row r="807" spans="1:2" ht="15.75" x14ac:dyDescent="0.25">
      <c r="A807" s="10" t="s">
        <v>8</v>
      </c>
      <c r="B807" s="11">
        <f>B806*0.1</f>
        <v>3.1080000000000001</v>
      </c>
    </row>
    <row r="808" spans="1:2" ht="15.75" x14ac:dyDescent="0.25">
      <c r="A808" s="4" t="s">
        <v>9</v>
      </c>
      <c r="B808" s="5">
        <f>SUM(B806:B807)</f>
        <v>34.187999999999995</v>
      </c>
    </row>
    <row r="809" spans="1:2" ht="31.5" x14ac:dyDescent="0.25">
      <c r="A809" s="10" t="s">
        <v>141</v>
      </c>
      <c r="B809" s="11">
        <f>2.59*25000/1000</f>
        <v>64.75</v>
      </c>
    </row>
    <row r="810" spans="1:2" ht="15.75" x14ac:dyDescent="0.25">
      <c r="A810" s="10" t="s">
        <v>8</v>
      </c>
      <c r="B810" s="11">
        <f>B809*0.1</f>
        <v>6.4750000000000005</v>
      </c>
    </row>
    <row r="811" spans="1:2" ht="15.75" x14ac:dyDescent="0.25">
      <c r="A811" s="4" t="s">
        <v>9</v>
      </c>
      <c r="B811" s="5">
        <v>71.3</v>
      </c>
    </row>
    <row r="812" spans="1:2" ht="31.5" x14ac:dyDescent="0.25">
      <c r="A812" s="10" t="s">
        <v>132</v>
      </c>
      <c r="B812" s="11">
        <f>2.59*12000/1000</f>
        <v>31.08</v>
      </c>
    </row>
    <row r="813" spans="1:2" ht="15.75" x14ac:dyDescent="0.25">
      <c r="A813" s="10" t="s">
        <v>8</v>
      </c>
      <c r="B813" s="11">
        <f>B812*0.1</f>
        <v>3.1080000000000001</v>
      </c>
    </row>
    <row r="814" spans="1:2" ht="15.75" x14ac:dyDescent="0.25">
      <c r="A814" s="4" t="s">
        <v>9</v>
      </c>
      <c r="B814" s="5">
        <f>SUM(B812:B813)</f>
        <v>34.187999999999995</v>
      </c>
    </row>
    <row r="815" spans="1:2" ht="15.75" x14ac:dyDescent="0.25">
      <c r="A815" s="22" t="str">
        <f>ТЭО!A325</f>
        <v xml:space="preserve">АРТПС Столбцы                    </v>
      </c>
      <c r="B815" s="23"/>
    </row>
    <row r="816" spans="1:2" ht="31.5" x14ac:dyDescent="0.25">
      <c r="A816" s="10" t="s">
        <v>130</v>
      </c>
      <c r="B816" s="11">
        <f>2.59*14000/1000</f>
        <v>36.26</v>
      </c>
    </row>
    <row r="817" spans="1:2" ht="15.75" x14ac:dyDescent="0.25">
      <c r="A817" s="10" t="s">
        <v>8</v>
      </c>
      <c r="B817" s="11">
        <f>B816*0.1</f>
        <v>3.6259999999999999</v>
      </c>
    </row>
    <row r="818" spans="1:2" ht="15.75" x14ac:dyDescent="0.25">
      <c r="A818" s="4" t="s">
        <v>9</v>
      </c>
      <c r="B818" s="5">
        <f>SUM(B816:B817)</f>
        <v>39.885999999999996</v>
      </c>
    </row>
    <row r="819" spans="1:2" ht="31.5" x14ac:dyDescent="0.25">
      <c r="A819" s="10" t="s">
        <v>129</v>
      </c>
      <c r="B819" s="11">
        <f>2.59*29000/1000</f>
        <v>75.11</v>
      </c>
    </row>
    <row r="820" spans="1:2" ht="15.75" x14ac:dyDescent="0.25">
      <c r="A820" s="10" t="s">
        <v>8</v>
      </c>
      <c r="B820" s="11">
        <f>B819*0.1</f>
        <v>7.5110000000000001</v>
      </c>
    </row>
    <row r="821" spans="1:2" ht="15.75" x14ac:dyDescent="0.25">
      <c r="A821" s="4" t="s">
        <v>9</v>
      </c>
      <c r="B821" s="5">
        <f>SUM(B819:B820)</f>
        <v>82.620999999999995</v>
      </c>
    </row>
    <row r="822" spans="1:2" ht="31.5" x14ac:dyDescent="0.25">
      <c r="A822" s="10" t="s">
        <v>131</v>
      </c>
      <c r="B822" s="11">
        <f>2.59*14000/1000</f>
        <v>36.26</v>
      </c>
    </row>
    <row r="823" spans="1:2" ht="15.75" x14ac:dyDescent="0.25">
      <c r="A823" s="10" t="s">
        <v>8</v>
      </c>
      <c r="B823" s="11">
        <f>B822*0.1</f>
        <v>3.6259999999999999</v>
      </c>
    </row>
    <row r="824" spans="1:2" ht="15.75" x14ac:dyDescent="0.25">
      <c r="A824" s="4" t="s">
        <v>9</v>
      </c>
      <c r="B824" s="5">
        <f>SUM(B822:B823)</f>
        <v>39.885999999999996</v>
      </c>
    </row>
    <row r="825" spans="1:2" ht="15.75" x14ac:dyDescent="0.25">
      <c r="A825" s="22" t="str">
        <f>ТЭО!A329</f>
        <v xml:space="preserve">АРТПС Столин                    </v>
      </c>
      <c r="B825" s="23"/>
    </row>
    <row r="826" spans="1:2" ht="31.5" x14ac:dyDescent="0.25">
      <c r="A826" s="10" t="s">
        <v>138</v>
      </c>
      <c r="B826" s="11">
        <f>2.59*13000/1000</f>
        <v>33.67</v>
      </c>
    </row>
    <row r="827" spans="1:2" ht="15.75" x14ac:dyDescent="0.25">
      <c r="A827" s="10" t="s">
        <v>8</v>
      </c>
      <c r="B827" s="11">
        <f>B826*0.1</f>
        <v>3.3670000000000004</v>
      </c>
    </row>
    <row r="828" spans="1:2" ht="15.75" x14ac:dyDescent="0.25">
      <c r="A828" s="4" t="s">
        <v>9</v>
      </c>
      <c r="B828" s="5">
        <v>37.1</v>
      </c>
    </row>
    <row r="829" spans="1:2" ht="31.5" x14ac:dyDescent="0.25">
      <c r="A829" s="10" t="s">
        <v>132</v>
      </c>
      <c r="B829" s="11">
        <f>2.59*12000/1000</f>
        <v>31.08</v>
      </c>
    </row>
    <row r="830" spans="1:2" ht="15.75" x14ac:dyDescent="0.25">
      <c r="A830" s="10" t="s">
        <v>8</v>
      </c>
      <c r="B830" s="11">
        <f>B829*0.1</f>
        <v>3.1080000000000001</v>
      </c>
    </row>
    <row r="831" spans="1:2" ht="15.75" x14ac:dyDescent="0.25">
      <c r="A831" s="4" t="s">
        <v>9</v>
      </c>
      <c r="B831" s="5">
        <f>SUM(B829:B830)</f>
        <v>34.187999999999995</v>
      </c>
    </row>
    <row r="832" spans="1:2" ht="31.5" x14ac:dyDescent="0.25">
      <c r="A832" s="10" t="s">
        <v>132</v>
      </c>
      <c r="B832" s="11">
        <f>2.59*12000/1000</f>
        <v>31.08</v>
      </c>
    </row>
    <row r="833" spans="1:2" ht="15.75" x14ac:dyDescent="0.25">
      <c r="A833" s="10" t="s">
        <v>8</v>
      </c>
      <c r="B833" s="11">
        <f>B832*0.1</f>
        <v>3.1080000000000001</v>
      </c>
    </row>
    <row r="834" spans="1:2" ht="15.75" x14ac:dyDescent="0.25">
      <c r="A834" s="4" t="s">
        <v>9</v>
      </c>
      <c r="B834" s="5">
        <f>SUM(B832:B833)</f>
        <v>34.187999999999995</v>
      </c>
    </row>
    <row r="835" spans="1:2" ht="15.75" x14ac:dyDescent="0.25">
      <c r="A835" s="22" t="str">
        <f>ТЭО!A333</f>
        <v xml:space="preserve">АРТПС Стрельчики                  </v>
      </c>
      <c r="B835" s="23"/>
    </row>
    <row r="836" spans="1:2" ht="31.5" x14ac:dyDescent="0.25">
      <c r="A836" s="10" t="s">
        <v>130</v>
      </c>
      <c r="B836" s="11">
        <f>2.59*14000/1000</f>
        <v>36.26</v>
      </c>
    </row>
    <row r="837" spans="1:2" ht="15.75" x14ac:dyDescent="0.25">
      <c r="A837" s="10" t="s">
        <v>8</v>
      </c>
      <c r="B837" s="11">
        <f>B836*0.1</f>
        <v>3.6259999999999999</v>
      </c>
    </row>
    <row r="838" spans="1:2" ht="15.75" x14ac:dyDescent="0.25">
      <c r="A838" s="4" t="s">
        <v>9</v>
      </c>
      <c r="B838" s="5">
        <f>SUM(B836:B837)</f>
        <v>39.885999999999996</v>
      </c>
    </row>
    <row r="839" spans="1:2" ht="15.75" x14ac:dyDescent="0.25">
      <c r="A839" s="22" t="str">
        <f>ТЭО!A335</f>
        <v xml:space="preserve">АРТПС Струбки                     </v>
      </c>
      <c r="B839" s="23"/>
    </row>
    <row r="840" spans="1:2" ht="31.5" x14ac:dyDescent="0.25">
      <c r="A840" s="10" t="s">
        <v>130</v>
      </c>
      <c r="B840" s="11">
        <f>2.59*14000/1000</f>
        <v>36.26</v>
      </c>
    </row>
    <row r="841" spans="1:2" ht="15.75" x14ac:dyDescent="0.25">
      <c r="A841" s="10" t="s">
        <v>8</v>
      </c>
      <c r="B841" s="11">
        <f>B840*0.1</f>
        <v>3.6259999999999999</v>
      </c>
    </row>
    <row r="842" spans="1:2" ht="15.75" x14ac:dyDescent="0.25">
      <c r="A842" s="4" t="s">
        <v>9</v>
      </c>
      <c r="B842" s="5">
        <f>SUM(B840:B841)</f>
        <v>39.885999999999996</v>
      </c>
    </row>
    <row r="843" spans="1:2" ht="31.5" x14ac:dyDescent="0.25">
      <c r="A843" s="10" t="s">
        <v>130</v>
      </c>
      <c r="B843" s="11">
        <f>2.59*14000/1000</f>
        <v>36.26</v>
      </c>
    </row>
    <row r="844" spans="1:2" ht="15.75" x14ac:dyDescent="0.25">
      <c r="A844" s="10" t="s">
        <v>8</v>
      </c>
      <c r="B844" s="11">
        <f>B843*0.1</f>
        <v>3.6259999999999999</v>
      </c>
    </row>
    <row r="845" spans="1:2" ht="15.75" x14ac:dyDescent="0.25">
      <c r="A845" s="4" t="s">
        <v>9</v>
      </c>
      <c r="B845" s="5">
        <f>SUM(B843:B844)</f>
        <v>39.885999999999996</v>
      </c>
    </row>
    <row r="846" spans="1:2" ht="31.5" x14ac:dyDescent="0.25">
      <c r="A846" s="10" t="s">
        <v>132</v>
      </c>
      <c r="B846" s="11">
        <f>2.59*12000/1000</f>
        <v>31.08</v>
      </c>
    </row>
    <row r="847" spans="1:2" ht="15.75" x14ac:dyDescent="0.25">
      <c r="A847" s="10" t="s">
        <v>8</v>
      </c>
      <c r="B847" s="11">
        <f>B846*0.1</f>
        <v>3.1080000000000001</v>
      </c>
    </row>
    <row r="848" spans="1:2" ht="15.75" x14ac:dyDescent="0.25">
      <c r="A848" s="4" t="s">
        <v>9</v>
      </c>
      <c r="B848" s="5">
        <f>SUM(B846:B847)</f>
        <v>34.187999999999995</v>
      </c>
    </row>
    <row r="849" spans="1:2" ht="31.5" x14ac:dyDescent="0.25">
      <c r="A849" s="10" t="s">
        <v>132</v>
      </c>
      <c r="B849" s="11">
        <f>2.59*12000/1000</f>
        <v>31.08</v>
      </c>
    </row>
    <row r="850" spans="1:2" ht="15.75" x14ac:dyDescent="0.25">
      <c r="A850" s="10" t="s">
        <v>8</v>
      </c>
      <c r="B850" s="11">
        <f>B849*0.1</f>
        <v>3.1080000000000001</v>
      </c>
    </row>
    <row r="851" spans="1:2" ht="15.75" x14ac:dyDescent="0.25">
      <c r="A851" s="4" t="s">
        <v>9</v>
      </c>
      <c r="B851" s="5">
        <f>SUM(B849:B850)</f>
        <v>34.187999999999995</v>
      </c>
    </row>
    <row r="852" spans="1:2" ht="15.75" x14ac:dyDescent="0.25">
      <c r="A852" s="22" t="str">
        <f>ТЭО!A340</f>
        <v xml:space="preserve">АРТПС Техтин                      </v>
      </c>
      <c r="B852" s="23"/>
    </row>
    <row r="853" spans="1:2" ht="31.5" x14ac:dyDescent="0.25">
      <c r="A853" s="10" t="s">
        <v>129</v>
      </c>
      <c r="B853" s="11">
        <f>2.59*29000/1000</f>
        <v>75.11</v>
      </c>
    </row>
    <row r="854" spans="1:2" ht="15.75" x14ac:dyDescent="0.25">
      <c r="A854" s="10" t="s">
        <v>8</v>
      </c>
      <c r="B854" s="11">
        <f>B853*0.1</f>
        <v>7.5110000000000001</v>
      </c>
    </row>
    <row r="855" spans="1:2" ht="15.75" x14ac:dyDescent="0.25">
      <c r="A855" s="4" t="s">
        <v>9</v>
      </c>
      <c r="B855" s="5">
        <f>SUM(B853:B854)</f>
        <v>82.620999999999995</v>
      </c>
    </row>
    <row r="856" spans="1:2" ht="31.5" x14ac:dyDescent="0.25">
      <c r="A856" s="10" t="s">
        <v>131</v>
      </c>
      <c r="B856" s="11">
        <f>2.59*14000/1000</f>
        <v>36.26</v>
      </c>
    </row>
    <row r="857" spans="1:2" ht="15.75" x14ac:dyDescent="0.25">
      <c r="A857" s="10" t="s">
        <v>8</v>
      </c>
      <c r="B857" s="11">
        <f>B856*0.1</f>
        <v>3.6259999999999999</v>
      </c>
    </row>
    <row r="858" spans="1:2" ht="15.75" x14ac:dyDescent="0.25">
      <c r="A858" s="4" t="s">
        <v>9</v>
      </c>
      <c r="B858" s="5">
        <f>SUM(B856:B857)</f>
        <v>39.885999999999996</v>
      </c>
    </row>
    <row r="859" spans="1:2" ht="15.75" x14ac:dyDescent="0.25">
      <c r="A859" s="22" t="str">
        <f>ТЭО!A343</f>
        <v xml:space="preserve">АРТПС Трокеники                  </v>
      </c>
      <c r="B859" s="23"/>
    </row>
    <row r="860" spans="1:2" ht="31.5" x14ac:dyDescent="0.25">
      <c r="A860" s="10" t="s">
        <v>132</v>
      </c>
      <c r="B860" s="11">
        <f>2.59*12000/1000</f>
        <v>31.08</v>
      </c>
    </row>
    <row r="861" spans="1:2" ht="15.75" x14ac:dyDescent="0.25">
      <c r="A861" s="10" t="s">
        <v>8</v>
      </c>
      <c r="B861" s="11">
        <f>B860*0.1</f>
        <v>3.1080000000000001</v>
      </c>
    </row>
    <row r="862" spans="1:2" ht="15.75" x14ac:dyDescent="0.25">
      <c r="A862" s="4" t="s">
        <v>9</v>
      </c>
      <c r="B862" s="5">
        <f>SUM(B860:B861)</f>
        <v>34.187999999999995</v>
      </c>
    </row>
    <row r="863" spans="1:2" ht="31.5" x14ac:dyDescent="0.25">
      <c r="A863" s="10" t="s">
        <v>132</v>
      </c>
      <c r="B863" s="11">
        <f>2.59*12000/1000</f>
        <v>31.08</v>
      </c>
    </row>
    <row r="864" spans="1:2" ht="15.75" x14ac:dyDescent="0.25">
      <c r="A864" s="10" t="s">
        <v>8</v>
      </c>
      <c r="B864" s="11">
        <f>B863*0.1</f>
        <v>3.1080000000000001</v>
      </c>
    </row>
    <row r="865" spans="1:2" ht="15.75" x14ac:dyDescent="0.25">
      <c r="A865" s="4" t="s">
        <v>9</v>
      </c>
      <c r="B865" s="5">
        <f>SUM(B863:B864)</f>
        <v>34.187999999999995</v>
      </c>
    </row>
    <row r="866" spans="1:2" ht="31.5" x14ac:dyDescent="0.25">
      <c r="A866" s="10" t="s">
        <v>132</v>
      </c>
      <c r="B866" s="11">
        <f>2.59*12000/1000</f>
        <v>31.08</v>
      </c>
    </row>
    <row r="867" spans="1:2" ht="15.75" x14ac:dyDescent="0.25">
      <c r="A867" s="10" t="s">
        <v>8</v>
      </c>
      <c r="B867" s="11">
        <f>B866*0.1</f>
        <v>3.1080000000000001</v>
      </c>
    </row>
    <row r="868" spans="1:2" ht="15.75" x14ac:dyDescent="0.25">
      <c r="A868" s="4" t="s">
        <v>9</v>
      </c>
      <c r="B868" s="5">
        <f>SUM(B866:B867)</f>
        <v>34.187999999999995</v>
      </c>
    </row>
    <row r="869" spans="1:2" ht="15.75" x14ac:dyDescent="0.25">
      <c r="A869" s="22" t="str">
        <f>ТЭО!A347</f>
        <v xml:space="preserve">АРТПС Ушачи                     </v>
      </c>
      <c r="B869" s="23"/>
    </row>
    <row r="870" spans="1:2" ht="31.5" x14ac:dyDescent="0.25">
      <c r="A870" s="10" t="s">
        <v>134</v>
      </c>
      <c r="B870" s="11">
        <f>2.59*20000/1000</f>
        <v>51.8</v>
      </c>
    </row>
    <row r="871" spans="1:2" ht="15.75" x14ac:dyDescent="0.25">
      <c r="A871" s="10" t="s">
        <v>8</v>
      </c>
      <c r="B871" s="11">
        <f>B870*0.1</f>
        <v>5.18</v>
      </c>
    </row>
    <row r="872" spans="1:2" ht="15.75" x14ac:dyDescent="0.25">
      <c r="A872" s="4" t="s">
        <v>9</v>
      </c>
      <c r="B872" s="5">
        <f>SUM(B870:B871)</f>
        <v>56.98</v>
      </c>
    </row>
    <row r="873" spans="1:2" ht="31.5" x14ac:dyDescent="0.25">
      <c r="A873" s="10" t="s">
        <v>134</v>
      </c>
      <c r="B873" s="11">
        <f>2.59*20000/1000</f>
        <v>51.8</v>
      </c>
    </row>
    <row r="874" spans="1:2" ht="15.75" x14ac:dyDescent="0.25">
      <c r="A874" s="10" t="s">
        <v>8</v>
      </c>
      <c r="B874" s="11">
        <f>B873*0.1</f>
        <v>5.18</v>
      </c>
    </row>
    <row r="875" spans="1:2" ht="15.75" x14ac:dyDescent="0.25">
      <c r="A875" s="4" t="s">
        <v>9</v>
      </c>
      <c r="B875" s="5">
        <f>SUM(B873:B874)</f>
        <v>56.98</v>
      </c>
    </row>
    <row r="876" spans="1:2" ht="31.5" x14ac:dyDescent="0.25">
      <c r="A876" s="10" t="s">
        <v>134</v>
      </c>
      <c r="B876" s="11">
        <f>2.59*20000/1000</f>
        <v>51.8</v>
      </c>
    </row>
    <row r="877" spans="1:2" ht="15.75" x14ac:dyDescent="0.25">
      <c r="A877" s="10" t="s">
        <v>8</v>
      </c>
      <c r="B877" s="11">
        <f>B876*0.1</f>
        <v>5.18</v>
      </c>
    </row>
    <row r="878" spans="1:2" ht="15.75" x14ac:dyDescent="0.25">
      <c r="A878" s="4" t="s">
        <v>9</v>
      </c>
      <c r="B878" s="5">
        <f>SUM(B876:B877)</f>
        <v>56.98</v>
      </c>
    </row>
    <row r="879" spans="1:2" ht="31.5" x14ac:dyDescent="0.25">
      <c r="A879" s="10" t="s">
        <v>134</v>
      </c>
      <c r="B879" s="11">
        <f>2.59*20000/1000</f>
        <v>51.8</v>
      </c>
    </row>
    <row r="880" spans="1:2" ht="15.75" x14ac:dyDescent="0.25">
      <c r="A880" s="10" t="s">
        <v>8</v>
      </c>
      <c r="B880" s="11">
        <f>B879*0.1</f>
        <v>5.18</v>
      </c>
    </row>
    <row r="881" spans="1:2" ht="15.75" x14ac:dyDescent="0.25">
      <c r="A881" s="4" t="s">
        <v>9</v>
      </c>
      <c r="B881" s="5">
        <f>SUM(B879:B880)</f>
        <v>56.98</v>
      </c>
    </row>
    <row r="882" spans="1:2" ht="31.5" x14ac:dyDescent="0.25">
      <c r="A882" s="10" t="s">
        <v>134</v>
      </c>
      <c r="B882" s="11">
        <f>2.59*20000/1000</f>
        <v>51.8</v>
      </c>
    </row>
    <row r="883" spans="1:2" ht="15.75" x14ac:dyDescent="0.25">
      <c r="A883" s="10" t="s">
        <v>8</v>
      </c>
      <c r="B883" s="11">
        <f>B882*0.1</f>
        <v>5.18</v>
      </c>
    </row>
    <row r="884" spans="1:2" ht="15.75" x14ac:dyDescent="0.25">
      <c r="A884" s="4" t="s">
        <v>9</v>
      </c>
      <c r="B884" s="5">
        <f>SUM(B882:B883)</f>
        <v>56.98</v>
      </c>
    </row>
    <row r="885" spans="1:2" ht="31.5" x14ac:dyDescent="0.25">
      <c r="A885" s="10" t="s">
        <v>134</v>
      </c>
      <c r="B885" s="11">
        <f>2.59*20000/1000</f>
        <v>51.8</v>
      </c>
    </row>
    <row r="886" spans="1:2" ht="15.75" x14ac:dyDescent="0.25">
      <c r="A886" s="10" t="s">
        <v>8</v>
      </c>
      <c r="B886" s="11">
        <f>B885*0.1</f>
        <v>5.18</v>
      </c>
    </row>
    <row r="887" spans="1:2" ht="15.75" x14ac:dyDescent="0.25">
      <c r="A887" s="4" t="s">
        <v>9</v>
      </c>
      <c r="B887" s="5">
        <f>SUM(B885:B886)</f>
        <v>56.98</v>
      </c>
    </row>
    <row r="888" spans="1:2" ht="31.5" x14ac:dyDescent="0.25">
      <c r="A888" s="10" t="s">
        <v>141</v>
      </c>
      <c r="B888" s="11">
        <f>2.59*25000/1000</f>
        <v>64.75</v>
      </c>
    </row>
    <row r="889" spans="1:2" ht="15.75" x14ac:dyDescent="0.25">
      <c r="A889" s="10" t="s">
        <v>8</v>
      </c>
      <c r="B889" s="11">
        <f>B888*0.1</f>
        <v>6.4750000000000005</v>
      </c>
    </row>
    <row r="890" spans="1:2" ht="15.75" x14ac:dyDescent="0.25">
      <c r="A890" s="4" t="s">
        <v>9</v>
      </c>
      <c r="B890" s="5">
        <v>71.3</v>
      </c>
    </row>
    <row r="891" spans="1:2" ht="31.5" x14ac:dyDescent="0.25">
      <c r="A891" s="10" t="s">
        <v>141</v>
      </c>
      <c r="B891" s="11">
        <f>2.59*25000/1000</f>
        <v>64.75</v>
      </c>
    </row>
    <row r="892" spans="1:2" ht="15.75" x14ac:dyDescent="0.25">
      <c r="A892" s="10" t="s">
        <v>8</v>
      </c>
      <c r="B892" s="11">
        <f>B891*0.1</f>
        <v>6.4750000000000005</v>
      </c>
    </row>
    <row r="893" spans="1:2" ht="15.75" x14ac:dyDescent="0.25">
      <c r="A893" s="4" t="s">
        <v>9</v>
      </c>
      <c r="B893" s="5">
        <v>71.3</v>
      </c>
    </row>
    <row r="894" spans="1:2" ht="31.5" x14ac:dyDescent="0.25">
      <c r="A894" s="10" t="s">
        <v>131</v>
      </c>
      <c r="B894" s="11">
        <f>2.59*14000/1000</f>
        <v>36.26</v>
      </c>
    </row>
    <row r="895" spans="1:2" ht="15.75" x14ac:dyDescent="0.25">
      <c r="A895" s="10" t="s">
        <v>8</v>
      </c>
      <c r="B895" s="11">
        <f>B894*0.1</f>
        <v>3.6259999999999999</v>
      </c>
    </row>
    <row r="896" spans="1:2" ht="15.75" x14ac:dyDescent="0.25">
      <c r="A896" s="4" t="s">
        <v>9</v>
      </c>
      <c r="B896" s="5">
        <f>SUM(B894:B895)</f>
        <v>39.885999999999996</v>
      </c>
    </row>
    <row r="897" spans="1:2" ht="31.5" x14ac:dyDescent="0.25">
      <c r="A897" s="10" t="s">
        <v>134</v>
      </c>
      <c r="B897" s="11">
        <f>2.59*20000/1000</f>
        <v>51.8</v>
      </c>
    </row>
    <row r="898" spans="1:2" ht="15.75" x14ac:dyDescent="0.25">
      <c r="A898" s="10" t="s">
        <v>8</v>
      </c>
      <c r="B898" s="11">
        <f>B897*0.1</f>
        <v>5.18</v>
      </c>
    </row>
    <row r="899" spans="1:2" ht="15.75" x14ac:dyDescent="0.25">
      <c r="A899" s="4" t="s">
        <v>9</v>
      </c>
      <c r="B899" s="5">
        <f>SUM(B897:B898)</f>
        <v>56.98</v>
      </c>
    </row>
    <row r="900" spans="1:2" ht="15.75" x14ac:dyDescent="0.25">
      <c r="A900" s="22" t="str">
        <f>ТЭО!A358</f>
        <v xml:space="preserve">АРТПС Шарковщина                 </v>
      </c>
      <c r="B900" s="23"/>
    </row>
    <row r="901" spans="1:2" ht="31.5" x14ac:dyDescent="0.25">
      <c r="A901" s="10" t="s">
        <v>129</v>
      </c>
      <c r="B901" s="11">
        <f>2.59*29000/1000</f>
        <v>75.11</v>
      </c>
    </row>
    <row r="902" spans="1:2" ht="15.75" x14ac:dyDescent="0.25">
      <c r="A902" s="10" t="s">
        <v>8</v>
      </c>
      <c r="B902" s="11">
        <f>B901*0.1</f>
        <v>7.5110000000000001</v>
      </c>
    </row>
    <row r="903" spans="1:2" ht="15.75" x14ac:dyDescent="0.25">
      <c r="A903" s="4" t="s">
        <v>9</v>
      </c>
      <c r="B903" s="5">
        <f>SUM(B901:B902)</f>
        <v>82.620999999999995</v>
      </c>
    </row>
    <row r="904" spans="1:2" ht="31.5" x14ac:dyDescent="0.25">
      <c r="A904" s="10" t="s">
        <v>132</v>
      </c>
      <c r="B904" s="11">
        <f>2.59*12000/1000</f>
        <v>31.08</v>
      </c>
    </row>
    <row r="905" spans="1:2" ht="15.75" x14ac:dyDescent="0.25">
      <c r="A905" s="10" t="s">
        <v>8</v>
      </c>
      <c r="B905" s="11">
        <f>B904*0.1</f>
        <v>3.1080000000000001</v>
      </c>
    </row>
    <row r="906" spans="1:2" ht="15.75" x14ac:dyDescent="0.25">
      <c r="A906" s="4" t="s">
        <v>9</v>
      </c>
      <c r="B906" s="5">
        <f>SUM(B904:B905)</f>
        <v>34.187999999999995</v>
      </c>
    </row>
    <row r="907" spans="1:2" ht="15.75" x14ac:dyDescent="0.25">
      <c r="A907" s="22" t="str">
        <f>ТЭО!A361</f>
        <v xml:space="preserve">АРТПС Шепелевичи                  </v>
      </c>
      <c r="B907" s="23"/>
    </row>
    <row r="908" spans="1:2" ht="31.5" x14ac:dyDescent="0.25">
      <c r="A908" s="10" t="s">
        <v>135</v>
      </c>
      <c r="B908" s="11">
        <f>2.59*27000/1000</f>
        <v>69.930000000000007</v>
      </c>
    </row>
    <row r="909" spans="1:2" ht="15.75" x14ac:dyDescent="0.25">
      <c r="A909" s="10" t="s">
        <v>8</v>
      </c>
      <c r="B909" s="11">
        <f>B908*0.1</f>
        <v>6.9930000000000012</v>
      </c>
    </row>
    <row r="910" spans="1:2" ht="15.75" x14ac:dyDescent="0.25">
      <c r="A910" s="4" t="s">
        <v>9</v>
      </c>
      <c r="B910" s="5">
        <f>SUM(B908:B909)</f>
        <v>76.923000000000002</v>
      </c>
    </row>
    <row r="911" spans="1:2" ht="31.5" x14ac:dyDescent="0.25">
      <c r="A911" s="10" t="s">
        <v>135</v>
      </c>
      <c r="B911" s="11">
        <f>2.59*27000/1000</f>
        <v>69.930000000000007</v>
      </c>
    </row>
    <row r="912" spans="1:2" ht="15.75" x14ac:dyDescent="0.25">
      <c r="A912" s="10" t="s">
        <v>8</v>
      </c>
      <c r="B912" s="11">
        <f>B911*0.1</f>
        <v>6.9930000000000012</v>
      </c>
    </row>
    <row r="913" spans="1:2" ht="15.75" x14ac:dyDescent="0.25">
      <c r="A913" s="4" t="s">
        <v>9</v>
      </c>
      <c r="B913" s="5">
        <f>SUM(B911:B912)</f>
        <v>76.923000000000002</v>
      </c>
    </row>
    <row r="914" spans="1:2" ht="15.75" x14ac:dyDescent="0.25">
      <c r="A914" s="22" t="str">
        <f>ТЭО!A364</f>
        <v xml:space="preserve">АРТПС Ярошовка                         </v>
      </c>
      <c r="B914" s="23"/>
    </row>
    <row r="915" spans="1:2" ht="31.5" x14ac:dyDescent="0.25">
      <c r="A915" s="10" t="s">
        <v>131</v>
      </c>
      <c r="B915" s="11">
        <f>2.59*14000/1000</f>
        <v>36.26</v>
      </c>
    </row>
    <row r="916" spans="1:2" ht="15.75" x14ac:dyDescent="0.25">
      <c r="A916" s="10" t="s">
        <v>8</v>
      </c>
      <c r="B916" s="11">
        <f>B915*0.1</f>
        <v>3.6259999999999999</v>
      </c>
    </row>
    <row r="917" spans="1:2" ht="15.75" x14ac:dyDescent="0.25">
      <c r="A917" s="4" t="s">
        <v>9</v>
      </c>
      <c r="B917" s="5">
        <f>SUM(B915:B916)</f>
        <v>39.885999999999996</v>
      </c>
    </row>
    <row r="918" spans="1:2" ht="31.5" x14ac:dyDescent="0.25">
      <c r="A918" s="10" t="s">
        <v>135</v>
      </c>
      <c r="B918" s="11">
        <f>2.59*27000/1000</f>
        <v>69.930000000000007</v>
      </c>
    </row>
    <row r="919" spans="1:2" ht="15.75" x14ac:dyDescent="0.25">
      <c r="A919" s="10" t="s">
        <v>8</v>
      </c>
      <c r="B919" s="11">
        <f>B918*0.1</f>
        <v>6.9930000000000012</v>
      </c>
    </row>
    <row r="920" spans="1:2" ht="15.75" x14ac:dyDescent="0.25">
      <c r="A920" s="4" t="s">
        <v>9</v>
      </c>
      <c r="B920" s="5">
        <f>SUM(B918:B919)</f>
        <v>76.923000000000002</v>
      </c>
    </row>
    <row r="921" spans="1:2" ht="15.75" x14ac:dyDescent="0.25">
      <c r="A921" s="22" t="str">
        <f>ТЭО!A367</f>
        <v xml:space="preserve">ОРТПС Витебск                    </v>
      </c>
      <c r="B921" s="23"/>
    </row>
    <row r="922" spans="1:2" ht="31.5" x14ac:dyDescent="0.25">
      <c r="A922" s="10" t="s">
        <v>134</v>
      </c>
      <c r="B922" s="11">
        <f>2.59*20000/1000</f>
        <v>51.8</v>
      </c>
    </row>
    <row r="923" spans="1:2" ht="15.75" x14ac:dyDescent="0.25">
      <c r="A923" s="10" t="s">
        <v>8</v>
      </c>
      <c r="B923" s="11">
        <f>B922*0.1</f>
        <v>5.18</v>
      </c>
    </row>
    <row r="924" spans="1:2" ht="15.75" x14ac:dyDescent="0.25">
      <c r="A924" s="4" t="s">
        <v>9</v>
      </c>
      <c r="B924" s="5">
        <f>SUM(B922:B923)</f>
        <v>56.98</v>
      </c>
    </row>
    <row r="925" spans="1:2" ht="31.5" x14ac:dyDescent="0.25">
      <c r="A925" s="10" t="s">
        <v>134</v>
      </c>
      <c r="B925" s="11">
        <f>2.59*20000/1000</f>
        <v>51.8</v>
      </c>
    </row>
    <row r="926" spans="1:2" ht="15.75" x14ac:dyDescent="0.25">
      <c r="A926" s="10" t="s">
        <v>8</v>
      </c>
      <c r="B926" s="11">
        <f>B925*0.1</f>
        <v>5.18</v>
      </c>
    </row>
    <row r="927" spans="1:2" ht="15.75" x14ac:dyDescent="0.25">
      <c r="A927" s="4" t="s">
        <v>9</v>
      </c>
      <c r="B927" s="5">
        <f>SUM(B925:B926)</f>
        <v>56.98</v>
      </c>
    </row>
    <row r="928" spans="1:2" ht="31.5" x14ac:dyDescent="0.25">
      <c r="A928" s="10" t="s">
        <v>134</v>
      </c>
      <c r="B928" s="11">
        <f>2.59*20000/1000</f>
        <v>51.8</v>
      </c>
    </row>
    <row r="929" spans="1:2" ht="15.75" x14ac:dyDescent="0.25">
      <c r="A929" s="10" t="s">
        <v>8</v>
      </c>
      <c r="B929" s="11">
        <f>B928*0.1</f>
        <v>5.18</v>
      </c>
    </row>
    <row r="930" spans="1:2" ht="15.75" x14ac:dyDescent="0.25">
      <c r="A930" s="4" t="s">
        <v>9</v>
      </c>
      <c r="B930" s="5">
        <f>SUM(B928:B929)</f>
        <v>56.98</v>
      </c>
    </row>
    <row r="931" spans="1:2" ht="31.5" x14ac:dyDescent="0.25">
      <c r="A931" s="10" t="s">
        <v>134</v>
      </c>
      <c r="B931" s="11">
        <f>2.59*20000/1000</f>
        <v>51.8</v>
      </c>
    </row>
    <row r="932" spans="1:2" ht="15.75" x14ac:dyDescent="0.25">
      <c r="A932" s="10" t="s">
        <v>8</v>
      </c>
      <c r="B932" s="11">
        <f>B931*0.1</f>
        <v>5.18</v>
      </c>
    </row>
    <row r="933" spans="1:2" ht="15.75" x14ac:dyDescent="0.25">
      <c r="A933" s="4" t="s">
        <v>9</v>
      </c>
      <c r="B933" s="5">
        <f>SUM(B931:B932)</f>
        <v>56.98</v>
      </c>
    </row>
    <row r="934" spans="1:2" ht="31.5" x14ac:dyDescent="0.25">
      <c r="A934" s="10" t="s">
        <v>135</v>
      </c>
      <c r="B934" s="11">
        <f>2.59*27000/1000</f>
        <v>69.930000000000007</v>
      </c>
    </row>
    <row r="935" spans="1:2" ht="15.75" x14ac:dyDescent="0.25">
      <c r="A935" s="10" t="s">
        <v>8</v>
      </c>
      <c r="B935" s="11">
        <f>B934*0.1</f>
        <v>6.9930000000000012</v>
      </c>
    </row>
    <row r="936" spans="1:2" ht="15.75" x14ac:dyDescent="0.25">
      <c r="A936" s="4" t="s">
        <v>9</v>
      </c>
      <c r="B936" s="5">
        <f>SUM(B934:B935)</f>
        <v>76.923000000000002</v>
      </c>
    </row>
    <row r="937" spans="1:2" ht="31.5" x14ac:dyDescent="0.25">
      <c r="A937" s="10" t="s">
        <v>129</v>
      </c>
      <c r="B937" s="11">
        <f>2.59*29000/1000</f>
        <v>75.11</v>
      </c>
    </row>
    <row r="938" spans="1:2" ht="15.75" x14ac:dyDescent="0.25">
      <c r="A938" s="10" t="s">
        <v>8</v>
      </c>
      <c r="B938" s="11">
        <f>B937*0.1</f>
        <v>7.5110000000000001</v>
      </c>
    </row>
    <row r="939" spans="1:2" ht="15.75" x14ac:dyDescent="0.25">
      <c r="A939" s="4" t="s">
        <v>9</v>
      </c>
      <c r="B939" s="5">
        <f>SUM(B937:B938)</f>
        <v>82.620999999999995</v>
      </c>
    </row>
    <row r="940" spans="1:2" ht="31.5" x14ac:dyDescent="0.25">
      <c r="A940" s="10" t="s">
        <v>141</v>
      </c>
      <c r="B940" s="11">
        <f>2.59*25000/1000</f>
        <v>64.75</v>
      </c>
    </row>
    <row r="941" spans="1:2" ht="15.75" x14ac:dyDescent="0.25">
      <c r="A941" s="10" t="s">
        <v>8</v>
      </c>
      <c r="B941" s="11">
        <f>B940*0.1</f>
        <v>6.4750000000000005</v>
      </c>
    </row>
    <row r="942" spans="1:2" ht="15.75" x14ac:dyDescent="0.25">
      <c r="A942" s="4" t="s">
        <v>9</v>
      </c>
      <c r="B942" s="5">
        <v>71.3</v>
      </c>
    </row>
    <row r="943" spans="1:2" ht="31.5" x14ac:dyDescent="0.25">
      <c r="A943" s="10" t="s">
        <v>135</v>
      </c>
      <c r="B943" s="11">
        <f>2.59*27000/1000</f>
        <v>69.930000000000007</v>
      </c>
    </row>
    <row r="944" spans="1:2" ht="15.75" x14ac:dyDescent="0.25">
      <c r="A944" s="10" t="s">
        <v>8</v>
      </c>
      <c r="B944" s="11">
        <f>B943*0.1</f>
        <v>6.9930000000000012</v>
      </c>
    </row>
    <row r="945" spans="1:2" ht="15.75" x14ac:dyDescent="0.25">
      <c r="A945" s="4" t="s">
        <v>9</v>
      </c>
      <c r="B945" s="5">
        <f>SUM(B943:B944)</f>
        <v>76.923000000000002</v>
      </c>
    </row>
    <row r="946" spans="1:2" ht="31.5" x14ac:dyDescent="0.25">
      <c r="A946" s="10" t="s">
        <v>130</v>
      </c>
      <c r="B946" s="11">
        <f>2.59*14000/1000</f>
        <v>36.26</v>
      </c>
    </row>
    <row r="947" spans="1:2" ht="15.75" x14ac:dyDescent="0.25">
      <c r="A947" s="10" t="s">
        <v>8</v>
      </c>
      <c r="B947" s="11">
        <f>B946*0.1</f>
        <v>3.6259999999999999</v>
      </c>
    </row>
    <row r="948" spans="1:2" ht="15.75" x14ac:dyDescent="0.25">
      <c r="A948" s="4" t="s">
        <v>9</v>
      </c>
      <c r="B948" s="5">
        <f>SUM(B946:B947)</f>
        <v>39.885999999999996</v>
      </c>
    </row>
    <row r="949" spans="1:2" ht="31.5" x14ac:dyDescent="0.25">
      <c r="A949" s="10" t="s">
        <v>130</v>
      </c>
      <c r="B949" s="11">
        <f>2.59*14000/1000</f>
        <v>36.26</v>
      </c>
    </row>
    <row r="950" spans="1:2" ht="15.75" x14ac:dyDescent="0.25">
      <c r="A950" s="10" t="s">
        <v>8</v>
      </c>
      <c r="B950" s="11">
        <f>B949*0.1</f>
        <v>3.6259999999999999</v>
      </c>
    </row>
    <row r="951" spans="1:2" ht="15.75" x14ac:dyDescent="0.25">
      <c r="A951" s="4" t="s">
        <v>9</v>
      </c>
      <c r="B951" s="5">
        <f>SUM(B949:B950)</f>
        <v>39.885999999999996</v>
      </c>
    </row>
    <row r="952" spans="1:2" ht="15.75" x14ac:dyDescent="0.25">
      <c r="A952" s="22" t="str">
        <f>ТЭО!A378</f>
        <v xml:space="preserve">ОРТПС Гомель                    </v>
      </c>
      <c r="B952" s="23"/>
    </row>
    <row r="953" spans="1:2" ht="31.5" x14ac:dyDescent="0.25">
      <c r="A953" s="10" t="s">
        <v>129</v>
      </c>
      <c r="B953" s="11">
        <f>2.59*29000/1000</f>
        <v>75.11</v>
      </c>
    </row>
    <row r="954" spans="1:2" ht="15.75" x14ac:dyDescent="0.25">
      <c r="A954" s="10" t="s">
        <v>8</v>
      </c>
      <c r="B954" s="11">
        <f>B953*0.1</f>
        <v>7.5110000000000001</v>
      </c>
    </row>
    <row r="955" spans="1:2" ht="15.75" x14ac:dyDescent="0.25">
      <c r="A955" s="4" t="s">
        <v>9</v>
      </c>
      <c r="B955" s="5">
        <f>SUM(B953:B954)</f>
        <v>82.620999999999995</v>
      </c>
    </row>
    <row r="956" spans="1:2" ht="31.5" x14ac:dyDescent="0.25">
      <c r="A956" s="10" t="s">
        <v>130</v>
      </c>
      <c r="B956" s="11">
        <f>2.59*14000/1000</f>
        <v>36.26</v>
      </c>
    </row>
    <row r="957" spans="1:2" ht="15.75" x14ac:dyDescent="0.25">
      <c r="A957" s="10" t="s">
        <v>8</v>
      </c>
      <c r="B957" s="11">
        <f>B956*0.1</f>
        <v>3.6259999999999999</v>
      </c>
    </row>
    <row r="958" spans="1:2" ht="15.75" x14ac:dyDescent="0.25">
      <c r="A958" s="4" t="s">
        <v>9</v>
      </c>
      <c r="B958" s="5">
        <f>SUM(B956:B957)</f>
        <v>39.885999999999996</v>
      </c>
    </row>
    <row r="959" spans="1:2" ht="15.75" x14ac:dyDescent="0.25">
      <c r="A959" s="22" t="str">
        <f>ТЭО!A381</f>
        <v xml:space="preserve">ОРТПС Гродно                  </v>
      </c>
      <c r="B959" s="23"/>
    </row>
    <row r="960" spans="1:2" ht="31.5" x14ac:dyDescent="0.25">
      <c r="A960" s="10" t="s">
        <v>130</v>
      </c>
      <c r="B960" s="11">
        <f>2.59*14000/1000</f>
        <v>36.26</v>
      </c>
    </row>
    <row r="961" spans="1:2" ht="15.75" x14ac:dyDescent="0.25">
      <c r="A961" s="10" t="s">
        <v>8</v>
      </c>
      <c r="B961" s="11">
        <f>B960*0.1</f>
        <v>3.6259999999999999</v>
      </c>
    </row>
    <row r="962" spans="1:2" ht="15.75" x14ac:dyDescent="0.25">
      <c r="A962" s="4" t="s">
        <v>9</v>
      </c>
      <c r="B962" s="5">
        <f>SUM(B960:B961)</f>
        <v>39.885999999999996</v>
      </c>
    </row>
    <row r="963" spans="1:2" ht="31.5" x14ac:dyDescent="0.25">
      <c r="A963" s="10" t="s">
        <v>128</v>
      </c>
      <c r="B963" s="11">
        <f>2.59*12000/1000</f>
        <v>31.08</v>
      </c>
    </row>
    <row r="964" spans="1:2" ht="15.75" x14ac:dyDescent="0.25">
      <c r="A964" s="10" t="s">
        <v>8</v>
      </c>
      <c r="B964" s="11">
        <f>B963*0.1</f>
        <v>3.1080000000000001</v>
      </c>
    </row>
    <row r="965" spans="1:2" ht="15.75" x14ac:dyDescent="0.25">
      <c r="A965" s="4" t="s">
        <v>9</v>
      </c>
      <c r="B965" s="5">
        <f>SUM(B963:B964)</f>
        <v>34.187999999999995</v>
      </c>
    </row>
    <row r="966" spans="1:2" ht="31.5" x14ac:dyDescent="0.25">
      <c r="A966" s="10" t="s">
        <v>130</v>
      </c>
      <c r="B966" s="11">
        <f>2.59*14000/1000</f>
        <v>36.26</v>
      </c>
    </row>
    <row r="967" spans="1:2" ht="15.75" x14ac:dyDescent="0.25">
      <c r="A967" s="10" t="s">
        <v>8</v>
      </c>
      <c r="B967" s="11">
        <f>B966*0.1</f>
        <v>3.6259999999999999</v>
      </c>
    </row>
    <row r="968" spans="1:2" ht="15.75" x14ac:dyDescent="0.25">
      <c r="A968" s="4" t="s">
        <v>9</v>
      </c>
      <c r="B968" s="5">
        <f>SUM(B966:B967)</f>
        <v>39.885999999999996</v>
      </c>
    </row>
    <row r="969" spans="1:2" ht="15.75" x14ac:dyDescent="0.25">
      <c r="A969" s="22" t="str">
        <f>ТЭО!A385</f>
        <v xml:space="preserve">ОРТПС Могилев                    </v>
      </c>
      <c r="B969" s="23"/>
    </row>
    <row r="970" spans="1:2" ht="31.5" x14ac:dyDescent="0.25">
      <c r="A970" s="10" t="s">
        <v>134</v>
      </c>
      <c r="B970" s="11">
        <f>2.59*20000/1000</f>
        <v>51.8</v>
      </c>
    </row>
    <row r="971" spans="1:2" ht="15.75" x14ac:dyDescent="0.25">
      <c r="A971" s="10" t="s">
        <v>8</v>
      </c>
      <c r="B971" s="11">
        <f>B970*0.1</f>
        <v>5.18</v>
      </c>
    </row>
    <row r="972" spans="1:2" ht="15.75" x14ac:dyDescent="0.25">
      <c r="A972" s="4" t="s">
        <v>9</v>
      </c>
      <c r="B972" s="5">
        <f>SUM(B970:B971)</f>
        <v>56.98</v>
      </c>
    </row>
    <row r="973" spans="1:2" ht="31.5" x14ac:dyDescent="0.25">
      <c r="A973" s="10" t="s">
        <v>134</v>
      </c>
      <c r="B973" s="11">
        <f>2.59*20000/1000</f>
        <v>51.8</v>
      </c>
    </row>
    <row r="974" spans="1:2" ht="15.75" x14ac:dyDescent="0.25">
      <c r="A974" s="10" t="s">
        <v>8</v>
      </c>
      <c r="B974" s="11">
        <f>B973*0.1</f>
        <v>5.18</v>
      </c>
    </row>
    <row r="975" spans="1:2" ht="15.75" x14ac:dyDescent="0.25">
      <c r="A975" s="4" t="s">
        <v>9</v>
      </c>
      <c r="B975" s="5">
        <f>SUM(B973:B974)</f>
        <v>56.98</v>
      </c>
    </row>
    <row r="976" spans="1:2" ht="31.5" x14ac:dyDescent="0.25">
      <c r="A976" s="10" t="s">
        <v>134</v>
      </c>
      <c r="B976" s="11">
        <f>2.59*20000/1000</f>
        <v>51.8</v>
      </c>
    </row>
    <row r="977" spans="1:2" ht="15.75" x14ac:dyDescent="0.25">
      <c r="A977" s="10" t="s">
        <v>8</v>
      </c>
      <c r="B977" s="11">
        <f>B976*0.1</f>
        <v>5.18</v>
      </c>
    </row>
    <row r="978" spans="1:2" ht="15.75" x14ac:dyDescent="0.25">
      <c r="A978" s="4" t="s">
        <v>9</v>
      </c>
      <c r="B978" s="5">
        <f>SUM(B976:B977)</f>
        <v>56.98</v>
      </c>
    </row>
    <row r="979" spans="1:2" ht="31.5" x14ac:dyDescent="0.25">
      <c r="A979" s="10" t="s">
        <v>134</v>
      </c>
      <c r="B979" s="11">
        <f>2.59*20000/1000</f>
        <v>51.8</v>
      </c>
    </row>
    <row r="980" spans="1:2" ht="15.75" x14ac:dyDescent="0.25">
      <c r="A980" s="10" t="s">
        <v>8</v>
      </c>
      <c r="B980" s="11">
        <f>B979*0.1</f>
        <v>5.18</v>
      </c>
    </row>
    <row r="981" spans="1:2" ht="15.75" x14ac:dyDescent="0.25">
      <c r="A981" s="4" t="s">
        <v>9</v>
      </c>
      <c r="B981" s="5">
        <f>SUM(B979:B980)</f>
        <v>56.98</v>
      </c>
    </row>
    <row r="982" spans="1:2" ht="31.5" x14ac:dyDescent="0.25">
      <c r="A982" s="10" t="s">
        <v>141</v>
      </c>
      <c r="B982" s="11">
        <f>2.59*25000/1000</f>
        <v>64.75</v>
      </c>
    </row>
    <row r="983" spans="1:2" ht="15.75" x14ac:dyDescent="0.25">
      <c r="A983" s="10" t="s">
        <v>8</v>
      </c>
      <c r="B983" s="11">
        <f>B982*0.1</f>
        <v>6.4750000000000005</v>
      </c>
    </row>
    <row r="984" spans="1:2" ht="15.75" x14ac:dyDescent="0.25">
      <c r="A984" s="4" t="s">
        <v>9</v>
      </c>
      <c r="B984" s="5">
        <v>71.3</v>
      </c>
    </row>
    <row r="985" spans="1:2" ht="31.5" x14ac:dyDescent="0.25">
      <c r="A985" s="10" t="s">
        <v>130</v>
      </c>
      <c r="B985" s="11">
        <f>2.59*14000/1000</f>
        <v>36.26</v>
      </c>
    </row>
    <row r="986" spans="1:2" ht="15.75" x14ac:dyDescent="0.25">
      <c r="A986" s="10" t="s">
        <v>8</v>
      </c>
      <c r="B986" s="11">
        <f>B985*0.1</f>
        <v>3.6259999999999999</v>
      </c>
    </row>
    <row r="987" spans="1:2" ht="15.75" x14ac:dyDescent="0.25">
      <c r="A987" s="4" t="s">
        <v>9</v>
      </c>
      <c r="B987" s="5">
        <f>SUM(B985:B986)</f>
        <v>39.885999999999996</v>
      </c>
    </row>
    <row r="988" spans="1:2" ht="31.5" x14ac:dyDescent="0.25">
      <c r="A988" s="10" t="s">
        <v>132</v>
      </c>
      <c r="B988" s="11">
        <f>2.59*12000/1000</f>
        <v>31.08</v>
      </c>
    </row>
    <row r="989" spans="1:2" ht="15.75" x14ac:dyDescent="0.25">
      <c r="A989" s="10" t="s">
        <v>8</v>
      </c>
      <c r="B989" s="11">
        <f>B988*0.1</f>
        <v>3.1080000000000001</v>
      </c>
    </row>
    <row r="990" spans="1:2" ht="15.75" x14ac:dyDescent="0.25">
      <c r="A990" s="4" t="s">
        <v>9</v>
      </c>
      <c r="B990" s="5">
        <f>SUM(B988:B989)</f>
        <v>34.187999999999995</v>
      </c>
    </row>
    <row r="991" spans="1:2" ht="15.75" x14ac:dyDescent="0.25">
      <c r="A991" s="22" t="str">
        <f>ТЭО!A393</f>
        <v xml:space="preserve">ОРТПС Ракитница               </v>
      </c>
      <c r="B991" s="23"/>
    </row>
    <row r="992" spans="1:2" ht="31.5" x14ac:dyDescent="0.25">
      <c r="A992" s="10" t="s">
        <v>134</v>
      </c>
      <c r="B992" s="11">
        <f>2.59*20000/1000</f>
        <v>51.8</v>
      </c>
    </row>
    <row r="993" spans="1:2" ht="15.75" x14ac:dyDescent="0.25">
      <c r="A993" s="10" t="s">
        <v>8</v>
      </c>
      <c r="B993" s="11">
        <f>B992*0.1</f>
        <v>5.18</v>
      </c>
    </row>
    <row r="994" spans="1:2" ht="15.75" x14ac:dyDescent="0.25">
      <c r="A994" s="4" t="s">
        <v>9</v>
      </c>
      <c r="B994" s="5">
        <f>SUM(B992:B993)</f>
        <v>56.98</v>
      </c>
    </row>
    <row r="995" spans="1:2" ht="31.5" x14ac:dyDescent="0.25">
      <c r="A995" s="10" t="s">
        <v>134</v>
      </c>
      <c r="B995" s="11">
        <f>2.59*20000/1000</f>
        <v>51.8</v>
      </c>
    </row>
    <row r="996" spans="1:2" ht="15.75" x14ac:dyDescent="0.25">
      <c r="A996" s="10" t="s">
        <v>8</v>
      </c>
      <c r="B996" s="11">
        <f>B995*0.1</f>
        <v>5.18</v>
      </c>
    </row>
    <row r="997" spans="1:2" ht="15.75" x14ac:dyDescent="0.25">
      <c r="A997" s="4" t="s">
        <v>9</v>
      </c>
      <c r="B997" s="5">
        <f>SUM(B995:B996)</f>
        <v>56.98</v>
      </c>
    </row>
    <row r="998" spans="1:2" ht="31.5" x14ac:dyDescent="0.25">
      <c r="A998" s="10" t="s">
        <v>134</v>
      </c>
      <c r="B998" s="11">
        <f>2.59*20000/1000</f>
        <v>51.8</v>
      </c>
    </row>
    <row r="999" spans="1:2" ht="15.75" x14ac:dyDescent="0.25">
      <c r="A999" s="10" t="s">
        <v>8</v>
      </c>
      <c r="B999" s="11">
        <f>B998*0.1</f>
        <v>5.18</v>
      </c>
    </row>
    <row r="1000" spans="1:2" ht="15.75" x14ac:dyDescent="0.25">
      <c r="A1000" s="4" t="s">
        <v>9</v>
      </c>
      <c r="B1000" s="5">
        <f>SUM(B998:B999)</f>
        <v>56.98</v>
      </c>
    </row>
    <row r="1001" spans="1:2" ht="31.5" x14ac:dyDescent="0.25">
      <c r="A1001" s="10" t="s">
        <v>134</v>
      </c>
      <c r="B1001" s="11">
        <f>2.59*20000/1000</f>
        <v>51.8</v>
      </c>
    </row>
    <row r="1002" spans="1:2" ht="15.75" x14ac:dyDescent="0.25">
      <c r="A1002" s="10" t="s">
        <v>8</v>
      </c>
      <c r="B1002" s="11">
        <f>B1001*0.1</f>
        <v>5.18</v>
      </c>
    </row>
    <row r="1003" spans="1:2" ht="15.75" x14ac:dyDescent="0.25">
      <c r="A1003" s="4" t="s">
        <v>9</v>
      </c>
      <c r="B1003" s="5">
        <f>SUM(B1001:B1002)</f>
        <v>56.98</v>
      </c>
    </row>
    <row r="1004" spans="1:2" ht="31.5" x14ac:dyDescent="0.25">
      <c r="A1004" s="10" t="s">
        <v>128</v>
      </c>
      <c r="B1004" s="11">
        <f>2.59*12000/1000</f>
        <v>31.08</v>
      </c>
    </row>
    <row r="1005" spans="1:2" ht="15.75" x14ac:dyDescent="0.25">
      <c r="A1005" s="10" t="s">
        <v>8</v>
      </c>
      <c r="B1005" s="11">
        <f>B1004*0.1</f>
        <v>3.1080000000000001</v>
      </c>
    </row>
    <row r="1006" spans="1:2" ht="15.75" x14ac:dyDescent="0.25">
      <c r="A1006" s="4" t="s">
        <v>9</v>
      </c>
      <c r="B1006" s="5">
        <f>SUM(B1004:B1005)</f>
        <v>34.187999999999995</v>
      </c>
    </row>
    <row r="1007" spans="1:2" ht="15.75" x14ac:dyDescent="0.25">
      <c r="A1007" s="22" t="str">
        <f>ТЭО!A399</f>
        <v xml:space="preserve">РТПС Колодищи                </v>
      </c>
      <c r="B1007" s="23"/>
    </row>
    <row r="1008" spans="1:2" ht="31.5" x14ac:dyDescent="0.25">
      <c r="A1008" s="10" t="s">
        <v>134</v>
      </c>
      <c r="B1008" s="11">
        <f>2.59*20000/1000</f>
        <v>51.8</v>
      </c>
    </row>
    <row r="1009" spans="1:2" ht="15.75" x14ac:dyDescent="0.25">
      <c r="A1009" s="10" t="s">
        <v>8</v>
      </c>
      <c r="B1009" s="11">
        <f>B1008*0.1</f>
        <v>5.18</v>
      </c>
    </row>
    <row r="1010" spans="1:2" ht="15.75" x14ac:dyDescent="0.25">
      <c r="A1010" s="4" t="s">
        <v>9</v>
      </c>
      <c r="B1010" s="5">
        <f>SUM(B1008:B1009)</f>
        <v>56.98</v>
      </c>
    </row>
    <row r="1011" spans="1:2" ht="31.5" x14ac:dyDescent="0.25">
      <c r="A1011" s="10" t="s">
        <v>134</v>
      </c>
      <c r="B1011" s="11">
        <f>2.59*20000/1000</f>
        <v>51.8</v>
      </c>
    </row>
    <row r="1012" spans="1:2" ht="15.75" x14ac:dyDescent="0.25">
      <c r="A1012" s="10" t="s">
        <v>8</v>
      </c>
      <c r="B1012" s="11">
        <f>B1011*0.1</f>
        <v>5.18</v>
      </c>
    </row>
    <row r="1013" spans="1:2" ht="15.75" x14ac:dyDescent="0.25">
      <c r="A1013" s="4" t="s">
        <v>9</v>
      </c>
      <c r="B1013" s="5">
        <f>SUM(B1011:B1012)</f>
        <v>56.98</v>
      </c>
    </row>
    <row r="1014" spans="1:2" ht="31.5" x14ac:dyDescent="0.25">
      <c r="A1014" s="10" t="s">
        <v>131</v>
      </c>
      <c r="B1014" s="11">
        <f>2.59*14000/1000</f>
        <v>36.26</v>
      </c>
    </row>
    <row r="1015" spans="1:2" ht="15.75" x14ac:dyDescent="0.25">
      <c r="A1015" s="10" t="s">
        <v>8</v>
      </c>
      <c r="B1015" s="11">
        <f>B1014*0.1</f>
        <v>3.6259999999999999</v>
      </c>
    </row>
    <row r="1016" spans="1:2" ht="15.75" x14ac:dyDescent="0.25">
      <c r="A1016" s="4" t="s">
        <v>9</v>
      </c>
      <c r="B1016" s="5">
        <f>SUM(B1014:B1015)</f>
        <v>39.885999999999996</v>
      </c>
    </row>
    <row r="1017" spans="1:2" ht="31.5" x14ac:dyDescent="0.25">
      <c r="A1017" s="10" t="s">
        <v>134</v>
      </c>
      <c r="B1017" s="11">
        <f>2.59*20000/1000</f>
        <v>51.8</v>
      </c>
    </row>
    <row r="1018" spans="1:2" ht="15.75" x14ac:dyDescent="0.25">
      <c r="A1018" s="10" t="s">
        <v>8</v>
      </c>
      <c r="B1018" s="11">
        <f>B1017*0.1</f>
        <v>5.18</v>
      </c>
    </row>
    <row r="1019" spans="1:2" ht="15.75" x14ac:dyDescent="0.25">
      <c r="A1019" s="4" t="s">
        <v>9</v>
      </c>
      <c r="B1019" s="5">
        <f>SUM(B1017:B1018)</f>
        <v>56.98</v>
      </c>
    </row>
    <row r="1020" spans="1:2" ht="31.5" x14ac:dyDescent="0.25">
      <c r="A1020" s="10" t="s">
        <v>134</v>
      </c>
      <c r="B1020" s="11">
        <f>2.59*20000/1000</f>
        <v>51.8</v>
      </c>
    </row>
    <row r="1021" spans="1:2" ht="15.75" x14ac:dyDescent="0.25">
      <c r="A1021" s="10" t="s">
        <v>8</v>
      </c>
      <c r="B1021" s="11">
        <f>B1020*0.1</f>
        <v>5.18</v>
      </c>
    </row>
    <row r="1022" spans="1:2" ht="15.75" x14ac:dyDescent="0.25">
      <c r="A1022" s="4" t="s">
        <v>9</v>
      </c>
      <c r="B1022" s="5">
        <f>SUM(B1020:B1021)</f>
        <v>56.98</v>
      </c>
    </row>
    <row r="1023" spans="1:2" ht="31.5" x14ac:dyDescent="0.25">
      <c r="A1023" s="10" t="s">
        <v>134</v>
      </c>
      <c r="B1023" s="11">
        <f>2.59*20000/1000</f>
        <v>51.8</v>
      </c>
    </row>
    <row r="1024" spans="1:2" ht="15.75" x14ac:dyDescent="0.25">
      <c r="A1024" s="10" t="s">
        <v>8</v>
      </c>
      <c r="B1024" s="11">
        <f>B1023*0.1</f>
        <v>5.18</v>
      </c>
    </row>
    <row r="1025" spans="1:2" ht="15.75" x14ac:dyDescent="0.25">
      <c r="A1025" s="4" t="s">
        <v>9</v>
      </c>
      <c r="B1025" s="5">
        <f>SUM(B1023:B1024)</f>
        <v>56.98</v>
      </c>
    </row>
    <row r="1026" spans="1:2" ht="31.5" x14ac:dyDescent="0.25">
      <c r="A1026" s="10" t="s">
        <v>129</v>
      </c>
      <c r="B1026" s="11">
        <f>2.59*29000/1000</f>
        <v>75.11</v>
      </c>
    </row>
    <row r="1027" spans="1:2" ht="15.75" x14ac:dyDescent="0.25">
      <c r="A1027" s="10" t="s">
        <v>8</v>
      </c>
      <c r="B1027" s="11">
        <f>B1026*0.1</f>
        <v>7.5110000000000001</v>
      </c>
    </row>
    <row r="1028" spans="1:2" ht="15.75" x14ac:dyDescent="0.25">
      <c r="A1028" s="4" t="s">
        <v>9</v>
      </c>
      <c r="B1028" s="5">
        <f>SUM(B1026:B1027)</f>
        <v>82.620999999999995</v>
      </c>
    </row>
    <row r="1029" spans="1:2" ht="31.5" x14ac:dyDescent="0.25">
      <c r="A1029" s="10" t="s">
        <v>129</v>
      </c>
      <c r="B1029" s="11">
        <f>2.59*29000/1000</f>
        <v>75.11</v>
      </c>
    </row>
    <row r="1030" spans="1:2" ht="15.75" x14ac:dyDescent="0.25">
      <c r="A1030" s="10" t="s">
        <v>8</v>
      </c>
      <c r="B1030" s="11">
        <f>B1029*0.1</f>
        <v>7.5110000000000001</v>
      </c>
    </row>
    <row r="1031" spans="1:2" ht="15.75" x14ac:dyDescent="0.25">
      <c r="A1031" s="4" t="s">
        <v>9</v>
      </c>
      <c r="B1031" s="5">
        <f>SUM(B1029:B1030)</f>
        <v>82.620999999999995</v>
      </c>
    </row>
    <row r="1032" spans="1:2" ht="31.5" x14ac:dyDescent="0.25">
      <c r="A1032" s="10" t="s">
        <v>129</v>
      </c>
      <c r="B1032" s="11">
        <f>2.59*29000/1000</f>
        <v>75.11</v>
      </c>
    </row>
    <row r="1033" spans="1:2" ht="15.75" x14ac:dyDescent="0.25">
      <c r="A1033" s="10" t="s">
        <v>8</v>
      </c>
      <c r="B1033" s="11">
        <f>B1032*0.1</f>
        <v>7.5110000000000001</v>
      </c>
    </row>
    <row r="1034" spans="1:2" ht="15.75" x14ac:dyDescent="0.25">
      <c r="A1034" s="4" t="s">
        <v>9</v>
      </c>
      <c r="B1034" s="5">
        <f>SUM(B1032:B1033)</f>
        <v>82.620999999999995</v>
      </c>
    </row>
    <row r="1035" spans="1:2" ht="31.5" x14ac:dyDescent="0.25">
      <c r="A1035" s="10" t="s">
        <v>134</v>
      </c>
      <c r="B1035" s="11">
        <f>2.59*20000/1000</f>
        <v>51.8</v>
      </c>
    </row>
    <row r="1036" spans="1:2" ht="15.75" x14ac:dyDescent="0.25">
      <c r="A1036" s="10" t="s">
        <v>8</v>
      </c>
      <c r="B1036" s="11">
        <f>B1035*0.1</f>
        <v>5.18</v>
      </c>
    </row>
    <row r="1037" spans="1:2" ht="15.75" x14ac:dyDescent="0.25">
      <c r="A1037" s="4" t="s">
        <v>9</v>
      </c>
      <c r="B1037" s="5">
        <f>SUM(B1035:B1036)</f>
        <v>56.98</v>
      </c>
    </row>
    <row r="1038" spans="1:2" ht="31.5" x14ac:dyDescent="0.25">
      <c r="A1038" s="10" t="s">
        <v>134</v>
      </c>
      <c r="B1038" s="11">
        <f>2.59*20000/1000</f>
        <v>51.8</v>
      </c>
    </row>
    <row r="1039" spans="1:2" ht="15.75" x14ac:dyDescent="0.25">
      <c r="A1039" s="10" t="s">
        <v>8</v>
      </c>
      <c r="B1039" s="11">
        <f>B1038*0.1</f>
        <v>5.18</v>
      </c>
    </row>
    <row r="1040" spans="1:2" ht="15.75" x14ac:dyDescent="0.25">
      <c r="A1040" s="4" t="s">
        <v>9</v>
      </c>
      <c r="B1040" s="5">
        <f>SUM(B1038:B1039)</f>
        <v>56.98</v>
      </c>
    </row>
    <row r="1041" spans="1:2" ht="31.5" x14ac:dyDescent="0.25">
      <c r="A1041" s="10" t="s">
        <v>134</v>
      </c>
      <c r="B1041" s="11">
        <f>2.59*20000/1000</f>
        <v>51.8</v>
      </c>
    </row>
    <row r="1042" spans="1:2" ht="15.75" x14ac:dyDescent="0.25">
      <c r="A1042" s="10" t="s">
        <v>8</v>
      </c>
      <c r="B1042" s="11">
        <f>B1041*0.1</f>
        <v>5.18</v>
      </c>
    </row>
    <row r="1043" spans="1:2" ht="15.75" x14ac:dyDescent="0.25">
      <c r="A1043" s="4" t="s">
        <v>9</v>
      </c>
      <c r="B1043" s="5">
        <f>SUM(B1041:B1042)</f>
        <v>56.98</v>
      </c>
    </row>
  </sheetData>
  <mergeCells count="91">
    <mergeCell ref="A772:B772"/>
    <mergeCell ref="A782:B782"/>
    <mergeCell ref="A792:B792"/>
    <mergeCell ref="A704:B704"/>
    <mergeCell ref="A711:B711"/>
    <mergeCell ref="A721:B721"/>
    <mergeCell ref="A743:B743"/>
    <mergeCell ref="A747:B747"/>
    <mergeCell ref="A661:B661"/>
    <mergeCell ref="A671:B671"/>
    <mergeCell ref="A681:B681"/>
    <mergeCell ref="A694:B694"/>
    <mergeCell ref="A596:B596"/>
    <mergeCell ref="A606:B606"/>
    <mergeCell ref="A631:B631"/>
    <mergeCell ref="A641:B641"/>
    <mergeCell ref="A651:B651"/>
    <mergeCell ref="A540:B540"/>
    <mergeCell ref="A550:B550"/>
    <mergeCell ref="A563:B563"/>
    <mergeCell ref="A567:B567"/>
    <mergeCell ref="A583:B583"/>
    <mergeCell ref="A487:B487"/>
    <mergeCell ref="A497:B497"/>
    <mergeCell ref="A507:B507"/>
    <mergeCell ref="A511:B511"/>
    <mergeCell ref="A533:B533"/>
    <mergeCell ref="A446:B446"/>
    <mergeCell ref="A450:B450"/>
    <mergeCell ref="A460:B460"/>
    <mergeCell ref="A470:B470"/>
    <mergeCell ref="A474:B474"/>
    <mergeCell ref="A411:B411"/>
    <mergeCell ref="A421:B421"/>
    <mergeCell ref="A425:B425"/>
    <mergeCell ref="A429:B429"/>
    <mergeCell ref="A439:B439"/>
    <mergeCell ref="A371:B371"/>
    <mergeCell ref="A381:B381"/>
    <mergeCell ref="A391:B391"/>
    <mergeCell ref="A404:B404"/>
    <mergeCell ref="A312:B312"/>
    <mergeCell ref="A322:B322"/>
    <mergeCell ref="A332:B332"/>
    <mergeCell ref="A339:B339"/>
    <mergeCell ref="A355:B355"/>
    <mergeCell ref="A2:B2"/>
    <mergeCell ref="A9:B9"/>
    <mergeCell ref="A16:B16"/>
    <mergeCell ref="A26:B26"/>
    <mergeCell ref="A30:B30"/>
    <mergeCell ref="A37:B37"/>
    <mergeCell ref="A44:B44"/>
    <mergeCell ref="A69:B69"/>
    <mergeCell ref="A79:B79"/>
    <mergeCell ref="A89:B89"/>
    <mergeCell ref="A96:B96"/>
    <mergeCell ref="A115:B115"/>
    <mergeCell ref="A140:B140"/>
    <mergeCell ref="A153:B153"/>
    <mergeCell ref="A160:B160"/>
    <mergeCell ref="A179:B179"/>
    <mergeCell ref="A186:B186"/>
    <mergeCell ref="A196:B196"/>
    <mergeCell ref="A203:B203"/>
    <mergeCell ref="A207:B207"/>
    <mergeCell ref="A270:B270"/>
    <mergeCell ref="A280:B280"/>
    <mergeCell ref="A290:B290"/>
    <mergeCell ref="A217:B217"/>
    <mergeCell ref="A224:B224"/>
    <mergeCell ref="A228:B228"/>
    <mergeCell ref="A238:B238"/>
    <mergeCell ref="A260:B260"/>
    <mergeCell ref="A802:B802"/>
    <mergeCell ref="A815:B815"/>
    <mergeCell ref="A825:B825"/>
    <mergeCell ref="A835:B835"/>
    <mergeCell ref="A839:B839"/>
    <mergeCell ref="A852:B852"/>
    <mergeCell ref="A859:B859"/>
    <mergeCell ref="A869:B869"/>
    <mergeCell ref="A900:B900"/>
    <mergeCell ref="A907:B907"/>
    <mergeCell ref="A959:B959"/>
    <mergeCell ref="A969:B969"/>
    <mergeCell ref="A991:B991"/>
    <mergeCell ref="A1007:B1007"/>
    <mergeCell ref="A914:B914"/>
    <mergeCell ref="A921:B921"/>
    <mergeCell ref="A952:B9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ТЭО</vt:lpstr>
      <vt:lpstr>Затраты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user</cp:lastModifiedBy>
  <dcterms:created xsi:type="dcterms:W3CDTF">2015-12-24T11:14:31Z</dcterms:created>
  <dcterms:modified xsi:type="dcterms:W3CDTF">2022-10-26T14:09:09Z</dcterms:modified>
</cp:coreProperties>
</file>