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BF51755D-7883-4B7A-9953-66D5095D4E15}" xr6:coauthVersionLast="47" xr6:coauthVersionMax="47" xr10:uidLastSave="{00000000-0000-0000-0000-000000000000}"/>
  <bookViews>
    <workbookView xWindow="780" yWindow="780" windowWidth="14115" windowHeight="7260" xr2:uid="{00000000-000D-0000-FFFF-FFFF00000000}"/>
  </bookViews>
  <sheets>
    <sheet name="Лист1" sheetId="6" r:id="rId1"/>
    <sheet name="Программа МЭТЗ" sheetId="3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Z" localSheetId="1">'[1]1-энерго'!#REF!</definedName>
    <definedName name="\Z">'[1]1-энерго'!#REF!</definedName>
    <definedName name="_Toc478983093" localSheetId="1">'Программа МЭТЗ'!#REF!</definedName>
    <definedName name="_Toc485721947" localSheetId="1">'Программа МЭТЗ'!#REF!</definedName>
    <definedName name="_Toc49255483" localSheetId="1">'Программа МЭТЗ'!$E$18</definedName>
    <definedName name="_Toc49255485" localSheetId="1">'Программа МЭТЗ'!$E$19</definedName>
    <definedName name="_Toc49255489" localSheetId="1">'Программа МЭТЗ'!$E$22</definedName>
    <definedName name="_Toc493781722" localSheetId="1">'Программа МЭТЗ'!#REF!</definedName>
    <definedName name="_Toc519014512" localSheetId="1">'Программа МЭТЗ'!#REF!</definedName>
    <definedName name="_Toc534293258" localSheetId="1">'Программа МЭТЗ'!#REF!</definedName>
    <definedName name="_Toc75779506" localSheetId="1">'Программа МЭТЗ'!$E$6</definedName>
    <definedName name="_Toc75779507" localSheetId="1">'Программа МЭТЗ'!$E$19</definedName>
    <definedName name="_Toc75779508" localSheetId="1">'Программа МЭТЗ'!$E$34</definedName>
    <definedName name="_Toc75779509" localSheetId="1">'Программа МЭТЗ'!$E$35</definedName>
    <definedName name="_Toc75779510" localSheetId="1">'Программа МЭТЗ'!$E$54</definedName>
    <definedName name="_Toc75779511" localSheetId="1">'Программа МЭТЗ'!$E$57</definedName>
    <definedName name="_Toc75779512" localSheetId="1">'Программа МЭТЗ'!$E$63</definedName>
    <definedName name="_Toc75779513" localSheetId="1">'Программа МЭТЗ'!$E$69</definedName>
    <definedName name="_Toc75779514" localSheetId="1">'Программа МЭТЗ'!$E$70</definedName>
    <definedName name="_Toc75779515" localSheetId="1">'Программа МЭТЗ'!$E$76</definedName>
    <definedName name="Database">#REF!</definedName>
    <definedName name="k">[2]КГУ!$E$15</definedName>
    <definedName name="Print_Area" localSheetId="1">'Программа МЭТЗ'!$A$1:$U$25</definedName>
    <definedName name="Print_Titles" localSheetId="1">'Программа МЭТЗ'!$2:$4</definedName>
    <definedName name="rr">'[3]1-энерго'!#REF!</definedName>
    <definedName name="YCHET" localSheetId="1">'[1]1-энерго'!#REF!</definedName>
    <definedName name="YCHET">'[1]1-энерго'!#REF!</definedName>
    <definedName name="б">'[4]1-энерго'!#REF!</definedName>
    <definedName name="Банк" localSheetId="1">#REF!</definedName>
    <definedName name="Банк">#REF!</definedName>
    <definedName name="Банк1" localSheetId="1">#REF!</definedName>
    <definedName name="Банк1">#REF!</definedName>
    <definedName name="Банк2" localSheetId="1">#REF!</definedName>
    <definedName name="Банк2">#REF!</definedName>
    <definedName name="БИК" localSheetId="1">#REF!</definedName>
    <definedName name="БИК">#REF!</definedName>
    <definedName name="БИК1" localSheetId="1">#REF!</definedName>
    <definedName name="БИК1">#REF!</definedName>
    <definedName name="БИК2" localSheetId="1">#REF!</definedName>
    <definedName name="БИК2">#REF!</definedName>
    <definedName name="Вид_опл" localSheetId="1">#REF!</definedName>
    <definedName name="Вид_опл">#REF!</definedName>
    <definedName name="Вид_платежа" localSheetId="1">#REF!</definedName>
    <definedName name="Вид_платежа">#REF!</definedName>
    <definedName name="вода" localSheetId="1">'[5]1-энерго'!#REF!</definedName>
    <definedName name="вода">'[5]1-энерго'!#REF!</definedName>
    <definedName name="г.в." localSheetId="1">'[5]1-энерго'!#REF!</definedName>
    <definedName name="г.в.">'[5]1-энерго'!#REF!</definedName>
    <definedName name="Дата" localSheetId="1">#REF!</definedName>
    <definedName name="Дата">#REF!</definedName>
    <definedName name="_xlnm.Print_Titles" localSheetId="1">'Программа МЭТЗ'!$2:$4</definedName>
    <definedName name="Заголовок_списка" localSheetId="1">#REF!</definedName>
    <definedName name="Заголовок_списка">#REF!</definedName>
    <definedName name="и">'[6]1-энерго'!#REF!</definedName>
    <definedName name="ии">'[4]1-энерго'!#REF!</definedName>
    <definedName name="ИНН" localSheetId="1">#REF!</definedName>
    <definedName name="ИНН">#REF!</definedName>
    <definedName name="ИНН1" localSheetId="1">#REF!</definedName>
    <definedName name="ИНН1">#REF!</definedName>
    <definedName name="ИНН2" localSheetId="1">#REF!</definedName>
    <definedName name="ИНН2">#REF!</definedName>
    <definedName name="кал" localSheetId="1">#REF!</definedName>
    <definedName name="кал">#REF!</definedName>
    <definedName name="Код" localSheetId="1">#REF!</definedName>
    <definedName name="Код">#REF!</definedName>
    <definedName name="Кол_копий" localSheetId="1">#REF!</definedName>
    <definedName name="Кол_копий">#REF!</definedName>
    <definedName name="Корсчёт" localSheetId="1">#REF!</definedName>
    <definedName name="Корсчёт">#REF!</definedName>
    <definedName name="Корсчёт1" localSheetId="1">#REF!</definedName>
    <definedName name="Корсчёт1">#REF!</definedName>
    <definedName name="Корсчёт2" localSheetId="1">#REF!</definedName>
    <definedName name="Корсчёт2">#REF!</definedName>
    <definedName name="л" localSheetId="1">'[7]1-энерго'!#REF!</definedName>
    <definedName name="л">'[7]1-энерго'!#REF!</definedName>
    <definedName name="м" localSheetId="1">'[7]1-энерго'!#REF!</definedName>
    <definedName name="м">'[7]1-энерго'!#REF!</definedName>
    <definedName name="м1" localSheetId="1">'[8]1-энерго'!#REF!</definedName>
    <definedName name="м1">'[8]1-энерго'!#REF!</definedName>
    <definedName name="Мерпр" localSheetId="1">'[9]1-энерго'!#REF!</definedName>
    <definedName name="Мерпр">'[9]1-энерго'!#REF!</definedName>
    <definedName name="ммм">'[10]1-энерго'!#REF!</definedName>
    <definedName name="н" localSheetId="1">'[11]1-энерго'!#REF!</definedName>
    <definedName name="н">'[11]1-энерго'!#REF!</definedName>
    <definedName name="Наз_пл" localSheetId="1">#REF!</definedName>
    <definedName name="Наз_пл">#REF!</definedName>
    <definedName name="Назначение" localSheetId="1">#REF!</definedName>
    <definedName name="Назначение">#REF!</definedName>
    <definedName name="Наименование" localSheetId="1">#REF!</definedName>
    <definedName name="Наименование">#REF!</definedName>
    <definedName name="Номер" localSheetId="1">#REF!</definedName>
    <definedName name="Номер">#REF!</definedName>
    <definedName name="_xlnm.Print_Area" localSheetId="1">'Программа МЭТЗ'!$D$1:$U$23</definedName>
    <definedName name="оо" localSheetId="1">'[12]1-энерго'!#REF!</definedName>
    <definedName name="оо">'[12]1-энерго'!#REF!</definedName>
    <definedName name="отопит" localSheetId="1">'[5]1-энерго'!#REF!</definedName>
    <definedName name="отопит">'[5]1-энерго'!#REF!</definedName>
    <definedName name="Очер.плат." localSheetId="1">#REF!</definedName>
    <definedName name="Очер.плат.">#REF!</definedName>
    <definedName name="Очер_плат" localSheetId="1">#REF!</definedName>
    <definedName name="Очер_плат">#REF!</definedName>
    <definedName name="Показывать_0_коп" localSheetId="1">#REF!</definedName>
    <definedName name="Показывать_0_коп">#REF!</definedName>
    <definedName name="пппп" localSheetId="1">#REF!</definedName>
    <definedName name="пппп">#REF!</definedName>
    <definedName name="Предприятие1" localSheetId="1">#REF!</definedName>
    <definedName name="Предприятие1">#REF!</definedName>
    <definedName name="Предприятие2" localSheetId="1">#REF!</definedName>
    <definedName name="Предприятие2">#REF!</definedName>
    <definedName name="Рез_поле" localSheetId="1">#REF!</definedName>
    <definedName name="Рез_поле">#REF!</definedName>
    <definedName name="Содр">'[9]1-энерго'!#REF!</definedName>
    <definedName name="Список_банк1" localSheetId="1">#REF!</definedName>
    <definedName name="Список_банк1">#REF!</definedName>
    <definedName name="Список_банк2" localSheetId="1">#REF!</definedName>
    <definedName name="Список_банк2">#REF!</definedName>
    <definedName name="Список_бик1" localSheetId="1">#REF!</definedName>
    <definedName name="Список_бик1">#REF!</definedName>
    <definedName name="Список_бик2" localSheetId="1">#REF!</definedName>
    <definedName name="Список_бик2">#REF!</definedName>
    <definedName name="Список_вид_опл" localSheetId="1">#REF!</definedName>
    <definedName name="Список_вид_опл">#REF!</definedName>
    <definedName name="Список_вид_платежа" localSheetId="1">#REF!</definedName>
    <definedName name="Список_вид_платежа">#REF!</definedName>
    <definedName name="Список_дата" localSheetId="1">#REF!</definedName>
    <definedName name="Список_дата">#REF!</definedName>
    <definedName name="Список_инн1" localSheetId="1">#REF!</definedName>
    <definedName name="Список_инн1">#REF!</definedName>
    <definedName name="Список_инн2" localSheetId="1">#REF!</definedName>
    <definedName name="Список_инн2">#REF!</definedName>
    <definedName name="Список_код" localSheetId="1">#REF!</definedName>
    <definedName name="Список_код">#REF!</definedName>
    <definedName name="Список_корсчёт1" localSheetId="1">#REF!</definedName>
    <definedName name="Список_корсчёт1">#REF!</definedName>
    <definedName name="Список_корсчёт2" localSheetId="1">#REF!</definedName>
    <definedName name="Список_корсчёт2">#REF!</definedName>
    <definedName name="Список_назн_пл" localSheetId="1">#REF!</definedName>
    <definedName name="Список_назн_пл">#REF!</definedName>
    <definedName name="Список_назначение" localSheetId="1">#REF!</definedName>
    <definedName name="Список_назначение">#REF!</definedName>
    <definedName name="Список_наименование1" localSheetId="1">#REF!</definedName>
    <definedName name="Список_наименование1">#REF!</definedName>
    <definedName name="Список_наименование2" localSheetId="1">#REF!</definedName>
    <definedName name="Список_наименование2">#REF!</definedName>
    <definedName name="Список_номер" localSheetId="1">#REF!</definedName>
    <definedName name="Список_номер">#REF!</definedName>
    <definedName name="Список_очер" localSheetId="1">#REF!</definedName>
    <definedName name="Список_очер">#REF!</definedName>
    <definedName name="Список_рез_поле" localSheetId="1">#REF!</definedName>
    <definedName name="Список_рез_поле">#REF!</definedName>
    <definedName name="Список_срок" localSheetId="1">#REF!</definedName>
    <definedName name="Список_срок">#REF!</definedName>
    <definedName name="Список_сумма" localSheetId="1">#REF!</definedName>
    <definedName name="Список_сумма">#REF!</definedName>
    <definedName name="Список_счёт1" localSheetId="1">#REF!</definedName>
    <definedName name="Список_счёт1">#REF!</definedName>
    <definedName name="Список_счёт2" localSheetId="1">#REF!</definedName>
    <definedName name="Список_счёт2">#REF!</definedName>
    <definedName name="Срок" localSheetId="1">#REF!</definedName>
    <definedName name="Срок">#REF!</definedName>
    <definedName name="сссссс">'[9]1-энерго'!#REF!</definedName>
    <definedName name="Сумма" localSheetId="1">#REF!</definedName>
    <definedName name="Сумма">#REF!</definedName>
    <definedName name="Счёт" localSheetId="1">#REF!</definedName>
    <definedName name="Счёт">#REF!</definedName>
    <definedName name="Счёт1" localSheetId="1">#REF!</definedName>
    <definedName name="Счёт1">#REF!</definedName>
    <definedName name="Счёт2" localSheetId="1">#REF!</definedName>
    <definedName name="Счёт2">#REF!</definedName>
    <definedName name="т" localSheetId="1">'[5]1-энерго'!#REF!</definedName>
    <definedName name="т">'[5]1-энерго'!#REF!</definedName>
    <definedName name="тттт">'[13]1-энерго'!#REF!</definedName>
    <definedName name="УК">'[5]1-энерго'!#REF!</definedName>
    <definedName name="щщ">'[5]1-энерго'!#REF!</definedName>
    <definedName name="ыыы">'[5]1-энерго'!#REF!</definedName>
    <definedName name="ьь" localSheetId="1">'[14]1-энерго'!#REF!</definedName>
    <definedName name="ьь">'[14]1-энерго'!#REF!</definedName>
    <definedName name="я" localSheetId="1">'[5]1-энерго'!#REF!</definedName>
    <definedName name="я">'[5]1-энерго'!#REF!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6" l="1"/>
  <c r="L30" i="6"/>
  <c r="K30" i="6"/>
  <c r="J30" i="6"/>
  <c r="I30" i="6"/>
  <c r="I25" i="6" l="1"/>
  <c r="J25" i="6" s="1"/>
  <c r="K25" i="6" s="1"/>
  <c r="L25" i="6" s="1"/>
  <c r="M25" i="6" s="1"/>
  <c r="I27" i="6" l="1"/>
  <c r="J27" i="6" l="1"/>
  <c r="K27" i="6" s="1"/>
  <c r="L27" i="6" s="1"/>
  <c r="M27" i="6" s="1"/>
  <c r="H31" i="6"/>
  <c r="G31" i="6"/>
  <c r="F31" i="6"/>
  <c r="I31" i="6"/>
  <c r="H28" i="6"/>
  <c r="G28" i="6"/>
  <c r="F28" i="6"/>
  <c r="I28" i="6"/>
  <c r="I26" i="6"/>
  <c r="G23" i="6"/>
  <c r="G22" i="6"/>
  <c r="F22" i="6"/>
  <c r="E22" i="6"/>
  <c r="D22" i="6"/>
  <c r="C22" i="6"/>
  <c r="I17" i="6"/>
  <c r="H17" i="6"/>
  <c r="J17" i="6"/>
  <c r="G17" i="6"/>
  <c r="F17" i="6"/>
  <c r="F23" i="6" l="1"/>
  <c r="I32" i="6"/>
  <c r="I29" i="6"/>
  <c r="I23" i="6"/>
  <c r="J31" i="6"/>
  <c r="J32" i="6" s="1"/>
  <c r="K28" i="6"/>
  <c r="F18" i="6"/>
  <c r="G18" i="6"/>
  <c r="K29" i="6" l="1"/>
  <c r="M28" i="6"/>
  <c r="J28" i="6"/>
  <c r="I24" i="6"/>
  <c r="K31" i="6"/>
  <c r="K32" i="6" s="1"/>
  <c r="L28" i="6"/>
  <c r="J26" i="6"/>
  <c r="H18" i="6"/>
  <c r="K23" i="6" l="1"/>
  <c r="K24" i="6" s="1"/>
  <c r="L29" i="6"/>
  <c r="J29" i="6"/>
  <c r="J23" i="6"/>
  <c r="J24" i="6" s="1"/>
  <c r="M29" i="6"/>
  <c r="I18" i="6"/>
  <c r="K26" i="6"/>
  <c r="L31" i="6"/>
  <c r="L32" i="6" s="1"/>
  <c r="J18" i="6"/>
  <c r="K17" i="6"/>
  <c r="K18" i="6" s="1"/>
  <c r="L23" i="6" l="1"/>
  <c r="L24" i="6" s="1"/>
  <c r="L26" i="6"/>
  <c r="M31" i="6"/>
  <c r="L17" i="6"/>
  <c r="M32" i="6" l="1"/>
  <c r="M23" i="6"/>
  <c r="M24" i="6" s="1"/>
  <c r="O24" i="6" s="1"/>
  <c r="M26" i="6"/>
  <c r="M17" i="6"/>
  <c r="L18" i="6" l="1"/>
  <c r="M18" i="6"/>
  <c r="AM9" i="3" l="1"/>
  <c r="AL9" i="3"/>
  <c r="AL8" i="3"/>
  <c r="AM7" i="3"/>
  <c r="AL7" i="3"/>
  <c r="AL11" i="3" l="1"/>
  <c r="AL10" i="3"/>
  <c r="T68" i="3" l="1"/>
  <c r="T67" i="3"/>
  <c r="T66" i="3"/>
  <c r="T65" i="3"/>
  <c r="T64" i="3"/>
  <c r="AN12" i="3" l="1"/>
  <c r="G96" i="3" l="1"/>
  <c r="G95" i="3"/>
  <c r="G94" i="3"/>
  <c r="G93" i="3"/>
  <c r="G92" i="3"/>
  <c r="N77" i="3"/>
  <c r="K77" i="3"/>
  <c r="J77" i="3"/>
  <c r="G88" i="3" s="1"/>
  <c r="H77" i="3"/>
  <c r="G77" i="3"/>
  <c r="T76" i="3"/>
  <c r="T75" i="3"/>
  <c r="T74" i="3"/>
  <c r="T73" i="3"/>
  <c r="T72" i="3"/>
  <c r="T71" i="3"/>
  <c r="T69" i="3"/>
  <c r="T62" i="3"/>
  <c r="T61" i="3"/>
  <c r="T60" i="3"/>
  <c r="T59" i="3"/>
  <c r="T58" i="3"/>
  <c r="T56" i="3"/>
  <c r="T55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8" i="3"/>
  <c r="T17" i="3"/>
  <c r="T16" i="3"/>
  <c r="T15" i="3"/>
  <c r="T14" i="3"/>
  <c r="T13" i="3"/>
  <c r="T12" i="3"/>
  <c r="T11" i="3"/>
  <c r="T10" i="3"/>
  <c r="T9" i="3"/>
  <c r="T8" i="3"/>
  <c r="T7" i="3"/>
  <c r="AC6" i="3"/>
  <c r="AF4" i="3"/>
  <c r="AE4" i="3"/>
  <c r="AD4" i="3"/>
  <c r="AC4" i="3"/>
  <c r="AM12" i="3" l="1"/>
  <c r="AL12" i="3"/>
  <c r="T77" i="3"/>
  <c r="G97" i="3"/>
</calcChain>
</file>

<file path=xl/sharedStrings.xml><?xml version="1.0" encoding="utf-8"?>
<sst xmlns="http://schemas.openxmlformats.org/spreadsheetml/2006/main" count="162" uniqueCount="127">
  <si>
    <t>ТЭР</t>
  </si>
  <si>
    <t>Единицы измерения</t>
  </si>
  <si>
    <t>Год</t>
  </si>
  <si>
    <t>Суммарное потребление ТЭР</t>
  </si>
  <si>
    <t>т у.т.</t>
  </si>
  <si>
    <t>%</t>
  </si>
  <si>
    <t>Котельно-печное топливо</t>
  </si>
  <si>
    <t>Тепловая энергия</t>
  </si>
  <si>
    <t>Гкал</t>
  </si>
  <si>
    <t>Электрическая энергия</t>
  </si>
  <si>
    <t>тыс. кВт*ч</t>
  </si>
  <si>
    <t>ЭЭ</t>
  </si>
  <si>
    <t>ТЭ</t>
  </si>
  <si>
    <t>код мероприятия</t>
  </si>
  <si>
    <t>код предприятия</t>
  </si>
  <si>
    <t>Наименование предприятий</t>
  </si>
  <si>
    <t>№</t>
  </si>
  <si>
    <t>Наименование мероприятия</t>
  </si>
  <si>
    <t>Объем внедрения, ед. изм.</t>
  </si>
  <si>
    <t>Годовая экономия</t>
  </si>
  <si>
    <t>Годовой экономический эффект, тыс. руб.</t>
  </si>
  <si>
    <t>Срок окупаемости, год</t>
  </si>
  <si>
    <t>Ожидаемая дата внедрения, год</t>
  </si>
  <si>
    <t>Объем финансирования, тыс. руб.</t>
  </si>
  <si>
    <t>В том числе по источникам, тыс. руб.</t>
  </si>
  <si>
    <t>т.кВт.ч</t>
  </si>
  <si>
    <t>тыс. руб.</t>
  </si>
  <si>
    <t>кап.</t>
  </si>
  <si>
    <t>Электрическая энергия, тыс. кВт*ч</t>
  </si>
  <si>
    <t>Тепловая энергия, Гкал</t>
  </si>
  <si>
    <t>Котельно-печное топливо, т у.т.</t>
  </si>
  <si>
    <t>Всего ТЭР, т у.т.</t>
  </si>
  <si>
    <t xml:space="preserve">Инновационный фонд "Минэнерго" </t>
  </si>
  <si>
    <t>Инновационный фонд Госкомвоенпрома</t>
  </si>
  <si>
    <t>Республиканский фонд "Энергосбережение"</t>
  </si>
  <si>
    <t>Внебюджетный фонд</t>
  </si>
  <si>
    <t>Госбюджет</t>
  </si>
  <si>
    <t>Собственные средства предприятия</t>
  </si>
  <si>
    <t>Кредитные средства</t>
  </si>
  <si>
    <t>КПТ</t>
  </si>
  <si>
    <t>Коэфф. снижения планируемой экономии</t>
  </si>
  <si>
    <t>Коэфф. снижения прогрессивной нормы</t>
  </si>
  <si>
    <t>Совершенствование существующих и внедрение новых энергоэффективных технологических процессов, оборудования и материалов</t>
  </si>
  <si>
    <t>Внедрение энергоэкономичных осветительных приборов:</t>
  </si>
  <si>
    <t>- Корпус 1, склад готовой продукции</t>
  </si>
  <si>
    <t>- Корпус 1, цех №4</t>
  </si>
  <si>
    <t>- Корпус 1, цех №6</t>
  </si>
  <si>
    <t>- Корпус 1, цех №10</t>
  </si>
  <si>
    <t>- Корпус 2, цех №9</t>
  </si>
  <si>
    <t>- Корпус 2, склад проводов</t>
  </si>
  <si>
    <t>- Корпус 3, цех №9</t>
  </si>
  <si>
    <t>- Корпус 3, склад готовой продукции</t>
  </si>
  <si>
    <t>- Корпус 4, цех №11</t>
  </si>
  <si>
    <t>- Корпус 5, экспериментальный участок</t>
  </si>
  <si>
    <t>- Цеха №3,15,2 на территории ОАО "ЗСКА"</t>
  </si>
  <si>
    <t>- Промзона "Колядичи"</t>
  </si>
  <si>
    <t>Замена устаревших сварочных аппаратов на сварочные аппараты инверторного типа на ряде участков предприятия:</t>
  </si>
  <si>
    <t>- Колядичи, цех 3, ППР-5</t>
  </si>
  <si>
    <t>- Корпус 1, цех 6, участок сварки и обработки</t>
  </si>
  <si>
    <t>- Корпус 2, участок 5, уч.сантехн.</t>
  </si>
  <si>
    <t>- Корпус 2, участок 5, компрессорная</t>
  </si>
  <si>
    <t>- Корпус 2, цех 5</t>
  </si>
  <si>
    <t>- Корпус 3, УТЛ, гараж.</t>
  </si>
  <si>
    <t>- Корпус 3, цех 5, уч. с/т монтаж.</t>
  </si>
  <si>
    <t>- Корпус 4, цех 5, электромонтажный участок</t>
  </si>
  <si>
    <t>- Лещинского, 8, ОМА</t>
  </si>
  <si>
    <t>- Лещинского, 8, цех 3, СМУ</t>
  </si>
  <si>
    <t>- Сморгонь, цех 3 ,СМУ</t>
  </si>
  <si>
    <t>Термореновация кровли здания 3-его корпуса головной площадки</t>
  </si>
  <si>
    <t>Замена эксплуатируемых трансформаторов на энергоэффективные трансформаторы серии ТМГ-33</t>
  </si>
  <si>
    <t>- ТП-1</t>
  </si>
  <si>
    <t>- ТП-3</t>
  </si>
  <si>
    <t>- ТП-4</t>
  </si>
  <si>
    <t>- ТП-5</t>
  </si>
  <si>
    <t>- ТП-7</t>
  </si>
  <si>
    <t>- КТП-8</t>
  </si>
  <si>
    <t>- КТП-9</t>
  </si>
  <si>
    <t>- КТП-10</t>
  </si>
  <si>
    <t>- КТП-17</t>
  </si>
  <si>
    <t>- КТП-11</t>
  </si>
  <si>
    <t>- КТПН-13</t>
  </si>
  <si>
    <t>- КТП-15</t>
  </si>
  <si>
    <t>- КТП-1</t>
  </si>
  <si>
    <t>- КТП-2 (площадка в Колядичах)</t>
  </si>
  <si>
    <t>- КТП-3 (площадка в Колядичах)</t>
  </si>
  <si>
    <t>Оптимизация системы отопления корпуса №2 головной площадки предприятия:</t>
  </si>
  <si>
    <t>- Корпус №2, участок изготовления картонных изделий</t>
  </si>
  <si>
    <t>2022</t>
  </si>
  <si>
    <t>- Корпус №2, ворота</t>
  </si>
  <si>
    <t>Установка частотно-регулируемых электроприводов (ЧРЭП) на насосы отопления и ГВС центрального теплового пункта головной площадки предприятия</t>
  </si>
  <si>
    <t>- Насос отопления №1</t>
  </si>
  <si>
    <t>- Насос отопления №2</t>
  </si>
  <si>
    <t>- Насос отопления №3</t>
  </si>
  <si>
    <t>- Насос отопления №4</t>
  </si>
  <si>
    <t>- Насос ГВС №2</t>
  </si>
  <si>
    <t>Модернизация тепловой изоляции трубопроводов центрального теплового пункта (ЦТП) головной площадки</t>
  </si>
  <si>
    <t>Внедрение современного энергоэффективного токарного обрабатывающего центра с ЧПУ в цехе 4 вместо морально устаревшего и физически изношенного оборудования</t>
  </si>
  <si>
    <t>Замена футеровки печей головной площадки предприятия</t>
  </si>
  <si>
    <t>- Печь плавки алюминия ПП-400, цех №6</t>
  </si>
  <si>
    <t>6 м2</t>
  </si>
  <si>
    <t>- Печь плавки алюминия ПРО 1,3-8</t>
  </si>
  <si>
    <t>- Печь №1 термического участка</t>
  </si>
  <si>
    <t>10 м2</t>
  </si>
  <si>
    <t>- Печь №2 термического участка</t>
  </si>
  <si>
    <t>5 м2</t>
  </si>
  <si>
    <t>- Печь №4 термического участка</t>
  </si>
  <si>
    <t>Внедрение современной линии порошковой окраски и сушки гофробаков распределительных трансформаторов на окрасочном участке цеха №16 на производственной площадке в Колядичах</t>
  </si>
  <si>
    <t>Итого:</t>
  </si>
  <si>
    <t>-</t>
  </si>
  <si>
    <t>ОЭЗ</t>
  </si>
  <si>
    <t>2020 г.</t>
  </si>
  <si>
    <t xml:space="preserve">Экономия </t>
  </si>
  <si>
    <t>Экономия по годам</t>
  </si>
  <si>
    <t>ИТОГО</t>
  </si>
  <si>
    <t>Экономия электрической энергии, тыс.кВт*ч</t>
  </si>
  <si>
    <t>Экономия тепловой энергии, Гкал</t>
  </si>
  <si>
    <t>Экономия котельно-печного топлива, т у.т.</t>
  </si>
  <si>
    <t>- трубопровод к баку ГВС</t>
  </si>
  <si>
    <t>6 м.</t>
  </si>
  <si>
    <t>- паровая гребенка</t>
  </si>
  <si>
    <t>1 ед.</t>
  </si>
  <si>
    <t>- арматура к баку ГВС</t>
  </si>
  <si>
    <t>0,12 м.</t>
  </si>
  <si>
    <t>- арматура паропровода</t>
  </si>
  <si>
    <t>0,15 м.</t>
  </si>
  <si>
    <t>- арматура трубопровода ГВС</t>
  </si>
  <si>
    <t>0,1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</si>
</sst>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221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164" fontId="3" fillId="0" borderId="0" xfId="1" applyNumberFormat="1" applyFont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3" fontId="3" fillId="2" borderId="2" xfId="1" applyNumberFormat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3" fontId="3" fillId="0" borderId="2" xfId="1" applyNumberFormat="1" applyFont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3" fillId="2" borderId="2" xfId="1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1" fontId="3" fillId="0" borderId="0" xfId="2" applyNumberFormat="1" applyFont="1" applyFill="1" applyBorder="1" applyAlignment="1">
      <alignment horizontal="center" vertical="top" wrapText="1"/>
    </xf>
    <xf numFmtId="49" fontId="4" fillId="0" borderId="0" xfId="2" applyNumberFormat="1" applyFont="1" applyFill="1" applyBorder="1" applyAlignment="1">
      <alignment horizontal="center" vertical="top" wrapText="1"/>
    </xf>
    <xf numFmtId="0" fontId="4" fillId="0" borderId="0" xfId="3" applyFont="1" applyFill="1" applyBorder="1" applyAlignment="1">
      <alignment horizontal="center" vertical="top" wrapText="1"/>
    </xf>
    <xf numFmtId="0" fontId="7" fillId="0" borderId="0" xfId="3" applyFont="1" applyFill="1" applyBorder="1" applyAlignment="1">
      <alignment horizontal="left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49" fontId="4" fillId="0" borderId="0" xfId="2" applyNumberFormat="1" applyFont="1" applyFill="1" applyBorder="1" applyAlignment="1">
      <alignment vertical="top"/>
    </xf>
    <xf numFmtId="0" fontId="3" fillId="0" borderId="0" xfId="3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vertical="top"/>
    </xf>
    <xf numFmtId="165" fontId="3" fillId="0" borderId="0" xfId="4" applyNumberFormat="1" applyFont="1" applyFill="1" applyBorder="1" applyAlignment="1">
      <alignment horizontal="center" vertical="center" textRotation="90" wrapText="1"/>
    </xf>
    <xf numFmtId="0" fontId="8" fillId="0" borderId="1" xfId="3" applyFont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textRotation="90" wrapText="1"/>
    </xf>
    <xf numFmtId="49" fontId="3" fillId="3" borderId="2" xfId="2" applyNumberFormat="1" applyFont="1" applyFill="1" applyBorder="1" applyAlignment="1">
      <alignment horizontal="center" vertical="center"/>
    </xf>
    <xf numFmtId="49" fontId="9" fillId="3" borderId="2" xfId="2" applyNumberFormat="1" applyFont="1" applyFill="1" applyBorder="1" applyAlignment="1">
      <alignment horizontal="center" vertical="center" wrapText="1"/>
    </xf>
    <xf numFmtId="2" fontId="3" fillId="0" borderId="2" xfId="2" applyNumberFormat="1" applyFont="1" applyFill="1" applyBorder="1" applyAlignment="1">
      <alignment horizontal="center" vertical="center"/>
    </xf>
    <xf numFmtId="1" fontId="3" fillId="0" borderId="2" xfId="2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center" vertical="center" wrapText="1"/>
    </xf>
    <xf numFmtId="0" fontId="3" fillId="0" borderId="13" xfId="3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center" vertical="center" wrapText="1"/>
    </xf>
    <xf numFmtId="49" fontId="3" fillId="0" borderId="0" xfId="2" applyNumberFormat="1" applyFont="1" applyFill="1" applyAlignment="1">
      <alignment horizontal="center" vertical="center"/>
    </xf>
    <xf numFmtId="49" fontId="3" fillId="0" borderId="0" xfId="2" applyNumberFormat="1" applyFont="1" applyFill="1" applyAlignment="1">
      <alignment vertical="top"/>
    </xf>
    <xf numFmtId="2" fontId="4" fillId="0" borderId="2" xfId="2" applyNumberFormat="1" applyFont="1" applyFill="1" applyBorder="1" applyAlignment="1">
      <alignment horizontal="center" vertical="center" wrapText="1"/>
    </xf>
    <xf numFmtId="2" fontId="4" fillId="0" borderId="13" xfId="2" applyNumberFormat="1" applyFont="1" applyFill="1" applyBorder="1" applyAlignment="1">
      <alignment vertical="center" wrapText="1"/>
    </xf>
    <xf numFmtId="1" fontId="3" fillId="0" borderId="2" xfId="3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left" vertical="center" wrapText="1"/>
    </xf>
    <xf numFmtId="0" fontId="3" fillId="0" borderId="9" xfId="2" applyNumberFormat="1" applyFont="1" applyFill="1" applyBorder="1" applyAlignment="1">
      <alignment horizontal="center" vertical="center" wrapText="1"/>
    </xf>
    <xf numFmtId="2" fontId="3" fillId="0" borderId="9" xfId="3" applyNumberFormat="1" applyFont="1" applyBorder="1" applyAlignment="1">
      <alignment horizontal="center" vertical="center"/>
    </xf>
    <xf numFmtId="165" fontId="3" fillId="0" borderId="9" xfId="4" applyNumberFormat="1" applyFont="1" applyFill="1" applyBorder="1" applyAlignment="1">
      <alignment horizontal="center" vertical="center" wrapText="1"/>
    </xf>
    <xf numFmtId="2" fontId="3" fillId="0" borderId="9" xfId="4" applyNumberFormat="1" applyFont="1" applyFill="1" applyBorder="1" applyAlignment="1">
      <alignment horizontal="center" vertical="center" wrapText="1"/>
    </xf>
    <xf numFmtId="1" fontId="3" fillId="0" borderId="9" xfId="2" applyNumberFormat="1" applyFont="1" applyFill="1" applyBorder="1" applyAlignment="1">
      <alignment horizontal="center" vertical="center" wrapText="1"/>
    </xf>
    <xf numFmtId="2" fontId="3" fillId="0" borderId="2" xfId="4" applyNumberFormat="1" applyFont="1" applyFill="1" applyBorder="1" applyAlignment="1">
      <alignment horizontal="center" vertical="center" wrapText="1"/>
    </xf>
    <xf numFmtId="165" fontId="3" fillId="0" borderId="2" xfId="4" applyNumberFormat="1" applyFont="1" applyFill="1" applyBorder="1" applyAlignment="1">
      <alignment horizontal="center" vertical="center" wrapText="1"/>
    </xf>
    <xf numFmtId="165" fontId="3" fillId="0" borderId="2" xfId="2" applyNumberFormat="1" applyFont="1" applyFill="1" applyBorder="1" applyAlignment="1">
      <alignment horizontal="center" vertical="center" wrapText="1"/>
    </xf>
    <xf numFmtId="165" fontId="3" fillId="0" borderId="2" xfId="2" applyNumberFormat="1" applyFont="1" applyFill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 wrapText="1"/>
    </xf>
    <xf numFmtId="0" fontId="4" fillId="3" borderId="2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49" fontId="4" fillId="0" borderId="0" xfId="2" applyNumberFormat="1" applyFont="1" applyFill="1" applyAlignment="1">
      <alignment vertical="top"/>
    </xf>
    <xf numFmtId="165" fontId="4" fillId="4" borderId="2" xfId="4" applyNumberFormat="1" applyFont="1" applyFill="1" applyBorder="1" applyAlignment="1">
      <alignment horizontal="center" vertical="center" wrapText="1"/>
    </xf>
    <xf numFmtId="49" fontId="4" fillId="5" borderId="0" xfId="2" applyNumberFormat="1" applyFont="1" applyFill="1" applyAlignment="1">
      <alignment vertical="top"/>
    </xf>
    <xf numFmtId="49" fontId="3" fillId="0" borderId="2" xfId="5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horizontal="center" vertical="center" wrapText="1"/>
    </xf>
    <xf numFmtId="0" fontId="3" fillId="6" borderId="2" xfId="3" applyFont="1" applyFill="1" applyBorder="1" applyAlignment="1">
      <alignment horizontal="center" vertical="center" wrapText="1"/>
    </xf>
    <xf numFmtId="165" fontId="4" fillId="4" borderId="0" xfId="4" applyNumberFormat="1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center"/>
    </xf>
    <xf numFmtId="0" fontId="10" fillId="0" borderId="2" xfId="3" applyFont="1" applyBorder="1" applyAlignment="1">
      <alignment horizontal="center"/>
    </xf>
    <xf numFmtId="165" fontId="3" fillId="0" borderId="10" xfId="4" applyNumberFormat="1" applyFont="1" applyFill="1" applyBorder="1" applyAlignment="1">
      <alignment horizontal="center" vertical="center" wrapText="1"/>
    </xf>
    <xf numFmtId="2" fontId="3" fillId="0" borderId="10" xfId="4" applyNumberFormat="1" applyFont="1" applyFill="1" applyBorder="1" applyAlignment="1">
      <alignment horizontal="center" vertical="center" wrapText="1"/>
    </xf>
    <xf numFmtId="2" fontId="3" fillId="0" borderId="2" xfId="2" applyNumberFormat="1" applyFont="1" applyFill="1" applyBorder="1" applyAlignment="1">
      <alignment horizontal="center" vertical="center" wrapText="1"/>
    </xf>
    <xf numFmtId="2" fontId="3" fillId="0" borderId="13" xfId="2" applyNumberFormat="1" applyFont="1" applyFill="1" applyBorder="1" applyAlignment="1">
      <alignment vertical="center" wrapText="1"/>
    </xf>
    <xf numFmtId="0" fontId="3" fillId="0" borderId="2" xfId="3" applyFont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 wrapText="1"/>
    </xf>
    <xf numFmtId="165" fontId="3" fillId="4" borderId="0" xfId="4" applyNumberFormat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2" fontId="3" fillId="0" borderId="2" xfId="3" applyNumberFormat="1" applyFont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2" fontId="11" fillId="0" borderId="2" xfId="3" applyNumberFormat="1" applyFont="1" applyBorder="1" applyAlignment="1">
      <alignment horizontal="center" vertical="center"/>
    </xf>
    <xf numFmtId="165" fontId="3" fillId="0" borderId="14" xfId="4" applyNumberFormat="1" applyFont="1" applyFill="1" applyBorder="1" applyAlignment="1">
      <alignment horizontal="center" vertical="center" wrapText="1"/>
    </xf>
    <xf numFmtId="0" fontId="3" fillId="0" borderId="0" xfId="2" applyNumberFormat="1" applyFont="1" applyFill="1" applyAlignment="1">
      <alignment vertical="top"/>
    </xf>
    <xf numFmtId="1" fontId="3" fillId="0" borderId="2" xfId="2" applyNumberFormat="1" applyFont="1" applyFill="1" applyBorder="1" applyAlignment="1">
      <alignment vertical="top"/>
    </xf>
    <xf numFmtId="1" fontId="3" fillId="0" borderId="2" xfId="4" applyNumberFormat="1" applyFont="1" applyFill="1" applyBorder="1" applyAlignment="1">
      <alignment horizontal="center" vertical="center" wrapText="1"/>
    </xf>
    <xf numFmtId="2" fontId="3" fillId="5" borderId="2" xfId="4" applyNumberFormat="1" applyFont="1" applyFill="1" applyBorder="1" applyAlignment="1">
      <alignment horizontal="center" vertical="center" wrapText="1"/>
    </xf>
    <xf numFmtId="1" fontId="3" fillId="0" borderId="0" xfId="2" applyNumberFormat="1" applyFont="1" applyFill="1" applyBorder="1" applyAlignment="1">
      <alignment horizontal="center" vertical="top"/>
    </xf>
    <xf numFmtId="49" fontId="3" fillId="0" borderId="0" xfId="2" applyNumberFormat="1" applyFont="1" applyFill="1" applyBorder="1" applyAlignment="1">
      <alignment horizontal="center" vertical="top"/>
    </xf>
    <xf numFmtId="1" fontId="3" fillId="0" borderId="0" xfId="2" applyNumberFormat="1" applyFont="1" applyFill="1" applyBorder="1" applyAlignment="1">
      <alignment vertical="top"/>
    </xf>
    <xf numFmtId="165" fontId="4" fillId="0" borderId="0" xfId="2" applyNumberFormat="1" applyFont="1" applyFill="1" applyBorder="1" applyAlignment="1">
      <alignment horizontal="center" vertical="center" wrapText="1"/>
    </xf>
    <xf numFmtId="165" fontId="3" fillId="0" borderId="0" xfId="2" applyNumberFormat="1" applyFont="1" applyFill="1" applyAlignment="1">
      <alignment horizontal="center" vertical="top"/>
    </xf>
    <xf numFmtId="2" fontId="3" fillId="0" borderId="2" xfId="3" applyNumberFormat="1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center"/>
    </xf>
    <xf numFmtId="2" fontId="3" fillId="6" borderId="2" xfId="3" applyNumberFormat="1" applyFont="1" applyFill="1" applyBorder="1" applyAlignment="1">
      <alignment horizontal="center" vertical="center" wrapText="1"/>
    </xf>
    <xf numFmtId="1" fontId="3" fillId="0" borderId="9" xfId="2" applyNumberFormat="1" applyFont="1" applyFill="1" applyBorder="1" applyAlignment="1">
      <alignment horizontal="center" vertical="top"/>
    </xf>
    <xf numFmtId="2" fontId="3" fillId="5" borderId="9" xfId="4" applyNumberFormat="1" applyFont="1" applyFill="1" applyBorder="1" applyAlignment="1">
      <alignment horizontal="center" vertical="center" wrapText="1"/>
    </xf>
    <xf numFmtId="1" fontId="3" fillId="0" borderId="9" xfId="3" applyNumberFormat="1" applyFont="1" applyFill="1" applyBorder="1" applyAlignment="1">
      <alignment horizontal="center" vertical="top"/>
    </xf>
    <xf numFmtId="2" fontId="3" fillId="5" borderId="9" xfId="2" applyNumberFormat="1" applyFont="1" applyFill="1" applyBorder="1" applyAlignment="1">
      <alignment horizontal="center" vertical="center"/>
    </xf>
    <xf numFmtId="165" fontId="3" fillId="0" borderId="9" xfId="6" applyNumberFormat="1" applyFont="1" applyFill="1" applyBorder="1" applyAlignment="1">
      <alignment horizontal="center" vertical="center" wrapText="1"/>
    </xf>
    <xf numFmtId="165" fontId="3" fillId="0" borderId="9" xfId="2" applyNumberFormat="1" applyFont="1" applyFill="1" applyBorder="1" applyAlignment="1">
      <alignment horizontal="center" vertical="top"/>
    </xf>
    <xf numFmtId="49" fontId="3" fillId="0" borderId="2" xfId="2" applyNumberFormat="1" applyFont="1" applyFill="1" applyBorder="1" applyAlignment="1">
      <alignment horizontal="center" vertical="top" wrapText="1"/>
    </xf>
    <xf numFmtId="2" fontId="3" fillId="0" borderId="9" xfId="7" applyNumberFormat="1" applyFont="1" applyBorder="1" applyAlignment="1">
      <alignment horizontal="center" vertical="center"/>
    </xf>
    <xf numFmtId="165" fontId="3" fillId="0" borderId="2" xfId="2" applyNumberFormat="1" applyFont="1" applyFill="1" applyBorder="1" applyAlignment="1">
      <alignment horizontal="center" vertical="top"/>
    </xf>
    <xf numFmtId="1" fontId="3" fillId="0" borderId="13" xfId="2" applyNumberFormat="1" applyFont="1" applyFill="1" applyBorder="1" applyAlignment="1">
      <alignment vertical="top"/>
    </xf>
    <xf numFmtId="1" fontId="3" fillId="0" borderId="2" xfId="3" applyNumberFormat="1" applyFont="1" applyFill="1" applyBorder="1" applyAlignment="1">
      <alignment horizontal="center" vertical="top"/>
    </xf>
    <xf numFmtId="165" fontId="10" fillId="0" borderId="13" xfId="3" applyNumberFormat="1" applyFont="1" applyBorder="1" applyAlignment="1">
      <alignment horizontal="center" vertical="center" wrapText="1"/>
    </xf>
    <xf numFmtId="0" fontId="10" fillId="0" borderId="13" xfId="3" applyFont="1" applyBorder="1" applyAlignment="1">
      <alignment horizontal="center" vertical="center" wrapText="1"/>
    </xf>
    <xf numFmtId="0" fontId="10" fillId="6" borderId="2" xfId="3" applyFont="1" applyFill="1" applyBorder="1" applyAlignment="1">
      <alignment horizontal="center" vertical="center" wrapText="1"/>
    </xf>
    <xf numFmtId="0" fontId="3" fillId="0" borderId="15" xfId="2" applyNumberFormat="1" applyFont="1" applyFill="1" applyBorder="1" applyAlignment="1">
      <alignment horizontal="center" vertical="top" wrapText="1"/>
    </xf>
    <xf numFmtId="165" fontId="3" fillId="0" borderId="14" xfId="2" applyNumberFormat="1" applyFont="1" applyFill="1" applyBorder="1" applyAlignment="1">
      <alignment horizontal="center" vertical="top"/>
    </xf>
    <xf numFmtId="0" fontId="10" fillId="5" borderId="2" xfId="3" applyFont="1" applyFill="1" applyBorder="1" applyAlignment="1">
      <alignment horizontal="center" vertical="center" wrapText="1"/>
    </xf>
    <xf numFmtId="165" fontId="10" fillId="6" borderId="2" xfId="3" applyNumberFormat="1" applyFont="1" applyFill="1" applyBorder="1" applyAlignment="1">
      <alignment horizontal="center" vertical="center" wrapText="1"/>
    </xf>
    <xf numFmtId="2" fontId="3" fillId="0" borderId="2" xfId="7" applyNumberFormat="1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top" wrapText="1"/>
    </xf>
    <xf numFmtId="1" fontId="3" fillId="0" borderId="13" xfId="2" applyNumberFormat="1" applyFont="1" applyFill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 wrapText="1"/>
    </xf>
    <xf numFmtId="0" fontId="10" fillId="5" borderId="2" xfId="3" applyFont="1" applyFill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/>
    </xf>
    <xf numFmtId="1" fontId="3" fillId="0" borderId="2" xfId="2" applyNumberFormat="1" applyFont="1" applyFill="1" applyBorder="1" applyAlignment="1">
      <alignment horizontal="center" vertical="center"/>
    </xf>
    <xf numFmtId="2" fontId="10" fillId="5" borderId="2" xfId="3" applyNumberFormat="1" applyFont="1" applyFill="1" applyBorder="1" applyAlignment="1">
      <alignment horizontal="center" vertical="center" wrapText="1"/>
    </xf>
    <xf numFmtId="2" fontId="10" fillId="0" borderId="2" xfId="3" applyNumberFormat="1" applyFont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 vertical="center" wrapText="1"/>
    </xf>
    <xf numFmtId="2" fontId="4" fillId="0" borderId="10" xfId="2" applyNumberFormat="1" applyFont="1" applyFill="1" applyBorder="1" applyAlignment="1">
      <alignment horizontal="center" vertical="center"/>
    </xf>
    <xf numFmtId="165" fontId="4" fillId="0" borderId="10" xfId="3" applyNumberFormat="1" applyFont="1" applyFill="1" applyBorder="1" applyAlignment="1">
      <alignment horizontal="center" vertical="center"/>
    </xf>
    <xf numFmtId="1" fontId="4" fillId="0" borderId="10" xfId="2" applyNumberFormat="1" applyFont="1" applyFill="1" applyBorder="1" applyAlignment="1">
      <alignment horizontal="center" vertical="center" wrapText="1"/>
    </xf>
    <xf numFmtId="165" fontId="4" fillId="0" borderId="2" xfId="2" applyNumberFormat="1" applyFont="1" applyFill="1" applyBorder="1" applyAlignment="1">
      <alignment horizontal="center" vertical="center" wrapText="1"/>
    </xf>
    <xf numFmtId="165" fontId="4" fillId="0" borderId="2" xfId="2" applyNumberFormat="1" applyFont="1" applyFill="1" applyBorder="1" applyAlignment="1">
      <alignment horizontal="center" vertical="center"/>
    </xf>
    <xf numFmtId="49" fontId="3" fillId="0" borderId="0" xfId="2" applyNumberFormat="1" applyFont="1" applyFill="1" applyAlignment="1">
      <alignment horizontal="left" vertical="top" wrapText="1"/>
    </xf>
    <xf numFmtId="1" fontId="3" fillId="0" borderId="0" xfId="2" applyNumberFormat="1" applyFont="1" applyFill="1" applyAlignment="1">
      <alignment horizontal="center" vertical="top"/>
    </xf>
    <xf numFmtId="1" fontId="3" fillId="0" borderId="0" xfId="3" applyNumberFormat="1" applyFont="1" applyFill="1" applyAlignment="1">
      <alignment horizontal="center" vertical="top"/>
    </xf>
    <xf numFmtId="49" fontId="3" fillId="0" borderId="0" xfId="2" applyNumberFormat="1" applyFont="1" applyFill="1" applyAlignment="1">
      <alignment horizontal="center" vertical="top" wrapText="1"/>
    </xf>
    <xf numFmtId="49" fontId="3" fillId="0" borderId="0" xfId="2" applyNumberFormat="1" applyFont="1" applyFill="1" applyBorder="1" applyAlignment="1">
      <alignment horizontal="left" vertical="top" wrapText="1"/>
    </xf>
    <xf numFmtId="1" fontId="3" fillId="0" borderId="0" xfId="3" applyNumberFormat="1" applyFont="1" applyFill="1" applyBorder="1" applyAlignment="1">
      <alignment horizontal="center" vertical="top"/>
    </xf>
    <xf numFmtId="165" fontId="3" fillId="0" borderId="0" xfId="2" applyNumberFormat="1" applyFont="1" applyFill="1" applyBorder="1" applyAlignment="1">
      <alignment horizontal="center" vertical="top"/>
    </xf>
    <xf numFmtId="49" fontId="3" fillId="0" borderId="0" xfId="2" applyNumberFormat="1" applyFont="1" applyFill="1" applyBorder="1" applyAlignment="1">
      <alignment horizontal="center" vertical="top" wrapText="1"/>
    </xf>
    <xf numFmtId="49" fontId="3" fillId="0" borderId="2" xfId="2" applyNumberFormat="1" applyFont="1" applyFill="1" applyBorder="1" applyAlignment="1">
      <alignment horizontal="left" vertical="top" wrapText="1"/>
    </xf>
    <xf numFmtId="1" fontId="3" fillId="0" borderId="2" xfId="2" applyNumberFormat="1" applyFont="1" applyFill="1" applyBorder="1" applyAlignment="1">
      <alignment horizontal="center" vertical="top"/>
    </xf>
    <xf numFmtId="1" fontId="3" fillId="0" borderId="0" xfId="2" applyNumberFormat="1" applyFont="1" applyFill="1" applyAlignment="1">
      <alignment horizontal="left" vertical="top"/>
    </xf>
    <xf numFmtId="49" fontId="4" fillId="0" borderId="2" xfId="2" applyNumberFormat="1" applyFont="1" applyFill="1" applyBorder="1" applyAlignment="1">
      <alignment horizontal="center" vertical="top" wrapText="1"/>
    </xf>
    <xf numFmtId="165" fontId="4" fillId="0" borderId="2" xfId="2" applyNumberFormat="1" applyFont="1" applyFill="1" applyBorder="1" applyAlignment="1">
      <alignment horizontal="center" vertical="top"/>
    </xf>
    <xf numFmtId="49" fontId="3" fillId="3" borderId="0" xfId="2" applyNumberFormat="1" applyFont="1" applyFill="1" applyAlignment="1">
      <alignment horizontal="center" vertical="center"/>
    </xf>
    <xf numFmtId="0" fontId="3" fillId="7" borderId="2" xfId="3" applyFont="1" applyFill="1" applyBorder="1" applyAlignment="1">
      <alignment horizontal="center" vertical="center" wrapText="1"/>
    </xf>
    <xf numFmtId="0" fontId="3" fillId="7" borderId="2" xfId="3" applyFont="1" applyFill="1" applyBorder="1" applyAlignment="1">
      <alignment horizontal="center"/>
    </xf>
    <xf numFmtId="2" fontId="3" fillId="7" borderId="2" xfId="3" applyNumberFormat="1" applyFont="1" applyFill="1" applyBorder="1" applyAlignment="1">
      <alignment horizontal="center" vertical="center"/>
    </xf>
    <xf numFmtId="0" fontId="11" fillId="7" borderId="2" xfId="3" applyFont="1" applyFill="1" applyBorder="1" applyAlignment="1">
      <alignment horizontal="center" vertical="center"/>
    </xf>
    <xf numFmtId="2" fontId="3" fillId="7" borderId="2" xfId="4" applyNumberFormat="1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165" fontId="10" fillId="7" borderId="2" xfId="3" applyNumberFormat="1" applyFont="1" applyFill="1" applyBorder="1" applyAlignment="1">
      <alignment horizontal="center" vertical="center" wrapText="1"/>
    </xf>
    <xf numFmtId="2" fontId="3" fillId="2" borderId="2" xfId="3" applyNumberFormat="1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165" fontId="10" fillId="2" borderId="2" xfId="3" applyNumberFormat="1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3" fillId="9" borderId="2" xfId="3" applyFont="1" applyFill="1" applyBorder="1" applyAlignment="1">
      <alignment horizontal="center" vertical="center" wrapText="1"/>
    </xf>
    <xf numFmtId="0" fontId="10" fillId="10" borderId="2" xfId="3" applyFont="1" applyFill="1" applyBorder="1" applyAlignment="1">
      <alignment horizontal="center" vertical="center" wrapText="1"/>
    </xf>
    <xf numFmtId="0" fontId="3" fillId="10" borderId="2" xfId="3" applyFont="1" applyFill="1" applyBorder="1" applyAlignment="1">
      <alignment horizontal="center" vertical="center" wrapText="1"/>
    </xf>
    <xf numFmtId="0" fontId="10" fillId="10" borderId="2" xfId="3" applyFont="1" applyFill="1" applyBorder="1" applyAlignment="1">
      <alignment horizontal="center" vertical="center"/>
    </xf>
    <xf numFmtId="2" fontId="3" fillId="10" borderId="2" xfId="4" applyNumberFormat="1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/>
    </xf>
    <xf numFmtId="1" fontId="3" fillId="5" borderId="2" xfId="2" applyNumberFormat="1" applyFont="1" applyFill="1" applyBorder="1" applyAlignment="1">
      <alignment horizontal="center" vertical="top"/>
    </xf>
    <xf numFmtId="0" fontId="3" fillId="5" borderId="2" xfId="2" applyNumberFormat="1" applyFont="1" applyFill="1" applyBorder="1" applyAlignment="1">
      <alignment horizontal="center" vertical="top"/>
    </xf>
    <xf numFmtId="49" fontId="3" fillId="5" borderId="2" xfId="2" applyNumberFormat="1" applyFont="1" applyFill="1" applyBorder="1" applyAlignment="1">
      <alignment horizontal="center" vertical="center" wrapText="1"/>
    </xf>
    <xf numFmtId="2" fontId="3" fillId="5" borderId="2" xfId="2" applyNumberFormat="1" applyFont="1" applyFill="1" applyBorder="1" applyAlignment="1">
      <alignment horizontal="center" vertical="top" wrapText="1"/>
    </xf>
    <xf numFmtId="49" fontId="4" fillId="5" borderId="0" xfId="2" applyNumberFormat="1" applyFont="1" applyFill="1" applyBorder="1" applyAlignment="1">
      <alignment vertical="top"/>
    </xf>
    <xf numFmtId="49" fontId="4" fillId="0" borderId="2" xfId="2" applyNumberFormat="1" applyFont="1" applyFill="1" applyBorder="1" applyAlignment="1">
      <alignment horizontal="center" vertical="top"/>
    </xf>
    <xf numFmtId="2" fontId="4" fillId="5" borderId="0" xfId="2" applyNumberFormat="1" applyFont="1" applyFill="1" applyBorder="1" applyAlignment="1">
      <alignment horizontal="center" vertical="center"/>
    </xf>
    <xf numFmtId="49" fontId="3" fillId="5" borderId="2" xfId="5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horizontal="center" vertical="center" wrapText="1"/>
    </xf>
    <xf numFmtId="165" fontId="3" fillId="5" borderId="2" xfId="4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2" fontId="10" fillId="5" borderId="2" xfId="0" applyNumberFormat="1" applyFont="1" applyFill="1" applyBorder="1" applyAlignment="1">
      <alignment horizontal="center" vertical="center"/>
    </xf>
    <xf numFmtId="165" fontId="10" fillId="5" borderId="2" xfId="0" applyNumberFormat="1" applyFont="1" applyFill="1" applyBorder="1" applyAlignment="1">
      <alignment horizontal="center" vertical="center"/>
    </xf>
    <xf numFmtId="0" fontId="3" fillId="5" borderId="2" xfId="2" applyNumberFormat="1" applyFont="1" applyFill="1" applyBorder="1" applyAlignment="1">
      <alignment horizontal="center" vertical="top" wrapText="1"/>
    </xf>
    <xf numFmtId="2" fontId="3" fillId="5" borderId="2" xfId="2" applyNumberFormat="1" applyFont="1" applyFill="1" applyBorder="1" applyAlignment="1">
      <alignment horizontal="center" vertical="center"/>
    </xf>
    <xf numFmtId="0" fontId="3" fillId="5" borderId="2" xfId="4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" fontId="3" fillId="5" borderId="2" xfId="1" applyNumberFormat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9" fontId="3" fillId="0" borderId="2" xfId="1" applyNumberFormat="1" applyFon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4" fillId="5" borderId="2" xfId="1" applyFont="1" applyFill="1" applyBorder="1" applyAlignment="1">
      <alignment horizontal="center" vertical="center" wrapText="1"/>
    </xf>
    <xf numFmtId="3" fontId="3" fillId="5" borderId="2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  <xf numFmtId="3" fontId="5" fillId="5" borderId="2" xfId="1" applyNumberFormat="1" applyFont="1" applyFill="1" applyBorder="1" applyAlignment="1">
      <alignment horizontal="center" vertical="center" wrapText="1"/>
    </xf>
    <xf numFmtId="4" fontId="3" fillId="5" borderId="2" xfId="1" applyNumberFormat="1" applyFont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 vertical="center"/>
    </xf>
    <xf numFmtId="3" fontId="5" fillId="5" borderId="2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/>
    </xf>
    <xf numFmtId="165" fontId="3" fillId="0" borderId="2" xfId="4" applyNumberFormat="1" applyFont="1" applyFill="1" applyBorder="1" applyAlignment="1">
      <alignment horizontal="center" vertical="center" textRotation="90" wrapText="1"/>
    </xf>
    <xf numFmtId="0" fontId="3" fillId="0" borderId="2" xfId="3" applyFont="1" applyFill="1" applyBorder="1" applyAlignment="1">
      <alignment horizontal="center" vertical="center" textRotation="90" wrapText="1"/>
    </xf>
    <xf numFmtId="0" fontId="3" fillId="0" borderId="2" xfId="3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textRotation="90" wrapText="1"/>
    </xf>
    <xf numFmtId="165" fontId="3" fillId="0" borderId="2" xfId="4" applyNumberFormat="1" applyFont="1" applyFill="1" applyBorder="1" applyAlignment="1">
      <alignment horizontal="center" vertical="center"/>
    </xf>
    <xf numFmtId="1" fontId="3" fillId="0" borderId="2" xfId="4" applyNumberFormat="1" applyFont="1" applyFill="1" applyBorder="1" applyAlignment="1">
      <alignment horizontal="center" vertical="center" textRotation="90" wrapText="1"/>
    </xf>
    <xf numFmtId="0" fontId="3" fillId="0" borderId="2" xfId="4" applyFont="1" applyFill="1" applyBorder="1" applyAlignment="1">
      <alignment horizontal="center" vertical="center"/>
    </xf>
    <xf numFmtId="49" fontId="3" fillId="0" borderId="2" xfId="4" applyNumberFormat="1" applyFont="1" applyFill="1" applyBorder="1" applyAlignment="1">
      <alignment horizontal="center" vertical="center" textRotation="90" wrapText="1"/>
    </xf>
    <xf numFmtId="1" fontId="3" fillId="0" borderId="9" xfId="4" applyNumberFormat="1" applyFont="1" applyFill="1" applyBorder="1" applyAlignment="1">
      <alignment horizontal="center" vertical="center" textRotation="90" wrapText="1"/>
    </xf>
    <xf numFmtId="1" fontId="3" fillId="0" borderId="3" xfId="4" applyNumberFormat="1" applyFont="1" applyFill="1" applyBorder="1" applyAlignment="1">
      <alignment horizontal="center" vertical="center" textRotation="90" wrapText="1"/>
    </xf>
    <xf numFmtId="1" fontId="3" fillId="0" borderId="10" xfId="4" applyNumberFormat="1" applyFont="1" applyFill="1" applyBorder="1" applyAlignment="1">
      <alignment horizontal="center" vertical="center" textRotation="90" wrapText="1"/>
    </xf>
    <xf numFmtId="49" fontId="3" fillId="0" borderId="9" xfId="4" applyNumberFormat="1" applyFont="1" applyFill="1" applyBorder="1" applyAlignment="1">
      <alignment horizontal="center" vertical="center" textRotation="90" wrapText="1"/>
    </xf>
    <xf numFmtId="49" fontId="3" fillId="0" borderId="3" xfId="4" applyNumberFormat="1" applyFont="1" applyFill="1" applyBorder="1" applyAlignment="1">
      <alignment horizontal="center" vertical="center" textRotation="90" wrapText="1"/>
    </xf>
    <xf numFmtId="49" fontId="3" fillId="0" borderId="10" xfId="4" applyNumberFormat="1" applyFont="1" applyFill="1" applyBorder="1" applyAlignment="1">
      <alignment horizontal="center" vertical="center" textRotation="90" wrapText="1"/>
    </xf>
    <xf numFmtId="0" fontId="3" fillId="0" borderId="11" xfId="4" applyFont="1" applyFill="1" applyBorder="1" applyAlignment="1">
      <alignment horizontal="center" vertical="center" wrapText="1"/>
    </xf>
    <xf numFmtId="0" fontId="3" fillId="0" borderId="4" xfId="4" applyFont="1" applyFill="1" applyBorder="1" applyAlignment="1">
      <alignment horizontal="center" vertical="center" wrapText="1"/>
    </xf>
    <xf numFmtId="0" fontId="3" fillId="0" borderId="12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</cellXfs>
  <cellStyles count="8">
    <cellStyle name="Обычный" xfId="0" builtinId="0"/>
    <cellStyle name="Обычный 2" xfId="1" xr:uid="{00000000-0005-0000-0000-000001000000}"/>
    <cellStyle name="Обычный 2 2" xfId="5" xr:uid="{00000000-0005-0000-0000-000002000000}"/>
    <cellStyle name="Обычный 3" xfId="3" xr:uid="{00000000-0005-0000-0000-000003000000}"/>
    <cellStyle name="Обычный 4" xfId="7" xr:uid="{00000000-0005-0000-0000-000004000000}"/>
    <cellStyle name="Обычный_Лист Microsoft Excel" xfId="2" xr:uid="{00000000-0005-0000-0000-000005000000}"/>
    <cellStyle name="Обычный_Программа_1" xfId="4" xr:uid="{00000000-0005-0000-0000-000006000000}"/>
    <cellStyle name="Обычный_электрика_ммз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2;&#1086;&#1080;%20&#1076;&#1086;&#1082;&#1091;&#1084;&#1077;&#1085;&#1090;&#1099;/&#1043;&#1091;&#1090;&#1072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91;&#1083;&#1080;&#1085;&#1080;&#1095;/&#1074;&#1080;&#1090;&#1077;&#1073;&#1089;&#1082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IRINA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91;&#1083;&#1080;&#1085;&#1080;&#1095;/&#1082;&#1077;&#1088;&#1072;&#1084;&#1080;&#1085;_&#1072;&#1088;&#1093;/WINDOWS/&#1056;&#1072;&#1073;&#1086;&#1095;&#1080;&#1081;%20&#1089;&#1090;&#1086;&#1083;/&#1052;&#1086;&#1080;%20&#1076;&#1086;&#1082;&#1091;&#1084;&#1077;&#1085;&#1090;&#1099;/&#1052;&#1086;&#1080;%20&#1076;&#1086;&#1082;&#1091;&#1084;&#1077;&#1085;&#1090;&#1099;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72;&#1073;&#1086;&#1090;&#1072;/&#1050;&#1088;&#1072;&#1089;&#1085;&#1086;&#1089;&#1077;&#1083;&#1100;&#1089;&#1082;/&#1079;&#1089;&#1084;/&#1089;&#1084;&#1086;&#1088;&#1075;&#1086;&#1085;&#1100;/IRINA/&#1043;&#1086;&#1084;&#1077;&#1083;&#1100;/&#1043;&#1086;&#1084;&#1077;&#1083;&#1100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7;&#1072;&#1075;&#1088;&#1091;&#1079;&#1082;&#1080;/&#1057;&#1082;&#1072;&#1081;&#1087;/&#1082;&#1086;&#1090;&#1077;&#1083;&#1100;&#1085;&#1099;&#10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91;&#1083;&#1080;&#1085;&#1080;&#1095;/&#1086;&#1088;&#1096;&#1072;/&#1043;&#1086;&#1084;&#1077;&#1083;&#1100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1/&#1053;&#1086;&#1074;&#1086;&#1077;/&#1041;&#1077;&#1088;&#1077;&#1079;&#1072;/WINDOWS/&#1056;&#1072;&#1073;&#1086;&#1095;&#1080;&#1081;%20&#1089;&#1090;&#1086;&#1083;/&#1052;&#1086;&#1080;%20&#1076;&#1086;&#1082;&#1091;&#1084;&#1077;&#1085;&#1090;&#1099;/&#1052;&#1086;&#1080;%20&#1076;&#1086;&#1082;&#1091;&#1084;&#1077;&#1085;&#1090;&#1099;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&#1056;&#1072;&#1073;&#1086;&#1095;&#1080;&#1081;%20&#1089;&#1090;&#1086;&#1083;/&#1052;&#1086;&#1080;%20&#1076;&#1086;&#1082;&#1091;&#1084;&#1077;&#1085;&#1090;&#1099;/&#1052;&#1086;&#1080;%20&#1076;&#1086;&#1082;&#1091;&#1084;&#1077;&#1085;&#1090;&#1099;/&#1052;&#1086;&#1075;&#1080;&#1083;&#1077;&#1074;/IRINA/&#1043;&#1086;&#1084;&#1077;&#1083;&#1100;/&#1043;&#1086;&#1084;&#1077;&#1083;&#1100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91;&#1083;&#1080;&#1085;&#1080;&#1095;/&#1082;&#1077;&#1088;&#1072;&#1084;&#1080;&#1085;_&#1072;&#1088;&#1093;/&#1050;&#1091;&#1083;&#1080;&#1085;&#1080;&#1095;/&#1074;&#1080;&#1090;&#1077;&#1073;&#1089;&#1082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2;&#1086;&#1080;%20&#1076;&#1086;&#1082;&#1091;&#1084;&#1077;&#1085;&#1090;&#1099;/&#1043;&#1091;&#1090;&#1072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2;&#1086;&#1080;%20&#1076;&#1086;&#1082;&#1091;&#1084;&#1077;&#1085;&#1090;&#1099;/&#1085;&#1077;&#1088;&#1091;&#1076;&#1087;&#1088;&#1086;&#1084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&#1056;&#1072;&#1073;&#1086;&#1095;&#1080;&#1081;%20&#1089;&#1090;&#1086;&#1083;/&#1052;&#1086;&#1080;%20&#1076;&#1086;&#1082;&#1091;&#1084;&#1077;&#1085;&#1090;&#1099;/&#1052;&#1086;&#1080;%20&#1076;&#1086;&#1082;&#1091;&#1084;&#1077;&#1085;&#1090;&#1099;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гл. газ"/>
      <sheetName val="Мазут"/>
      <sheetName val="ээ"/>
      <sheetName val="баланс"/>
      <sheetName val="3г КГУ"/>
      <sheetName val="КГУ"/>
      <sheetName val="БЛАНК КГУ"/>
      <sheetName val="ГАЗ БРАСЛАВ"/>
      <sheetName val="ДИЗ. Брасл"/>
      <sheetName val="ЭЭ бр."/>
      <sheetName val="3г"/>
      <sheetName val="Бланк"/>
      <sheetName val="РЫБА"/>
      <sheetName val="ЭЭ рыба"/>
      <sheetName val="БЛ КГУ 3-4"/>
      <sheetName val="КОТЕЛ 3-4"/>
    </sheetNames>
    <sheetDataSet>
      <sheetData sheetId="0"/>
      <sheetData sheetId="1"/>
      <sheetData sheetId="2"/>
      <sheetData sheetId="3"/>
      <sheetData sheetId="4"/>
      <sheetData sheetId="5">
        <row r="15">
          <cell r="E15">
            <v>0</v>
          </cell>
        </row>
      </sheetData>
      <sheetData sheetId="6"/>
      <sheetData sheetId="7"/>
      <sheetData sheetId="8"/>
      <sheetData sheetId="9"/>
      <sheetData sheetId="10">
        <row r="26">
          <cell r="H26">
            <v>12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620-7FF4-460B-9F60-616761407018}">
  <dimension ref="A1:U37"/>
  <sheetViews>
    <sheetView tabSelected="1" workbookViewId="0">
      <selection activeCell="N20" sqref="N20"/>
    </sheetView>
  </sheetViews>
  <sheetFormatPr defaultColWidth="9.140625" defaultRowHeight="15.75" x14ac:dyDescent="0.25"/>
  <cols>
    <col min="1" max="1" width="33.42578125" style="1" customWidth="1"/>
    <col min="2" max="2" width="14.5703125" style="1" customWidth="1"/>
    <col min="3" max="3" width="11.42578125" style="1" hidden="1" customWidth="1"/>
    <col min="4" max="7" width="9.28515625" style="2" hidden="1" customWidth="1"/>
    <col min="8" max="13" width="10.7109375" style="2" customWidth="1"/>
    <col min="14" max="14" width="9.140625" style="1"/>
    <col min="15" max="15" width="6" style="1" customWidth="1"/>
    <col min="16" max="16" width="6.42578125" style="1" customWidth="1"/>
    <col min="17" max="18" width="9.140625" style="1"/>
    <col min="19" max="19" width="11.42578125" style="1" customWidth="1"/>
    <col min="20" max="20" width="26.7109375" style="1" customWidth="1"/>
    <col min="21" max="16384" width="9.140625" style="1"/>
  </cols>
  <sheetData>
    <row r="1" spans="1:21" x14ac:dyDescent="0.25">
      <c r="O1" s="3" t="s">
        <v>11</v>
      </c>
      <c r="P1" s="4">
        <v>0.123</v>
      </c>
    </row>
    <row r="2" spans="1:21" ht="16.5" thickBot="1" x14ac:dyDescent="0.3">
      <c r="O2" s="5" t="s">
        <v>12</v>
      </c>
      <c r="P2" s="6">
        <v>0.14299999999999999</v>
      </c>
    </row>
    <row r="3" spans="1:21" x14ac:dyDescent="0.25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</row>
    <row r="4" spans="1:21" x14ac:dyDescent="0.25">
      <c r="A4" s="201"/>
      <c r="B4" s="201"/>
      <c r="C4" s="7"/>
      <c r="D4" s="7"/>
      <c r="E4" s="7"/>
      <c r="F4" s="7"/>
      <c r="G4" s="7"/>
      <c r="H4" s="189"/>
      <c r="I4" s="189"/>
      <c r="J4" s="189"/>
      <c r="K4" s="189"/>
      <c r="L4" s="189"/>
      <c r="M4" s="189"/>
    </row>
    <row r="5" spans="1:21" ht="16.5" hidden="1" customHeight="1" x14ac:dyDescent="0.25">
      <c r="A5" s="201"/>
      <c r="B5" s="8"/>
      <c r="C5" s="9"/>
      <c r="D5" s="9"/>
      <c r="E5" s="9"/>
      <c r="F5" s="9"/>
      <c r="G5" s="9"/>
      <c r="H5" s="190"/>
      <c r="I5" s="190"/>
      <c r="J5" s="191"/>
      <c r="K5" s="191"/>
      <c r="L5" s="191"/>
      <c r="M5" s="191"/>
    </row>
    <row r="6" spans="1:21" ht="16.5" hidden="1" customHeight="1" x14ac:dyDescent="0.25">
      <c r="A6" s="201"/>
      <c r="B6" s="8"/>
      <c r="C6" s="9"/>
      <c r="D6" s="9"/>
      <c r="E6" s="9"/>
      <c r="F6" s="9"/>
      <c r="G6" s="9"/>
      <c r="H6" s="190"/>
      <c r="I6" s="190"/>
      <c r="J6" s="191"/>
      <c r="K6" s="191"/>
      <c r="L6" s="191"/>
      <c r="M6" s="191"/>
    </row>
    <row r="7" spans="1:21" hidden="1" x14ac:dyDescent="0.25">
      <c r="A7" s="201"/>
      <c r="B7" s="8"/>
      <c r="C7" s="10"/>
      <c r="D7" s="10"/>
      <c r="E7" s="10"/>
      <c r="F7" s="10"/>
      <c r="G7" s="10"/>
      <c r="H7" s="192"/>
      <c r="I7" s="192"/>
      <c r="J7" s="192"/>
      <c r="K7" s="192"/>
      <c r="L7" s="192"/>
      <c r="M7" s="192"/>
      <c r="T7" s="11"/>
      <c r="U7" s="12"/>
    </row>
    <row r="8" spans="1:21" x14ac:dyDescent="0.25">
      <c r="A8" s="184"/>
      <c r="B8" s="8"/>
      <c r="C8" s="9"/>
      <c r="D8" s="9"/>
      <c r="E8" s="9"/>
      <c r="F8" s="9"/>
      <c r="G8" s="9"/>
      <c r="H8" s="190"/>
      <c r="I8" s="190"/>
      <c r="J8" s="190"/>
      <c r="K8" s="190"/>
      <c r="L8" s="190"/>
      <c r="M8" s="190"/>
      <c r="T8" s="11"/>
      <c r="U8" s="12"/>
    </row>
    <row r="9" spans="1:21" x14ac:dyDescent="0.25">
      <c r="A9" s="185"/>
      <c r="B9" s="8"/>
      <c r="C9" s="9"/>
      <c r="D9" s="9"/>
      <c r="E9" s="9"/>
      <c r="F9" s="9"/>
      <c r="G9" s="9"/>
      <c r="H9" s="193"/>
      <c r="I9" s="193"/>
      <c r="J9" s="193"/>
      <c r="K9" s="193"/>
      <c r="L9" s="193"/>
      <c r="M9" s="193"/>
      <c r="T9" s="11"/>
      <c r="U9" s="12"/>
    </row>
    <row r="10" spans="1:21" ht="15.75" hidden="1" customHeight="1" x14ac:dyDescent="0.25">
      <c r="A10" s="184"/>
      <c r="B10" s="8"/>
      <c r="C10" s="13"/>
      <c r="D10" s="13"/>
      <c r="E10" s="13"/>
      <c r="F10" s="13"/>
      <c r="G10" s="13"/>
      <c r="H10" s="194"/>
      <c r="I10" s="194"/>
      <c r="J10" s="195"/>
      <c r="K10" s="195"/>
      <c r="L10" s="195"/>
      <c r="M10" s="195"/>
      <c r="T10" s="11"/>
      <c r="U10" s="12"/>
    </row>
    <row r="11" spans="1:21" x14ac:dyDescent="0.25">
      <c r="A11" s="186"/>
      <c r="B11" s="8"/>
      <c r="C11" s="9"/>
      <c r="D11" s="9"/>
      <c r="E11" s="9"/>
      <c r="F11" s="14"/>
      <c r="G11" s="14"/>
      <c r="H11" s="190"/>
      <c r="I11" s="190"/>
      <c r="J11" s="190"/>
      <c r="K11" s="190"/>
      <c r="L11" s="190"/>
      <c r="M11" s="190"/>
    </row>
    <row r="12" spans="1:21" x14ac:dyDescent="0.25">
      <c r="A12" s="185"/>
      <c r="B12" s="8"/>
      <c r="C12" s="9"/>
      <c r="D12" s="9"/>
      <c r="E12" s="9"/>
      <c r="F12" s="14"/>
      <c r="G12" s="14"/>
      <c r="H12" s="193"/>
      <c r="I12" s="193"/>
      <c r="J12" s="193"/>
      <c r="K12" s="193"/>
      <c r="L12" s="193"/>
      <c r="M12" s="193"/>
    </row>
    <row r="13" spans="1:21" ht="15.75" hidden="1" customHeight="1" x14ac:dyDescent="0.25">
      <c r="A13" s="187"/>
      <c r="B13" s="8"/>
      <c r="C13" s="9"/>
      <c r="D13" s="9"/>
      <c r="E13" s="9"/>
      <c r="F13" s="9"/>
      <c r="G13" s="9"/>
      <c r="H13" s="190"/>
      <c r="I13" s="190"/>
      <c r="J13" s="190"/>
      <c r="K13" s="190"/>
      <c r="L13" s="190"/>
      <c r="M13" s="190"/>
    </row>
    <row r="14" spans="1:21" ht="15.75" hidden="1" customHeight="1" x14ac:dyDescent="0.25">
      <c r="A14" s="188"/>
      <c r="B14" s="8"/>
      <c r="C14" s="15"/>
      <c r="D14" s="15"/>
      <c r="E14" s="15"/>
      <c r="F14" s="16"/>
      <c r="G14" s="16"/>
      <c r="H14" s="191"/>
      <c r="I14" s="191"/>
      <c r="J14" s="190"/>
      <c r="K14" s="190"/>
      <c r="L14" s="190"/>
      <c r="M14" s="190"/>
      <c r="P14" s="17"/>
      <c r="R14" s="17"/>
      <c r="S14" s="17"/>
    </row>
    <row r="15" spans="1:21" x14ac:dyDescent="0.25">
      <c r="A15" s="184"/>
      <c r="B15" s="8"/>
      <c r="C15" s="9"/>
      <c r="D15" s="9"/>
      <c r="E15" s="9"/>
      <c r="F15" s="14"/>
      <c r="G15" s="14"/>
      <c r="H15" s="190"/>
      <c r="I15" s="190"/>
      <c r="J15" s="190"/>
      <c r="K15" s="190"/>
      <c r="L15" s="190"/>
      <c r="M15" s="190"/>
    </row>
    <row r="16" spans="1:21" x14ac:dyDescent="0.25">
      <c r="A16" s="185"/>
      <c r="B16" s="8"/>
      <c r="C16" s="9"/>
      <c r="D16" s="9"/>
      <c r="E16" s="9"/>
      <c r="F16" s="14"/>
      <c r="G16" s="14"/>
      <c r="H16" s="193"/>
      <c r="I16" s="193"/>
      <c r="J16" s="193"/>
      <c r="K16" s="193"/>
      <c r="L16" s="193"/>
      <c r="M16" s="193"/>
    </row>
    <row r="17" spans="1:18" ht="15.75" hidden="1" customHeight="1" x14ac:dyDescent="0.25">
      <c r="A17" s="184"/>
      <c r="B17" s="8" t="s">
        <v>4</v>
      </c>
      <c r="C17" s="9"/>
      <c r="D17" s="9"/>
      <c r="E17" s="9"/>
      <c r="F17" s="9">
        <f>F15*$P$1</f>
        <v>0</v>
      </c>
      <c r="G17" s="9">
        <f>G15*$P$1</f>
        <v>0</v>
      </c>
      <c r="H17" s="9">
        <f>H15*$P$1</f>
        <v>0</v>
      </c>
      <c r="I17" s="9">
        <f t="shared" ref="I17:M17" si="0">I15*$P$1</f>
        <v>0</v>
      </c>
      <c r="J17" s="9">
        <f t="shared" si="0"/>
        <v>0</v>
      </c>
      <c r="K17" s="9">
        <f t="shared" si="0"/>
        <v>0</v>
      </c>
      <c r="L17" s="9">
        <f t="shared" si="0"/>
        <v>0</v>
      </c>
      <c r="M17" s="9">
        <f t="shared" si="0"/>
        <v>0</v>
      </c>
    </row>
    <row r="18" spans="1:18" ht="15.75" hidden="1" customHeight="1" x14ac:dyDescent="0.25">
      <c r="A18" s="184"/>
      <c r="B18" s="8" t="s">
        <v>5</v>
      </c>
      <c r="C18" s="13"/>
      <c r="D18" s="13"/>
      <c r="E18" s="13"/>
      <c r="F18" s="13" t="e">
        <f>F17/F5*100</f>
        <v>#DIV/0!</v>
      </c>
      <c r="G18" s="13" t="e">
        <f>G17/G5*100</f>
        <v>#DIV/0!</v>
      </c>
      <c r="H18" s="13" t="e">
        <f>H17/H5*100</f>
        <v>#DIV/0!</v>
      </c>
      <c r="I18" s="13" t="e">
        <f t="shared" ref="I18:M18" si="1">I17/I5*100</f>
        <v>#DIV/0!</v>
      </c>
      <c r="J18" s="15" t="e">
        <f t="shared" si="1"/>
        <v>#DIV/0!</v>
      </c>
      <c r="K18" s="15" t="e">
        <f t="shared" si="1"/>
        <v>#DIV/0!</v>
      </c>
      <c r="L18" s="15" t="e">
        <f t="shared" si="1"/>
        <v>#DIV/0!</v>
      </c>
      <c r="M18" s="15" t="e">
        <f t="shared" si="1"/>
        <v>#DIV/0!</v>
      </c>
    </row>
    <row r="21" spans="1:18" x14ac:dyDescent="0.25">
      <c r="A21" s="201" t="s">
        <v>0</v>
      </c>
      <c r="B21" s="201" t="s">
        <v>1</v>
      </c>
      <c r="C21" s="201" t="s">
        <v>2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</row>
    <row r="22" spans="1:18" x14ac:dyDescent="0.25">
      <c r="A22" s="201"/>
      <c r="B22" s="201"/>
      <c r="C22" s="7">
        <f t="shared" ref="C22:G22" si="2">C4</f>
        <v>0</v>
      </c>
      <c r="D22" s="7">
        <f t="shared" si="2"/>
        <v>0</v>
      </c>
      <c r="E22" s="7">
        <f t="shared" si="2"/>
        <v>0</v>
      </c>
      <c r="F22" s="7">
        <f t="shared" si="2"/>
        <v>0</v>
      </c>
      <c r="G22" s="7">
        <f t="shared" si="2"/>
        <v>0</v>
      </c>
      <c r="H22" s="189">
        <v>2021</v>
      </c>
      <c r="I22" s="189">
        <v>2023</v>
      </c>
      <c r="J22" s="189">
        <v>2024</v>
      </c>
      <c r="K22" s="189">
        <v>2025</v>
      </c>
      <c r="L22" s="189">
        <v>2026</v>
      </c>
      <c r="M22" s="189">
        <v>2027</v>
      </c>
      <c r="Q22" s="18"/>
      <c r="R22" s="18"/>
    </row>
    <row r="23" spans="1:18" x14ac:dyDescent="0.25">
      <c r="A23" s="198" t="s">
        <v>3</v>
      </c>
      <c r="B23" s="8" t="s">
        <v>4</v>
      </c>
      <c r="C23" s="19"/>
      <c r="D23" s="20"/>
      <c r="E23" s="20"/>
      <c r="F23" s="21" t="e">
        <f>F25+(F28-#REF!)+(F31-#REF!)</f>
        <v>#REF!</v>
      </c>
      <c r="G23" s="21" t="e">
        <f>G25+(G28-#REF!)+(G31-#REF!)</f>
        <v>#REF!</v>
      </c>
      <c r="H23" s="183">
        <v>4504</v>
      </c>
      <c r="I23" s="183">
        <f>I25+I28+I31</f>
        <v>4461.7172999999993</v>
      </c>
      <c r="J23" s="183">
        <f t="shared" ref="J23:M23" si="3">J25+J28+J31</f>
        <v>4415.8363999999992</v>
      </c>
      <c r="K23" s="183">
        <f t="shared" si="3"/>
        <v>4351.8025999999991</v>
      </c>
      <c r="L23" s="183">
        <f t="shared" si="3"/>
        <v>4292.2828999999992</v>
      </c>
      <c r="M23" s="183">
        <f t="shared" si="3"/>
        <v>4222.9723999999997</v>
      </c>
      <c r="N23" s="25"/>
      <c r="Q23" s="18"/>
      <c r="R23" s="18"/>
    </row>
    <row r="24" spans="1:18" x14ac:dyDescent="0.25">
      <c r="A24" s="199"/>
      <c r="B24" s="8" t="s">
        <v>5</v>
      </c>
      <c r="C24" s="19"/>
      <c r="D24" s="20"/>
      <c r="E24" s="20"/>
      <c r="F24" s="21"/>
      <c r="G24" s="21"/>
      <c r="H24" s="190">
        <v>100</v>
      </c>
      <c r="I24" s="193">
        <f>I23/H23*100</f>
        <v>99.061218916518641</v>
      </c>
      <c r="J24" s="193">
        <f>J23/H23*100</f>
        <v>98.042548845470677</v>
      </c>
      <c r="K24" s="193">
        <f>K23/H23*100</f>
        <v>96.620839253996422</v>
      </c>
      <c r="L24" s="193">
        <f>L23/H23*100</f>
        <v>95.299353907637638</v>
      </c>
      <c r="M24" s="193">
        <f>M23/H23*100</f>
        <v>93.760488454706916</v>
      </c>
      <c r="N24" s="25"/>
      <c r="O24" s="197">
        <f>100-M24</f>
        <v>6.2395115452930838</v>
      </c>
      <c r="Q24" s="196"/>
      <c r="R24" s="196"/>
    </row>
    <row r="25" spans="1:18" x14ac:dyDescent="0.25">
      <c r="A25" s="198" t="s">
        <v>6</v>
      </c>
      <c r="B25" s="8" t="s">
        <v>4</v>
      </c>
      <c r="C25" s="19"/>
      <c r="D25" s="20"/>
      <c r="E25" s="20"/>
      <c r="F25" s="22">
        <v>426.5</v>
      </c>
      <c r="G25" s="23">
        <v>389</v>
      </c>
      <c r="H25" s="190">
        <v>24</v>
      </c>
      <c r="I25" s="190">
        <f>H25</f>
        <v>24</v>
      </c>
      <c r="J25" s="190">
        <f>I25</f>
        <v>24</v>
      </c>
      <c r="K25" s="190">
        <f>J25</f>
        <v>24</v>
      </c>
      <c r="L25" s="190">
        <f>K25</f>
        <v>24</v>
      </c>
      <c r="M25" s="190">
        <f>L25</f>
        <v>24</v>
      </c>
      <c r="N25" s="25"/>
    </row>
    <row r="26" spans="1:18" x14ac:dyDescent="0.25">
      <c r="A26" s="199"/>
      <c r="B26" s="8" t="s">
        <v>5</v>
      </c>
      <c r="C26" s="19"/>
      <c r="D26" s="20"/>
      <c r="E26" s="20"/>
      <c r="F26" s="22"/>
      <c r="G26" s="23"/>
      <c r="H26" s="190">
        <v>100</v>
      </c>
      <c r="I26" s="190">
        <f>I25/H25*100</f>
        <v>100</v>
      </c>
      <c r="J26" s="190">
        <f>J25/H25*100</f>
        <v>100</v>
      </c>
      <c r="K26" s="190">
        <f>K25/H25*100</f>
        <v>100</v>
      </c>
      <c r="L26" s="190">
        <f>L25/H25*100</f>
        <v>100</v>
      </c>
      <c r="M26" s="190">
        <f>M25/H25*100</f>
        <v>100</v>
      </c>
      <c r="N26" s="25"/>
    </row>
    <row r="27" spans="1:18" ht="15.75" customHeight="1" x14ac:dyDescent="0.25">
      <c r="A27" s="198" t="s">
        <v>7</v>
      </c>
      <c r="B27" s="8" t="s">
        <v>8</v>
      </c>
      <c r="C27" s="24"/>
      <c r="D27" s="20"/>
      <c r="E27" s="20"/>
      <c r="F27" s="22">
        <v>14304</v>
      </c>
      <c r="G27" s="23">
        <v>13345</v>
      </c>
      <c r="H27" s="190">
        <v>2361</v>
      </c>
      <c r="I27" s="190">
        <f>H27</f>
        <v>2361</v>
      </c>
      <c r="J27" s="190">
        <f>I27-90.5</f>
        <v>2270.5</v>
      </c>
      <c r="K27" s="190">
        <f>J27</f>
        <v>2270.5</v>
      </c>
      <c r="L27" s="190">
        <f>K27</f>
        <v>2270.5</v>
      </c>
      <c r="M27" s="190">
        <f>L27</f>
        <v>2270.5</v>
      </c>
      <c r="N27" s="25"/>
    </row>
    <row r="28" spans="1:18" x14ac:dyDescent="0.25">
      <c r="A28" s="200"/>
      <c r="B28" s="8" t="s">
        <v>4</v>
      </c>
      <c r="C28" s="19"/>
      <c r="D28" s="20"/>
      <c r="E28" s="20"/>
      <c r="F28" s="20">
        <f>F27*$P$2</f>
        <v>2045.4719999999998</v>
      </c>
      <c r="G28" s="20">
        <f>G27*$P$2</f>
        <v>1908.3349999999998</v>
      </c>
      <c r="H28" s="183">
        <f>H27*$P$2</f>
        <v>337.62299999999999</v>
      </c>
      <c r="I28" s="183">
        <f t="shared" ref="I28:M28" si="4">I27*$P$2</f>
        <v>337.62299999999999</v>
      </c>
      <c r="J28" s="183">
        <f t="shared" si="4"/>
        <v>324.68149999999997</v>
      </c>
      <c r="K28" s="183">
        <f t="shared" si="4"/>
        <v>324.68149999999997</v>
      </c>
      <c r="L28" s="183">
        <f t="shared" si="4"/>
        <v>324.68149999999997</v>
      </c>
      <c r="M28" s="183">
        <f t="shared" si="4"/>
        <v>324.68149999999997</v>
      </c>
      <c r="N28" s="25"/>
    </row>
    <row r="29" spans="1:18" x14ac:dyDescent="0.25">
      <c r="A29" s="199"/>
      <c r="B29" s="8" t="s">
        <v>5</v>
      </c>
      <c r="C29" s="19"/>
      <c r="D29" s="20"/>
      <c r="E29" s="20"/>
      <c r="F29" s="20"/>
      <c r="G29" s="20"/>
      <c r="H29" s="190">
        <v>100</v>
      </c>
      <c r="I29" s="190">
        <f>I28/H28*100</f>
        <v>100</v>
      </c>
      <c r="J29" s="193">
        <f>J28/H28*100</f>
        <v>96.166878441338412</v>
      </c>
      <c r="K29" s="193">
        <f>K28/H28*100</f>
        <v>96.166878441338412</v>
      </c>
      <c r="L29" s="193">
        <f>L28/H28*100</f>
        <v>96.166878441338412</v>
      </c>
      <c r="M29" s="193">
        <f>M28/H28*100</f>
        <v>96.166878441338412</v>
      </c>
      <c r="N29" s="25"/>
    </row>
    <row r="30" spans="1:18" ht="15.75" customHeight="1" x14ac:dyDescent="0.25">
      <c r="A30" s="198" t="s">
        <v>9</v>
      </c>
      <c r="B30" s="8" t="s">
        <v>10</v>
      </c>
      <c r="C30" s="24"/>
      <c r="D30" s="9"/>
      <c r="E30" s="20"/>
      <c r="F30" s="22">
        <v>21938</v>
      </c>
      <c r="G30" s="23">
        <v>21996</v>
      </c>
      <c r="H30" s="190">
        <v>33671</v>
      </c>
      <c r="I30" s="190">
        <f>H30-336.9</f>
        <v>33334.1</v>
      </c>
      <c r="J30" s="190">
        <f>I30-267.8</f>
        <v>33066.299999999996</v>
      </c>
      <c r="K30" s="190">
        <f>J30-520.6</f>
        <v>32545.699999999997</v>
      </c>
      <c r="L30" s="190">
        <f>K30-483.9</f>
        <v>32061.799999999996</v>
      </c>
      <c r="M30" s="190">
        <f>L30-563.5</f>
        <v>31498.299999999996</v>
      </c>
      <c r="N30" s="25"/>
      <c r="P30" s="25"/>
    </row>
    <row r="31" spans="1:18" x14ac:dyDescent="0.25">
      <c r="A31" s="200"/>
      <c r="B31" s="8" t="s">
        <v>4</v>
      </c>
      <c r="C31" s="24"/>
      <c r="D31" s="20"/>
      <c r="E31" s="20"/>
      <c r="F31" s="20">
        <f>F30*$P$1</f>
        <v>2698.3739999999998</v>
      </c>
      <c r="G31" s="20">
        <f>G30*$P$1</f>
        <v>2705.5079999999998</v>
      </c>
      <c r="H31" s="183">
        <f>H30*$P$1</f>
        <v>4141.5330000000004</v>
      </c>
      <c r="I31" s="183">
        <f t="shared" ref="I31:M31" si="5">I30*$P$1</f>
        <v>4100.0942999999997</v>
      </c>
      <c r="J31" s="183">
        <f t="shared" si="5"/>
        <v>4067.1548999999995</v>
      </c>
      <c r="K31" s="183">
        <f t="shared" si="5"/>
        <v>4003.1210999999994</v>
      </c>
      <c r="L31" s="183">
        <f t="shared" si="5"/>
        <v>3943.6013999999996</v>
      </c>
      <c r="M31" s="183">
        <f t="shared" si="5"/>
        <v>3874.2908999999995</v>
      </c>
      <c r="N31" s="25"/>
    </row>
    <row r="32" spans="1:18" x14ac:dyDescent="0.25">
      <c r="A32" s="199"/>
      <c r="B32" s="8" t="s">
        <v>5</v>
      </c>
      <c r="C32" s="24"/>
      <c r="D32" s="20"/>
      <c r="E32" s="20"/>
      <c r="F32" s="20"/>
      <c r="G32" s="20"/>
      <c r="H32" s="190">
        <v>100</v>
      </c>
      <c r="I32" s="193">
        <f>I31/H31*100</f>
        <v>98.999435716194924</v>
      </c>
      <c r="J32" s="193">
        <f>J31/H31*100</f>
        <v>98.204092542544004</v>
      </c>
      <c r="K32" s="193">
        <f>K31/H31*100</f>
        <v>96.657954916693868</v>
      </c>
      <c r="L32" s="193">
        <f>L31/H31*100</f>
        <v>95.220813162662211</v>
      </c>
      <c r="M32" s="193">
        <f>M31/H31*100</f>
        <v>93.547266193460231</v>
      </c>
      <c r="N32" s="25"/>
    </row>
    <row r="33" spans="14:14" ht="15.75" customHeight="1" x14ac:dyDescent="0.25">
      <c r="N33" s="25"/>
    </row>
    <row r="34" spans="14:14" x14ac:dyDescent="0.25">
      <c r="N34" s="25"/>
    </row>
    <row r="35" spans="14:14" x14ac:dyDescent="0.25">
      <c r="N35" s="25"/>
    </row>
    <row r="36" spans="14:14" ht="30" customHeight="1" x14ac:dyDescent="0.25">
      <c r="N36" s="25"/>
    </row>
    <row r="37" spans="14:14" ht="30" customHeight="1" x14ac:dyDescent="0.25">
      <c r="N37" s="25"/>
    </row>
  </sheetData>
  <mergeCells count="11">
    <mergeCell ref="B3:B4"/>
    <mergeCell ref="C3:M3"/>
    <mergeCell ref="A5:A7"/>
    <mergeCell ref="A21:A22"/>
    <mergeCell ref="B21:B22"/>
    <mergeCell ref="C21:M21"/>
    <mergeCell ref="A23:A24"/>
    <mergeCell ref="A25:A26"/>
    <mergeCell ref="A27:A29"/>
    <mergeCell ref="A30:A32"/>
    <mergeCell ref="A3:A4"/>
  </mergeCells>
  <pageMargins left="0.7" right="0.7" top="0.75" bottom="0.75" header="0.3" footer="0.3"/>
  <pageSetup paperSize="9" orientation="portrait" horizontalDpi="0" verticalDpi="0" r:id="rId1"/>
  <ignoredErrors>
    <ignoredError sqref="I25:M25 J27 I26 K26:M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7"/>
  <sheetViews>
    <sheetView topLeftCell="D1" zoomScale="80" zoomScaleNormal="80" zoomScaleSheetLayoutView="130" workbookViewId="0">
      <pane ySplit="4" topLeftCell="A59" activePane="bottomLeft" state="frozen"/>
      <selection activeCell="B1" sqref="B1"/>
      <selection pane="bottomLeft" activeCell="AK6" sqref="AK6:AN11"/>
    </sheetView>
  </sheetViews>
  <sheetFormatPr defaultColWidth="9.140625" defaultRowHeight="15.75" x14ac:dyDescent="0.25"/>
  <cols>
    <col min="1" max="1" width="3.85546875" style="90" hidden="1" customWidth="1"/>
    <col min="2" max="2" width="4.42578125" style="91" hidden="1" customWidth="1"/>
    <col min="3" max="3" width="22" style="92" hidden="1" customWidth="1"/>
    <col min="4" max="4" width="3.5703125" style="92" customWidth="1"/>
    <col min="5" max="5" width="51.28515625" style="134" customWidth="1"/>
    <col min="6" max="6" width="10" style="134" customWidth="1"/>
    <col min="7" max="7" width="9.42578125" style="135" customWidth="1"/>
    <col min="8" max="8" width="8.85546875" style="135" customWidth="1"/>
    <col min="9" max="9" width="7.5703125" style="136" customWidth="1"/>
    <col min="10" max="10" width="9.7109375" style="135" customWidth="1"/>
    <col min="11" max="11" width="7.85546875" style="94" customWidth="1"/>
    <col min="12" max="12" width="7.28515625" style="94" customWidth="1"/>
    <col min="13" max="13" width="6.85546875" style="137" customWidth="1"/>
    <col min="14" max="14" width="9.28515625" style="94" customWidth="1"/>
    <col min="15" max="15" width="5.5703125" style="94" customWidth="1"/>
    <col min="16" max="16" width="6.140625" style="94" customWidth="1"/>
    <col min="17" max="17" width="6.42578125" style="94" customWidth="1"/>
    <col min="18" max="18" width="3.5703125" style="94" customWidth="1"/>
    <col min="19" max="19" width="7.28515625" style="94" customWidth="1"/>
    <col min="20" max="20" width="8.85546875" style="94" customWidth="1"/>
    <col min="21" max="21" width="5.85546875" style="94" customWidth="1"/>
    <col min="22" max="22" width="4.85546875" style="94" customWidth="1"/>
    <col min="23" max="25" width="5.28515625" style="147" hidden="1" customWidth="1"/>
    <col min="26" max="26" width="12.140625" style="46" hidden="1" customWidth="1"/>
    <col min="27" max="28" width="13.28515625" style="46" hidden="1" customWidth="1"/>
    <col min="29" max="35" width="0" style="46" hidden="1" customWidth="1"/>
    <col min="36" max="36" width="9.140625" style="46"/>
    <col min="37" max="37" width="16.28515625" style="46" customWidth="1"/>
    <col min="38" max="38" width="20.28515625" style="46" customWidth="1"/>
    <col min="39" max="39" width="15.7109375" style="46" customWidth="1"/>
    <col min="40" max="40" width="19" style="46" customWidth="1"/>
    <col min="41" max="16384" width="9.140625" style="46"/>
  </cols>
  <sheetData>
    <row r="1" spans="1:42" s="31" customFormat="1" ht="31.5" hidden="1" customHeight="1" x14ac:dyDescent="0.25">
      <c r="A1" s="26"/>
      <c r="B1" s="27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/>
      <c r="X1" s="30"/>
      <c r="Y1" s="30"/>
    </row>
    <row r="2" spans="1:42" s="34" customFormat="1" ht="21" customHeight="1" x14ac:dyDescent="0.25">
      <c r="A2" s="211" t="s">
        <v>13</v>
      </c>
      <c r="B2" s="214" t="s">
        <v>14</v>
      </c>
      <c r="C2" s="217" t="s">
        <v>15</v>
      </c>
      <c r="D2" s="220" t="s">
        <v>16</v>
      </c>
      <c r="E2" s="220" t="s">
        <v>17</v>
      </c>
      <c r="F2" s="206" t="s">
        <v>18</v>
      </c>
      <c r="G2" s="209" t="s">
        <v>19</v>
      </c>
      <c r="H2" s="209"/>
      <c r="I2" s="209"/>
      <c r="J2" s="209"/>
      <c r="K2" s="203" t="s">
        <v>20</v>
      </c>
      <c r="L2" s="203" t="s">
        <v>21</v>
      </c>
      <c r="M2" s="210" t="s">
        <v>22</v>
      </c>
      <c r="N2" s="203" t="s">
        <v>23</v>
      </c>
      <c r="O2" s="207" t="s">
        <v>24</v>
      </c>
      <c r="P2" s="207"/>
      <c r="Q2" s="207"/>
      <c r="R2" s="207"/>
      <c r="S2" s="207"/>
      <c r="T2" s="207"/>
      <c r="U2" s="207"/>
      <c r="V2" s="32"/>
      <c r="W2" s="33"/>
      <c r="X2" s="33"/>
      <c r="Y2" s="33"/>
      <c r="AC2" s="33" t="s">
        <v>25</v>
      </c>
      <c r="AD2" s="33" t="s">
        <v>4</v>
      </c>
      <c r="AE2" s="33" t="s">
        <v>26</v>
      </c>
      <c r="AF2" s="33" t="s">
        <v>27</v>
      </c>
    </row>
    <row r="3" spans="1:42" s="34" customFormat="1" ht="53.45" customHeight="1" thickBot="1" x14ac:dyDescent="0.3">
      <c r="A3" s="212"/>
      <c r="B3" s="215"/>
      <c r="C3" s="218"/>
      <c r="D3" s="220"/>
      <c r="E3" s="220"/>
      <c r="F3" s="206"/>
      <c r="G3" s="208" t="s">
        <v>28</v>
      </c>
      <c r="H3" s="208" t="s">
        <v>29</v>
      </c>
      <c r="I3" s="208" t="s">
        <v>30</v>
      </c>
      <c r="J3" s="206" t="s">
        <v>31</v>
      </c>
      <c r="K3" s="203"/>
      <c r="L3" s="203"/>
      <c r="M3" s="210"/>
      <c r="N3" s="203"/>
      <c r="O3" s="203" t="s">
        <v>32</v>
      </c>
      <c r="P3" s="203" t="s">
        <v>33</v>
      </c>
      <c r="Q3" s="203" t="s">
        <v>34</v>
      </c>
      <c r="R3" s="203" t="s">
        <v>35</v>
      </c>
      <c r="S3" s="203" t="s">
        <v>36</v>
      </c>
      <c r="T3" s="203" t="s">
        <v>37</v>
      </c>
      <c r="U3" s="203" t="s">
        <v>38</v>
      </c>
      <c r="V3" s="35"/>
      <c r="W3" s="33"/>
      <c r="X3" s="33"/>
      <c r="Y3" s="33"/>
      <c r="AC3" s="36">
        <v>11.9</v>
      </c>
      <c r="AD3" s="36">
        <v>3.7</v>
      </c>
      <c r="AE3" s="36">
        <v>1.6</v>
      </c>
      <c r="AF3" s="36">
        <v>10.1</v>
      </c>
    </row>
    <row r="4" spans="1:42" s="34" customFormat="1" ht="46.15" customHeight="1" x14ac:dyDescent="0.25">
      <c r="A4" s="213"/>
      <c r="B4" s="216"/>
      <c r="C4" s="219"/>
      <c r="D4" s="220"/>
      <c r="E4" s="220"/>
      <c r="F4" s="206"/>
      <c r="G4" s="208"/>
      <c r="H4" s="208"/>
      <c r="I4" s="208"/>
      <c r="J4" s="206"/>
      <c r="K4" s="203"/>
      <c r="L4" s="203"/>
      <c r="M4" s="210"/>
      <c r="N4" s="203"/>
      <c r="O4" s="204"/>
      <c r="P4" s="204"/>
      <c r="Q4" s="204"/>
      <c r="R4" s="205"/>
      <c r="S4" s="205"/>
      <c r="T4" s="204"/>
      <c r="U4" s="204"/>
      <c r="V4" s="37"/>
      <c r="W4" s="38" t="s">
        <v>11</v>
      </c>
      <c r="X4" s="38" t="s">
        <v>12</v>
      </c>
      <c r="Y4" s="38" t="s">
        <v>39</v>
      </c>
      <c r="Z4" s="39" t="s">
        <v>40</v>
      </c>
      <c r="AA4" s="39" t="s">
        <v>41</v>
      </c>
      <c r="AC4" s="40">
        <f>AC3/5</f>
        <v>2.38</v>
      </c>
      <c r="AD4" s="40">
        <f t="shared" ref="AD4:AF4" si="0">AD3/5</f>
        <v>0.74</v>
      </c>
      <c r="AE4" s="40">
        <f t="shared" si="0"/>
        <v>0.32</v>
      </c>
      <c r="AF4" s="40">
        <f t="shared" si="0"/>
        <v>2.02</v>
      </c>
      <c r="AG4" s="40"/>
    </row>
    <row r="5" spans="1:42" ht="18" customHeight="1" x14ac:dyDescent="0.25">
      <c r="A5" s="41"/>
      <c r="B5" s="42"/>
      <c r="C5" s="43"/>
      <c r="D5" s="202" t="s">
        <v>42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44"/>
      <c r="W5" s="33"/>
      <c r="X5" s="45"/>
      <c r="Y5" s="45"/>
      <c r="AJ5" s="34"/>
      <c r="AK5" s="34"/>
      <c r="AL5" s="34"/>
      <c r="AM5" s="34"/>
      <c r="AN5" s="34"/>
    </row>
    <row r="6" spans="1:42" s="63" customFormat="1" ht="63" customHeight="1" x14ac:dyDescent="0.25">
      <c r="A6" s="47"/>
      <c r="B6" s="47"/>
      <c r="C6" s="48"/>
      <c r="D6" s="49">
        <v>1</v>
      </c>
      <c r="E6" s="50" t="s">
        <v>43</v>
      </c>
      <c r="F6" s="51"/>
      <c r="G6" s="52"/>
      <c r="H6" s="53"/>
      <c r="I6" s="54"/>
      <c r="J6" s="54"/>
      <c r="K6" s="54"/>
      <c r="L6" s="53"/>
      <c r="M6" s="55"/>
      <c r="N6" s="56"/>
      <c r="O6" s="57"/>
      <c r="P6" s="57"/>
      <c r="Q6" s="57"/>
      <c r="R6" s="57"/>
      <c r="S6" s="58"/>
      <c r="T6" s="59"/>
      <c r="U6" s="60"/>
      <c r="V6" s="44"/>
      <c r="W6" s="61"/>
      <c r="X6" s="61"/>
      <c r="Y6" s="61"/>
      <c r="Z6" s="62">
        <v>1</v>
      </c>
      <c r="AA6" s="62">
        <v>1</v>
      </c>
      <c r="AC6" s="64">
        <f>G6/5</f>
        <v>0</v>
      </c>
      <c r="AK6" s="167" t="s">
        <v>2</v>
      </c>
      <c r="AL6" s="167" t="s">
        <v>114</v>
      </c>
      <c r="AM6" s="167" t="s">
        <v>115</v>
      </c>
      <c r="AN6" s="167" t="s">
        <v>116</v>
      </c>
      <c r="AP6" s="168">
        <v>239.6</v>
      </c>
    </row>
    <row r="7" spans="1:42" s="63" customFormat="1" x14ac:dyDescent="0.25">
      <c r="A7" s="47"/>
      <c r="B7" s="47"/>
      <c r="C7" s="48"/>
      <c r="D7" s="49"/>
      <c r="E7" s="66" t="s">
        <v>44</v>
      </c>
      <c r="F7" s="67">
        <v>10</v>
      </c>
      <c r="G7" s="148">
        <v>4.76</v>
      </c>
      <c r="H7" s="57"/>
      <c r="I7" s="56"/>
      <c r="J7" s="68">
        <v>1.51</v>
      </c>
      <c r="K7" s="68">
        <v>0.79</v>
      </c>
      <c r="L7" s="57">
        <v>5.4</v>
      </c>
      <c r="M7" s="41">
        <v>2023</v>
      </c>
      <c r="N7" s="56">
        <v>4.3</v>
      </c>
      <c r="O7" s="57"/>
      <c r="P7" s="57"/>
      <c r="Q7" s="57"/>
      <c r="R7" s="57"/>
      <c r="S7" s="58"/>
      <c r="T7" s="40">
        <f>N7</f>
        <v>4.3</v>
      </c>
      <c r="U7" s="60"/>
      <c r="V7" s="44"/>
      <c r="W7" s="61"/>
      <c r="X7" s="61"/>
      <c r="Y7" s="61"/>
      <c r="Z7" s="62"/>
      <c r="AA7" s="62"/>
      <c r="AC7" s="69"/>
      <c r="AK7" s="165">
        <v>2022</v>
      </c>
      <c r="AL7" s="168">
        <f>SUM(G20:G30,G55:G56,G71)</f>
        <v>177.83308650219999</v>
      </c>
      <c r="AM7" s="168">
        <f>SUM(H55:H56,H64:H68)</f>
        <v>567.59</v>
      </c>
      <c r="AN7" s="170" t="s">
        <v>108</v>
      </c>
      <c r="AP7" s="168">
        <v>388.87</v>
      </c>
    </row>
    <row r="8" spans="1:42" s="63" customFormat="1" x14ac:dyDescent="0.25">
      <c r="A8" s="47"/>
      <c r="B8" s="47"/>
      <c r="C8" s="48"/>
      <c r="D8" s="49"/>
      <c r="E8" s="66" t="s">
        <v>45</v>
      </c>
      <c r="F8" s="67">
        <v>10</v>
      </c>
      <c r="G8" s="149">
        <v>2.63</v>
      </c>
      <c r="H8" s="57"/>
      <c r="I8" s="56"/>
      <c r="J8" s="70">
        <v>0.83</v>
      </c>
      <c r="K8" s="70">
        <v>0.44</v>
      </c>
      <c r="L8" s="70">
        <v>9.8000000000000007</v>
      </c>
      <c r="M8" s="41">
        <v>2023</v>
      </c>
      <c r="N8" s="56">
        <v>4.3</v>
      </c>
      <c r="O8" s="57"/>
      <c r="P8" s="57"/>
      <c r="Q8" s="57"/>
      <c r="R8" s="57"/>
      <c r="S8" s="58"/>
      <c r="T8" s="40">
        <f t="shared" ref="T8:T73" si="1">N8</f>
        <v>4.3</v>
      </c>
      <c r="U8" s="60"/>
      <c r="V8" s="44"/>
      <c r="W8" s="61"/>
      <c r="X8" s="61"/>
      <c r="Y8" s="61"/>
      <c r="Z8" s="62"/>
      <c r="AA8" s="62"/>
      <c r="AC8" s="69"/>
      <c r="AK8" s="165">
        <v>2023</v>
      </c>
      <c r="AL8" s="168">
        <f>SUM(G18,G31:G33,G36:G51,G72)</f>
        <v>421.89923019148006</v>
      </c>
      <c r="AM8" s="168"/>
      <c r="AN8" s="170" t="s">
        <v>108</v>
      </c>
      <c r="AP8" s="168">
        <v>0</v>
      </c>
    </row>
    <row r="9" spans="1:42" s="63" customFormat="1" x14ac:dyDescent="0.25">
      <c r="A9" s="47"/>
      <c r="B9" s="47"/>
      <c r="C9" s="48"/>
      <c r="D9" s="49"/>
      <c r="E9" s="66" t="s">
        <v>46</v>
      </c>
      <c r="F9" s="71">
        <v>46</v>
      </c>
      <c r="G9" s="149">
        <v>12.11</v>
      </c>
      <c r="H9" s="57"/>
      <c r="I9" s="56"/>
      <c r="J9" s="70">
        <v>3.82</v>
      </c>
      <c r="K9" s="70">
        <v>2.02</v>
      </c>
      <c r="L9" s="68">
        <v>9.8000000000000007</v>
      </c>
      <c r="M9" s="41">
        <v>2023</v>
      </c>
      <c r="N9" s="68">
        <v>19.760000000000002</v>
      </c>
      <c r="O9" s="57"/>
      <c r="P9" s="57"/>
      <c r="Q9" s="57"/>
      <c r="R9" s="57"/>
      <c r="S9" s="58"/>
      <c r="T9" s="40">
        <f t="shared" si="1"/>
        <v>19.760000000000002</v>
      </c>
      <c r="U9" s="60"/>
      <c r="V9" s="44"/>
      <c r="W9" s="61"/>
      <c r="X9" s="61"/>
      <c r="Y9" s="61"/>
      <c r="Z9" s="62"/>
      <c r="AA9" s="62"/>
      <c r="AC9" s="69"/>
      <c r="AK9" s="166">
        <v>2024</v>
      </c>
      <c r="AL9" s="168">
        <f>G73</f>
        <v>64.203682916433351</v>
      </c>
      <c r="AM9" s="168">
        <f>H34</f>
        <v>1346.62</v>
      </c>
      <c r="AN9" s="170" t="s">
        <v>108</v>
      </c>
      <c r="AP9" s="168">
        <v>571.11</v>
      </c>
    </row>
    <row r="10" spans="1:42" s="63" customFormat="1" x14ac:dyDescent="0.25">
      <c r="A10" s="47"/>
      <c r="B10" s="47"/>
      <c r="C10" s="48"/>
      <c r="D10" s="49"/>
      <c r="E10" s="66" t="s">
        <v>47</v>
      </c>
      <c r="F10" s="67">
        <v>4</v>
      </c>
      <c r="G10" s="150">
        <v>1.05</v>
      </c>
      <c r="H10" s="72"/>
      <c r="I10" s="73"/>
      <c r="J10" s="73">
        <v>0.33</v>
      </c>
      <c r="K10" s="73">
        <v>0.18</v>
      </c>
      <c r="L10" s="72">
        <v>9.8000000000000007</v>
      </c>
      <c r="M10" s="41">
        <v>2023</v>
      </c>
      <c r="N10" s="73">
        <v>1.72</v>
      </c>
      <c r="O10" s="72"/>
      <c r="P10" s="72"/>
      <c r="Q10" s="72"/>
      <c r="R10" s="57"/>
      <c r="S10" s="58"/>
      <c r="T10" s="40">
        <f t="shared" si="1"/>
        <v>1.72</v>
      </c>
      <c r="U10" s="60"/>
      <c r="V10" s="44"/>
      <c r="W10" s="61"/>
      <c r="X10" s="61"/>
      <c r="Y10" s="61"/>
      <c r="Z10" s="62"/>
      <c r="AA10" s="62"/>
      <c r="AC10" s="69"/>
      <c r="AK10" s="166">
        <v>2025</v>
      </c>
      <c r="AL10" s="168">
        <f>SUM(G52:G53,G58:G62,G69,G74)</f>
        <v>374.48653804536667</v>
      </c>
      <c r="AM10" s="168" t="s">
        <v>108</v>
      </c>
      <c r="AN10" s="170" t="s">
        <v>108</v>
      </c>
      <c r="AP10" s="168">
        <v>1739.63</v>
      </c>
    </row>
    <row r="11" spans="1:42" s="63" customFormat="1" x14ac:dyDescent="0.25">
      <c r="A11" s="47"/>
      <c r="B11" s="47"/>
      <c r="C11" s="48"/>
      <c r="D11" s="49"/>
      <c r="E11" s="66" t="s">
        <v>48</v>
      </c>
      <c r="F11" s="67">
        <v>2</v>
      </c>
      <c r="G11" s="150">
        <v>0.53</v>
      </c>
      <c r="H11" s="57"/>
      <c r="I11" s="56"/>
      <c r="J11" s="56">
        <v>0.17</v>
      </c>
      <c r="K11" s="56">
        <v>0.09</v>
      </c>
      <c r="L11" s="57">
        <v>9.8000000000000007</v>
      </c>
      <c r="M11" s="41">
        <v>2023</v>
      </c>
      <c r="N11" s="56">
        <v>0.86</v>
      </c>
      <c r="O11" s="57"/>
      <c r="P11" s="57"/>
      <c r="Q11" s="57"/>
      <c r="R11" s="57"/>
      <c r="S11" s="58"/>
      <c r="T11" s="40">
        <f t="shared" si="1"/>
        <v>0.86</v>
      </c>
      <c r="U11" s="60"/>
      <c r="V11" s="44"/>
      <c r="W11" s="61"/>
      <c r="X11" s="61"/>
      <c r="Y11" s="61"/>
      <c r="Z11" s="62"/>
      <c r="AA11" s="62"/>
      <c r="AC11" s="69"/>
      <c r="AK11" s="166">
        <v>2026</v>
      </c>
      <c r="AL11" s="168">
        <f>G76+G75</f>
        <v>1781.8084482543502</v>
      </c>
      <c r="AM11" s="168" t="s">
        <v>108</v>
      </c>
      <c r="AN11" s="170" t="s">
        <v>108</v>
      </c>
      <c r="AP11" s="171"/>
    </row>
    <row r="12" spans="1:42" s="63" customFormat="1" x14ac:dyDescent="0.25">
      <c r="A12" s="47"/>
      <c r="B12" s="47"/>
      <c r="C12" s="48"/>
      <c r="D12" s="49"/>
      <c r="E12" s="66" t="s">
        <v>49</v>
      </c>
      <c r="F12" s="67">
        <v>1</v>
      </c>
      <c r="G12" s="150">
        <v>0.48</v>
      </c>
      <c r="H12" s="57"/>
      <c r="I12" s="56"/>
      <c r="J12" s="56">
        <v>0.15</v>
      </c>
      <c r="K12" s="56">
        <v>0.08</v>
      </c>
      <c r="L12" s="57">
        <v>5.4</v>
      </c>
      <c r="M12" s="41">
        <v>2023</v>
      </c>
      <c r="N12" s="56">
        <v>0.43</v>
      </c>
      <c r="O12" s="57"/>
      <c r="P12" s="57"/>
      <c r="Q12" s="57"/>
      <c r="R12" s="57"/>
      <c r="S12" s="58"/>
      <c r="T12" s="40">
        <f t="shared" si="1"/>
        <v>0.43</v>
      </c>
      <c r="U12" s="60"/>
      <c r="V12" s="44"/>
      <c r="W12" s="61"/>
      <c r="X12" s="61"/>
      <c r="Y12" s="61"/>
      <c r="Z12" s="62"/>
      <c r="AA12" s="62"/>
      <c r="AC12" s="69"/>
      <c r="AJ12" s="31"/>
      <c r="AK12" s="169"/>
      <c r="AL12" s="171">
        <f>SUM(AL7:AL11)</f>
        <v>2820.2309859098305</v>
      </c>
      <c r="AM12" s="171">
        <f t="shared" ref="AM12:AN12" si="2">SUM(AM7:AM11)</f>
        <v>1914.21</v>
      </c>
      <c r="AN12" s="171">
        <f t="shared" si="2"/>
        <v>0</v>
      </c>
    </row>
    <row r="13" spans="1:42" s="63" customFormat="1" x14ac:dyDescent="0.25">
      <c r="A13" s="47"/>
      <c r="B13" s="47"/>
      <c r="C13" s="48"/>
      <c r="D13" s="49"/>
      <c r="E13" s="66" t="s">
        <v>50</v>
      </c>
      <c r="F13" s="67">
        <v>92</v>
      </c>
      <c r="G13" s="150">
        <v>24.21</v>
      </c>
      <c r="H13" s="57"/>
      <c r="I13" s="56"/>
      <c r="J13" s="56">
        <v>7.65</v>
      </c>
      <c r="K13" s="56">
        <v>4.03</v>
      </c>
      <c r="L13" s="57">
        <v>9.8000000000000007</v>
      </c>
      <c r="M13" s="41">
        <v>2023</v>
      </c>
      <c r="N13" s="56">
        <v>39.520000000000003</v>
      </c>
      <c r="O13" s="57"/>
      <c r="P13" s="57"/>
      <c r="Q13" s="57"/>
      <c r="R13" s="57"/>
      <c r="S13" s="58"/>
      <c r="T13" s="40">
        <f t="shared" si="1"/>
        <v>39.520000000000003</v>
      </c>
      <c r="U13" s="60"/>
      <c r="V13" s="44"/>
      <c r="W13" s="61"/>
      <c r="X13" s="61"/>
      <c r="Y13" s="61"/>
      <c r="Z13" s="62"/>
      <c r="AA13" s="62"/>
      <c r="AC13" s="69"/>
      <c r="AK13" s="65"/>
      <c r="AL13" s="65"/>
      <c r="AM13" s="65"/>
    </row>
    <row r="14" spans="1:42" s="63" customFormat="1" x14ac:dyDescent="0.25">
      <c r="A14" s="47"/>
      <c r="B14" s="47"/>
      <c r="C14" s="48"/>
      <c r="D14" s="49"/>
      <c r="E14" s="66" t="s">
        <v>51</v>
      </c>
      <c r="F14" s="67">
        <v>20</v>
      </c>
      <c r="G14" s="150">
        <v>9.5299999999999994</v>
      </c>
      <c r="H14" s="57"/>
      <c r="I14" s="56"/>
      <c r="J14" s="56">
        <v>3.01</v>
      </c>
      <c r="K14" s="56">
        <v>1.59</v>
      </c>
      <c r="L14" s="57">
        <v>5.4</v>
      </c>
      <c r="M14" s="41">
        <v>2023</v>
      </c>
      <c r="N14" s="56">
        <v>8.59</v>
      </c>
      <c r="O14" s="57"/>
      <c r="P14" s="57"/>
      <c r="Q14" s="57"/>
      <c r="R14" s="57"/>
      <c r="S14" s="58"/>
      <c r="T14" s="40">
        <f t="shared" si="1"/>
        <v>8.59</v>
      </c>
      <c r="U14" s="60"/>
      <c r="V14" s="44"/>
      <c r="W14" s="61"/>
      <c r="X14" s="61"/>
      <c r="Y14" s="61"/>
      <c r="Z14" s="62"/>
      <c r="AA14" s="62"/>
      <c r="AC14" s="69"/>
    </row>
    <row r="15" spans="1:42" s="63" customFormat="1" x14ac:dyDescent="0.25">
      <c r="A15" s="47"/>
      <c r="B15" s="47"/>
      <c r="C15" s="48"/>
      <c r="D15" s="49"/>
      <c r="E15" s="66" t="s">
        <v>52</v>
      </c>
      <c r="F15" s="67">
        <v>12</v>
      </c>
      <c r="G15" s="150">
        <v>3.16</v>
      </c>
      <c r="H15" s="57"/>
      <c r="I15" s="56"/>
      <c r="J15" s="56">
        <v>1</v>
      </c>
      <c r="K15" s="56">
        <v>0.53</v>
      </c>
      <c r="L15" s="57">
        <v>9.8000000000000007</v>
      </c>
      <c r="M15" s="41">
        <v>2023</v>
      </c>
      <c r="N15" s="56">
        <v>5.15</v>
      </c>
      <c r="O15" s="57"/>
      <c r="P15" s="57"/>
      <c r="Q15" s="57"/>
      <c r="R15" s="57"/>
      <c r="S15" s="58"/>
      <c r="T15" s="40">
        <f t="shared" si="1"/>
        <v>5.15</v>
      </c>
      <c r="U15" s="60"/>
      <c r="V15" s="44"/>
      <c r="W15" s="61"/>
      <c r="X15" s="61"/>
      <c r="Y15" s="61"/>
      <c r="Z15" s="62"/>
      <c r="AA15" s="62"/>
      <c r="AC15" s="69"/>
    </row>
    <row r="16" spans="1:42" s="63" customFormat="1" x14ac:dyDescent="0.25">
      <c r="A16" s="47"/>
      <c r="B16" s="47"/>
      <c r="C16" s="48"/>
      <c r="D16" s="49"/>
      <c r="E16" s="66" t="s">
        <v>53</v>
      </c>
      <c r="F16" s="67">
        <v>17</v>
      </c>
      <c r="G16" s="150">
        <v>4.47</v>
      </c>
      <c r="H16" s="57"/>
      <c r="I16" s="56"/>
      <c r="J16" s="56">
        <v>1.41</v>
      </c>
      <c r="K16" s="56">
        <v>0.75</v>
      </c>
      <c r="L16" s="57">
        <v>9.8000000000000007</v>
      </c>
      <c r="M16" s="41">
        <v>2023</v>
      </c>
      <c r="N16" s="56">
        <v>7.3</v>
      </c>
      <c r="O16" s="57"/>
      <c r="P16" s="57"/>
      <c r="Q16" s="57"/>
      <c r="R16" s="57"/>
      <c r="S16" s="58"/>
      <c r="T16" s="40">
        <f t="shared" si="1"/>
        <v>7.3</v>
      </c>
      <c r="U16" s="60"/>
      <c r="V16" s="44"/>
      <c r="W16" s="61"/>
      <c r="X16" s="61"/>
      <c r="Y16" s="61"/>
      <c r="Z16" s="62"/>
      <c r="AA16" s="62"/>
      <c r="AC16" s="69"/>
    </row>
    <row r="17" spans="1:34" ht="16.5" thickBot="1" x14ac:dyDescent="0.3">
      <c r="A17" s="74"/>
      <c r="B17" s="74"/>
      <c r="C17" s="75"/>
      <c r="D17" s="49"/>
      <c r="E17" s="66" t="s">
        <v>54</v>
      </c>
      <c r="F17" s="67">
        <v>213</v>
      </c>
      <c r="G17" s="150">
        <v>56.05</v>
      </c>
      <c r="H17" s="57"/>
      <c r="I17" s="76"/>
      <c r="J17" s="76">
        <v>17.71</v>
      </c>
      <c r="K17" s="56">
        <v>9.33</v>
      </c>
      <c r="L17" s="57">
        <v>9.8000000000000007</v>
      </c>
      <c r="M17" s="41">
        <v>2023</v>
      </c>
      <c r="N17" s="56">
        <v>91.5</v>
      </c>
      <c r="O17" s="57"/>
      <c r="P17" s="57"/>
      <c r="Q17" s="57"/>
      <c r="R17" s="57"/>
      <c r="S17" s="58"/>
      <c r="T17" s="40">
        <f t="shared" si="1"/>
        <v>91.5</v>
      </c>
      <c r="U17" s="60"/>
      <c r="V17" s="77"/>
      <c r="W17" s="61"/>
      <c r="X17" s="62"/>
      <c r="Y17" s="62"/>
      <c r="Z17" s="62">
        <v>1</v>
      </c>
      <c r="AA17" s="62">
        <v>1</v>
      </c>
      <c r="AC17" s="78"/>
      <c r="AE17" s="79"/>
      <c r="AF17" s="79"/>
      <c r="AG17" s="80"/>
      <c r="AH17" s="80"/>
    </row>
    <row r="18" spans="1:34" ht="19.149999999999999" customHeight="1" thickBot="1" x14ac:dyDescent="0.3">
      <c r="A18" s="74"/>
      <c r="B18" s="74"/>
      <c r="C18" s="75"/>
      <c r="D18" s="49"/>
      <c r="E18" s="66" t="s">
        <v>55</v>
      </c>
      <c r="F18" s="67">
        <v>50</v>
      </c>
      <c r="G18" s="155">
        <v>13.16</v>
      </c>
      <c r="H18" s="57"/>
      <c r="I18" s="76"/>
      <c r="J18" s="76">
        <v>4.16</v>
      </c>
      <c r="K18" s="81">
        <v>2.19</v>
      </c>
      <c r="L18" s="82">
        <v>9.8000000000000007</v>
      </c>
      <c r="M18" s="41">
        <v>2023</v>
      </c>
      <c r="N18" s="81">
        <v>21.48</v>
      </c>
      <c r="O18" s="57"/>
      <c r="P18" s="57"/>
      <c r="Q18" s="57"/>
      <c r="R18" s="57"/>
      <c r="S18" s="58"/>
      <c r="T18" s="40">
        <f t="shared" si="1"/>
        <v>21.48</v>
      </c>
      <c r="U18" s="60"/>
      <c r="V18" s="77"/>
      <c r="W18" s="61"/>
      <c r="X18" s="62"/>
      <c r="Y18" s="62"/>
      <c r="Z18" s="62">
        <v>1</v>
      </c>
      <c r="AA18" s="62">
        <v>1</v>
      </c>
      <c r="AC18" s="78"/>
      <c r="AE18" s="79"/>
      <c r="AF18" s="79"/>
      <c r="AG18" s="80"/>
      <c r="AH18" s="80"/>
    </row>
    <row r="19" spans="1:34" ht="48" thickBot="1" x14ac:dyDescent="0.3">
      <c r="A19" s="74"/>
      <c r="B19" s="74"/>
      <c r="C19" s="75"/>
      <c r="D19" s="49">
        <v>2</v>
      </c>
      <c r="E19" s="66" t="s">
        <v>56</v>
      </c>
      <c r="F19" s="67"/>
      <c r="G19" s="81"/>
      <c r="H19" s="81"/>
      <c r="I19" s="81"/>
      <c r="J19" s="81"/>
      <c r="K19" s="81"/>
      <c r="L19" s="82"/>
      <c r="M19" s="41"/>
      <c r="N19" s="81"/>
      <c r="O19" s="57"/>
      <c r="P19" s="57"/>
      <c r="Q19" s="57"/>
      <c r="R19" s="57"/>
      <c r="S19" s="58"/>
      <c r="T19" s="59"/>
      <c r="U19" s="60"/>
      <c r="V19" s="77"/>
      <c r="W19" s="61"/>
      <c r="X19" s="62"/>
      <c r="Y19" s="62"/>
      <c r="Z19" s="62">
        <v>1</v>
      </c>
      <c r="AA19" s="62">
        <v>1</v>
      </c>
      <c r="AC19" s="78"/>
      <c r="AE19" s="79"/>
      <c r="AF19" s="40"/>
      <c r="AG19" s="40"/>
      <c r="AH19" s="40"/>
    </row>
    <row r="20" spans="1:34" x14ac:dyDescent="0.25">
      <c r="A20" s="74"/>
      <c r="B20" s="74"/>
      <c r="C20" s="75"/>
      <c r="D20" s="49"/>
      <c r="E20" s="66" t="s">
        <v>57</v>
      </c>
      <c r="F20" s="67">
        <v>1</v>
      </c>
      <c r="G20" s="151">
        <v>4.2699999999999996</v>
      </c>
      <c r="H20" s="57"/>
      <c r="I20" s="76"/>
      <c r="J20" s="83">
        <v>1.35</v>
      </c>
      <c r="K20" s="83">
        <v>0.71</v>
      </c>
      <c r="L20" s="83">
        <v>5.9</v>
      </c>
      <c r="M20" s="41">
        <v>2022</v>
      </c>
      <c r="N20" s="84">
        <v>4.2</v>
      </c>
      <c r="O20" s="85"/>
      <c r="P20" s="57"/>
      <c r="Q20" s="57"/>
      <c r="R20" s="57"/>
      <c r="S20" s="58"/>
      <c r="T20" s="40">
        <f t="shared" si="1"/>
        <v>4.2</v>
      </c>
      <c r="U20" s="60"/>
      <c r="V20" s="77"/>
      <c r="W20" s="61"/>
      <c r="X20" s="62"/>
      <c r="Y20" s="62"/>
      <c r="Z20" s="62">
        <v>1</v>
      </c>
      <c r="AA20" s="62">
        <v>1</v>
      </c>
      <c r="AC20" s="78"/>
    </row>
    <row r="21" spans="1:34" x14ac:dyDescent="0.25">
      <c r="A21" s="74"/>
      <c r="B21" s="74"/>
      <c r="C21" s="75"/>
      <c r="D21" s="49"/>
      <c r="E21" s="66" t="s">
        <v>58</v>
      </c>
      <c r="F21" s="67">
        <v>1</v>
      </c>
      <c r="G21" s="151">
        <v>51.69</v>
      </c>
      <c r="H21" s="57"/>
      <c r="I21" s="57"/>
      <c r="J21" s="83">
        <v>16.329999999999998</v>
      </c>
      <c r="K21" s="83">
        <v>8.61</v>
      </c>
      <c r="L21" s="83">
        <v>0.6</v>
      </c>
      <c r="M21" s="41">
        <v>2022</v>
      </c>
      <c r="N21" s="84">
        <v>5.2</v>
      </c>
      <c r="O21" s="85"/>
      <c r="P21" s="57"/>
      <c r="Q21" s="57"/>
      <c r="R21" s="57"/>
      <c r="S21" s="58"/>
      <c r="T21" s="40">
        <f t="shared" si="1"/>
        <v>5.2</v>
      </c>
      <c r="U21" s="60"/>
      <c r="V21" s="77"/>
      <c r="W21" s="61"/>
      <c r="X21" s="62"/>
      <c r="Y21" s="61"/>
      <c r="Z21" s="62">
        <v>1</v>
      </c>
      <c r="AA21" s="62">
        <v>1</v>
      </c>
      <c r="AC21" s="78"/>
    </row>
    <row r="22" spans="1:34" x14ac:dyDescent="0.25">
      <c r="A22" s="74"/>
      <c r="B22" s="74"/>
      <c r="C22" s="75"/>
      <c r="D22" s="49"/>
      <c r="E22" s="66" t="s">
        <v>59</v>
      </c>
      <c r="F22" s="67">
        <v>1</v>
      </c>
      <c r="G22" s="151">
        <v>4.2699999999999996</v>
      </c>
      <c r="H22" s="57"/>
      <c r="I22" s="57"/>
      <c r="J22" s="83">
        <v>1.35</v>
      </c>
      <c r="K22" s="83">
        <v>0.71</v>
      </c>
      <c r="L22" s="83">
        <v>5.9</v>
      </c>
      <c r="M22" s="41">
        <v>2022</v>
      </c>
      <c r="N22" s="84">
        <v>4.2</v>
      </c>
      <c r="O22" s="85"/>
      <c r="P22" s="57"/>
      <c r="Q22" s="57"/>
      <c r="R22" s="57"/>
      <c r="S22" s="59"/>
      <c r="T22" s="40">
        <f t="shared" si="1"/>
        <v>4.2</v>
      </c>
      <c r="U22" s="60"/>
      <c r="V22" s="77"/>
      <c r="W22" s="61"/>
      <c r="X22" s="62"/>
      <c r="Y22" s="62"/>
      <c r="Z22" s="62">
        <v>1</v>
      </c>
      <c r="AA22" s="62">
        <v>1</v>
      </c>
      <c r="AC22" s="78"/>
      <c r="AE22" s="86"/>
    </row>
    <row r="23" spans="1:34" x14ac:dyDescent="0.25">
      <c r="A23" s="74"/>
      <c r="B23" s="74"/>
      <c r="C23" s="75"/>
      <c r="D23" s="49"/>
      <c r="E23" s="66" t="s">
        <v>60</v>
      </c>
      <c r="F23" s="67">
        <v>1</v>
      </c>
      <c r="G23" s="151">
        <v>8.83</v>
      </c>
      <c r="H23" s="57"/>
      <c r="I23" s="57"/>
      <c r="J23" s="83">
        <v>2.79</v>
      </c>
      <c r="K23" s="83">
        <v>1.47</v>
      </c>
      <c r="L23" s="83">
        <v>3.54</v>
      </c>
      <c r="M23" s="41">
        <v>2022</v>
      </c>
      <c r="N23" s="84">
        <v>5.2</v>
      </c>
      <c r="O23" s="85"/>
      <c r="P23" s="57"/>
      <c r="Q23" s="57"/>
      <c r="R23" s="57"/>
      <c r="S23" s="58"/>
      <c r="T23" s="40">
        <f t="shared" si="1"/>
        <v>5.2</v>
      </c>
      <c r="U23" s="60"/>
      <c r="V23" s="77"/>
      <c r="W23" s="61"/>
      <c r="X23" s="62"/>
      <c r="Y23" s="62"/>
      <c r="Z23" s="62">
        <v>1</v>
      </c>
      <c r="AA23" s="62">
        <v>1</v>
      </c>
      <c r="AC23" s="78"/>
    </row>
    <row r="24" spans="1:34" x14ac:dyDescent="0.25">
      <c r="A24" s="74"/>
      <c r="B24" s="74"/>
      <c r="C24" s="75"/>
      <c r="D24" s="87"/>
      <c r="E24" s="66" t="s">
        <v>61</v>
      </c>
      <c r="F24" s="67">
        <v>1</v>
      </c>
      <c r="G24" s="151">
        <v>4.2699999999999996</v>
      </c>
      <c r="H24" s="88"/>
      <c r="I24" s="57"/>
      <c r="J24" s="83">
        <v>1.35</v>
      </c>
      <c r="K24" s="83">
        <v>0.71</v>
      </c>
      <c r="L24" s="83">
        <v>5.9</v>
      </c>
      <c r="M24" s="41">
        <v>2022</v>
      </c>
      <c r="N24" s="84">
        <v>4.2</v>
      </c>
      <c r="O24" s="85"/>
      <c r="P24" s="57"/>
      <c r="Q24" s="57"/>
      <c r="R24" s="57"/>
      <c r="S24" s="40"/>
      <c r="T24" s="40">
        <f t="shared" si="1"/>
        <v>4.2</v>
      </c>
      <c r="U24" s="60"/>
      <c r="V24" s="77"/>
      <c r="W24" s="61"/>
      <c r="X24" s="62"/>
      <c r="Y24" s="62"/>
      <c r="Z24" s="62">
        <v>1</v>
      </c>
      <c r="AA24" s="62">
        <v>1</v>
      </c>
      <c r="AC24" s="78"/>
    </row>
    <row r="25" spans="1:34" x14ac:dyDescent="0.25">
      <c r="A25" s="74"/>
      <c r="B25" s="74"/>
      <c r="C25" s="75"/>
      <c r="D25" s="87"/>
      <c r="E25" s="66" t="s">
        <v>62</v>
      </c>
      <c r="F25" s="67">
        <v>1</v>
      </c>
      <c r="G25" s="151">
        <v>8.83</v>
      </c>
      <c r="H25" s="89"/>
      <c r="I25" s="40"/>
      <c r="J25" s="83">
        <v>2.79</v>
      </c>
      <c r="K25" s="83">
        <v>1.47</v>
      </c>
      <c r="L25" s="83">
        <v>3.54</v>
      </c>
      <c r="M25" s="41">
        <v>2022</v>
      </c>
      <c r="N25" s="84">
        <v>5.2</v>
      </c>
      <c r="O25" s="85"/>
      <c r="P25" s="57"/>
      <c r="Q25" s="57"/>
      <c r="R25" s="57"/>
      <c r="S25" s="40"/>
      <c r="T25" s="40">
        <f t="shared" si="1"/>
        <v>5.2</v>
      </c>
      <c r="U25" s="60"/>
      <c r="V25" s="77"/>
      <c r="W25" s="61"/>
      <c r="X25" s="62"/>
      <c r="Y25" s="62"/>
      <c r="Z25" s="62">
        <v>1</v>
      </c>
      <c r="AA25" s="62">
        <v>1</v>
      </c>
      <c r="AC25" s="78"/>
    </row>
    <row r="26" spans="1:34" x14ac:dyDescent="0.25">
      <c r="D26" s="87"/>
      <c r="E26" s="66" t="s">
        <v>63</v>
      </c>
      <c r="F26" s="67">
        <v>1</v>
      </c>
      <c r="G26" s="151">
        <v>4.2699999999999996</v>
      </c>
      <c r="H26" s="89"/>
      <c r="I26" s="40"/>
      <c r="J26" s="83">
        <v>1.35</v>
      </c>
      <c r="K26" s="83">
        <v>0.71</v>
      </c>
      <c r="L26" s="83">
        <v>5.9</v>
      </c>
      <c r="M26" s="41">
        <v>2022</v>
      </c>
      <c r="N26" s="84">
        <v>4.2</v>
      </c>
      <c r="O26" s="85"/>
      <c r="P26" s="57"/>
      <c r="Q26" s="57"/>
      <c r="R26" s="57"/>
      <c r="S26" s="40"/>
      <c r="T26" s="40">
        <f t="shared" si="1"/>
        <v>4.2</v>
      </c>
      <c r="U26" s="60"/>
      <c r="V26" s="93"/>
      <c r="W26" s="61"/>
      <c r="X26" s="62"/>
      <c r="Y26" s="62"/>
      <c r="Z26" s="62"/>
      <c r="AA26" s="62"/>
    </row>
    <row r="27" spans="1:34" x14ac:dyDescent="0.25">
      <c r="D27" s="87"/>
      <c r="E27" s="66" t="s">
        <v>64</v>
      </c>
      <c r="F27" s="67">
        <v>1</v>
      </c>
      <c r="G27" s="151">
        <v>4.2699999999999996</v>
      </c>
      <c r="H27" s="89"/>
      <c r="I27" s="40"/>
      <c r="J27" s="83">
        <v>1.35</v>
      </c>
      <c r="K27" s="83">
        <v>0.71</v>
      </c>
      <c r="L27" s="83">
        <v>5.9</v>
      </c>
      <c r="M27" s="41">
        <v>2022</v>
      </c>
      <c r="N27" s="84">
        <v>4.2</v>
      </c>
      <c r="O27" s="85"/>
      <c r="P27" s="57"/>
      <c r="Q27" s="57"/>
      <c r="R27" s="57"/>
      <c r="S27" s="40"/>
      <c r="T27" s="40">
        <f t="shared" si="1"/>
        <v>4.2</v>
      </c>
      <c r="U27" s="60"/>
      <c r="W27" s="61"/>
      <c r="X27" s="62"/>
      <c r="Y27" s="62"/>
      <c r="Z27" s="62"/>
      <c r="AA27" s="62"/>
    </row>
    <row r="28" spans="1:34" x14ac:dyDescent="0.25">
      <c r="D28" s="87"/>
      <c r="E28" s="66" t="s">
        <v>65</v>
      </c>
      <c r="F28" s="67">
        <v>1</v>
      </c>
      <c r="G28" s="151">
        <v>4.2699999999999996</v>
      </c>
      <c r="H28" s="89"/>
      <c r="I28" s="40"/>
      <c r="J28" s="83">
        <v>1.35</v>
      </c>
      <c r="K28" s="83">
        <v>0.71</v>
      </c>
      <c r="L28" s="83">
        <v>5.9</v>
      </c>
      <c r="M28" s="41">
        <v>2022</v>
      </c>
      <c r="N28" s="84">
        <v>4.2</v>
      </c>
      <c r="O28" s="85"/>
      <c r="P28" s="57"/>
      <c r="Q28" s="57"/>
      <c r="R28" s="57"/>
      <c r="S28" s="40"/>
      <c r="T28" s="40">
        <f t="shared" si="1"/>
        <v>4.2</v>
      </c>
      <c r="U28" s="60"/>
      <c r="W28" s="61"/>
      <c r="X28" s="62"/>
      <c r="Y28" s="62"/>
      <c r="Z28" s="62"/>
      <c r="AA28" s="62"/>
    </row>
    <row r="29" spans="1:34" x14ac:dyDescent="0.25">
      <c r="D29" s="87"/>
      <c r="E29" s="66" t="s">
        <v>65</v>
      </c>
      <c r="F29" s="67">
        <v>1</v>
      </c>
      <c r="G29" s="152">
        <v>8.83</v>
      </c>
      <c r="H29" s="89"/>
      <c r="I29" s="40"/>
      <c r="J29" s="83">
        <v>2.79</v>
      </c>
      <c r="K29" s="83">
        <v>1.47</v>
      </c>
      <c r="L29" s="83">
        <v>3.54</v>
      </c>
      <c r="M29" s="41">
        <v>2022</v>
      </c>
      <c r="N29" s="84">
        <v>5.2</v>
      </c>
      <c r="O29" s="85"/>
      <c r="P29" s="57"/>
      <c r="Q29" s="57"/>
      <c r="R29" s="57"/>
      <c r="S29" s="40"/>
      <c r="T29" s="40">
        <f t="shared" si="1"/>
        <v>5.2</v>
      </c>
      <c r="U29" s="60"/>
      <c r="W29" s="61"/>
      <c r="X29" s="62"/>
      <c r="Y29" s="62"/>
      <c r="Z29" s="62"/>
      <c r="AA29" s="62"/>
    </row>
    <row r="30" spans="1:34" x14ac:dyDescent="0.25">
      <c r="D30" s="87"/>
      <c r="E30" s="66" t="s">
        <v>66</v>
      </c>
      <c r="F30" s="67">
        <v>1</v>
      </c>
      <c r="G30" s="151">
        <v>4.2699999999999996</v>
      </c>
      <c r="H30" s="89"/>
      <c r="I30" s="40"/>
      <c r="J30" s="83">
        <v>1.35</v>
      </c>
      <c r="K30" s="83">
        <v>0.71</v>
      </c>
      <c r="L30" s="83">
        <v>5.9</v>
      </c>
      <c r="M30" s="41">
        <v>2022</v>
      </c>
      <c r="N30" s="84">
        <v>4.2</v>
      </c>
      <c r="O30" s="85"/>
      <c r="P30" s="57"/>
      <c r="Q30" s="57"/>
      <c r="R30" s="57"/>
      <c r="S30" s="40"/>
      <c r="T30" s="40">
        <f t="shared" si="1"/>
        <v>4.2</v>
      </c>
      <c r="U30" s="60"/>
      <c r="W30" s="61"/>
      <c r="X30" s="62"/>
      <c r="Y30" s="62"/>
      <c r="Z30" s="62"/>
      <c r="AA30" s="62"/>
    </row>
    <row r="31" spans="1:34" x14ac:dyDescent="0.25">
      <c r="D31" s="87"/>
      <c r="E31" s="66" t="s">
        <v>66</v>
      </c>
      <c r="F31" s="67">
        <v>1</v>
      </c>
      <c r="G31" s="156">
        <v>4.2699999999999996</v>
      </c>
      <c r="H31" s="89"/>
      <c r="I31" s="40"/>
      <c r="J31" s="83">
        <v>1.35</v>
      </c>
      <c r="K31" s="83">
        <v>0.71</v>
      </c>
      <c r="L31" s="83">
        <v>5.9</v>
      </c>
      <c r="M31" s="41">
        <v>2023</v>
      </c>
      <c r="N31" s="84">
        <v>4.2</v>
      </c>
      <c r="O31" s="85"/>
      <c r="P31" s="57"/>
      <c r="Q31" s="57"/>
      <c r="R31" s="57"/>
      <c r="S31" s="40"/>
      <c r="T31" s="40">
        <f t="shared" si="1"/>
        <v>4.2</v>
      </c>
      <c r="U31" s="60"/>
      <c r="W31" s="61"/>
      <c r="X31" s="62"/>
      <c r="Y31" s="62"/>
      <c r="Z31" s="62"/>
      <c r="AA31" s="62"/>
    </row>
    <row r="32" spans="1:34" x14ac:dyDescent="0.25">
      <c r="D32" s="87"/>
      <c r="E32" s="66" t="s">
        <v>66</v>
      </c>
      <c r="F32" s="67">
        <v>1</v>
      </c>
      <c r="G32" s="156">
        <v>4.2699999999999996</v>
      </c>
      <c r="H32" s="89"/>
      <c r="I32" s="40"/>
      <c r="J32" s="83">
        <v>1.35</v>
      </c>
      <c r="K32" s="83">
        <v>0.71</v>
      </c>
      <c r="L32" s="83">
        <v>5.9</v>
      </c>
      <c r="M32" s="41">
        <v>2023</v>
      </c>
      <c r="N32" s="84">
        <v>4.2</v>
      </c>
      <c r="O32" s="85"/>
      <c r="P32" s="57"/>
      <c r="Q32" s="57"/>
      <c r="R32" s="57"/>
      <c r="S32" s="40"/>
      <c r="T32" s="40">
        <f t="shared" si="1"/>
        <v>4.2</v>
      </c>
      <c r="U32" s="60"/>
      <c r="W32" s="61"/>
      <c r="X32" s="62"/>
      <c r="Y32" s="62"/>
      <c r="Z32" s="62"/>
      <c r="AA32" s="62"/>
    </row>
    <row r="33" spans="4:27" x14ac:dyDescent="0.25">
      <c r="D33" s="87"/>
      <c r="E33" s="66" t="s">
        <v>67</v>
      </c>
      <c r="F33" s="67">
        <v>1</v>
      </c>
      <c r="G33" s="156">
        <v>4.2699999999999996</v>
      </c>
      <c r="H33" s="89"/>
      <c r="I33" s="40"/>
      <c r="J33" s="83">
        <v>1.35</v>
      </c>
      <c r="K33" s="83">
        <v>0.71</v>
      </c>
      <c r="L33" s="83">
        <v>5.9</v>
      </c>
      <c r="M33" s="41">
        <v>2023</v>
      </c>
      <c r="N33" s="84">
        <v>4.2</v>
      </c>
      <c r="O33" s="85"/>
      <c r="P33" s="57"/>
      <c r="Q33" s="57"/>
      <c r="R33" s="57"/>
      <c r="S33" s="40"/>
      <c r="T33" s="40">
        <f t="shared" si="1"/>
        <v>4.2</v>
      </c>
      <c r="U33" s="60"/>
      <c r="W33" s="61"/>
      <c r="X33" s="62"/>
      <c r="Y33" s="62"/>
      <c r="Z33" s="62"/>
      <c r="AA33" s="62"/>
    </row>
    <row r="34" spans="4:27" ht="32.450000000000003" customHeight="1" x14ac:dyDescent="0.25">
      <c r="D34" s="49">
        <v>3</v>
      </c>
      <c r="E34" s="66" t="s">
        <v>68</v>
      </c>
      <c r="F34" s="67">
        <v>1</v>
      </c>
      <c r="G34" s="57"/>
      <c r="H34" s="159">
        <v>1346.62</v>
      </c>
      <c r="I34" s="40"/>
      <c r="J34" s="95">
        <v>245.09</v>
      </c>
      <c r="K34" s="96">
        <v>131.76</v>
      </c>
      <c r="L34" s="76">
        <v>9.1</v>
      </c>
      <c r="M34" s="97">
        <v>2024</v>
      </c>
      <c r="N34" s="98">
        <v>1204.0999999999999</v>
      </c>
      <c r="O34" s="57"/>
      <c r="P34" s="57"/>
      <c r="Q34" s="57"/>
      <c r="R34" s="57"/>
      <c r="S34" s="40"/>
      <c r="T34" s="40">
        <f t="shared" si="1"/>
        <v>1204.0999999999999</v>
      </c>
      <c r="U34" s="60"/>
      <c r="W34" s="61"/>
      <c r="X34" s="62"/>
      <c r="Y34" s="62"/>
      <c r="Z34" s="62"/>
      <c r="AA34" s="62"/>
    </row>
    <row r="35" spans="4:27" ht="51.75" customHeight="1" x14ac:dyDescent="0.25">
      <c r="D35" s="49">
        <v>4</v>
      </c>
      <c r="E35" s="66" t="s">
        <v>69</v>
      </c>
      <c r="F35" s="51"/>
      <c r="G35" s="99"/>
      <c r="H35" s="100"/>
      <c r="I35" s="101"/>
      <c r="J35" s="102"/>
      <c r="K35" s="103"/>
      <c r="L35" s="104"/>
      <c r="M35" s="105"/>
      <c r="N35" s="106"/>
      <c r="O35" s="107"/>
      <c r="P35" s="107"/>
      <c r="Q35" s="107"/>
      <c r="R35" s="107"/>
      <c r="S35" s="40"/>
      <c r="T35" s="59"/>
      <c r="U35" s="60"/>
      <c r="W35" s="61"/>
      <c r="X35" s="62"/>
      <c r="Y35" s="62"/>
      <c r="Z35" s="62"/>
      <c r="AA35" s="62"/>
    </row>
    <row r="36" spans="4:27" x14ac:dyDescent="0.25">
      <c r="D36" s="108"/>
      <c r="E36" s="66" t="s">
        <v>70</v>
      </c>
      <c r="F36" s="67">
        <v>1</v>
      </c>
      <c r="G36" s="157">
        <v>19</v>
      </c>
      <c r="H36" s="89"/>
      <c r="I36" s="109"/>
      <c r="J36" s="110">
        <v>6</v>
      </c>
      <c r="K36" s="111">
        <v>3.2</v>
      </c>
      <c r="L36" s="112">
        <v>5.5</v>
      </c>
      <c r="M36" s="113">
        <v>2023</v>
      </c>
      <c r="N36" s="112">
        <v>17.5</v>
      </c>
      <c r="O36" s="114"/>
      <c r="P36" s="107"/>
      <c r="Q36" s="107"/>
      <c r="R36" s="107"/>
      <c r="S36" s="40"/>
      <c r="T36" s="59">
        <f t="shared" si="1"/>
        <v>17.5</v>
      </c>
      <c r="U36" s="60"/>
      <c r="W36" s="61"/>
      <c r="X36" s="62"/>
      <c r="Y36" s="62"/>
      <c r="Z36" s="62"/>
      <c r="AA36" s="62"/>
    </row>
    <row r="37" spans="4:27" x14ac:dyDescent="0.25">
      <c r="D37" s="108"/>
      <c r="E37" s="66" t="s">
        <v>71</v>
      </c>
      <c r="F37" s="67">
        <v>1</v>
      </c>
      <c r="G37" s="158">
        <v>26.2</v>
      </c>
      <c r="H37" s="57"/>
      <c r="I37" s="57"/>
      <c r="J37" s="111">
        <v>8.3000000000000007</v>
      </c>
      <c r="K37" s="111">
        <v>4.4000000000000004</v>
      </c>
      <c r="L37" s="116">
        <v>4</v>
      </c>
      <c r="M37" s="113">
        <v>2023</v>
      </c>
      <c r="N37" s="112">
        <v>17.5</v>
      </c>
      <c r="O37" s="85"/>
      <c r="P37" s="57"/>
      <c r="Q37" s="57"/>
      <c r="R37" s="57"/>
      <c r="S37" s="40"/>
      <c r="T37" s="59">
        <f t="shared" si="1"/>
        <v>17.5</v>
      </c>
      <c r="U37" s="60"/>
      <c r="W37" s="61"/>
      <c r="X37" s="62"/>
      <c r="Y37" s="62"/>
      <c r="Z37" s="62"/>
      <c r="AA37" s="62"/>
    </row>
    <row r="38" spans="4:27" x14ac:dyDescent="0.25">
      <c r="D38" s="108"/>
      <c r="E38" s="66" t="s">
        <v>72</v>
      </c>
      <c r="F38" s="67">
        <v>1</v>
      </c>
      <c r="G38" s="158">
        <v>26.2</v>
      </c>
      <c r="H38" s="117"/>
      <c r="I38" s="57"/>
      <c r="J38" s="111">
        <v>8.3000000000000007</v>
      </c>
      <c r="K38" s="111">
        <v>4.4000000000000004</v>
      </c>
      <c r="L38" s="116">
        <v>4</v>
      </c>
      <c r="M38" s="113">
        <v>2023</v>
      </c>
      <c r="N38" s="112">
        <v>17.5</v>
      </c>
      <c r="O38" s="85"/>
      <c r="P38" s="57"/>
      <c r="Q38" s="57"/>
      <c r="R38" s="57"/>
      <c r="S38" s="40"/>
      <c r="T38" s="59">
        <f t="shared" si="1"/>
        <v>17.5</v>
      </c>
      <c r="U38" s="60"/>
      <c r="W38" s="61"/>
      <c r="X38" s="62"/>
      <c r="Y38" s="62"/>
      <c r="Z38" s="62"/>
      <c r="AA38" s="62"/>
    </row>
    <row r="39" spans="4:27" x14ac:dyDescent="0.25">
      <c r="D39" s="108"/>
      <c r="E39" s="66" t="s">
        <v>73</v>
      </c>
      <c r="F39" s="67">
        <v>1</v>
      </c>
      <c r="G39" s="158">
        <v>26.2</v>
      </c>
      <c r="H39" s="117"/>
      <c r="I39" s="57"/>
      <c r="J39" s="111">
        <v>8.3000000000000007</v>
      </c>
      <c r="K39" s="111">
        <v>4.4000000000000004</v>
      </c>
      <c r="L39" s="116">
        <v>4</v>
      </c>
      <c r="M39" s="113">
        <v>2023</v>
      </c>
      <c r="N39" s="112">
        <v>17.5</v>
      </c>
      <c r="O39" s="85"/>
      <c r="P39" s="57"/>
      <c r="Q39" s="57"/>
      <c r="R39" s="57"/>
      <c r="S39" s="40"/>
      <c r="T39" s="59">
        <f t="shared" si="1"/>
        <v>17.5</v>
      </c>
      <c r="U39" s="60"/>
      <c r="W39" s="61"/>
      <c r="X39" s="62"/>
      <c r="Y39" s="62"/>
      <c r="Z39" s="62"/>
      <c r="AA39" s="62"/>
    </row>
    <row r="40" spans="4:27" x14ac:dyDescent="0.25">
      <c r="D40" s="108"/>
      <c r="E40" s="66" t="s">
        <v>74</v>
      </c>
      <c r="F40" s="67">
        <v>1</v>
      </c>
      <c r="G40" s="158">
        <v>26.2</v>
      </c>
      <c r="H40" s="117"/>
      <c r="I40" s="57"/>
      <c r="J40" s="111">
        <v>8.3000000000000007</v>
      </c>
      <c r="K40" s="111">
        <v>4.4000000000000004</v>
      </c>
      <c r="L40" s="116">
        <v>4</v>
      </c>
      <c r="M40" s="113">
        <v>2023</v>
      </c>
      <c r="N40" s="112">
        <v>17.5</v>
      </c>
      <c r="O40" s="85"/>
      <c r="P40" s="57"/>
      <c r="Q40" s="57"/>
      <c r="R40" s="57"/>
      <c r="S40" s="40"/>
      <c r="T40" s="59">
        <f t="shared" si="1"/>
        <v>17.5</v>
      </c>
      <c r="U40" s="60"/>
      <c r="W40" s="61"/>
      <c r="X40" s="62"/>
      <c r="Y40" s="62"/>
      <c r="Z40" s="62"/>
      <c r="AA40" s="62"/>
    </row>
    <row r="41" spans="4:27" x14ac:dyDescent="0.25">
      <c r="D41" s="108"/>
      <c r="E41" s="66" t="s">
        <v>75</v>
      </c>
      <c r="F41" s="67">
        <v>1</v>
      </c>
      <c r="G41" s="158">
        <v>26.2</v>
      </c>
      <c r="H41" s="117"/>
      <c r="I41" s="57"/>
      <c r="J41" s="111">
        <v>8.3000000000000007</v>
      </c>
      <c r="K41" s="111">
        <v>4.4000000000000004</v>
      </c>
      <c r="L41" s="116">
        <v>4</v>
      </c>
      <c r="M41" s="113">
        <v>2023</v>
      </c>
      <c r="N41" s="112">
        <v>17.5</v>
      </c>
      <c r="O41" s="85"/>
      <c r="P41" s="57"/>
      <c r="Q41" s="57"/>
      <c r="R41" s="57"/>
      <c r="S41" s="40"/>
      <c r="T41" s="59">
        <f t="shared" si="1"/>
        <v>17.5</v>
      </c>
      <c r="U41" s="60"/>
      <c r="W41" s="61"/>
      <c r="X41" s="62"/>
      <c r="Y41" s="62"/>
      <c r="Z41" s="62"/>
      <c r="AA41" s="62"/>
    </row>
    <row r="42" spans="4:27" x14ac:dyDescent="0.25">
      <c r="D42" s="108"/>
      <c r="E42" s="66" t="s">
        <v>76</v>
      </c>
      <c r="F42" s="67">
        <v>1</v>
      </c>
      <c r="G42" s="158">
        <v>26.2</v>
      </c>
      <c r="H42" s="117"/>
      <c r="I42" s="57"/>
      <c r="J42" s="111">
        <v>8.3000000000000007</v>
      </c>
      <c r="K42" s="111">
        <v>4.4000000000000004</v>
      </c>
      <c r="L42" s="116">
        <v>4</v>
      </c>
      <c r="M42" s="113">
        <v>2023</v>
      </c>
      <c r="N42" s="112">
        <v>17.5</v>
      </c>
      <c r="O42" s="85"/>
      <c r="P42" s="57"/>
      <c r="Q42" s="57"/>
      <c r="R42" s="57"/>
      <c r="S42" s="40"/>
      <c r="T42" s="59">
        <f t="shared" si="1"/>
        <v>17.5</v>
      </c>
      <c r="U42" s="60"/>
      <c r="W42" s="61"/>
      <c r="X42" s="62"/>
      <c r="Y42" s="62"/>
      <c r="Z42" s="62"/>
      <c r="AA42" s="62"/>
    </row>
    <row r="43" spans="4:27" x14ac:dyDescent="0.25">
      <c r="D43" s="108"/>
      <c r="E43" s="66" t="s">
        <v>77</v>
      </c>
      <c r="F43" s="67">
        <v>1</v>
      </c>
      <c r="G43" s="158">
        <v>26.2</v>
      </c>
      <c r="H43" s="117"/>
      <c r="I43" s="57"/>
      <c r="J43" s="111">
        <v>8.3000000000000007</v>
      </c>
      <c r="K43" s="111">
        <v>4.4000000000000004</v>
      </c>
      <c r="L43" s="116">
        <v>4</v>
      </c>
      <c r="M43" s="113">
        <v>2023</v>
      </c>
      <c r="N43" s="112">
        <v>17.5</v>
      </c>
      <c r="O43" s="85"/>
      <c r="P43" s="57"/>
      <c r="Q43" s="57"/>
      <c r="R43" s="57"/>
      <c r="S43" s="40"/>
      <c r="T43" s="59">
        <f t="shared" si="1"/>
        <v>17.5</v>
      </c>
      <c r="U43" s="60"/>
      <c r="W43" s="61"/>
      <c r="X43" s="62"/>
      <c r="Y43" s="62"/>
      <c r="Z43" s="62"/>
      <c r="AA43" s="62"/>
    </row>
    <row r="44" spans="4:27" x14ac:dyDescent="0.25">
      <c r="D44" s="108"/>
      <c r="E44" s="66" t="s">
        <v>78</v>
      </c>
      <c r="F44" s="67">
        <v>1</v>
      </c>
      <c r="G44" s="158">
        <v>7.9</v>
      </c>
      <c r="H44" s="117"/>
      <c r="I44" s="57"/>
      <c r="J44" s="111">
        <v>2.5</v>
      </c>
      <c r="K44" s="111">
        <v>1.3</v>
      </c>
      <c r="L44" s="112">
        <v>6.8</v>
      </c>
      <c r="M44" s="113">
        <v>2023</v>
      </c>
      <c r="N44" s="112">
        <v>8.9</v>
      </c>
      <c r="O44" s="85"/>
      <c r="P44" s="57"/>
      <c r="Q44" s="57"/>
      <c r="R44" s="57"/>
      <c r="S44" s="40"/>
      <c r="T44" s="59">
        <f t="shared" si="1"/>
        <v>8.9</v>
      </c>
      <c r="U44" s="60"/>
      <c r="W44" s="61"/>
      <c r="X44" s="62"/>
      <c r="Y44" s="62"/>
      <c r="Z44" s="62"/>
      <c r="AA44" s="62"/>
    </row>
    <row r="45" spans="4:27" x14ac:dyDescent="0.25">
      <c r="D45" s="108"/>
      <c r="E45" s="66" t="s">
        <v>79</v>
      </c>
      <c r="F45" s="67">
        <v>1</v>
      </c>
      <c r="G45" s="158">
        <v>21.8</v>
      </c>
      <c r="H45" s="117"/>
      <c r="I45" s="57"/>
      <c r="J45" s="111">
        <v>6.9</v>
      </c>
      <c r="K45" s="111">
        <v>3.6</v>
      </c>
      <c r="L45" s="112">
        <v>4.8</v>
      </c>
      <c r="M45" s="113">
        <v>2023</v>
      </c>
      <c r="N45" s="112">
        <v>17.5</v>
      </c>
      <c r="O45" s="85"/>
      <c r="P45" s="57"/>
      <c r="Q45" s="57"/>
      <c r="R45" s="57"/>
      <c r="S45" s="40"/>
      <c r="T45" s="59">
        <f t="shared" si="1"/>
        <v>17.5</v>
      </c>
      <c r="U45" s="60"/>
      <c r="W45" s="61"/>
      <c r="X45" s="62"/>
      <c r="Y45" s="62"/>
      <c r="Z45" s="62"/>
      <c r="AA45" s="62"/>
    </row>
    <row r="46" spans="4:27" x14ac:dyDescent="0.25">
      <c r="D46" s="108"/>
      <c r="E46" s="66" t="s">
        <v>79</v>
      </c>
      <c r="F46" s="67">
        <v>1</v>
      </c>
      <c r="G46" s="158">
        <v>21.8</v>
      </c>
      <c r="H46" s="117"/>
      <c r="I46" s="57"/>
      <c r="J46" s="111">
        <v>6.9</v>
      </c>
      <c r="K46" s="111">
        <v>3.6</v>
      </c>
      <c r="L46" s="112">
        <v>4.8</v>
      </c>
      <c r="M46" s="113">
        <v>2023</v>
      </c>
      <c r="N46" s="112">
        <v>17.5</v>
      </c>
      <c r="O46" s="85"/>
      <c r="P46" s="57"/>
      <c r="Q46" s="57"/>
      <c r="R46" s="57"/>
      <c r="S46" s="40"/>
      <c r="T46" s="59">
        <f t="shared" si="1"/>
        <v>17.5</v>
      </c>
      <c r="U46" s="60"/>
      <c r="W46" s="61"/>
      <c r="X46" s="62"/>
      <c r="Y46" s="62"/>
      <c r="Z46" s="62"/>
      <c r="AA46" s="62"/>
    </row>
    <row r="47" spans="4:27" x14ac:dyDescent="0.25">
      <c r="D47" s="108"/>
      <c r="E47" s="66" t="s">
        <v>80</v>
      </c>
      <c r="F47" s="67">
        <v>1</v>
      </c>
      <c r="G47" s="158">
        <v>21.8</v>
      </c>
      <c r="H47" s="117"/>
      <c r="I47" s="57"/>
      <c r="J47" s="111">
        <v>6.9</v>
      </c>
      <c r="K47" s="111">
        <v>3.6</v>
      </c>
      <c r="L47" s="112">
        <v>4.8</v>
      </c>
      <c r="M47" s="113">
        <v>2023</v>
      </c>
      <c r="N47" s="112">
        <v>17.5</v>
      </c>
      <c r="O47" s="85"/>
      <c r="P47" s="57"/>
      <c r="Q47" s="57"/>
      <c r="R47" s="57"/>
      <c r="S47" s="40"/>
      <c r="T47" s="59">
        <f t="shared" si="1"/>
        <v>17.5</v>
      </c>
      <c r="U47" s="60"/>
      <c r="W47" s="61"/>
      <c r="X47" s="62"/>
      <c r="Y47" s="62"/>
      <c r="Z47" s="62"/>
      <c r="AA47" s="62"/>
    </row>
    <row r="48" spans="4:27" x14ac:dyDescent="0.25">
      <c r="D48" s="108"/>
      <c r="E48" s="66" t="s">
        <v>80</v>
      </c>
      <c r="F48" s="67">
        <v>1</v>
      </c>
      <c r="G48" s="158">
        <v>21.8</v>
      </c>
      <c r="H48" s="117"/>
      <c r="I48" s="57"/>
      <c r="J48" s="111">
        <v>6.9</v>
      </c>
      <c r="K48" s="111">
        <v>3.6</v>
      </c>
      <c r="L48" s="112">
        <v>4.8</v>
      </c>
      <c r="M48" s="113">
        <v>2023</v>
      </c>
      <c r="N48" s="112">
        <v>17.5</v>
      </c>
      <c r="O48" s="85"/>
      <c r="P48" s="57"/>
      <c r="Q48" s="57"/>
      <c r="R48" s="57"/>
      <c r="S48" s="40"/>
      <c r="T48" s="59">
        <f t="shared" si="1"/>
        <v>17.5</v>
      </c>
      <c r="U48" s="60"/>
      <c r="W48" s="61"/>
      <c r="X48" s="62"/>
      <c r="Y48" s="62"/>
      <c r="Z48" s="62"/>
      <c r="AA48" s="62"/>
    </row>
    <row r="49" spans="4:27" x14ac:dyDescent="0.25">
      <c r="D49" s="108"/>
      <c r="E49" s="66" t="s">
        <v>81</v>
      </c>
      <c r="F49" s="67">
        <v>1</v>
      </c>
      <c r="G49" s="158">
        <v>21.8</v>
      </c>
      <c r="H49" s="117"/>
      <c r="I49" s="57"/>
      <c r="J49" s="111">
        <v>6.9</v>
      </c>
      <c r="K49" s="111">
        <v>3.6</v>
      </c>
      <c r="L49" s="112">
        <v>4.8</v>
      </c>
      <c r="M49" s="113">
        <v>2023</v>
      </c>
      <c r="N49" s="112">
        <v>17.5</v>
      </c>
      <c r="O49" s="85"/>
      <c r="P49" s="57"/>
      <c r="Q49" s="57"/>
      <c r="R49" s="57"/>
      <c r="S49" s="40"/>
      <c r="T49" s="59">
        <f t="shared" si="1"/>
        <v>17.5</v>
      </c>
      <c r="U49" s="60"/>
      <c r="W49" s="61"/>
      <c r="X49" s="62"/>
      <c r="Y49" s="62"/>
      <c r="Z49" s="62"/>
      <c r="AA49" s="62"/>
    </row>
    <row r="50" spans="4:27" x14ac:dyDescent="0.25">
      <c r="D50" s="108"/>
      <c r="E50" s="66" t="s">
        <v>81</v>
      </c>
      <c r="F50" s="67">
        <v>1</v>
      </c>
      <c r="G50" s="158">
        <v>21.8</v>
      </c>
      <c r="H50" s="117"/>
      <c r="I50" s="57"/>
      <c r="J50" s="111">
        <v>6.9</v>
      </c>
      <c r="K50" s="111">
        <v>3.6</v>
      </c>
      <c r="L50" s="112">
        <v>4.8</v>
      </c>
      <c r="M50" s="113">
        <v>2023</v>
      </c>
      <c r="N50" s="112">
        <v>17.5</v>
      </c>
      <c r="O50" s="85"/>
      <c r="P50" s="57"/>
      <c r="Q50" s="57"/>
      <c r="R50" s="57"/>
      <c r="S50" s="40"/>
      <c r="T50" s="59">
        <f t="shared" si="1"/>
        <v>17.5</v>
      </c>
      <c r="U50" s="60"/>
      <c r="W50" s="61"/>
      <c r="X50" s="62"/>
      <c r="Y50" s="62"/>
      <c r="Z50" s="62"/>
      <c r="AA50" s="62"/>
    </row>
    <row r="51" spans="4:27" x14ac:dyDescent="0.25">
      <c r="D51" s="108"/>
      <c r="E51" s="66" t="s">
        <v>82</v>
      </c>
      <c r="F51" s="67">
        <v>1</v>
      </c>
      <c r="G51" s="158">
        <v>21.8</v>
      </c>
      <c r="H51" s="117"/>
      <c r="I51" s="57"/>
      <c r="J51" s="118">
        <v>6.9</v>
      </c>
      <c r="K51" s="118">
        <v>3.6</v>
      </c>
      <c r="L51" s="112">
        <v>4.8</v>
      </c>
      <c r="M51" s="113">
        <v>2023</v>
      </c>
      <c r="N51" s="112">
        <v>17.5</v>
      </c>
      <c r="O51" s="57"/>
      <c r="P51" s="57"/>
      <c r="Q51" s="57"/>
      <c r="R51" s="57"/>
      <c r="S51" s="40"/>
      <c r="T51" s="59">
        <f t="shared" si="1"/>
        <v>17.5</v>
      </c>
      <c r="U51" s="60"/>
      <c r="W51" s="61"/>
      <c r="X51" s="62"/>
      <c r="Y51" s="62"/>
      <c r="Z51" s="62"/>
      <c r="AA51" s="62"/>
    </row>
    <row r="52" spans="4:27" x14ac:dyDescent="0.25">
      <c r="D52" s="108"/>
      <c r="E52" s="66" t="s">
        <v>83</v>
      </c>
      <c r="F52" s="67">
        <v>1</v>
      </c>
      <c r="G52" s="160">
        <v>25.7</v>
      </c>
      <c r="H52" s="117"/>
      <c r="I52" s="57"/>
      <c r="J52" s="118">
        <v>8.1</v>
      </c>
      <c r="K52" s="118">
        <v>4.3</v>
      </c>
      <c r="L52" s="112">
        <v>4.0999999999999996</v>
      </c>
      <c r="M52" s="119">
        <v>2025</v>
      </c>
      <c r="N52" s="112">
        <v>17.5</v>
      </c>
      <c r="O52" s="57"/>
      <c r="P52" s="57"/>
      <c r="Q52" s="57"/>
      <c r="R52" s="57"/>
      <c r="S52" s="40"/>
      <c r="T52" s="59">
        <f t="shared" si="1"/>
        <v>17.5</v>
      </c>
      <c r="U52" s="60"/>
      <c r="W52" s="61"/>
      <c r="X52" s="62"/>
      <c r="Y52" s="62"/>
      <c r="Z52" s="62"/>
      <c r="AA52" s="62"/>
    </row>
    <row r="53" spans="4:27" x14ac:dyDescent="0.25">
      <c r="D53" s="108"/>
      <c r="E53" s="66" t="s">
        <v>84</v>
      </c>
      <c r="F53" s="67">
        <v>1</v>
      </c>
      <c r="G53" s="160">
        <v>25.7</v>
      </c>
      <c r="H53" s="117"/>
      <c r="I53" s="57"/>
      <c r="J53" s="118">
        <v>8.1</v>
      </c>
      <c r="K53" s="118">
        <v>4.3</v>
      </c>
      <c r="L53" s="112">
        <v>4.0999999999999996</v>
      </c>
      <c r="M53" s="119">
        <v>2025</v>
      </c>
      <c r="N53" s="112">
        <v>17.5</v>
      </c>
      <c r="O53" s="57"/>
      <c r="P53" s="57"/>
      <c r="Q53" s="57"/>
      <c r="R53" s="57"/>
      <c r="S53" s="40"/>
      <c r="T53" s="59">
        <f t="shared" si="1"/>
        <v>17.5</v>
      </c>
      <c r="U53" s="60"/>
      <c r="W53" s="61"/>
      <c r="X53" s="62"/>
      <c r="Y53" s="62"/>
      <c r="Z53" s="62"/>
      <c r="AA53" s="62"/>
    </row>
    <row r="54" spans="4:27" ht="31.5" x14ac:dyDescent="0.25">
      <c r="D54" s="120">
        <v>5</v>
      </c>
      <c r="E54" s="66" t="s">
        <v>85</v>
      </c>
      <c r="F54" s="67"/>
      <c r="G54" s="57"/>
      <c r="H54" s="117"/>
      <c r="I54" s="57"/>
      <c r="J54" s="117"/>
      <c r="K54" s="117"/>
      <c r="L54" s="117"/>
      <c r="M54" s="105"/>
      <c r="N54" s="117"/>
      <c r="O54" s="57"/>
      <c r="P54" s="57"/>
      <c r="Q54" s="57"/>
      <c r="R54" s="57"/>
      <c r="S54" s="40"/>
      <c r="T54" s="59"/>
      <c r="U54" s="60"/>
      <c r="W54" s="61"/>
      <c r="X54" s="62"/>
      <c r="Y54" s="62"/>
      <c r="Z54" s="62"/>
      <c r="AA54" s="62"/>
    </row>
    <row r="55" spans="4:27" ht="31.5" x14ac:dyDescent="0.25">
      <c r="D55" s="108"/>
      <c r="E55" s="66" t="s">
        <v>86</v>
      </c>
      <c r="F55" s="67">
        <v>5</v>
      </c>
      <c r="G55" s="153">
        <v>7.08</v>
      </c>
      <c r="H55" s="154">
        <v>176</v>
      </c>
      <c r="I55" s="57"/>
      <c r="J55" s="118">
        <v>34.270000000000003</v>
      </c>
      <c r="K55" s="118">
        <v>18.059999999999999</v>
      </c>
      <c r="L55" s="118">
        <v>0.89</v>
      </c>
      <c r="M55" s="42" t="s">
        <v>87</v>
      </c>
      <c r="N55" s="121">
        <v>16</v>
      </c>
      <c r="O55" s="57"/>
      <c r="P55" s="57"/>
      <c r="Q55" s="57"/>
      <c r="R55" s="57"/>
      <c r="S55" s="40"/>
      <c r="T55" s="59">
        <f t="shared" si="1"/>
        <v>16</v>
      </c>
      <c r="U55" s="60"/>
      <c r="W55" s="61"/>
      <c r="X55" s="62"/>
      <c r="Y55" s="62"/>
      <c r="Z55" s="62"/>
      <c r="AA55" s="62"/>
    </row>
    <row r="56" spans="4:27" x14ac:dyDescent="0.25">
      <c r="D56" s="108"/>
      <c r="E56" s="66" t="s">
        <v>88</v>
      </c>
      <c r="F56" s="67">
        <v>2</v>
      </c>
      <c r="G56" s="153">
        <v>5.47</v>
      </c>
      <c r="H56" s="153">
        <v>182.19</v>
      </c>
      <c r="I56" s="57"/>
      <c r="J56" s="118">
        <v>34.89</v>
      </c>
      <c r="K56" s="118">
        <v>18.39</v>
      </c>
      <c r="L56" s="118">
        <v>0.35</v>
      </c>
      <c r="M56" s="42" t="s">
        <v>87</v>
      </c>
      <c r="N56" s="118">
        <v>6.4</v>
      </c>
      <c r="O56" s="57"/>
      <c r="P56" s="57"/>
      <c r="Q56" s="57"/>
      <c r="R56" s="57"/>
      <c r="S56" s="40"/>
      <c r="T56" s="59">
        <f t="shared" si="1"/>
        <v>6.4</v>
      </c>
      <c r="U56" s="60"/>
      <c r="W56" s="61"/>
      <c r="X56" s="62"/>
      <c r="Y56" s="62"/>
      <c r="Z56" s="62"/>
      <c r="AA56" s="62"/>
    </row>
    <row r="57" spans="4:27" ht="66" customHeight="1" x14ac:dyDescent="0.25">
      <c r="D57" s="120">
        <v>6</v>
      </c>
      <c r="E57" s="66" t="s">
        <v>89</v>
      </c>
      <c r="F57" s="67"/>
      <c r="G57" s="57"/>
      <c r="H57" s="117"/>
      <c r="I57" s="57"/>
      <c r="J57" s="117"/>
      <c r="K57" s="117"/>
      <c r="L57" s="117"/>
      <c r="M57" s="105"/>
      <c r="N57" s="117"/>
      <c r="O57" s="57"/>
      <c r="P57" s="57"/>
      <c r="Q57" s="57"/>
      <c r="R57" s="57"/>
      <c r="S57" s="40"/>
      <c r="T57" s="59"/>
      <c r="U57" s="60"/>
      <c r="W57" s="61"/>
      <c r="X57" s="62"/>
      <c r="Y57" s="62"/>
      <c r="Z57" s="62"/>
      <c r="AA57" s="62"/>
    </row>
    <row r="58" spans="4:27" x14ac:dyDescent="0.25">
      <c r="D58" s="108"/>
      <c r="E58" s="66" t="s">
        <v>90</v>
      </c>
      <c r="F58" s="67">
        <v>1</v>
      </c>
      <c r="G58" s="161">
        <v>21.89</v>
      </c>
      <c r="H58" s="117"/>
      <c r="I58" s="57"/>
      <c r="J58" s="68">
        <v>6.92</v>
      </c>
      <c r="K58" s="68">
        <v>3.65</v>
      </c>
      <c r="L58" s="68">
        <v>1.2</v>
      </c>
      <c r="M58" s="119">
        <v>2025</v>
      </c>
      <c r="N58" s="68">
        <v>4.4000000000000004</v>
      </c>
      <c r="O58" s="57"/>
      <c r="P58" s="57"/>
      <c r="Q58" s="57"/>
      <c r="R58" s="57"/>
      <c r="S58" s="40"/>
      <c r="T58" s="59">
        <f t="shared" si="1"/>
        <v>4.4000000000000004</v>
      </c>
      <c r="U58" s="60"/>
      <c r="W58" s="61"/>
      <c r="X58" s="62"/>
      <c r="Y58" s="62"/>
      <c r="Z58" s="62"/>
      <c r="AA58" s="62"/>
    </row>
    <row r="59" spans="4:27" x14ac:dyDescent="0.25">
      <c r="D59" s="108"/>
      <c r="E59" s="66" t="s">
        <v>91</v>
      </c>
      <c r="F59" s="67">
        <v>1</v>
      </c>
      <c r="G59" s="161">
        <v>24.21</v>
      </c>
      <c r="H59" s="117"/>
      <c r="I59" s="57"/>
      <c r="J59" s="68">
        <v>7.65</v>
      </c>
      <c r="K59" s="68">
        <v>4.03</v>
      </c>
      <c r="L59" s="68">
        <v>1.1000000000000001</v>
      </c>
      <c r="M59" s="119">
        <v>2025</v>
      </c>
      <c r="N59" s="68">
        <v>4.4000000000000004</v>
      </c>
      <c r="O59" s="57"/>
      <c r="P59" s="57"/>
      <c r="Q59" s="57"/>
      <c r="R59" s="57"/>
      <c r="S59" s="40"/>
      <c r="T59" s="59">
        <f t="shared" si="1"/>
        <v>4.4000000000000004</v>
      </c>
      <c r="U59" s="60"/>
      <c r="W59" s="61"/>
      <c r="X59" s="62"/>
      <c r="Y59" s="62"/>
      <c r="Z59" s="62"/>
      <c r="AA59" s="62"/>
    </row>
    <row r="60" spans="4:27" x14ac:dyDescent="0.25">
      <c r="D60" s="108"/>
      <c r="E60" s="66" t="s">
        <v>92</v>
      </c>
      <c r="F60" s="67">
        <v>1</v>
      </c>
      <c r="G60" s="161">
        <v>22.29</v>
      </c>
      <c r="H60" s="117"/>
      <c r="I60" s="57"/>
      <c r="J60" s="68">
        <v>7.04</v>
      </c>
      <c r="K60" s="68">
        <v>3.71</v>
      </c>
      <c r="L60" s="68">
        <v>0.9</v>
      </c>
      <c r="M60" s="119">
        <v>2025</v>
      </c>
      <c r="N60" s="68">
        <v>3.2</v>
      </c>
      <c r="O60" s="57"/>
      <c r="P60" s="57"/>
      <c r="Q60" s="57"/>
      <c r="R60" s="57"/>
      <c r="S60" s="40"/>
      <c r="T60" s="59">
        <f t="shared" si="1"/>
        <v>3.2</v>
      </c>
      <c r="U60" s="60"/>
      <c r="W60" s="61"/>
      <c r="X60" s="62"/>
      <c r="Y60" s="62"/>
      <c r="Z60" s="62"/>
      <c r="AA60" s="62"/>
    </row>
    <row r="61" spans="4:27" x14ac:dyDescent="0.25">
      <c r="D61" s="108"/>
      <c r="E61" s="66" t="s">
        <v>93</v>
      </c>
      <c r="F61" s="67">
        <v>1</v>
      </c>
      <c r="G61" s="161">
        <v>3.29</v>
      </c>
      <c r="H61" s="117"/>
      <c r="I61" s="57"/>
      <c r="J61" s="68">
        <v>1.04</v>
      </c>
      <c r="K61" s="68">
        <v>0.55000000000000004</v>
      </c>
      <c r="L61" s="68">
        <v>2</v>
      </c>
      <c r="M61" s="119">
        <v>2025</v>
      </c>
      <c r="N61" s="68">
        <v>1.1000000000000001</v>
      </c>
      <c r="O61" s="57"/>
      <c r="P61" s="57"/>
      <c r="Q61" s="57"/>
      <c r="R61" s="57"/>
      <c r="S61" s="40"/>
      <c r="T61" s="59">
        <f t="shared" si="1"/>
        <v>1.1000000000000001</v>
      </c>
      <c r="U61" s="60"/>
      <c r="W61" s="61"/>
      <c r="X61" s="62"/>
      <c r="Y61" s="62"/>
      <c r="Z61" s="62"/>
      <c r="AA61" s="62"/>
    </row>
    <row r="62" spans="4:27" x14ac:dyDescent="0.25">
      <c r="D62" s="108"/>
      <c r="E62" s="66" t="s">
        <v>94</v>
      </c>
      <c r="F62" s="67">
        <v>1</v>
      </c>
      <c r="G62" s="161">
        <v>6.02</v>
      </c>
      <c r="H62" s="117"/>
      <c r="I62" s="57"/>
      <c r="J62" s="68">
        <v>1.9</v>
      </c>
      <c r="K62" s="68">
        <v>1</v>
      </c>
      <c r="L62" s="68">
        <v>1.7</v>
      </c>
      <c r="M62" s="119">
        <v>2025</v>
      </c>
      <c r="N62" s="68">
        <v>1.7</v>
      </c>
      <c r="O62" s="57"/>
      <c r="P62" s="57"/>
      <c r="Q62" s="57"/>
      <c r="R62" s="57"/>
      <c r="S62" s="40"/>
      <c r="T62" s="59">
        <f t="shared" si="1"/>
        <v>1.7</v>
      </c>
      <c r="U62" s="60"/>
      <c r="W62" s="61"/>
      <c r="X62" s="62"/>
      <c r="Y62" s="62"/>
      <c r="Z62" s="62"/>
      <c r="AA62" s="62"/>
    </row>
    <row r="63" spans="4:27" ht="47.25" x14ac:dyDescent="0.25">
      <c r="D63" s="120">
        <v>7</v>
      </c>
      <c r="E63" s="66" t="s">
        <v>95</v>
      </c>
      <c r="F63" s="67"/>
      <c r="G63" s="57"/>
      <c r="H63" s="68"/>
      <c r="I63" s="57"/>
      <c r="J63" s="68"/>
      <c r="K63" s="68"/>
      <c r="L63" s="117"/>
      <c r="M63" s="105"/>
      <c r="N63" s="117"/>
      <c r="O63" s="57"/>
      <c r="P63" s="57"/>
      <c r="Q63" s="57"/>
      <c r="R63" s="57"/>
      <c r="S63" s="40"/>
      <c r="T63" s="59"/>
      <c r="U63" s="60"/>
      <c r="W63" s="61"/>
      <c r="X63" s="62"/>
      <c r="Y63" s="62"/>
      <c r="Z63" s="62"/>
      <c r="AA63" s="62"/>
    </row>
    <row r="64" spans="4:27" x14ac:dyDescent="0.25">
      <c r="D64" s="108"/>
      <c r="E64" s="172" t="s">
        <v>117</v>
      </c>
      <c r="F64" s="173" t="s">
        <v>118</v>
      </c>
      <c r="G64" s="174"/>
      <c r="H64" s="175">
        <v>29.17</v>
      </c>
      <c r="I64" s="174"/>
      <c r="J64" s="176">
        <v>4.87</v>
      </c>
      <c r="K64" s="176">
        <v>2.57</v>
      </c>
      <c r="L64" s="177">
        <v>0.4</v>
      </c>
      <c r="M64" s="178">
        <v>2022</v>
      </c>
      <c r="N64" s="176">
        <v>0.95</v>
      </c>
      <c r="O64" s="174"/>
      <c r="P64" s="174"/>
      <c r="Q64" s="174"/>
      <c r="R64" s="174"/>
      <c r="S64" s="179"/>
      <c r="T64" s="179">
        <f t="shared" ref="T64:T68" si="3">N64</f>
        <v>0.95</v>
      </c>
      <c r="U64" s="180"/>
      <c r="W64" s="61"/>
      <c r="X64" s="62"/>
      <c r="Y64" s="62"/>
      <c r="Z64" s="62"/>
      <c r="AA64" s="62"/>
    </row>
    <row r="65" spans="4:27" x14ac:dyDescent="0.25">
      <c r="D65" s="87"/>
      <c r="E65" s="172" t="s">
        <v>119</v>
      </c>
      <c r="F65" s="173" t="s">
        <v>120</v>
      </c>
      <c r="G65" s="174"/>
      <c r="H65" s="175">
        <v>178.54</v>
      </c>
      <c r="I65" s="89"/>
      <c r="J65" s="176">
        <v>29.8</v>
      </c>
      <c r="K65" s="176">
        <v>15.71</v>
      </c>
      <c r="L65" s="175">
        <v>0.1</v>
      </c>
      <c r="M65" s="178">
        <v>2022</v>
      </c>
      <c r="N65" s="175">
        <v>1.82</v>
      </c>
      <c r="O65" s="174"/>
      <c r="P65" s="174"/>
      <c r="Q65" s="174"/>
      <c r="R65" s="174"/>
      <c r="S65" s="179"/>
      <c r="T65" s="179">
        <f t="shared" si="3"/>
        <v>1.82</v>
      </c>
      <c r="U65" s="180"/>
      <c r="W65" s="61"/>
      <c r="X65" s="62"/>
      <c r="Y65" s="62"/>
      <c r="Z65" s="62"/>
      <c r="AA65" s="62"/>
    </row>
    <row r="66" spans="4:27" x14ac:dyDescent="0.25">
      <c r="D66" s="87"/>
      <c r="E66" s="172" t="s">
        <v>121</v>
      </c>
      <c r="F66" s="173" t="s">
        <v>122</v>
      </c>
      <c r="G66" s="174"/>
      <c r="H66" s="175">
        <v>0.13</v>
      </c>
      <c r="I66" s="89"/>
      <c r="J66" s="175">
        <v>0.02</v>
      </c>
      <c r="K66" s="175">
        <v>0.01</v>
      </c>
      <c r="L66" s="177">
        <v>6</v>
      </c>
      <c r="M66" s="178">
        <v>2022</v>
      </c>
      <c r="N66" s="176">
        <v>0.06</v>
      </c>
      <c r="O66" s="174"/>
      <c r="P66" s="174"/>
      <c r="Q66" s="174"/>
      <c r="R66" s="174"/>
      <c r="S66" s="179"/>
      <c r="T66" s="179">
        <f t="shared" si="3"/>
        <v>0.06</v>
      </c>
      <c r="U66" s="180"/>
      <c r="W66" s="61"/>
      <c r="X66" s="62"/>
      <c r="Y66" s="62"/>
      <c r="Z66" s="62"/>
      <c r="AA66" s="62"/>
    </row>
    <row r="67" spans="4:27" x14ac:dyDescent="0.25">
      <c r="D67" s="87"/>
      <c r="E67" s="66" t="s">
        <v>123</v>
      </c>
      <c r="F67" s="67" t="s">
        <v>124</v>
      </c>
      <c r="G67" s="57"/>
      <c r="H67" s="175">
        <v>0.57999999999999996</v>
      </c>
      <c r="I67" s="56"/>
      <c r="J67" s="181">
        <v>0.1</v>
      </c>
      <c r="K67" s="182">
        <v>0.05</v>
      </c>
      <c r="L67" s="175">
        <v>0.8</v>
      </c>
      <c r="M67" s="178">
        <v>2022</v>
      </c>
      <c r="N67" s="181">
        <v>0.04</v>
      </c>
      <c r="O67" s="57"/>
      <c r="P67" s="57"/>
      <c r="Q67" s="57"/>
      <c r="R67" s="57"/>
      <c r="S67" s="40"/>
      <c r="T67" s="179">
        <f t="shared" si="3"/>
        <v>0.04</v>
      </c>
      <c r="U67" s="60"/>
      <c r="W67" s="61"/>
      <c r="X67" s="62"/>
      <c r="Y67" s="62"/>
      <c r="Z67" s="62"/>
      <c r="AA67" s="62"/>
    </row>
    <row r="68" spans="4:27" x14ac:dyDescent="0.25">
      <c r="D68" s="87"/>
      <c r="E68" s="66" t="s">
        <v>125</v>
      </c>
      <c r="F68" s="67" t="s">
        <v>126</v>
      </c>
      <c r="G68" s="57"/>
      <c r="H68" s="175">
        <v>0.98</v>
      </c>
      <c r="I68" s="56"/>
      <c r="J68" s="182">
        <v>0.16</v>
      </c>
      <c r="K68" s="182">
        <v>0.09</v>
      </c>
      <c r="L68" s="182">
        <v>6.7</v>
      </c>
      <c r="M68" s="178">
        <v>2022</v>
      </c>
      <c r="N68" s="181">
        <v>0.6</v>
      </c>
      <c r="O68" s="57"/>
      <c r="P68" s="57"/>
      <c r="Q68" s="57"/>
      <c r="R68" s="57"/>
      <c r="S68" s="40"/>
      <c r="T68" s="179">
        <f t="shared" si="3"/>
        <v>0.6</v>
      </c>
      <c r="U68" s="60"/>
      <c r="W68" s="61"/>
      <c r="X68" s="62"/>
      <c r="Y68" s="62"/>
      <c r="Z68" s="62"/>
      <c r="AA68" s="62"/>
    </row>
    <row r="69" spans="4:27" ht="63" x14ac:dyDescent="0.25">
      <c r="D69" s="125">
        <v>8</v>
      </c>
      <c r="E69" s="66" t="s">
        <v>96</v>
      </c>
      <c r="F69" s="67">
        <v>1</v>
      </c>
      <c r="G69" s="162">
        <v>208.4</v>
      </c>
      <c r="H69" s="56"/>
      <c r="I69" s="56"/>
      <c r="J69" s="123">
        <v>65.849999999999994</v>
      </c>
      <c r="K69" s="123">
        <v>34.71</v>
      </c>
      <c r="L69" s="123">
        <v>9.7200000000000006</v>
      </c>
      <c r="M69" s="67">
        <v>2025</v>
      </c>
      <c r="N69" s="123">
        <v>337.4</v>
      </c>
      <c r="O69" s="57"/>
      <c r="P69" s="57"/>
      <c r="Q69" s="57"/>
      <c r="R69" s="57"/>
      <c r="S69" s="40"/>
      <c r="T69" s="59">
        <f t="shared" si="1"/>
        <v>337.4</v>
      </c>
      <c r="U69" s="60"/>
      <c r="W69" s="61"/>
      <c r="X69" s="62"/>
      <c r="Y69" s="62"/>
      <c r="Z69" s="62"/>
      <c r="AA69" s="62"/>
    </row>
    <row r="70" spans="4:27" ht="31.5" x14ac:dyDescent="0.25">
      <c r="D70" s="125">
        <v>9</v>
      </c>
      <c r="E70" s="66" t="s">
        <v>97</v>
      </c>
      <c r="F70" s="67"/>
      <c r="G70" s="57"/>
      <c r="H70" s="56"/>
      <c r="I70" s="56"/>
      <c r="J70" s="56"/>
      <c r="K70" s="56"/>
      <c r="L70" s="117"/>
      <c r="M70" s="41"/>
      <c r="N70" s="56"/>
      <c r="O70" s="57"/>
      <c r="P70" s="57"/>
      <c r="Q70" s="57"/>
      <c r="R70" s="57"/>
      <c r="S70" s="40"/>
      <c r="T70" s="59"/>
      <c r="U70" s="60"/>
      <c r="W70" s="61"/>
      <c r="X70" s="62"/>
      <c r="Y70" s="62"/>
      <c r="Z70" s="62"/>
      <c r="AA70" s="62"/>
    </row>
    <row r="71" spans="4:27" x14ac:dyDescent="0.25">
      <c r="D71" s="87"/>
      <c r="E71" s="66" t="s">
        <v>98</v>
      </c>
      <c r="F71" s="67" t="s">
        <v>99</v>
      </c>
      <c r="G71" s="163">
        <v>57.213086502200021</v>
      </c>
      <c r="H71" s="122"/>
      <c r="I71" s="56"/>
      <c r="J71" s="126">
        <v>18.079999999999998</v>
      </c>
      <c r="K71" s="115">
        <v>9.5299999999999994</v>
      </c>
      <c r="L71" s="115">
        <v>0.4</v>
      </c>
      <c r="M71" s="41">
        <v>2022</v>
      </c>
      <c r="N71" s="121">
        <v>4</v>
      </c>
      <c r="O71" s="57"/>
      <c r="P71" s="57"/>
      <c r="Q71" s="57"/>
      <c r="R71" s="57"/>
      <c r="S71" s="40"/>
      <c r="T71" s="59">
        <f t="shared" si="1"/>
        <v>4</v>
      </c>
      <c r="U71" s="60"/>
      <c r="W71" s="61"/>
      <c r="X71" s="62"/>
      <c r="Y71" s="62"/>
      <c r="Z71" s="62"/>
      <c r="AA71" s="62"/>
    </row>
    <row r="72" spans="4:27" x14ac:dyDescent="0.25">
      <c r="D72" s="87"/>
      <c r="E72" s="66" t="s">
        <v>100</v>
      </c>
      <c r="F72" s="67" t="s">
        <v>99</v>
      </c>
      <c r="G72" s="163">
        <v>33.029230191480003</v>
      </c>
      <c r="H72" s="115"/>
      <c r="I72" s="56"/>
      <c r="J72" s="115">
        <v>10.44</v>
      </c>
      <c r="K72" s="126">
        <v>5.5</v>
      </c>
      <c r="L72" s="115">
        <v>0.7</v>
      </c>
      <c r="M72" s="41">
        <v>2023</v>
      </c>
      <c r="N72" s="121">
        <v>4</v>
      </c>
      <c r="O72" s="57"/>
      <c r="P72" s="57"/>
      <c r="Q72" s="57"/>
      <c r="R72" s="57"/>
      <c r="S72" s="40"/>
      <c r="T72" s="59">
        <f t="shared" si="1"/>
        <v>4</v>
      </c>
      <c r="U72" s="60"/>
      <c r="W72" s="61"/>
      <c r="X72" s="62"/>
      <c r="Y72" s="62"/>
      <c r="Z72" s="62"/>
      <c r="AA72" s="62"/>
    </row>
    <row r="73" spans="4:27" x14ac:dyDescent="0.25">
      <c r="D73" s="87"/>
      <c r="E73" s="66" t="s">
        <v>101</v>
      </c>
      <c r="F73" s="67" t="s">
        <v>102</v>
      </c>
      <c r="G73" s="163">
        <v>64.203682916433351</v>
      </c>
      <c r="H73" s="115"/>
      <c r="I73" s="56"/>
      <c r="J73" s="115">
        <v>20.28</v>
      </c>
      <c r="K73" s="115">
        <v>10.69</v>
      </c>
      <c r="L73" s="115">
        <v>0.7</v>
      </c>
      <c r="M73" s="41">
        <v>2024</v>
      </c>
      <c r="N73" s="121">
        <v>8</v>
      </c>
      <c r="O73" s="57"/>
      <c r="P73" s="57"/>
      <c r="Q73" s="57"/>
      <c r="R73" s="57"/>
      <c r="S73" s="40"/>
      <c r="T73" s="59">
        <f t="shared" si="1"/>
        <v>8</v>
      </c>
      <c r="U73" s="60"/>
      <c r="W73" s="61"/>
      <c r="X73" s="62"/>
      <c r="Y73" s="62"/>
      <c r="Z73" s="62"/>
      <c r="AA73" s="62"/>
    </row>
    <row r="74" spans="4:27" x14ac:dyDescent="0.25">
      <c r="D74" s="87"/>
      <c r="E74" s="66" t="s">
        <v>103</v>
      </c>
      <c r="F74" s="67" t="s">
        <v>104</v>
      </c>
      <c r="G74" s="163">
        <v>36.986538045366672</v>
      </c>
      <c r="H74" s="115"/>
      <c r="I74" s="56"/>
      <c r="J74" s="115">
        <v>11.69</v>
      </c>
      <c r="K74" s="115">
        <v>6.16</v>
      </c>
      <c r="L74" s="115">
        <v>0.6</v>
      </c>
      <c r="M74" s="41">
        <v>2025</v>
      </c>
      <c r="N74" s="118">
        <v>3.8</v>
      </c>
      <c r="O74" s="57"/>
      <c r="P74" s="57"/>
      <c r="Q74" s="57"/>
      <c r="R74" s="57"/>
      <c r="S74" s="40"/>
      <c r="T74" s="59">
        <f t="shared" ref="T74:T76" si="4">N74</f>
        <v>3.8</v>
      </c>
      <c r="U74" s="60"/>
      <c r="W74" s="61"/>
      <c r="X74" s="62"/>
      <c r="Y74" s="62"/>
      <c r="Z74" s="62"/>
      <c r="AA74" s="62"/>
    </row>
    <row r="75" spans="4:27" x14ac:dyDescent="0.25">
      <c r="D75" s="87"/>
      <c r="E75" s="66" t="s">
        <v>105</v>
      </c>
      <c r="F75" s="67" t="s">
        <v>104</v>
      </c>
      <c r="G75" s="163">
        <v>42.178448254350009</v>
      </c>
      <c r="H75" s="115"/>
      <c r="I75" s="57"/>
      <c r="J75" s="115">
        <v>13.33</v>
      </c>
      <c r="K75" s="115">
        <v>7.02</v>
      </c>
      <c r="L75" s="115">
        <v>1.2</v>
      </c>
      <c r="M75" s="41">
        <v>2026</v>
      </c>
      <c r="N75" s="118">
        <v>3.8</v>
      </c>
      <c r="O75" s="57"/>
      <c r="P75" s="57"/>
      <c r="Q75" s="57"/>
      <c r="R75" s="57"/>
      <c r="S75" s="40"/>
      <c r="T75" s="59">
        <f t="shared" si="4"/>
        <v>3.8</v>
      </c>
      <c r="U75" s="60"/>
      <c r="W75" s="61"/>
      <c r="X75" s="62"/>
      <c r="Y75" s="62"/>
      <c r="Z75" s="62"/>
      <c r="AA75" s="62"/>
    </row>
    <row r="76" spans="4:27" ht="66.599999999999994" customHeight="1" x14ac:dyDescent="0.25">
      <c r="D76" s="125">
        <v>10</v>
      </c>
      <c r="E76" s="66" t="s">
        <v>106</v>
      </c>
      <c r="F76" s="67">
        <v>1</v>
      </c>
      <c r="G76" s="164">
        <v>1739.63</v>
      </c>
      <c r="H76" s="57"/>
      <c r="I76" s="57"/>
      <c r="J76" s="127">
        <v>549.41999999999996</v>
      </c>
      <c r="K76" s="127">
        <v>289.60000000000002</v>
      </c>
      <c r="L76" s="123">
        <v>5.52</v>
      </c>
      <c r="M76" s="41">
        <v>2026</v>
      </c>
      <c r="N76" s="124">
        <v>1600</v>
      </c>
      <c r="O76" s="85"/>
      <c r="P76" s="57"/>
      <c r="Q76" s="57"/>
      <c r="R76" s="57"/>
      <c r="S76" s="40"/>
      <c r="T76" s="59">
        <f t="shared" si="4"/>
        <v>1600</v>
      </c>
      <c r="U76" s="60"/>
      <c r="W76" s="61"/>
      <c r="X76" s="62"/>
      <c r="Y76" s="62"/>
      <c r="Z76" s="62"/>
      <c r="AA76" s="62"/>
    </row>
    <row r="77" spans="4:27" x14ac:dyDescent="0.25">
      <c r="D77" s="87"/>
      <c r="E77" s="128" t="s">
        <v>107</v>
      </c>
      <c r="F77" s="42"/>
      <c r="G77" s="129">
        <f>SUM(G6:G76)</f>
        <v>2939.21098590983</v>
      </c>
      <c r="H77" s="129">
        <f>SUM(H6:H76)</f>
        <v>1914.21</v>
      </c>
      <c r="I77" s="130"/>
      <c r="J77" s="129">
        <f>SUM(J6:J76)</f>
        <v>1273.8899999999999</v>
      </c>
      <c r="K77" s="129">
        <f>SUM(K6:K76)</f>
        <v>674.02999999999986</v>
      </c>
      <c r="L77" s="131" t="s">
        <v>108</v>
      </c>
      <c r="M77" s="131"/>
      <c r="N77" s="129">
        <f>SUM(N6:N76)</f>
        <v>3779.88</v>
      </c>
      <c r="O77" s="132" t="s">
        <v>108</v>
      </c>
      <c r="P77" s="132" t="s">
        <v>108</v>
      </c>
      <c r="Q77" s="132" t="s">
        <v>108</v>
      </c>
      <c r="R77" s="132" t="s">
        <v>108</v>
      </c>
      <c r="S77" s="132" t="s">
        <v>108</v>
      </c>
      <c r="T77" s="133">
        <f>SUM(T6:T76)</f>
        <v>3779.88</v>
      </c>
      <c r="U77" s="132" t="s">
        <v>108</v>
      </c>
      <c r="W77" s="61"/>
      <c r="X77" s="62"/>
      <c r="Y77" s="62"/>
      <c r="Z77" s="62"/>
      <c r="AA77" s="62"/>
    </row>
    <row r="78" spans="4:27" x14ac:dyDescent="0.25">
      <c r="W78" s="61"/>
      <c r="X78" s="62"/>
      <c r="Y78" s="62"/>
      <c r="Z78" s="62"/>
      <c r="AA78" s="62"/>
    </row>
    <row r="79" spans="4:27" x14ac:dyDescent="0.25">
      <c r="E79" s="138"/>
      <c r="F79" s="138"/>
      <c r="I79" s="139"/>
      <c r="J79" s="90"/>
      <c r="K79" s="140"/>
      <c r="L79" s="140"/>
      <c r="M79" s="141"/>
      <c r="N79" s="140"/>
      <c r="O79" s="140"/>
      <c r="P79" s="140"/>
      <c r="Q79" s="140"/>
      <c r="R79" s="140"/>
      <c r="S79" s="140"/>
      <c r="T79" s="140"/>
      <c r="U79" s="140"/>
      <c r="W79" s="61"/>
      <c r="X79" s="62"/>
      <c r="Y79" s="62"/>
      <c r="Z79" s="62"/>
      <c r="AA79" s="62"/>
    </row>
    <row r="80" spans="4:27" x14ac:dyDescent="0.25">
      <c r="E80" s="138"/>
      <c r="F80" s="138"/>
      <c r="I80" s="139"/>
      <c r="J80" s="90"/>
      <c r="K80" s="140"/>
      <c r="L80" s="140"/>
      <c r="M80" s="141"/>
      <c r="N80" s="140"/>
      <c r="O80" s="140"/>
      <c r="P80" s="140"/>
      <c r="Q80" s="140"/>
      <c r="R80" s="140"/>
      <c r="S80" s="140"/>
      <c r="T80" s="140"/>
      <c r="U80" s="140"/>
      <c r="W80" s="61"/>
      <c r="X80" s="62"/>
      <c r="Y80" s="62"/>
      <c r="Z80" s="62"/>
      <c r="AA80" s="62"/>
    </row>
    <row r="81" spans="5:27" x14ac:dyDescent="0.25">
      <c r="E81" s="138"/>
      <c r="F81" s="138"/>
      <c r="G81" s="90"/>
      <c r="H81" s="90"/>
      <c r="I81" s="139"/>
      <c r="J81" s="90"/>
      <c r="K81" s="140"/>
      <c r="L81" s="140"/>
      <c r="M81" s="141"/>
      <c r="N81" s="140"/>
      <c r="O81" s="140"/>
      <c r="P81" s="140"/>
      <c r="Q81" s="140"/>
      <c r="R81" s="140"/>
      <c r="S81" s="140"/>
      <c r="T81" s="140"/>
      <c r="U81" s="140"/>
      <c r="W81" s="61"/>
      <c r="X81" s="62"/>
      <c r="Y81" s="62"/>
      <c r="Z81" s="62"/>
      <c r="AA81" s="62"/>
    </row>
    <row r="82" spans="5:27" x14ac:dyDescent="0.25">
      <c r="E82" s="138"/>
      <c r="F82" s="138"/>
      <c r="G82" s="90"/>
      <c r="H82" s="90"/>
      <c r="I82" s="139"/>
      <c r="J82" s="90"/>
      <c r="K82" s="140"/>
      <c r="L82" s="140"/>
      <c r="M82" s="141"/>
      <c r="N82" s="140"/>
      <c r="O82" s="140"/>
      <c r="P82" s="140"/>
      <c r="Q82" s="140"/>
      <c r="R82" s="140"/>
      <c r="S82" s="140"/>
      <c r="T82" s="140"/>
      <c r="U82" s="140"/>
      <c r="W82" s="61"/>
      <c r="X82" s="62"/>
      <c r="Y82" s="62"/>
      <c r="Z82" s="62"/>
      <c r="AA82" s="62"/>
    </row>
    <row r="83" spans="5:27" x14ac:dyDescent="0.25">
      <c r="E83" s="138"/>
      <c r="F83" s="138"/>
      <c r="G83" s="90"/>
      <c r="H83" s="90"/>
      <c r="I83" s="139"/>
      <c r="J83" s="90"/>
      <c r="K83" s="140"/>
      <c r="L83" s="140"/>
      <c r="M83" s="141"/>
      <c r="N83" s="140"/>
      <c r="O83" s="140"/>
      <c r="P83" s="140"/>
      <c r="Q83" s="140"/>
      <c r="R83" s="140"/>
      <c r="S83" s="140"/>
      <c r="T83" s="140"/>
      <c r="U83" s="140"/>
    </row>
    <row r="84" spans="5:27" x14ac:dyDescent="0.25">
      <c r="E84" s="138"/>
      <c r="F84" s="138"/>
      <c r="G84" s="90"/>
      <c r="H84" s="90"/>
      <c r="I84" s="139"/>
      <c r="J84" s="90"/>
      <c r="K84" s="140"/>
      <c r="L84" s="140"/>
      <c r="M84" s="141"/>
      <c r="N84" s="140"/>
      <c r="O84" s="140"/>
      <c r="P84" s="140"/>
      <c r="Q84" s="140"/>
      <c r="R84" s="140"/>
      <c r="S84" s="140"/>
      <c r="T84" s="140"/>
      <c r="U84" s="140"/>
    </row>
    <row r="87" spans="5:27" x14ac:dyDescent="0.25">
      <c r="E87" s="142" t="s">
        <v>109</v>
      </c>
      <c r="F87" s="142"/>
      <c r="G87" s="143">
        <v>4660</v>
      </c>
      <c r="H87" s="135" t="s">
        <v>110</v>
      </c>
    </row>
    <row r="88" spans="5:27" x14ac:dyDescent="0.25">
      <c r="E88" s="142" t="s">
        <v>111</v>
      </c>
      <c r="F88" s="142"/>
      <c r="G88" s="107">
        <f>J77*100/G87</f>
        <v>27.336695278969955</v>
      </c>
      <c r="H88" s="144" t="s">
        <v>5</v>
      </c>
    </row>
    <row r="89" spans="5:27" x14ac:dyDescent="0.25">
      <c r="G89" s="94"/>
      <c r="H89" s="144"/>
    </row>
    <row r="90" spans="5:27" x14ac:dyDescent="0.25">
      <c r="E90" s="137" t="s">
        <v>112</v>
      </c>
      <c r="F90" s="137"/>
    </row>
    <row r="91" spans="5:27" x14ac:dyDescent="0.25">
      <c r="E91" s="142"/>
      <c r="F91" s="67"/>
      <c r="G91" s="107"/>
    </row>
    <row r="92" spans="5:27" x14ac:dyDescent="0.25">
      <c r="E92" s="67">
        <v>2022</v>
      </c>
      <c r="F92" s="67"/>
      <c r="G92" s="107">
        <f>SUMIF(M7:M76,"2022",J7:J76)</f>
        <v>156.34000000000003</v>
      </c>
    </row>
    <row r="93" spans="5:27" x14ac:dyDescent="0.25">
      <c r="E93" s="67">
        <v>2023</v>
      </c>
      <c r="F93" s="67"/>
      <c r="G93" s="107">
        <f>SUMIF(M7:M76,"2023",J7:J76)</f>
        <v>171.14000000000001</v>
      </c>
    </row>
    <row r="94" spans="5:27" x14ac:dyDescent="0.25">
      <c r="E94" s="67">
        <v>2024</v>
      </c>
      <c r="F94" s="67"/>
      <c r="G94" s="107">
        <f>SUMIF(M7:M76,"2024",J7:J76)</f>
        <v>265.37</v>
      </c>
    </row>
    <row r="95" spans="5:27" x14ac:dyDescent="0.25">
      <c r="E95" s="67">
        <v>2025</v>
      </c>
      <c r="F95" s="67"/>
      <c r="G95" s="107">
        <f>SUMIF(M7:M76,"2025",J7:J76)</f>
        <v>118.28999999999999</v>
      </c>
    </row>
    <row r="96" spans="5:27" x14ac:dyDescent="0.25">
      <c r="E96" s="119">
        <v>2026</v>
      </c>
      <c r="F96" s="142"/>
      <c r="G96" s="107">
        <f>SUMIF(M7:M76,"2026",J7:J76)</f>
        <v>562.75</v>
      </c>
    </row>
    <row r="97" spans="5:7" x14ac:dyDescent="0.25">
      <c r="E97" s="145" t="s">
        <v>113</v>
      </c>
      <c r="F97" s="145"/>
      <c r="G97" s="146">
        <f>SUM(G91:G96)</f>
        <v>1273.8899999999999</v>
      </c>
    </row>
  </sheetData>
  <mergeCells count="24">
    <mergeCell ref="M2:M4"/>
    <mergeCell ref="N2:N4"/>
    <mergeCell ref="U3:U4"/>
    <mergeCell ref="A2:A4"/>
    <mergeCell ref="B2:B4"/>
    <mergeCell ref="C2:C4"/>
    <mergeCell ref="D2:D4"/>
    <mergeCell ref="E2:E4"/>
    <mergeCell ref="D5:U5"/>
    <mergeCell ref="O3:O4"/>
    <mergeCell ref="P3:P4"/>
    <mergeCell ref="Q3:Q4"/>
    <mergeCell ref="R3:R4"/>
    <mergeCell ref="S3:S4"/>
    <mergeCell ref="T3:T4"/>
    <mergeCell ref="F2:F4"/>
    <mergeCell ref="O2:U2"/>
    <mergeCell ref="G3:G4"/>
    <mergeCell ref="H3:H4"/>
    <mergeCell ref="I3:I4"/>
    <mergeCell ref="J3:J4"/>
    <mergeCell ref="G2:J2"/>
    <mergeCell ref="K2:K4"/>
    <mergeCell ref="L2:L4"/>
  </mergeCells>
  <pageMargins left="0.19685039370078741" right="0.19685039370078741" top="0.11811023622047245" bottom="0" header="0" footer="0"/>
  <pageSetup paperSize="9" scale="8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Лист1</vt:lpstr>
      <vt:lpstr>Программа МЭТЗ</vt:lpstr>
      <vt:lpstr>'Программа МЭТЗ'!_Toc49255483</vt:lpstr>
      <vt:lpstr>'Программа МЭТЗ'!_Toc49255485</vt:lpstr>
      <vt:lpstr>'Программа МЭТЗ'!_Toc49255489</vt:lpstr>
      <vt:lpstr>'Программа МЭТЗ'!_Toc75779506</vt:lpstr>
      <vt:lpstr>'Программа МЭТЗ'!_Toc75779507</vt:lpstr>
      <vt:lpstr>'Программа МЭТЗ'!_Toc75779508</vt:lpstr>
      <vt:lpstr>'Программа МЭТЗ'!_Toc75779509</vt:lpstr>
      <vt:lpstr>'Программа МЭТЗ'!_Toc75779510</vt:lpstr>
      <vt:lpstr>'Программа МЭТЗ'!_Toc75779511</vt:lpstr>
      <vt:lpstr>'Программа МЭТЗ'!_Toc75779512</vt:lpstr>
      <vt:lpstr>'Программа МЭТЗ'!_Toc75779513</vt:lpstr>
      <vt:lpstr>'Программа МЭТЗ'!_Toc75779514</vt:lpstr>
      <vt:lpstr>'Программа МЭТЗ'!_Toc75779515</vt:lpstr>
      <vt:lpstr>'Программа МЭТЗ'!Print_Area</vt:lpstr>
      <vt:lpstr>'Программа МЭТЗ'!Print_Titles</vt:lpstr>
      <vt:lpstr>'Программа МЭТЗ'!Заголовки_для_печати</vt:lpstr>
      <vt:lpstr>'Программа МЭТЗ'!Область_печати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2022-10-27T07:40:31Z</dcterms:modified>
</cp:coreProperties>
</file>