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Перехвал\Белтелеком_Междуг_связь\Beltelekom\"/>
    </mc:Choice>
  </mc:AlternateContent>
  <xr:revisionPtr revIDLastSave="0" documentId="13_ncr:1_{4DBF9736-0462-4371-BABF-8859432B00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ЭО" sheetId="6" r:id="rId1"/>
    <sheet name="Затраты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BBB" localSheetId="0">'[1]1-энерго'!#REF!</definedName>
    <definedName name="\BBB">'[1]1-энерго'!#REF!</definedName>
    <definedName name="\BVF" localSheetId="0">#REF!</definedName>
    <definedName name="\BVF">#REF!</definedName>
    <definedName name="\D" localSheetId="0">'[2]1-энерго'!#REF!</definedName>
    <definedName name="\D">'[2]1-энерго'!#REF!</definedName>
    <definedName name="\DDD" localSheetId="0">#REF!</definedName>
    <definedName name="\DDD">#REF!</definedName>
    <definedName name="\EEE" localSheetId="0">#REF!</definedName>
    <definedName name="\EEE">#REF!</definedName>
    <definedName name="\MMM" localSheetId="0">'[2]1-энерго'!#REF!</definedName>
    <definedName name="\MMM">'[2]1-энерго'!#REF!</definedName>
    <definedName name="\NN" localSheetId="0">'[2]1-энерго'!#REF!</definedName>
    <definedName name="\NN">'[2]1-энерго'!#REF!</definedName>
    <definedName name="\QQQ" localSheetId="0">'[3]1-энерго'!#REF!</definedName>
    <definedName name="\QQQ">'[3]1-энерго'!#REF!</definedName>
    <definedName name="\uuu" localSheetId="0">'[1]1-энерго'!#REF!</definedName>
    <definedName name="\uuu">'[1]1-энерго'!#REF!</definedName>
    <definedName name="\YYY" localSheetId="0">'[4]1-энерго'!#REF!</definedName>
    <definedName name="\YYY">'[4]1-энерго'!#REF!</definedName>
    <definedName name="\Z" localSheetId="0">'[2]1-энерго'!#REF!</definedName>
    <definedName name="\Z">'[2]1-энерго'!#REF!</definedName>
    <definedName name="KKK" localSheetId="0">'[5]1-энерго'!#REF!</definedName>
    <definedName name="KKK">'[5]1-энерго'!#REF!</definedName>
    <definedName name="rr" localSheetId="0">'[2]1-энерго'!#REF!</definedName>
    <definedName name="rr">'[2]1-энерго'!#REF!</definedName>
    <definedName name="sew" localSheetId="0">'[6]1-энерго'!#REF!</definedName>
    <definedName name="sew">'[6]1-энерго'!#REF!</definedName>
    <definedName name="YCHET" localSheetId="0">'[2]1-энерго'!#REF!</definedName>
    <definedName name="YCHET">'[2]1-энерго'!#REF!</definedName>
    <definedName name="zrt" localSheetId="0">'[7]1-энерго'!#REF!</definedName>
    <definedName name="zrt">'[7]1-энерго'!#REF!</definedName>
    <definedName name="а1845" localSheetId="0">#REF!</definedName>
    <definedName name="а1845">#REF!</definedName>
    <definedName name="ааа" localSheetId="0">#REF!</definedName>
    <definedName name="ааа">#REF!</definedName>
    <definedName name="б" localSheetId="0">'[8]1-энерго'!#REF!</definedName>
    <definedName name="б">'[8]1-энерго'!#REF!</definedName>
    <definedName name="Банк" localSheetId="0">#REF!</definedName>
    <definedName name="Банк">#REF!</definedName>
    <definedName name="Банк1" localSheetId="0">#REF!</definedName>
    <definedName name="Банк1">#REF!</definedName>
    <definedName name="Банк2" localSheetId="0">#REF!</definedName>
    <definedName name="Банк2">#REF!</definedName>
    <definedName name="БИК" localSheetId="0">#REF!</definedName>
    <definedName name="БИК">#REF!</definedName>
    <definedName name="БИК1" localSheetId="0">#REF!</definedName>
    <definedName name="БИК1">#REF!</definedName>
    <definedName name="БИК2" localSheetId="0">#REF!</definedName>
    <definedName name="БИК2">#REF!</definedName>
    <definedName name="ввыа" localSheetId="0">#REF!</definedName>
    <definedName name="ввыа">#REF!</definedName>
    <definedName name="веко" localSheetId="0">#REF!</definedName>
    <definedName name="веко">#REF!</definedName>
    <definedName name="Вид_опл" localSheetId="0">#REF!</definedName>
    <definedName name="Вид_опл">#REF!</definedName>
    <definedName name="Вид_платежа" localSheetId="0">#REF!</definedName>
    <definedName name="Вид_платежа">#REF!</definedName>
    <definedName name="вке" localSheetId="0">'[7]1-энерго'!#REF!</definedName>
    <definedName name="вке">'[7]1-энерго'!#REF!</definedName>
    <definedName name="вкр" localSheetId="0">'[9]1-энерго'!#REF!</definedName>
    <definedName name="вкр">'[9]1-энерго'!#REF!</definedName>
    <definedName name="вода" localSheetId="0">'[7]1-энерго'!#REF!</definedName>
    <definedName name="вода">'[7]1-энерго'!#REF!</definedName>
    <definedName name="водо" localSheetId="0">'[10]1-энерго'!#REF!</definedName>
    <definedName name="водо">'[10]1-энерго'!#REF!</definedName>
    <definedName name="вр" localSheetId="0">#REF!</definedName>
    <definedName name="вр">#REF!</definedName>
    <definedName name="г.в." localSheetId="0">'[7]1-энерго'!#REF!</definedName>
    <definedName name="г.в.">'[7]1-энерго'!#REF!</definedName>
    <definedName name="График" localSheetId="0">'[11]1-энерго'!#REF!</definedName>
    <definedName name="График">'[11]1-энерго'!#REF!</definedName>
    <definedName name="д23" localSheetId="0">#REF!</definedName>
    <definedName name="д23">#REF!</definedName>
    <definedName name="Дата" localSheetId="0">#REF!</definedName>
    <definedName name="Дата">#REF!</definedName>
    <definedName name="Динамика" localSheetId="0">'[11]1-энерго'!#REF!</definedName>
    <definedName name="Динамика">'[11]1-энерго'!#REF!</definedName>
    <definedName name="ЕОГ" localSheetId="0">#REF!</definedName>
    <definedName name="ЕОГ">#REF!</definedName>
    <definedName name="ждг" localSheetId="0">'[9]1-энерго'!#REF!</definedName>
    <definedName name="ждг">'[9]1-энерго'!#REF!</definedName>
    <definedName name="ждш" localSheetId="0">'[12]1-энерго'!#REF!</definedName>
    <definedName name="ждш">'[12]1-энерго'!#REF!</definedName>
    <definedName name="Заголовок_списка" localSheetId="0">#REF!</definedName>
    <definedName name="Заголовок_списка">#REF!</definedName>
    <definedName name="и" localSheetId="0">'[13]1-энерго'!#REF!</definedName>
    <definedName name="и">'[13]1-энерго'!#REF!</definedName>
    <definedName name="ии" localSheetId="0">'[8]1-энерго'!#REF!</definedName>
    <definedName name="ии">'[8]1-энерго'!#REF!</definedName>
    <definedName name="ИНН" localSheetId="0">#REF!</definedName>
    <definedName name="ИНН">#REF!</definedName>
    <definedName name="ИНН1" localSheetId="0">#REF!</definedName>
    <definedName name="ИНН1">#REF!</definedName>
    <definedName name="ИНН2" localSheetId="0">#REF!</definedName>
    <definedName name="ИНН2">#REF!</definedName>
    <definedName name="кал" localSheetId="0">#REF!</definedName>
    <definedName name="кал">#REF!</definedName>
    <definedName name="КалорийностьПлан">8043</definedName>
    <definedName name="КалорФактАвг">8087</definedName>
    <definedName name="КалорФактАпр">8055</definedName>
    <definedName name="КалорФактДек">8054</definedName>
    <definedName name="КалорФактИюл">8077</definedName>
    <definedName name="КалорФактИюн">8093</definedName>
    <definedName name="КалорФактМай">8061</definedName>
    <definedName name="КалорФактМар">8048</definedName>
    <definedName name="КалорФактНоя">8056</definedName>
    <definedName name="КалорФактОкт">8059</definedName>
    <definedName name="КалорФактСен">8075</definedName>
    <definedName name="КалорФактФев">8028</definedName>
    <definedName name="КалорФактЯнв">8039</definedName>
    <definedName name="Код" localSheetId="0">#REF!</definedName>
    <definedName name="Код">#REF!</definedName>
    <definedName name="Кол_копий" localSheetId="0">#REF!</definedName>
    <definedName name="Кол_копий">#REF!</definedName>
    <definedName name="Корсчёт" localSheetId="0">#REF!</definedName>
    <definedName name="Корсчёт">#REF!</definedName>
    <definedName name="Корсчёт1" localSheetId="0">#REF!</definedName>
    <definedName name="Корсчёт1">#REF!</definedName>
    <definedName name="Корсчёт2" localSheetId="0">#REF!</definedName>
    <definedName name="Корсчёт2">#REF!</definedName>
    <definedName name="л" localSheetId="0">#REF!</definedName>
    <definedName name="л">#REF!</definedName>
    <definedName name="Литер" localSheetId="0">'[11]1-энерго'!#REF!</definedName>
    <definedName name="Литер">'[11]1-энерго'!#REF!</definedName>
    <definedName name="м" localSheetId="0">'[1]1-энерго'!#REF!</definedName>
    <definedName name="м">'[1]1-энерго'!#REF!</definedName>
    <definedName name="м1" localSheetId="0">'[4]1-энерго'!#REF!</definedName>
    <definedName name="м1">'[4]1-энерго'!#REF!</definedName>
    <definedName name="маг" localSheetId="0">#REF!</definedName>
    <definedName name="маг">#REF!</definedName>
    <definedName name="Мерпр" localSheetId="0">'[9]1-энерго'!#REF!</definedName>
    <definedName name="Мерпр">'[9]1-энерго'!#REF!</definedName>
    <definedName name="ммм" localSheetId="0">'[1]1-энерго'!#REF!</definedName>
    <definedName name="ммм">'[1]1-энерго'!#REF!</definedName>
    <definedName name="н" localSheetId="0">'[5]1-энерго'!#REF!</definedName>
    <definedName name="н">'[5]1-энерго'!#REF!</definedName>
    <definedName name="Наз_пл" localSheetId="0">#REF!</definedName>
    <definedName name="Наз_пл">#REF!</definedName>
    <definedName name="Назначение" localSheetId="0">#REF!</definedName>
    <definedName name="Назначение">#REF!</definedName>
    <definedName name="Наименование" localSheetId="0">#REF!</definedName>
    <definedName name="Наименование">#REF!</definedName>
    <definedName name="Номер" localSheetId="0">#REF!</definedName>
    <definedName name="Номер">#REF!</definedName>
    <definedName name="оо" localSheetId="0">'[3]1-энерго'!#REF!</definedName>
    <definedName name="оо">'[3]1-энерго'!#REF!</definedName>
    <definedName name="Отоп" localSheetId="0">#REF!</definedName>
    <definedName name="Отоп">#REF!</definedName>
    <definedName name="отопит" localSheetId="0">'[7]1-энерго'!#REF!</definedName>
    <definedName name="отопит">'[7]1-энерго'!#REF!</definedName>
    <definedName name="Отопл" localSheetId="0">#REF!</definedName>
    <definedName name="Отопл">#REF!</definedName>
    <definedName name="Очер.плат." localSheetId="0">#REF!</definedName>
    <definedName name="Очер.плат.">#REF!</definedName>
    <definedName name="Очер_плат" localSheetId="0">#REF!</definedName>
    <definedName name="Очер_плат">#REF!</definedName>
    <definedName name="очистка" localSheetId="0">'[14]1-энерго'!#REF!</definedName>
    <definedName name="очистка">'[14]1-энерго'!#REF!</definedName>
    <definedName name="пар" localSheetId="0">#REF!</definedName>
    <definedName name="пар">#REF!</definedName>
    <definedName name="План" localSheetId="0">#REF!</definedName>
    <definedName name="План">#REF!</definedName>
    <definedName name="Показывать_0_коп" localSheetId="0">#REF!</definedName>
    <definedName name="Показывать_0_коп">#REF!</definedName>
    <definedName name="пор" localSheetId="0">#REF!</definedName>
    <definedName name="пор">#REF!</definedName>
    <definedName name="потер" localSheetId="0">'[11]1-энерго'!#REF!</definedName>
    <definedName name="потер">'[11]1-энерго'!#REF!</definedName>
    <definedName name="пппп" localSheetId="0">#REF!</definedName>
    <definedName name="пппп">#REF!</definedName>
    <definedName name="Предприятие1" localSheetId="0">#REF!</definedName>
    <definedName name="Предприятие1">#REF!</definedName>
    <definedName name="Предприятие2" localSheetId="0">#REF!</definedName>
    <definedName name="Предприятие2">#REF!</definedName>
    <definedName name="пример" localSheetId="0">#REF!</definedName>
    <definedName name="пример">#REF!</definedName>
    <definedName name="ргол" localSheetId="0">#REF!</definedName>
    <definedName name="ргол">#REF!</definedName>
    <definedName name="Рез_поле" localSheetId="0">#REF!</definedName>
    <definedName name="Рез_поле">#REF!</definedName>
    <definedName name="Содр" localSheetId="0">'[9]1-энерго'!#REF!</definedName>
    <definedName name="Содр">'[9]1-энерго'!#REF!</definedName>
    <definedName name="Список_банк1" localSheetId="0">#REF!</definedName>
    <definedName name="Список_банк1">#REF!</definedName>
    <definedName name="Список_банк2" localSheetId="0">#REF!</definedName>
    <definedName name="Список_банк2">#REF!</definedName>
    <definedName name="Список_бик1" localSheetId="0">#REF!</definedName>
    <definedName name="Список_бик1">#REF!</definedName>
    <definedName name="Список_бик2" localSheetId="0">#REF!</definedName>
    <definedName name="Список_бик2">#REF!</definedName>
    <definedName name="Список_вид_опл" localSheetId="0">#REF!</definedName>
    <definedName name="Список_вид_опл">#REF!</definedName>
    <definedName name="Список_вид_платежа" localSheetId="0">#REF!</definedName>
    <definedName name="Список_вид_платежа">#REF!</definedName>
    <definedName name="Список_дата" localSheetId="0">#REF!</definedName>
    <definedName name="Список_дата">#REF!</definedName>
    <definedName name="Список_инн1" localSheetId="0">#REF!</definedName>
    <definedName name="Список_инн1">#REF!</definedName>
    <definedName name="Список_инн2" localSheetId="0">#REF!</definedName>
    <definedName name="Список_инн2">#REF!</definedName>
    <definedName name="Список_код" localSheetId="0">#REF!</definedName>
    <definedName name="Список_код">#REF!</definedName>
    <definedName name="Список_корсчёт1" localSheetId="0">#REF!</definedName>
    <definedName name="Список_корсчёт1">#REF!</definedName>
    <definedName name="Список_корсчёт2" localSheetId="0">#REF!</definedName>
    <definedName name="Список_корсчёт2">#REF!</definedName>
    <definedName name="Список_назн_пл" localSheetId="0">#REF!</definedName>
    <definedName name="Список_назн_пл">#REF!</definedName>
    <definedName name="Список_назначение" localSheetId="0">#REF!</definedName>
    <definedName name="Список_назначение">#REF!</definedName>
    <definedName name="Список_наименование1" localSheetId="0">#REF!</definedName>
    <definedName name="Список_наименование1">#REF!</definedName>
    <definedName name="Список_наименование2" localSheetId="0">#REF!</definedName>
    <definedName name="Список_наименование2">#REF!</definedName>
    <definedName name="Список_номер" localSheetId="0">#REF!</definedName>
    <definedName name="Список_номер">#REF!</definedName>
    <definedName name="Список_очер" localSheetId="0">#REF!</definedName>
    <definedName name="Список_очер">#REF!</definedName>
    <definedName name="Список_рез_поле" localSheetId="0">#REF!</definedName>
    <definedName name="Список_рез_поле">#REF!</definedName>
    <definedName name="Список_срок" localSheetId="0">#REF!</definedName>
    <definedName name="Список_срок">#REF!</definedName>
    <definedName name="Список_сумма" localSheetId="0">#REF!</definedName>
    <definedName name="Список_сумма">#REF!</definedName>
    <definedName name="Список_счёт1" localSheetId="0">#REF!</definedName>
    <definedName name="Список_счёт1">#REF!</definedName>
    <definedName name="Список_счёт2" localSheetId="0">#REF!</definedName>
    <definedName name="Список_счёт2">#REF!</definedName>
    <definedName name="Срок" localSheetId="0">#REF!</definedName>
    <definedName name="Срок">#REF!</definedName>
    <definedName name="сссссс" localSheetId="0">'[9]1-энерго'!#REF!</definedName>
    <definedName name="сссссс">'[9]1-энерго'!#REF!</definedName>
    <definedName name="Сумма" localSheetId="0">#REF!</definedName>
    <definedName name="Сумма">#REF!</definedName>
    <definedName name="Счёт" localSheetId="0">#REF!</definedName>
    <definedName name="Счёт">#REF!</definedName>
    <definedName name="Счёт1" localSheetId="0">#REF!</definedName>
    <definedName name="Счёт1">#REF!</definedName>
    <definedName name="Счёт2" localSheetId="0">#REF!</definedName>
    <definedName name="Счёт2">#REF!</definedName>
    <definedName name="т" localSheetId="0">'[7]1-энерго'!#REF!</definedName>
    <definedName name="т">'[7]1-энерго'!#REF!</definedName>
    <definedName name="т1" localSheetId="0">#REF!</definedName>
    <definedName name="т1">#REF!</definedName>
    <definedName name="Т21" localSheetId="0">#REF!</definedName>
    <definedName name="Т21">#REF!</definedName>
    <definedName name="т3" localSheetId="0">'[1]1-энерго'!#REF!</definedName>
    <definedName name="т3">'[1]1-энерго'!#REF!</definedName>
    <definedName name="Таб21" localSheetId="0">#REF!</definedName>
    <definedName name="Таб21">#REF!</definedName>
    <definedName name="тттт" localSheetId="0">'[15]1-энерго'!#REF!</definedName>
    <definedName name="тттт">'[15]1-энерго'!#REF!</definedName>
    <definedName name="ТТТТ1" localSheetId="0">'[15]1-энерго'!#REF!</definedName>
    <definedName name="ТТТТ1">'[15]1-энерго'!#REF!</definedName>
    <definedName name="Удел" localSheetId="0">'[11]1-энерго'!#REF!</definedName>
    <definedName name="Удел">'[11]1-энерго'!#REF!</definedName>
    <definedName name="УК" localSheetId="0">'[7]1-энерго'!#REF!</definedName>
    <definedName name="УК">'[7]1-энерго'!#REF!</definedName>
    <definedName name="фува" localSheetId="0">#REF!</definedName>
    <definedName name="фува">#REF!</definedName>
    <definedName name="цена_Гкал">[16]прогр.!$R$6</definedName>
    <definedName name="цена_тут">[16]прогр.!$R$4</definedName>
    <definedName name="цена_тыс.кВт_ч">[16]прогр.!$R$5</definedName>
    <definedName name="ЦенаНТавгП">2.01883</definedName>
    <definedName name="ЦенаНТавгФ">2.05044</definedName>
    <definedName name="ЦенаНТапрП">2.01883</definedName>
    <definedName name="ЦенаНТапрФ">2.045929</definedName>
    <definedName name="ЦенаНТдекП">2.01883</definedName>
    <definedName name="ЦенаНТдекФ">1</definedName>
    <definedName name="ЦенаНТиюлП">2.01883</definedName>
    <definedName name="ЦенаНТиюлФ">2.04706</definedName>
    <definedName name="ЦенаНТиюнП">2.01883</definedName>
    <definedName name="ЦенаНТиюнФ">2.047509</definedName>
    <definedName name="ЦенаНТмайП">2.01883</definedName>
    <definedName name="ЦенаНТмайФ">2.0457</definedName>
    <definedName name="ЦенаНТмарП">2.01883</definedName>
    <definedName name="ЦенаНТмарФ">2.04503</definedName>
    <definedName name="ЦенаНТнояП">2.01883</definedName>
    <definedName name="ЦенаНТнояФ">1</definedName>
    <definedName name="ЦенаНТоктП">2.01883</definedName>
    <definedName name="ЦенаНТоктФ">1</definedName>
    <definedName name="ЦенаНТсенП">2.01883</definedName>
    <definedName name="ЦенаНТсенФ">1</definedName>
    <definedName name="ЦенаНТфевП">2.01883</definedName>
    <definedName name="ЦенаНТфевФ">2.040509</definedName>
    <definedName name="ЦенаНТянвП">2.01883</definedName>
    <definedName name="ЦенаНТянвФ">2.040509</definedName>
    <definedName name="цук" localSheetId="0">'[7]1-энерго'!#REF!</definedName>
    <definedName name="цук">'[7]1-энерго'!#REF!</definedName>
    <definedName name="щш" localSheetId="0">'[17]1-энерго'!#REF!</definedName>
    <definedName name="щш">'[17]1-энерго'!#REF!</definedName>
    <definedName name="щщ" localSheetId="0">'[7]1-энерго'!#REF!</definedName>
    <definedName name="щщ">'[7]1-энерго'!#REF!</definedName>
    <definedName name="ывпа" localSheetId="0">#REF!</definedName>
    <definedName name="ывпа">#REF!</definedName>
    <definedName name="ьь" localSheetId="0">'[6]1-энерго'!#REF!</definedName>
    <definedName name="ьь">'[6]1-энерго'!#REF!</definedName>
    <definedName name="эжщш" localSheetId="0">#REF!</definedName>
    <definedName name="эжщш">#REF!</definedName>
    <definedName name="электр" localSheetId="0">'[11]1-энерго'!#REF!</definedName>
    <definedName name="электр">'[11]1-энерго'!#REF!</definedName>
    <definedName name="электро" localSheetId="0">'[18]1-энерго'!#REF!</definedName>
    <definedName name="электро">'[18]1-энерго'!#REF!</definedName>
    <definedName name="элетро" localSheetId="0">'[19]1-энерго'!#REF!</definedName>
    <definedName name="элетро">'[19]1-энерго'!#REF!</definedName>
    <definedName name="я" localSheetId="0">'[7]1-энерго'!#REF!</definedName>
    <definedName name="я">'[7]1-энерго'!#REF!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2" i="6" l="1"/>
  <c r="G338" i="6"/>
  <c r="B557" i="7"/>
  <c r="B558" i="7" s="1"/>
  <c r="C227" i="6" l="1"/>
  <c r="F227" i="6" s="1"/>
  <c r="G227" i="6" s="1"/>
  <c r="H227" i="6" s="1"/>
  <c r="B547" i="7"/>
  <c r="B548" i="7" s="1"/>
  <c r="C229" i="6"/>
  <c r="F229" i="6" s="1"/>
  <c r="G229" i="6" s="1"/>
  <c r="H229" i="6" s="1"/>
  <c r="B551" i="7"/>
  <c r="B552" i="7" s="1"/>
  <c r="B553" i="7" s="1"/>
  <c r="I229" i="6" s="1"/>
  <c r="B820" i="7"/>
  <c r="B817" i="7"/>
  <c r="B814" i="7"/>
  <c r="B753" i="7"/>
  <c r="B743" i="7"/>
  <c r="B707" i="7"/>
  <c r="B665" i="7"/>
  <c r="B641" i="7"/>
  <c r="B624" i="7"/>
  <c r="B600" i="7"/>
  <c r="B564" i="7"/>
  <c r="B554" i="7"/>
  <c r="B531" i="7"/>
  <c r="B527" i="7"/>
  <c r="B523" i="7"/>
  <c r="B477" i="7"/>
  <c r="B470" i="7"/>
  <c r="B443" i="7"/>
  <c r="B430" i="7"/>
  <c r="B417" i="7"/>
  <c r="B413" i="7"/>
  <c r="B398" i="7"/>
  <c r="B384" i="7"/>
  <c r="B391" i="7"/>
  <c r="B380" i="7"/>
  <c r="B349" i="7"/>
  <c r="B323" i="7"/>
  <c r="B320" i="7"/>
  <c r="B313" i="7"/>
  <c r="B293" i="7"/>
  <c r="B289" i="7"/>
  <c r="B276" i="7"/>
  <c r="B220" i="7"/>
  <c r="B216" i="7"/>
  <c r="B206" i="7"/>
  <c r="B193" i="7"/>
  <c r="B171" i="7"/>
  <c r="B161" i="7"/>
  <c r="B140" i="7"/>
  <c r="B103" i="7"/>
  <c r="B65" i="7"/>
  <c r="B57" i="7"/>
  <c r="B28" i="7"/>
  <c r="B17" i="7"/>
  <c r="B13" i="7"/>
  <c r="B549" i="7" l="1"/>
  <c r="I227" i="6" s="1"/>
  <c r="J227" i="6" s="1"/>
  <c r="J229" i="6"/>
  <c r="B829" i="7"/>
  <c r="B830" i="7" s="1"/>
  <c r="B826" i="7"/>
  <c r="B827" i="7" s="1"/>
  <c r="B823" i="7"/>
  <c r="B824" i="7" s="1"/>
  <c r="B821" i="7"/>
  <c r="B815" i="7"/>
  <c r="B816" i="7" s="1"/>
  <c r="I332" i="6" s="1"/>
  <c r="B811" i="7"/>
  <c r="B812" i="7" s="1"/>
  <c r="B808" i="7"/>
  <c r="B809" i="7" s="1"/>
  <c r="B810" i="7" s="1"/>
  <c r="I330" i="6" s="1"/>
  <c r="B805" i="7"/>
  <c r="B802" i="7"/>
  <c r="B803" i="7" s="1"/>
  <c r="B799" i="7"/>
  <c r="B796" i="7"/>
  <c r="B797" i="7" s="1"/>
  <c r="A795" i="7"/>
  <c r="B792" i="7"/>
  <c r="B793" i="7" s="1"/>
  <c r="B789" i="7"/>
  <c r="B790" i="7" s="1"/>
  <c r="B786" i="7"/>
  <c r="B783" i="7"/>
  <c r="B784" i="7" s="1"/>
  <c r="B780" i="7"/>
  <c r="A779" i="7"/>
  <c r="B776" i="7"/>
  <c r="B777" i="7" s="1"/>
  <c r="I317" i="6"/>
  <c r="B773" i="7"/>
  <c r="B774" i="7" s="1"/>
  <c r="B770" i="7"/>
  <c r="B771" i="7" s="1"/>
  <c r="B772" i="7" s="1"/>
  <c r="I316" i="6" s="1"/>
  <c r="B767" i="7"/>
  <c r="B768" i="7" s="1"/>
  <c r="B764" i="7"/>
  <c r="B765" i="7" s="1"/>
  <c r="B761" i="7"/>
  <c r="A760" i="7"/>
  <c r="B757" i="7"/>
  <c r="B758" i="7" s="1"/>
  <c r="A756" i="7"/>
  <c r="B754" i="7"/>
  <c r="A752" i="7"/>
  <c r="B749" i="7"/>
  <c r="B750" i="7" s="1"/>
  <c r="I306" i="6"/>
  <c r="B746" i="7"/>
  <c r="B747" i="7" s="1"/>
  <c r="B744" i="7"/>
  <c r="B740" i="7"/>
  <c r="B741" i="7" s="1"/>
  <c r="B737" i="7"/>
  <c r="B738" i="7" s="1"/>
  <c r="B734" i="7"/>
  <c r="B735" i="7" s="1"/>
  <c r="B736" i="7" s="1"/>
  <c r="I302" i="6" s="1"/>
  <c r="B731" i="7"/>
  <c r="B732" i="7" s="1"/>
  <c r="B728" i="7"/>
  <c r="B729" i="7" s="1"/>
  <c r="A727" i="7"/>
  <c r="B724" i="7"/>
  <c r="B725" i="7" s="1"/>
  <c r="B721" i="7"/>
  <c r="B722" i="7" s="1"/>
  <c r="A720" i="7"/>
  <c r="B717" i="7"/>
  <c r="B718" i="7" s="1"/>
  <c r="B714" i="7"/>
  <c r="B715" i="7" s="1"/>
  <c r="B716" i="7" s="1"/>
  <c r="I294" i="6" s="1"/>
  <c r="A713" i="7"/>
  <c r="B710" i="7"/>
  <c r="B711" i="7" s="1"/>
  <c r="B708" i="7"/>
  <c r="A706" i="7"/>
  <c r="B703" i="7"/>
  <c r="B704" i="7" s="1"/>
  <c r="B700" i="7"/>
  <c r="B701" i="7" s="1"/>
  <c r="B697" i="7"/>
  <c r="B698" i="7" s="1"/>
  <c r="B694" i="7"/>
  <c r="B695" i="7" s="1"/>
  <c r="B691" i="7"/>
  <c r="B692" i="7" s="1"/>
  <c r="B688" i="7"/>
  <c r="B689" i="7" s="1"/>
  <c r="B685" i="7"/>
  <c r="B686" i="7" s="1"/>
  <c r="B682" i="7"/>
  <c r="B683" i="7" s="1"/>
  <c r="B684" i="7" s="1"/>
  <c r="I282" i="6" s="1"/>
  <c r="A681" i="7"/>
  <c r="B678" i="7"/>
  <c r="B679" i="7" s="1"/>
  <c r="B675" i="7"/>
  <c r="B676" i="7" s="1"/>
  <c r="B672" i="7"/>
  <c r="B673" i="7" s="1"/>
  <c r="A671" i="7"/>
  <c r="B668" i="7"/>
  <c r="B669" i="7" s="1"/>
  <c r="B670" i="7" s="1"/>
  <c r="I276" i="6" s="1"/>
  <c r="B666" i="7"/>
  <c r="A664" i="7"/>
  <c r="B661" i="7"/>
  <c r="B662" i="7" s="1"/>
  <c r="B658" i="7"/>
  <c r="B659" i="7" s="1"/>
  <c r="A657" i="7"/>
  <c r="B654" i="7"/>
  <c r="B655" i="7" s="1"/>
  <c r="B651" i="7"/>
  <c r="I268" i="6"/>
  <c r="B648" i="7"/>
  <c r="B649" i="7" s="1"/>
  <c r="A647" i="7"/>
  <c r="B644" i="7"/>
  <c r="B642" i="7"/>
  <c r="B643" i="7" s="1"/>
  <c r="I265" i="6" s="1"/>
  <c r="A640" i="7"/>
  <c r="I262" i="6"/>
  <c r="B637" i="7"/>
  <c r="B638" i="7" s="1"/>
  <c r="B634" i="7"/>
  <c r="B635" i="7" s="1"/>
  <c r="B631" i="7"/>
  <c r="B632" i="7" s="1"/>
  <c r="I260" i="6"/>
  <c r="B628" i="7"/>
  <c r="B629" i="7" s="1"/>
  <c r="A627" i="7"/>
  <c r="B798" i="7" l="1"/>
  <c r="I326" i="6" s="1"/>
  <c r="B787" i="7"/>
  <c r="B788" i="7" s="1"/>
  <c r="I322" i="6" s="1"/>
  <c r="B781" i="7"/>
  <c r="B782" i="7" s="1"/>
  <c r="I320" i="6" s="1"/>
  <c r="B831" i="7"/>
  <c r="I337" i="6" s="1"/>
  <c r="B828" i="7"/>
  <c r="I336" i="6" s="1"/>
  <c r="B825" i="7"/>
  <c r="I335" i="6" s="1"/>
  <c r="B822" i="7"/>
  <c r="I334" i="6" s="1"/>
  <c r="B818" i="7"/>
  <c r="B819" i="7" s="1"/>
  <c r="I333" i="6" s="1"/>
  <c r="B813" i="7"/>
  <c r="I331" i="6" s="1"/>
  <c r="B806" i="7"/>
  <c r="B807" i="7" s="1"/>
  <c r="I329" i="6" s="1"/>
  <c r="B804" i="7"/>
  <c r="I328" i="6" s="1"/>
  <c r="B800" i="7"/>
  <c r="B801" i="7" s="1"/>
  <c r="I327" i="6" s="1"/>
  <c r="B794" i="7"/>
  <c r="I324" i="6" s="1"/>
  <c r="B791" i="7"/>
  <c r="I323" i="6" s="1"/>
  <c r="B785" i="7"/>
  <c r="I321" i="6" s="1"/>
  <c r="B778" i="7"/>
  <c r="I318" i="6" s="1"/>
  <c r="B769" i="7"/>
  <c r="I315" i="6" s="1"/>
  <c r="B766" i="7"/>
  <c r="I314" i="6" s="1"/>
  <c r="B762" i="7"/>
  <c r="B763" i="7" s="1"/>
  <c r="I313" i="6" s="1"/>
  <c r="B759" i="7"/>
  <c r="I311" i="6" s="1"/>
  <c r="B755" i="7"/>
  <c r="I309" i="6" s="1"/>
  <c r="B751" i="7"/>
  <c r="I307" i="6" s="1"/>
  <c r="B745" i="7"/>
  <c r="I305" i="6" s="1"/>
  <c r="B742" i="7"/>
  <c r="I304" i="6" s="1"/>
  <c r="B739" i="7"/>
  <c r="I303" i="6" s="1"/>
  <c r="B733" i="7"/>
  <c r="I301" i="6" s="1"/>
  <c r="B730" i="7"/>
  <c r="I300" i="6" s="1"/>
  <c r="B726" i="7"/>
  <c r="I298" i="6" s="1"/>
  <c r="B723" i="7"/>
  <c r="I297" i="6" s="1"/>
  <c r="B719" i="7"/>
  <c r="I295" i="6" s="1"/>
  <c r="B712" i="7"/>
  <c r="I292" i="6" s="1"/>
  <c r="B709" i="7"/>
  <c r="I291" i="6" s="1"/>
  <c r="B705" i="7"/>
  <c r="I289" i="6" s="1"/>
  <c r="B702" i="7"/>
  <c r="I288" i="6" s="1"/>
  <c r="B699" i="7"/>
  <c r="I287" i="6" s="1"/>
  <c r="B696" i="7"/>
  <c r="I286" i="6" s="1"/>
  <c r="B693" i="7"/>
  <c r="I285" i="6" s="1"/>
  <c r="B690" i="7"/>
  <c r="I284" i="6" s="1"/>
  <c r="B687" i="7"/>
  <c r="I283" i="6" s="1"/>
  <c r="B680" i="7"/>
  <c r="I280" i="6" s="1"/>
  <c r="B677" i="7"/>
  <c r="I279" i="6" s="1"/>
  <c r="B674" i="7"/>
  <c r="I278" i="6" s="1"/>
  <c r="B667" i="7"/>
  <c r="I275" i="6" s="1"/>
  <c r="B663" i="7"/>
  <c r="I273" i="6" s="1"/>
  <c r="B660" i="7"/>
  <c r="I272" i="6" s="1"/>
  <c r="B656" i="7"/>
  <c r="I270" i="6" s="1"/>
  <c r="B652" i="7"/>
  <c r="B653" i="7" s="1"/>
  <c r="I269" i="6" s="1"/>
  <c r="B645" i="7"/>
  <c r="B646" i="7" s="1"/>
  <c r="I266" i="6" s="1"/>
  <c r="B639" i="7"/>
  <c r="I263" i="6" s="1"/>
  <c r="B633" i="7"/>
  <c r="I261" i="6" s="1"/>
  <c r="A623" i="7"/>
  <c r="B620" i="7"/>
  <c r="B621" i="7" s="1"/>
  <c r="B622" i="7" s="1"/>
  <c r="I256" i="6" s="1"/>
  <c r="I255" i="6"/>
  <c r="B617" i="7"/>
  <c r="B618" i="7" s="1"/>
  <c r="A616" i="7"/>
  <c r="I253" i="6"/>
  <c r="B613" i="7"/>
  <c r="B614" i="7" s="1"/>
  <c r="A612" i="7"/>
  <c r="B609" i="7"/>
  <c r="B610" i="7" s="1"/>
  <c r="B606" i="7"/>
  <c r="B607" i="7" s="1"/>
  <c r="B608" i="7" s="1"/>
  <c r="I250" i="6" s="1"/>
  <c r="B603" i="7"/>
  <c r="B604" i="7" s="1"/>
  <c r="I247" i="6"/>
  <c r="B597" i="7"/>
  <c r="B598" i="7" s="1"/>
  <c r="A596" i="7"/>
  <c r="I245" i="6"/>
  <c r="B593" i="7"/>
  <c r="B594" i="7" s="1"/>
  <c r="A592" i="7"/>
  <c r="B589" i="7"/>
  <c r="B590" i="7" s="1"/>
  <c r="B586" i="7"/>
  <c r="B587" i="7" s="1"/>
  <c r="B588" i="7" s="1"/>
  <c r="I242" i="6" s="1"/>
  <c r="B583" i="7"/>
  <c r="B584" i="7" s="1"/>
  <c r="B580" i="7"/>
  <c r="B577" i="7"/>
  <c r="B578" i="7" s="1"/>
  <c r="B579" i="7" s="1"/>
  <c r="I239" i="6" s="1"/>
  <c r="B574" i="7"/>
  <c r="B575" i="7" s="1"/>
  <c r="B571" i="7"/>
  <c r="B572" i="7" s="1"/>
  <c r="A570" i="7"/>
  <c r="I235" i="6"/>
  <c r="B567" i="7"/>
  <c r="B568" i="7" s="1"/>
  <c r="B561" i="7"/>
  <c r="B562" i="7" s="1"/>
  <c r="B563" i="7" s="1"/>
  <c r="I233" i="6" s="1"/>
  <c r="A560" i="7"/>
  <c r="B555" i="7"/>
  <c r="A550" i="7"/>
  <c r="B544" i="7"/>
  <c r="B545" i="7" s="1"/>
  <c r="B546" i="7" s="1"/>
  <c r="I226" i="6" s="1"/>
  <c r="B541" i="7"/>
  <c r="A540" i="7"/>
  <c r="B537" i="7"/>
  <c r="B538" i="7" s="1"/>
  <c r="B534" i="7"/>
  <c r="A530" i="7"/>
  <c r="B528" i="7"/>
  <c r="A526" i="7"/>
  <c r="B524" i="7"/>
  <c r="B525" i="7" s="1"/>
  <c r="I217" i="6" s="1"/>
  <c r="A522" i="7"/>
  <c r="B519" i="7"/>
  <c r="B520" i="7" s="1"/>
  <c r="B516" i="7"/>
  <c r="B517" i="7" s="1"/>
  <c r="B513" i="7"/>
  <c r="A512" i="7"/>
  <c r="B509" i="7"/>
  <c r="B510" i="7" s="1"/>
  <c r="B511" i="7" s="1"/>
  <c r="I211" i="6" s="1"/>
  <c r="A508" i="7"/>
  <c r="B505" i="7"/>
  <c r="B506" i="7" s="1"/>
  <c r="B502" i="7"/>
  <c r="B503" i="7" s="1"/>
  <c r="B499" i="7"/>
  <c r="B500" i="7" s="1"/>
  <c r="B501" i="7" s="1"/>
  <c r="I207" i="6" s="1"/>
  <c r="B496" i="7"/>
  <c r="B497" i="7" s="1"/>
  <c r="B493" i="7"/>
  <c r="B494" i="7" s="1"/>
  <c r="B495" i="7" s="1"/>
  <c r="I205" i="6" s="1"/>
  <c r="B490" i="7"/>
  <c r="B491" i="7" s="1"/>
  <c r="B487" i="7"/>
  <c r="B488" i="7" s="1"/>
  <c r="B484" i="7"/>
  <c r="B485" i="7" s="1"/>
  <c r="A483" i="7"/>
  <c r="B480" i="7"/>
  <c r="B481" i="7" s="1"/>
  <c r="B478" i="7"/>
  <c r="A476" i="7"/>
  <c r="I197" i="6"/>
  <c r="B473" i="7"/>
  <c r="B474" i="7" s="1"/>
  <c r="B471" i="7"/>
  <c r="B472" i="7" s="1"/>
  <c r="I196" i="6" s="1"/>
  <c r="B467" i="7"/>
  <c r="B468" i="7" s="1"/>
  <c r="B464" i="7"/>
  <c r="B465" i="7" s="1"/>
  <c r="B466" i="7" s="1"/>
  <c r="I194" i="6" s="1"/>
  <c r="A463" i="7"/>
  <c r="B460" i="7"/>
  <c r="B461" i="7" s="1"/>
  <c r="B457" i="7"/>
  <c r="B458" i="7" s="1"/>
  <c r="B454" i="7"/>
  <c r="B455" i="7" s="1"/>
  <c r="I189" i="6"/>
  <c r="B451" i="7"/>
  <c r="B452" i="7" s="1"/>
  <c r="A450" i="7"/>
  <c r="I187" i="6"/>
  <c r="B447" i="7"/>
  <c r="B448" i="7" s="1"/>
  <c r="A446" i="7"/>
  <c r="I184" i="6"/>
  <c r="B440" i="7"/>
  <c r="B441" i="7" s="1"/>
  <c r="B437" i="7"/>
  <c r="B438" i="7" s="1"/>
  <c r="B439" i="7" s="1"/>
  <c r="I183" i="6" s="1"/>
  <c r="B434" i="7"/>
  <c r="B435" i="7" s="1"/>
  <c r="A433" i="7"/>
  <c r="B431" i="7"/>
  <c r="B427" i="7"/>
  <c r="B428" i="7" s="1"/>
  <c r="B424" i="7"/>
  <c r="B425" i="7" s="1"/>
  <c r="B426" i="7" s="1"/>
  <c r="I178" i="6" s="1"/>
  <c r="A423" i="7"/>
  <c r="B420" i="7"/>
  <c r="B421" i="7" s="1"/>
  <c r="B418" i="7"/>
  <c r="A416" i="7"/>
  <c r="B414" i="7"/>
  <c r="B415" i="7" s="1"/>
  <c r="I173" i="6" s="1"/>
  <c r="B410" i="7"/>
  <c r="B411" i="7" s="1"/>
  <c r="B407" i="7"/>
  <c r="B404" i="7"/>
  <c r="B401" i="7"/>
  <c r="B402" i="7" s="1"/>
  <c r="B403" i="7" s="1"/>
  <c r="I169" i="6" s="1"/>
  <c r="B399" i="7"/>
  <c r="B400" i="7" s="1"/>
  <c r="I168" i="6" s="1"/>
  <c r="B395" i="7"/>
  <c r="A394" i="7"/>
  <c r="B392" i="7"/>
  <c r="A390" i="7"/>
  <c r="B387" i="7"/>
  <c r="B388" i="7" s="1"/>
  <c r="A383" i="7"/>
  <c r="B381" i="7"/>
  <c r="A379" i="7"/>
  <c r="B376" i="7"/>
  <c r="B377" i="7" s="1"/>
  <c r="B373" i="7"/>
  <c r="B374" i="7" s="1"/>
  <c r="B370" i="7"/>
  <c r="B367" i="7"/>
  <c r="B368" i="7" s="1"/>
  <c r="A366" i="7"/>
  <c r="B363" i="7"/>
  <c r="B364" i="7" s="1"/>
  <c r="A362" i="7"/>
  <c r="B356" i="7"/>
  <c r="B357" i="7" s="1"/>
  <c r="I151" i="6"/>
  <c r="I149" i="6"/>
  <c r="B359" i="7"/>
  <c r="B360" i="7" s="1"/>
  <c r="B353" i="7"/>
  <c r="B354" i="7" s="1"/>
  <c r="A352" i="7"/>
  <c r="B350" i="7"/>
  <c r="A348" i="7"/>
  <c r="I145" i="6"/>
  <c r="B345" i="7"/>
  <c r="B346" i="7" s="1"/>
  <c r="A344" i="7"/>
  <c r="B341" i="7"/>
  <c r="B342" i="7" s="1"/>
  <c r="B338" i="7"/>
  <c r="A337" i="7"/>
  <c r="B334" i="7"/>
  <c r="A333" i="7"/>
  <c r="B330" i="7"/>
  <c r="B331" i="7" s="1"/>
  <c r="I137" i="6"/>
  <c r="B327" i="7"/>
  <c r="B328" i="7" s="1"/>
  <c r="A326" i="7"/>
  <c r="B324" i="7"/>
  <c r="B325" i="7" s="1"/>
  <c r="I135" i="6" s="1"/>
  <c r="B521" i="7" l="1"/>
  <c r="I215" i="6" s="1"/>
  <c r="B408" i="7"/>
  <c r="B409" i="7" s="1"/>
  <c r="I171" i="6" s="1"/>
  <c r="B486" i="7"/>
  <c r="I202" i="6" s="1"/>
  <c r="B605" i="7"/>
  <c r="I249" i="6" s="1"/>
  <c r="B591" i="7"/>
  <c r="I243" i="6" s="1"/>
  <c r="B625" i="7"/>
  <c r="B626" i="7" s="1"/>
  <c r="I258" i="6" s="1"/>
  <c r="B611" i="7"/>
  <c r="I251" i="6" s="1"/>
  <c r="B601" i="7"/>
  <c r="B602" i="7" s="1"/>
  <c r="I248" i="6" s="1"/>
  <c r="B585" i="7"/>
  <c r="I241" i="6" s="1"/>
  <c r="B581" i="7"/>
  <c r="B582" i="7" s="1"/>
  <c r="I240" i="6" s="1"/>
  <c r="B576" i="7"/>
  <c r="I238" i="6" s="1"/>
  <c r="B573" i="7"/>
  <c r="I237" i="6" s="1"/>
  <c r="B565" i="7"/>
  <c r="B566" i="7" s="1"/>
  <c r="I234" i="6" s="1"/>
  <c r="I231" i="6"/>
  <c r="B556" i="7"/>
  <c r="I230" i="6" s="1"/>
  <c r="B542" i="7"/>
  <c r="B543" i="7" s="1"/>
  <c r="I225" i="6" s="1"/>
  <c r="B539" i="7"/>
  <c r="I223" i="6" s="1"/>
  <c r="B535" i="7"/>
  <c r="B536" i="7" s="1"/>
  <c r="I222" i="6" s="1"/>
  <c r="B532" i="7"/>
  <c r="B533" i="7" s="1"/>
  <c r="I221" i="6" s="1"/>
  <c r="B529" i="7"/>
  <c r="I219" i="6" s="1"/>
  <c r="B518" i="7"/>
  <c r="I214" i="6" s="1"/>
  <c r="B514" i="7"/>
  <c r="B515" i="7" s="1"/>
  <c r="I213" i="6" s="1"/>
  <c r="B507" i="7"/>
  <c r="I209" i="6" s="1"/>
  <c r="B504" i="7"/>
  <c r="I208" i="6" s="1"/>
  <c r="B498" i="7"/>
  <c r="I206" i="6" s="1"/>
  <c r="B492" i="7"/>
  <c r="I204" i="6" s="1"/>
  <c r="B489" i="7"/>
  <c r="I203" i="6" s="1"/>
  <c r="B482" i="7"/>
  <c r="I200" i="6" s="1"/>
  <c r="B479" i="7"/>
  <c r="I199" i="6" s="1"/>
  <c r="B469" i="7"/>
  <c r="I195" i="6" s="1"/>
  <c r="B459" i="7"/>
  <c r="I191" i="6" s="1"/>
  <c r="B456" i="7"/>
  <c r="I190" i="6" s="1"/>
  <c r="B444" i="7"/>
  <c r="B445" i="7" s="1"/>
  <c r="I185" i="6" s="1"/>
  <c r="B436" i="7"/>
  <c r="I182" i="6" s="1"/>
  <c r="B432" i="7"/>
  <c r="I180" i="6" s="1"/>
  <c r="B429" i="7"/>
  <c r="I179" i="6" s="1"/>
  <c r="B422" i="7"/>
  <c r="I176" i="6" s="1"/>
  <c r="B419" i="7"/>
  <c r="I175" i="6" s="1"/>
  <c r="B412" i="7"/>
  <c r="I172" i="6" s="1"/>
  <c r="B405" i="7"/>
  <c r="B406" i="7" s="1"/>
  <c r="I170" i="6" s="1"/>
  <c r="B396" i="7"/>
  <c r="B397" i="7" s="1"/>
  <c r="I167" i="6" s="1"/>
  <c r="B393" i="7"/>
  <c r="I165" i="6" s="1"/>
  <c r="B389" i="7"/>
  <c r="I163" i="6" s="1"/>
  <c r="B385" i="7"/>
  <c r="B386" i="7" s="1"/>
  <c r="I162" i="6" s="1"/>
  <c r="B382" i="7"/>
  <c r="I160" i="6" s="1"/>
  <c r="B378" i="7"/>
  <c r="I158" i="6" s="1"/>
  <c r="B375" i="7"/>
  <c r="I157" i="6" s="1"/>
  <c r="B371" i="7"/>
  <c r="B372" i="7" s="1"/>
  <c r="I156" i="6" s="1"/>
  <c r="B369" i="7"/>
  <c r="I155" i="6" s="1"/>
  <c r="B365" i="7"/>
  <c r="I153" i="6" s="1"/>
  <c r="B358" i="7"/>
  <c r="I150" i="6" s="1"/>
  <c r="B321" i="7"/>
  <c r="B322" i="7" s="1"/>
  <c r="I134" i="6" s="1"/>
  <c r="B351" i="7"/>
  <c r="I147" i="6" s="1"/>
  <c r="B343" i="7"/>
  <c r="I143" i="6" s="1"/>
  <c r="B339" i="7"/>
  <c r="B340" i="7" s="1"/>
  <c r="I142" i="6" s="1"/>
  <c r="B335" i="7"/>
  <c r="B336" i="7" s="1"/>
  <c r="I140" i="6" s="1"/>
  <c r="B332" i="7"/>
  <c r="I138" i="6" s="1"/>
  <c r="A319" i="7"/>
  <c r="B316" i="7"/>
  <c r="B317" i="7" s="1"/>
  <c r="B314" i="7"/>
  <c r="B310" i="7"/>
  <c r="B311" i="7" s="1"/>
  <c r="B307" i="7"/>
  <c r="B308" i="7" s="1"/>
  <c r="A306" i="7"/>
  <c r="B303" i="7"/>
  <c r="B304" i="7" s="1"/>
  <c r="B300" i="7"/>
  <c r="B301" i="7" s="1"/>
  <c r="B302" i="7" s="1"/>
  <c r="I126" i="6" s="1"/>
  <c r="A299" i="7"/>
  <c r="I124" i="6"/>
  <c r="B296" i="7"/>
  <c r="B297" i="7" s="1"/>
  <c r="A292" i="7"/>
  <c r="B286" i="7"/>
  <c r="B287" i="7" s="1"/>
  <c r="B283" i="7"/>
  <c r="B284" i="7" s="1"/>
  <c r="B285" i="7" s="1"/>
  <c r="I119" i="6" s="1"/>
  <c r="B280" i="7"/>
  <c r="A279" i="7"/>
  <c r="B273" i="7"/>
  <c r="B274" i="7" s="1"/>
  <c r="B275" i="7" s="1"/>
  <c r="I115" i="6" s="1"/>
  <c r="B270" i="7"/>
  <c r="B271" i="7" s="1"/>
  <c r="B272" i="7" s="1"/>
  <c r="I114" i="6" s="1"/>
  <c r="B267" i="7"/>
  <c r="B268" i="7" s="1"/>
  <c r="B264" i="7"/>
  <c r="B265" i="7" s="1"/>
  <c r="B266" i="7" s="1"/>
  <c r="I112" i="6" s="1"/>
  <c r="A263" i="7"/>
  <c r="B260" i="7"/>
  <c r="B261" i="7" s="1"/>
  <c r="B257" i="7"/>
  <c r="B258" i="7" s="1"/>
  <c r="A256" i="7"/>
  <c r="I107" i="6"/>
  <c r="I106" i="6"/>
  <c r="B253" i="7"/>
  <c r="B254" i="7" s="1"/>
  <c r="B250" i="7"/>
  <c r="B251" i="7" s="1"/>
  <c r="A249" i="7"/>
  <c r="B246" i="7"/>
  <c r="A245" i="7"/>
  <c r="B242" i="7"/>
  <c r="B239" i="7"/>
  <c r="B240" i="7" s="1"/>
  <c r="B241" i="7" s="1"/>
  <c r="I101" i="6" s="1"/>
  <c r="I100" i="6"/>
  <c r="B236" i="7"/>
  <c r="B237" i="7" s="1"/>
  <c r="B233" i="7"/>
  <c r="B234" i="7" s="1"/>
  <c r="B230" i="7"/>
  <c r="B231" i="7" s="1"/>
  <c r="B288" i="7" l="1"/>
  <c r="I120" i="6" s="1"/>
  <c r="B309" i="7"/>
  <c r="I129" i="6" s="1"/>
  <c r="B318" i="7"/>
  <c r="I132" i="6" s="1"/>
  <c r="B315" i="7"/>
  <c r="I131" i="6" s="1"/>
  <c r="B312" i="7"/>
  <c r="I130" i="6" s="1"/>
  <c r="B305" i="7"/>
  <c r="I127" i="6" s="1"/>
  <c r="B294" i="7"/>
  <c r="B295" i="7" s="1"/>
  <c r="I123" i="6" s="1"/>
  <c r="B290" i="7"/>
  <c r="B291" i="7" s="1"/>
  <c r="I121" i="6" s="1"/>
  <c r="B281" i="7"/>
  <c r="B282" i="7" s="1"/>
  <c r="I118" i="6" s="1"/>
  <c r="B277" i="7"/>
  <c r="B278" i="7" s="1"/>
  <c r="I116" i="6" s="1"/>
  <c r="B269" i="7"/>
  <c r="I113" i="6" s="1"/>
  <c r="B262" i="7"/>
  <c r="I110" i="6" s="1"/>
  <c r="B259" i="7"/>
  <c r="I109" i="6" s="1"/>
  <c r="B247" i="7"/>
  <c r="B248" i="7" s="1"/>
  <c r="I104" i="6" s="1"/>
  <c r="B243" i="7"/>
  <c r="B244" i="7" s="1"/>
  <c r="I102" i="6" s="1"/>
  <c r="B235" i="7"/>
  <c r="I99" i="6" s="1"/>
  <c r="B232" i="7"/>
  <c r="I98" i="6" s="1"/>
  <c r="A229" i="7"/>
  <c r="B226" i="7"/>
  <c r="B223" i="7"/>
  <c r="A219" i="7"/>
  <c r="B213" i="7"/>
  <c r="B210" i="7"/>
  <c r="A209" i="7"/>
  <c r="A205" i="7"/>
  <c r="B202" i="7"/>
  <c r="B199" i="7"/>
  <c r="B196" i="7"/>
  <c r="B190" i="7"/>
  <c r="A189" i="7"/>
  <c r="B186" i="7"/>
  <c r="A185" i="7"/>
  <c r="B182" i="7"/>
  <c r="B183" i="7" s="1"/>
  <c r="B184" i="7" s="1"/>
  <c r="I79" i="6" s="1"/>
  <c r="A181" i="7"/>
  <c r="B178" i="7"/>
  <c r="B175" i="7"/>
  <c r="A174" i="7"/>
  <c r="B168" i="7"/>
  <c r="B165" i="7"/>
  <c r="A164" i="7"/>
  <c r="A160" i="7"/>
  <c r="B157" i="7"/>
  <c r="B154" i="7"/>
  <c r="A153" i="7"/>
  <c r="B150" i="7"/>
  <c r="B147" i="7"/>
  <c r="A146" i="7"/>
  <c r="B143" i="7"/>
  <c r="B141" i="7"/>
  <c r="B142" i="7" s="1"/>
  <c r="I61" i="6" s="1"/>
  <c r="A139" i="7"/>
  <c r="B136" i="7"/>
  <c r="B133" i="7"/>
  <c r="B130" i="7"/>
  <c r="I56" i="6"/>
  <c r="B127" i="7"/>
  <c r="B124" i="7"/>
  <c r="B121" i="7"/>
  <c r="A120" i="7"/>
  <c r="B117" i="7"/>
  <c r="B114" i="7"/>
  <c r="A113" i="7"/>
  <c r="B110" i="7"/>
  <c r="A109" i="7"/>
  <c r="B106" i="7"/>
  <c r="B107" i="7" s="1"/>
  <c r="B108" i="7" s="1"/>
  <c r="I47" i="6" s="1"/>
  <c r="B100" i="7"/>
  <c r="B97" i="7"/>
  <c r="B94" i="7"/>
  <c r="B91" i="7"/>
  <c r="B88" i="7"/>
  <c r="A87" i="7"/>
  <c r="I39" i="6"/>
  <c r="B84" i="7"/>
  <c r="B85" i="7" s="1"/>
  <c r="B81" i="7"/>
  <c r="B78" i="7"/>
  <c r="B75" i="7"/>
  <c r="B72" i="7"/>
  <c r="B69" i="7"/>
  <c r="B70" i="7" s="1"/>
  <c r="B71" i="7" s="1"/>
  <c r="I34" i="6" s="1"/>
  <c r="A68" i="7"/>
  <c r="A64" i="7"/>
  <c r="B61" i="7"/>
  <c r="A60" i="7"/>
  <c r="B54" i="7"/>
  <c r="B51" i="7"/>
  <c r="B48" i="7"/>
  <c r="B45" i="7"/>
  <c r="B42" i="7"/>
  <c r="A41" i="7"/>
  <c r="I21" i="6"/>
  <c r="B38" i="7"/>
  <c r="B35" i="7"/>
  <c r="A34" i="7"/>
  <c r="B31" i="7"/>
  <c r="A27" i="7"/>
  <c r="B24" i="7"/>
  <c r="A23" i="7"/>
  <c r="B20" i="7"/>
  <c r="A16" i="7"/>
  <c r="B10" i="7"/>
  <c r="A9" i="7"/>
  <c r="B3" i="7"/>
  <c r="B6" i="7"/>
  <c r="A2" i="7"/>
  <c r="B227" i="7" l="1"/>
  <c r="B228" i="7" s="1"/>
  <c r="I96" i="6" s="1"/>
  <c r="B224" i="7"/>
  <c r="B225" i="7" s="1"/>
  <c r="I95" i="6" s="1"/>
  <c r="B221" i="7"/>
  <c r="B222" i="7" s="1"/>
  <c r="I94" i="6" s="1"/>
  <c r="B217" i="7"/>
  <c r="B218" i="7" s="1"/>
  <c r="I92" i="6" s="1"/>
  <c r="B214" i="7"/>
  <c r="B215" i="7" s="1"/>
  <c r="I91" i="6" s="1"/>
  <c r="B211" i="7"/>
  <c r="B212" i="7" s="1"/>
  <c r="I90" i="6" s="1"/>
  <c r="B207" i="7"/>
  <c r="B208" i="7" s="1"/>
  <c r="I88" i="6" s="1"/>
  <c r="B203" i="7"/>
  <c r="B204" i="7" s="1"/>
  <c r="I86" i="6" s="1"/>
  <c r="B200" i="7"/>
  <c r="B201" i="7" s="1"/>
  <c r="I85" i="6" s="1"/>
  <c r="B197" i="7"/>
  <c r="B198" i="7" s="1"/>
  <c r="I84" i="6" s="1"/>
  <c r="B194" i="7"/>
  <c r="B195" i="7" s="1"/>
  <c r="I83" i="6" s="1"/>
  <c r="B191" i="7"/>
  <c r="B192" i="7" s="1"/>
  <c r="B187" i="7"/>
  <c r="B188" i="7" s="1"/>
  <c r="I81" i="6" s="1"/>
  <c r="B179" i="7"/>
  <c r="B180" i="7" s="1"/>
  <c r="I77" i="6" s="1"/>
  <c r="B176" i="7"/>
  <c r="B177" i="7" s="1"/>
  <c r="I76" i="6" s="1"/>
  <c r="B172" i="7"/>
  <c r="B173" i="7" s="1"/>
  <c r="I74" i="6" s="1"/>
  <c r="B169" i="7"/>
  <c r="B170" i="7" s="1"/>
  <c r="I73" i="6" s="1"/>
  <c r="B166" i="7"/>
  <c r="B167" i="7" s="1"/>
  <c r="I72" i="6" s="1"/>
  <c r="B162" i="7"/>
  <c r="B163" i="7" s="1"/>
  <c r="I70" i="6" s="1"/>
  <c r="B158" i="7"/>
  <c r="B159" i="7" s="1"/>
  <c r="I68" i="6" s="1"/>
  <c r="B155" i="7"/>
  <c r="B156" i="7" s="1"/>
  <c r="I67" i="6" s="1"/>
  <c r="B151" i="7"/>
  <c r="B152" i="7" s="1"/>
  <c r="I65" i="6" s="1"/>
  <c r="B148" i="7"/>
  <c r="B149" i="7" s="1"/>
  <c r="I64" i="6" s="1"/>
  <c r="B144" i="7"/>
  <c r="B145" i="7" s="1"/>
  <c r="I62" i="6" s="1"/>
  <c r="B137" i="7"/>
  <c r="B138" i="7" s="1"/>
  <c r="I59" i="6" s="1"/>
  <c r="B134" i="7"/>
  <c r="B135" i="7" s="1"/>
  <c r="I58" i="6" s="1"/>
  <c r="B131" i="7"/>
  <c r="B132" i="7" s="1"/>
  <c r="I57" i="6" s="1"/>
  <c r="B128" i="7"/>
  <c r="B125" i="7"/>
  <c r="B126" i="7" s="1"/>
  <c r="I55" i="6" s="1"/>
  <c r="B122" i="7"/>
  <c r="B123" i="7" s="1"/>
  <c r="I54" i="6" s="1"/>
  <c r="B118" i="7"/>
  <c r="B119" i="7" s="1"/>
  <c r="I52" i="6" s="1"/>
  <c r="B115" i="7"/>
  <c r="B116" i="7" s="1"/>
  <c r="I51" i="6" s="1"/>
  <c r="B111" i="7"/>
  <c r="B112" i="7" s="1"/>
  <c r="I49" i="6" s="1"/>
  <c r="B104" i="7"/>
  <c r="B105" i="7" s="1"/>
  <c r="I46" i="6" s="1"/>
  <c r="B101" i="7"/>
  <c r="B102" i="7" s="1"/>
  <c r="I45" i="6" s="1"/>
  <c r="B98" i="7"/>
  <c r="B99" i="7" s="1"/>
  <c r="I44" i="6" s="1"/>
  <c r="B95" i="7"/>
  <c r="B96" i="7" s="1"/>
  <c r="I43" i="6" s="1"/>
  <c r="B92" i="7"/>
  <c r="B93" i="7" s="1"/>
  <c r="I42" i="6" s="1"/>
  <c r="B89" i="7"/>
  <c r="B90" i="7" s="1"/>
  <c r="I41" i="6" s="1"/>
  <c r="B82" i="7"/>
  <c r="B83" i="7" s="1"/>
  <c r="I38" i="6" s="1"/>
  <c r="B79" i="7"/>
  <c r="B80" i="7" s="1"/>
  <c r="I37" i="6" s="1"/>
  <c r="B76" i="7"/>
  <c r="B77" i="7" s="1"/>
  <c r="I36" i="6" s="1"/>
  <c r="B73" i="7"/>
  <c r="B74" i="7" s="1"/>
  <c r="I35" i="6" s="1"/>
  <c r="B66" i="7"/>
  <c r="B67" i="7" s="1"/>
  <c r="I32" i="6" s="1"/>
  <c r="B62" i="7"/>
  <c r="B63" i="7" s="1"/>
  <c r="I30" i="6" s="1"/>
  <c r="B58" i="7"/>
  <c r="B59" i="7" s="1"/>
  <c r="I28" i="6" s="1"/>
  <c r="B55" i="7"/>
  <c r="B56" i="7" s="1"/>
  <c r="I27" i="6" s="1"/>
  <c r="B52" i="7"/>
  <c r="B53" i="7" s="1"/>
  <c r="I26" i="6" s="1"/>
  <c r="B49" i="7"/>
  <c r="B50" i="7" s="1"/>
  <c r="I25" i="6" s="1"/>
  <c r="B46" i="7"/>
  <c r="B47" i="7" s="1"/>
  <c r="I24" i="6" s="1"/>
  <c r="B43" i="7"/>
  <c r="B44" i="7" s="1"/>
  <c r="I23" i="6" s="1"/>
  <c r="B39" i="7"/>
  <c r="B36" i="7"/>
  <c r="B37" i="7" s="1"/>
  <c r="I20" i="6" s="1"/>
  <c r="B32" i="7"/>
  <c r="B33" i="7" s="1"/>
  <c r="I18" i="6" s="1"/>
  <c r="B29" i="7"/>
  <c r="B30" i="7" s="1"/>
  <c r="I17" i="6" s="1"/>
  <c r="B25" i="7"/>
  <c r="B26" i="7" s="1"/>
  <c r="I15" i="6" s="1"/>
  <c r="B21" i="7"/>
  <c r="B22" i="7" s="1"/>
  <c r="I13" i="6" s="1"/>
  <c r="B18" i="7"/>
  <c r="B19" i="7" s="1"/>
  <c r="I12" i="6" s="1"/>
  <c r="B14" i="7"/>
  <c r="B15" i="7" s="1"/>
  <c r="I10" i="6" s="1"/>
  <c r="B11" i="7"/>
  <c r="B12" i="7" s="1"/>
  <c r="I9" i="6" s="1"/>
  <c r="B7" i="7"/>
  <c r="B8" i="7" s="1"/>
  <c r="I7" i="6" s="1"/>
  <c r="B4" i="7"/>
  <c r="B5" i="7" s="1"/>
  <c r="I6" i="6" s="1"/>
  <c r="C337" i="6"/>
  <c r="C336" i="6"/>
  <c r="C328" i="6"/>
  <c r="C335" i="6"/>
  <c r="C334" i="6"/>
  <c r="C333" i="6"/>
  <c r="C332" i="6"/>
  <c r="C331" i="6"/>
  <c r="C330" i="6"/>
  <c r="C329" i="6"/>
  <c r="C327" i="6"/>
  <c r="C326" i="6"/>
  <c r="C324" i="6"/>
  <c r="C323" i="6"/>
  <c r="C322" i="6"/>
  <c r="C321" i="6"/>
  <c r="C320" i="6"/>
  <c r="C318" i="6"/>
  <c r="C317" i="6"/>
  <c r="C316" i="6"/>
  <c r="C315" i="6"/>
  <c r="C314" i="6"/>
  <c r="C313" i="6"/>
  <c r="C311" i="6"/>
  <c r="C309" i="6"/>
  <c r="C203" i="6"/>
  <c r="C202" i="6"/>
  <c r="C305" i="6"/>
  <c r="C306" i="6"/>
  <c r="C307" i="6"/>
  <c r="C304" i="6"/>
  <c r="C303" i="6"/>
  <c r="C302" i="6"/>
  <c r="C301" i="6"/>
  <c r="C300" i="6"/>
  <c r="C298" i="6"/>
  <c r="C297" i="6"/>
  <c r="C295" i="6"/>
  <c r="C294" i="6"/>
  <c r="C291" i="6"/>
  <c r="C292" i="6"/>
  <c r="C289" i="6"/>
  <c r="C288" i="6"/>
  <c r="C287" i="6"/>
  <c r="C286" i="6"/>
  <c r="C285" i="6"/>
  <c r="C284" i="6"/>
  <c r="C283" i="6"/>
  <c r="C282" i="6"/>
  <c r="C280" i="6"/>
  <c r="C279" i="6"/>
  <c r="C278" i="6"/>
  <c r="C276" i="6"/>
  <c r="C275" i="6"/>
  <c r="C273" i="6"/>
  <c r="C272" i="6"/>
  <c r="C268" i="6"/>
  <c r="C270" i="6"/>
  <c r="C269" i="6"/>
  <c r="C266" i="6"/>
  <c r="C265" i="6"/>
  <c r="C263" i="6"/>
  <c r="C261" i="6"/>
  <c r="C262" i="6"/>
  <c r="C260" i="6"/>
  <c r="C258" i="6"/>
  <c r="C256" i="6"/>
  <c r="C255" i="6"/>
  <c r="C253" i="6"/>
  <c r="C251" i="6"/>
  <c r="C250" i="6"/>
  <c r="C249" i="6"/>
  <c r="C248" i="6"/>
  <c r="C247" i="6"/>
  <c r="C245" i="6"/>
  <c r="C243" i="6"/>
  <c r="C242" i="6"/>
  <c r="C241" i="6"/>
  <c r="C240" i="6"/>
  <c r="C239" i="6"/>
  <c r="C238" i="6"/>
  <c r="C237" i="6"/>
  <c r="C233" i="6"/>
  <c r="C235" i="6"/>
  <c r="C234" i="6"/>
  <c r="C231" i="6"/>
  <c r="C230" i="6"/>
  <c r="C226" i="6"/>
  <c r="C225" i="6"/>
  <c r="C223" i="6"/>
  <c r="C222" i="6"/>
  <c r="C221" i="6"/>
  <c r="C219" i="6"/>
  <c r="C217" i="6"/>
  <c r="C215" i="6"/>
  <c r="C214" i="6"/>
  <c r="C213" i="6"/>
  <c r="C211" i="6"/>
  <c r="C209" i="6"/>
  <c r="C208" i="6"/>
  <c r="C207" i="6"/>
  <c r="C206" i="6"/>
  <c r="C205" i="6"/>
  <c r="C204" i="6"/>
  <c r="C200" i="6"/>
  <c r="C199" i="6"/>
  <c r="C197" i="6"/>
  <c r="C196" i="6"/>
  <c r="C195" i="6"/>
  <c r="C194" i="6"/>
  <c r="C192" i="6"/>
  <c r="C191" i="6"/>
  <c r="C190" i="6"/>
  <c r="C189" i="6"/>
  <c r="C187" i="6"/>
  <c r="C184" i="6"/>
  <c r="C185" i="6"/>
  <c r="C183" i="6"/>
  <c r="C182" i="6"/>
  <c r="C178" i="6"/>
  <c r="C179" i="6"/>
  <c r="C180" i="6"/>
  <c r="C176" i="6"/>
  <c r="C175" i="6"/>
  <c r="C173" i="6"/>
  <c r="C172" i="6"/>
  <c r="C171" i="6"/>
  <c r="C170" i="6"/>
  <c r="C169" i="6"/>
  <c r="C167" i="6"/>
  <c r="C168" i="6"/>
  <c r="C165" i="6"/>
  <c r="C163" i="6"/>
  <c r="C162" i="6"/>
  <c r="C160" i="6"/>
  <c r="C155" i="6"/>
  <c r="C158" i="6"/>
  <c r="C157" i="6"/>
  <c r="C156" i="6"/>
  <c r="C153" i="6"/>
  <c r="C150" i="6"/>
  <c r="C151" i="6"/>
  <c r="C149" i="6"/>
  <c r="C147" i="6"/>
  <c r="C145" i="6"/>
  <c r="C143" i="6"/>
  <c r="C142" i="6"/>
  <c r="C140" i="6"/>
  <c r="C137" i="6"/>
  <c r="C138" i="6"/>
  <c r="C135" i="6"/>
  <c r="C134" i="6"/>
  <c r="C132" i="6"/>
  <c r="C131" i="6"/>
  <c r="C130" i="6"/>
  <c r="C129" i="6"/>
  <c r="C127" i="6"/>
  <c r="C126" i="6"/>
  <c r="C123" i="6"/>
  <c r="C124" i="6"/>
  <c r="C120" i="6"/>
  <c r="C119" i="6"/>
  <c r="C118" i="6"/>
  <c r="C121" i="6"/>
  <c r="C116" i="6"/>
  <c r="C115" i="6"/>
  <c r="C114" i="6"/>
  <c r="C113" i="6"/>
  <c r="C112" i="6"/>
  <c r="C110" i="6"/>
  <c r="C109" i="6"/>
  <c r="C107" i="6"/>
  <c r="C106" i="6"/>
  <c r="C104" i="6"/>
  <c r="C102" i="6"/>
  <c r="C101" i="6"/>
  <c r="C100" i="6"/>
  <c r="C99" i="6"/>
  <c r="C98" i="6"/>
  <c r="C96" i="6"/>
  <c r="C95" i="6"/>
  <c r="C94" i="6"/>
  <c r="C91" i="6"/>
  <c r="C90" i="6"/>
  <c r="C92" i="6"/>
  <c r="C88" i="6"/>
  <c r="C86" i="6"/>
  <c r="C85" i="6"/>
  <c r="C84" i="6"/>
  <c r="C83" i="6"/>
  <c r="C81" i="6"/>
  <c r="C79" i="6"/>
  <c r="C77" i="6"/>
  <c r="C76" i="6"/>
  <c r="C74" i="6"/>
  <c r="C73" i="6"/>
  <c r="C72" i="6"/>
  <c r="C70" i="6"/>
  <c r="C67" i="6"/>
  <c r="C68" i="6"/>
  <c r="C65" i="6"/>
  <c r="C64" i="6"/>
  <c r="C61" i="6"/>
  <c r="C62" i="6"/>
  <c r="C59" i="6"/>
  <c r="C58" i="6"/>
  <c r="C57" i="6"/>
  <c r="C56" i="6"/>
  <c r="C55" i="6"/>
  <c r="C54" i="6"/>
  <c r="C52" i="6"/>
  <c r="C51" i="6"/>
  <c r="C49" i="6"/>
  <c r="C47" i="6"/>
  <c r="C46" i="6"/>
  <c r="C45" i="6"/>
  <c r="C44" i="6"/>
  <c r="C43" i="6"/>
  <c r="C42" i="6"/>
  <c r="C41" i="6"/>
  <c r="C39" i="6"/>
  <c r="C38" i="6"/>
  <c r="C37" i="6"/>
  <c r="C36" i="6"/>
  <c r="C35" i="6"/>
  <c r="C34" i="6"/>
  <c r="C32" i="6"/>
  <c r="C30" i="6"/>
  <c r="C28" i="6"/>
  <c r="C24" i="6"/>
  <c r="C27" i="6"/>
  <c r="C26" i="6"/>
  <c r="C25" i="6"/>
  <c r="C23" i="6"/>
  <c r="C21" i="6"/>
  <c r="C20" i="6"/>
  <c r="C18" i="6"/>
  <c r="C17" i="6"/>
  <c r="C15" i="6"/>
  <c r="C13" i="6"/>
  <c r="C12" i="6"/>
  <c r="C10" i="6"/>
  <c r="C9" i="6"/>
  <c r="C7" i="6"/>
  <c r="C6" i="6"/>
  <c r="F337" i="6" l="1"/>
  <c r="G337" i="6" s="1"/>
  <c r="H337" i="6" s="1"/>
  <c r="F336" i="6"/>
  <c r="G336" i="6" s="1"/>
  <c r="H336" i="6" s="1"/>
  <c r="F335" i="6"/>
  <c r="G335" i="6" s="1"/>
  <c r="H335" i="6" s="1"/>
  <c r="F334" i="6"/>
  <c r="G334" i="6" s="1"/>
  <c r="H334" i="6" s="1"/>
  <c r="F333" i="6"/>
  <c r="G333" i="6" s="1"/>
  <c r="H333" i="6" s="1"/>
  <c r="F332" i="6"/>
  <c r="G332" i="6" s="1"/>
  <c r="H332" i="6" s="1"/>
  <c r="F331" i="6"/>
  <c r="G331" i="6" s="1"/>
  <c r="H331" i="6" s="1"/>
  <c r="F330" i="6"/>
  <c r="G330" i="6" s="1"/>
  <c r="H330" i="6" s="1"/>
  <c r="F329" i="6"/>
  <c r="G329" i="6" s="1"/>
  <c r="H329" i="6" s="1"/>
  <c r="F328" i="6"/>
  <c r="G328" i="6" s="1"/>
  <c r="H328" i="6" s="1"/>
  <c r="F327" i="6"/>
  <c r="G327" i="6" s="1"/>
  <c r="H327" i="6" s="1"/>
  <c r="F326" i="6"/>
  <c r="G326" i="6" s="1"/>
  <c r="H326" i="6" s="1"/>
  <c r="F324" i="6"/>
  <c r="G324" i="6" s="1"/>
  <c r="H324" i="6" s="1"/>
  <c r="F323" i="6"/>
  <c r="G323" i="6" s="1"/>
  <c r="H323" i="6" s="1"/>
  <c r="F322" i="6"/>
  <c r="G322" i="6" s="1"/>
  <c r="H322" i="6" s="1"/>
  <c r="F321" i="6"/>
  <c r="G321" i="6" s="1"/>
  <c r="H321" i="6" s="1"/>
  <c r="F320" i="6"/>
  <c r="G320" i="6" s="1"/>
  <c r="H320" i="6" s="1"/>
  <c r="F318" i="6"/>
  <c r="G318" i="6" s="1"/>
  <c r="H318" i="6" s="1"/>
  <c r="F317" i="6"/>
  <c r="G317" i="6" s="1"/>
  <c r="H317" i="6" s="1"/>
  <c r="F316" i="6"/>
  <c r="G316" i="6" s="1"/>
  <c r="H316" i="6" s="1"/>
  <c r="F315" i="6"/>
  <c r="G315" i="6" s="1"/>
  <c r="H315" i="6" s="1"/>
  <c r="F314" i="6"/>
  <c r="G314" i="6" s="1"/>
  <c r="H314" i="6" s="1"/>
  <c r="F313" i="6"/>
  <c r="G313" i="6" s="1"/>
  <c r="H313" i="6" s="1"/>
  <c r="F311" i="6"/>
  <c r="G311" i="6" s="1"/>
  <c r="H311" i="6" s="1"/>
  <c r="F309" i="6"/>
  <c r="G309" i="6" s="1"/>
  <c r="H309" i="6" s="1"/>
  <c r="F307" i="6"/>
  <c r="G307" i="6" s="1"/>
  <c r="H307" i="6" s="1"/>
  <c r="F306" i="6"/>
  <c r="G306" i="6" s="1"/>
  <c r="H306" i="6" s="1"/>
  <c r="F305" i="6"/>
  <c r="G305" i="6" s="1"/>
  <c r="H305" i="6" s="1"/>
  <c r="F304" i="6"/>
  <c r="G304" i="6" s="1"/>
  <c r="H304" i="6" s="1"/>
  <c r="F303" i="6"/>
  <c r="G303" i="6" s="1"/>
  <c r="H303" i="6" s="1"/>
  <c r="F302" i="6"/>
  <c r="G302" i="6" s="1"/>
  <c r="H302" i="6" s="1"/>
  <c r="F301" i="6"/>
  <c r="G301" i="6" s="1"/>
  <c r="H301" i="6" s="1"/>
  <c r="F300" i="6"/>
  <c r="G300" i="6" s="1"/>
  <c r="H300" i="6" s="1"/>
  <c r="F298" i="6"/>
  <c r="G298" i="6" s="1"/>
  <c r="H298" i="6" s="1"/>
  <c r="F297" i="6"/>
  <c r="G297" i="6" s="1"/>
  <c r="H297" i="6" s="1"/>
  <c r="F295" i="6"/>
  <c r="G295" i="6" s="1"/>
  <c r="H295" i="6" s="1"/>
  <c r="F294" i="6"/>
  <c r="G294" i="6" s="1"/>
  <c r="H294" i="6" s="1"/>
  <c r="F292" i="6"/>
  <c r="G292" i="6" s="1"/>
  <c r="H292" i="6" s="1"/>
  <c r="F291" i="6"/>
  <c r="G291" i="6" s="1"/>
  <c r="H291" i="6" s="1"/>
  <c r="F289" i="6"/>
  <c r="G289" i="6" s="1"/>
  <c r="H289" i="6" s="1"/>
  <c r="F288" i="6"/>
  <c r="G288" i="6" s="1"/>
  <c r="H288" i="6" s="1"/>
  <c r="F287" i="6"/>
  <c r="G287" i="6" s="1"/>
  <c r="H287" i="6" s="1"/>
  <c r="F286" i="6"/>
  <c r="G286" i="6" s="1"/>
  <c r="H286" i="6" s="1"/>
  <c r="F285" i="6"/>
  <c r="G285" i="6" s="1"/>
  <c r="H285" i="6" s="1"/>
  <c r="F284" i="6"/>
  <c r="G284" i="6" s="1"/>
  <c r="H284" i="6" s="1"/>
  <c r="F283" i="6"/>
  <c r="G283" i="6" s="1"/>
  <c r="H283" i="6" s="1"/>
  <c r="F282" i="6"/>
  <c r="G282" i="6" s="1"/>
  <c r="H282" i="6" s="1"/>
  <c r="F280" i="6"/>
  <c r="G280" i="6" s="1"/>
  <c r="H280" i="6" s="1"/>
  <c r="F279" i="6"/>
  <c r="G279" i="6" s="1"/>
  <c r="H279" i="6" s="1"/>
  <c r="F278" i="6"/>
  <c r="G278" i="6" s="1"/>
  <c r="H278" i="6" s="1"/>
  <c r="F276" i="6"/>
  <c r="G276" i="6" s="1"/>
  <c r="H276" i="6" s="1"/>
  <c r="F275" i="6"/>
  <c r="G275" i="6" s="1"/>
  <c r="H275" i="6" s="1"/>
  <c r="F273" i="6"/>
  <c r="G273" i="6" s="1"/>
  <c r="H273" i="6" s="1"/>
  <c r="F272" i="6"/>
  <c r="G272" i="6" s="1"/>
  <c r="H272" i="6" s="1"/>
  <c r="F270" i="6"/>
  <c r="G270" i="6" s="1"/>
  <c r="H270" i="6" s="1"/>
  <c r="F269" i="6"/>
  <c r="G269" i="6" s="1"/>
  <c r="H269" i="6" s="1"/>
  <c r="F268" i="6"/>
  <c r="G268" i="6" s="1"/>
  <c r="H268" i="6" s="1"/>
  <c r="F266" i="6"/>
  <c r="G266" i="6" s="1"/>
  <c r="H266" i="6" s="1"/>
  <c r="F265" i="6"/>
  <c r="G265" i="6" s="1"/>
  <c r="H265" i="6" s="1"/>
  <c r="F263" i="6"/>
  <c r="G263" i="6" s="1"/>
  <c r="H263" i="6" s="1"/>
  <c r="F262" i="6"/>
  <c r="G262" i="6" s="1"/>
  <c r="H262" i="6" s="1"/>
  <c r="F261" i="6"/>
  <c r="G261" i="6" s="1"/>
  <c r="H261" i="6" s="1"/>
  <c r="F260" i="6"/>
  <c r="G260" i="6" s="1"/>
  <c r="H260" i="6" s="1"/>
  <c r="F258" i="6"/>
  <c r="G258" i="6" s="1"/>
  <c r="H258" i="6" s="1"/>
  <c r="F256" i="6"/>
  <c r="G256" i="6" s="1"/>
  <c r="H256" i="6" s="1"/>
  <c r="F255" i="6"/>
  <c r="G255" i="6" s="1"/>
  <c r="H255" i="6" s="1"/>
  <c r="F253" i="6"/>
  <c r="G253" i="6" s="1"/>
  <c r="H253" i="6" s="1"/>
  <c r="F251" i="6"/>
  <c r="G251" i="6" s="1"/>
  <c r="H251" i="6" s="1"/>
  <c r="F250" i="6"/>
  <c r="G250" i="6" s="1"/>
  <c r="H250" i="6" s="1"/>
  <c r="F249" i="6"/>
  <c r="G249" i="6" s="1"/>
  <c r="H249" i="6" s="1"/>
  <c r="F248" i="6"/>
  <c r="G248" i="6" s="1"/>
  <c r="H248" i="6" s="1"/>
  <c r="F247" i="6"/>
  <c r="G247" i="6" s="1"/>
  <c r="H247" i="6" s="1"/>
  <c r="F245" i="6"/>
  <c r="G245" i="6" s="1"/>
  <c r="H245" i="6" s="1"/>
  <c r="F243" i="6"/>
  <c r="G243" i="6" s="1"/>
  <c r="H243" i="6" s="1"/>
  <c r="F242" i="6"/>
  <c r="G242" i="6" s="1"/>
  <c r="H242" i="6" s="1"/>
  <c r="F241" i="6"/>
  <c r="G241" i="6" s="1"/>
  <c r="H241" i="6" s="1"/>
  <c r="F240" i="6"/>
  <c r="G240" i="6" s="1"/>
  <c r="H240" i="6" s="1"/>
  <c r="F239" i="6"/>
  <c r="G239" i="6" s="1"/>
  <c r="H239" i="6" s="1"/>
  <c r="F238" i="6"/>
  <c r="G238" i="6" s="1"/>
  <c r="H238" i="6" s="1"/>
  <c r="F237" i="6"/>
  <c r="G237" i="6" s="1"/>
  <c r="H237" i="6" s="1"/>
  <c r="F235" i="6"/>
  <c r="G235" i="6" s="1"/>
  <c r="H235" i="6" s="1"/>
  <c r="F234" i="6"/>
  <c r="G234" i="6" s="1"/>
  <c r="H234" i="6" s="1"/>
  <c r="F233" i="6"/>
  <c r="G233" i="6" s="1"/>
  <c r="H233" i="6" s="1"/>
  <c r="F231" i="6"/>
  <c r="G231" i="6" s="1"/>
  <c r="H231" i="6" s="1"/>
  <c r="F230" i="6"/>
  <c r="G230" i="6" s="1"/>
  <c r="H230" i="6" s="1"/>
  <c r="F226" i="6"/>
  <c r="G226" i="6" s="1"/>
  <c r="H226" i="6" s="1"/>
  <c r="F225" i="6"/>
  <c r="G225" i="6" s="1"/>
  <c r="H225" i="6" s="1"/>
  <c r="F223" i="6"/>
  <c r="G223" i="6" s="1"/>
  <c r="H223" i="6" s="1"/>
  <c r="F222" i="6"/>
  <c r="G222" i="6" s="1"/>
  <c r="H222" i="6" s="1"/>
  <c r="F221" i="6"/>
  <c r="G221" i="6" s="1"/>
  <c r="H221" i="6" s="1"/>
  <c r="F219" i="6"/>
  <c r="G219" i="6" s="1"/>
  <c r="H219" i="6" s="1"/>
  <c r="F217" i="6"/>
  <c r="G217" i="6" s="1"/>
  <c r="H217" i="6" s="1"/>
  <c r="F215" i="6"/>
  <c r="G215" i="6" s="1"/>
  <c r="H215" i="6" s="1"/>
  <c r="F214" i="6"/>
  <c r="G214" i="6" s="1"/>
  <c r="H214" i="6" s="1"/>
  <c r="F213" i="6"/>
  <c r="G213" i="6" s="1"/>
  <c r="H213" i="6" s="1"/>
  <c r="F211" i="6"/>
  <c r="G211" i="6" s="1"/>
  <c r="H211" i="6" s="1"/>
  <c r="F209" i="6"/>
  <c r="G209" i="6" s="1"/>
  <c r="H209" i="6" s="1"/>
  <c r="F208" i="6"/>
  <c r="G208" i="6" s="1"/>
  <c r="H208" i="6" s="1"/>
  <c r="F207" i="6"/>
  <c r="G207" i="6" s="1"/>
  <c r="H207" i="6" s="1"/>
  <c r="F206" i="6"/>
  <c r="G206" i="6" s="1"/>
  <c r="H206" i="6" s="1"/>
  <c r="F205" i="6"/>
  <c r="G205" i="6" s="1"/>
  <c r="H205" i="6" s="1"/>
  <c r="F204" i="6"/>
  <c r="G204" i="6" s="1"/>
  <c r="H204" i="6" s="1"/>
  <c r="F203" i="6"/>
  <c r="G203" i="6" s="1"/>
  <c r="H203" i="6" s="1"/>
  <c r="F202" i="6"/>
  <c r="G202" i="6" s="1"/>
  <c r="H202" i="6" s="1"/>
  <c r="F200" i="6"/>
  <c r="G200" i="6" s="1"/>
  <c r="H200" i="6" s="1"/>
  <c r="F199" i="6"/>
  <c r="G199" i="6" s="1"/>
  <c r="H199" i="6" s="1"/>
  <c r="F197" i="6"/>
  <c r="G197" i="6" s="1"/>
  <c r="H197" i="6" s="1"/>
  <c r="F196" i="6"/>
  <c r="G196" i="6" s="1"/>
  <c r="H196" i="6" s="1"/>
  <c r="F195" i="6"/>
  <c r="G195" i="6" s="1"/>
  <c r="H195" i="6" s="1"/>
  <c r="F194" i="6"/>
  <c r="G194" i="6" s="1"/>
  <c r="H194" i="6" s="1"/>
  <c r="F192" i="6"/>
  <c r="G192" i="6" s="1"/>
  <c r="H192" i="6" s="1"/>
  <c r="F191" i="6"/>
  <c r="G191" i="6" s="1"/>
  <c r="H191" i="6" s="1"/>
  <c r="F190" i="6"/>
  <c r="G190" i="6" s="1"/>
  <c r="H190" i="6" s="1"/>
  <c r="F189" i="6"/>
  <c r="G189" i="6" s="1"/>
  <c r="H189" i="6" s="1"/>
  <c r="F187" i="6"/>
  <c r="G187" i="6" s="1"/>
  <c r="H187" i="6" s="1"/>
  <c r="F185" i="6"/>
  <c r="G185" i="6" s="1"/>
  <c r="H185" i="6" s="1"/>
  <c r="F184" i="6"/>
  <c r="G184" i="6" s="1"/>
  <c r="H184" i="6" s="1"/>
  <c r="F183" i="6"/>
  <c r="G183" i="6" s="1"/>
  <c r="H183" i="6" s="1"/>
  <c r="F182" i="6"/>
  <c r="G182" i="6" s="1"/>
  <c r="H182" i="6" s="1"/>
  <c r="F180" i="6"/>
  <c r="G180" i="6" s="1"/>
  <c r="H180" i="6" s="1"/>
  <c r="F179" i="6"/>
  <c r="G179" i="6" s="1"/>
  <c r="H179" i="6" s="1"/>
  <c r="F178" i="6"/>
  <c r="G178" i="6" s="1"/>
  <c r="H178" i="6" s="1"/>
  <c r="F176" i="6"/>
  <c r="G176" i="6" s="1"/>
  <c r="H176" i="6" s="1"/>
  <c r="F175" i="6"/>
  <c r="G175" i="6" s="1"/>
  <c r="H175" i="6" s="1"/>
  <c r="F173" i="6"/>
  <c r="G173" i="6" s="1"/>
  <c r="H173" i="6" s="1"/>
  <c r="F172" i="6"/>
  <c r="G172" i="6" s="1"/>
  <c r="H172" i="6" s="1"/>
  <c r="F171" i="6"/>
  <c r="G171" i="6" s="1"/>
  <c r="H171" i="6" s="1"/>
  <c r="F170" i="6"/>
  <c r="G170" i="6" s="1"/>
  <c r="H170" i="6" s="1"/>
  <c r="F169" i="6"/>
  <c r="G169" i="6" s="1"/>
  <c r="H169" i="6" s="1"/>
  <c r="F168" i="6"/>
  <c r="G168" i="6" s="1"/>
  <c r="H168" i="6" s="1"/>
  <c r="F167" i="6"/>
  <c r="G167" i="6" s="1"/>
  <c r="H167" i="6" s="1"/>
  <c r="F165" i="6"/>
  <c r="G165" i="6" s="1"/>
  <c r="H165" i="6" s="1"/>
  <c r="F163" i="6"/>
  <c r="G163" i="6" s="1"/>
  <c r="H163" i="6" s="1"/>
  <c r="F162" i="6"/>
  <c r="G162" i="6" s="1"/>
  <c r="H162" i="6" s="1"/>
  <c r="F160" i="6"/>
  <c r="G160" i="6" s="1"/>
  <c r="H160" i="6" s="1"/>
  <c r="F158" i="6"/>
  <c r="G158" i="6" s="1"/>
  <c r="H158" i="6" s="1"/>
  <c r="F157" i="6"/>
  <c r="G157" i="6" s="1"/>
  <c r="H157" i="6" s="1"/>
  <c r="F156" i="6"/>
  <c r="G156" i="6" s="1"/>
  <c r="H156" i="6" s="1"/>
  <c r="F155" i="6"/>
  <c r="G155" i="6" s="1"/>
  <c r="H155" i="6" s="1"/>
  <c r="F153" i="6"/>
  <c r="G153" i="6" s="1"/>
  <c r="H153" i="6" s="1"/>
  <c r="F151" i="6"/>
  <c r="G151" i="6" s="1"/>
  <c r="H151" i="6" s="1"/>
  <c r="F150" i="6"/>
  <c r="G150" i="6" s="1"/>
  <c r="H150" i="6" s="1"/>
  <c r="F149" i="6"/>
  <c r="G149" i="6" s="1"/>
  <c r="H149" i="6" s="1"/>
  <c r="F147" i="6"/>
  <c r="G147" i="6" s="1"/>
  <c r="H147" i="6" s="1"/>
  <c r="F145" i="6"/>
  <c r="G145" i="6" s="1"/>
  <c r="H145" i="6" s="1"/>
  <c r="F143" i="6"/>
  <c r="G143" i="6" s="1"/>
  <c r="H143" i="6" s="1"/>
  <c r="F142" i="6"/>
  <c r="G142" i="6" s="1"/>
  <c r="H142" i="6" s="1"/>
  <c r="F140" i="6"/>
  <c r="G140" i="6" s="1"/>
  <c r="H140" i="6" s="1"/>
  <c r="F138" i="6"/>
  <c r="G138" i="6" s="1"/>
  <c r="H138" i="6" s="1"/>
  <c r="F137" i="6"/>
  <c r="G137" i="6" s="1"/>
  <c r="H137" i="6" s="1"/>
  <c r="F135" i="6"/>
  <c r="G135" i="6" s="1"/>
  <c r="H135" i="6" s="1"/>
  <c r="F134" i="6"/>
  <c r="G134" i="6" s="1"/>
  <c r="H134" i="6" s="1"/>
  <c r="F132" i="6"/>
  <c r="G132" i="6" s="1"/>
  <c r="H132" i="6" s="1"/>
  <c r="F131" i="6"/>
  <c r="G131" i="6" s="1"/>
  <c r="H131" i="6" s="1"/>
  <c r="F130" i="6"/>
  <c r="G130" i="6" s="1"/>
  <c r="H130" i="6" s="1"/>
  <c r="F129" i="6"/>
  <c r="G129" i="6" s="1"/>
  <c r="H129" i="6" s="1"/>
  <c r="F127" i="6"/>
  <c r="G127" i="6" s="1"/>
  <c r="H127" i="6" s="1"/>
  <c r="F126" i="6"/>
  <c r="G126" i="6" s="1"/>
  <c r="H126" i="6" s="1"/>
  <c r="F124" i="6"/>
  <c r="G124" i="6" s="1"/>
  <c r="H124" i="6" s="1"/>
  <c r="F123" i="6"/>
  <c r="G123" i="6" s="1"/>
  <c r="H123" i="6" s="1"/>
  <c r="F121" i="6"/>
  <c r="G121" i="6" s="1"/>
  <c r="H121" i="6" s="1"/>
  <c r="F120" i="6"/>
  <c r="G120" i="6" s="1"/>
  <c r="H120" i="6" s="1"/>
  <c r="F119" i="6"/>
  <c r="G119" i="6" s="1"/>
  <c r="H119" i="6" s="1"/>
  <c r="F118" i="6"/>
  <c r="G118" i="6" s="1"/>
  <c r="H118" i="6" s="1"/>
  <c r="F116" i="6"/>
  <c r="G116" i="6" s="1"/>
  <c r="H116" i="6" s="1"/>
  <c r="F115" i="6"/>
  <c r="G115" i="6" s="1"/>
  <c r="H115" i="6" s="1"/>
  <c r="F114" i="6"/>
  <c r="G114" i="6" s="1"/>
  <c r="H114" i="6" s="1"/>
  <c r="F113" i="6"/>
  <c r="G113" i="6" s="1"/>
  <c r="H113" i="6" s="1"/>
  <c r="F112" i="6"/>
  <c r="G112" i="6" s="1"/>
  <c r="H112" i="6" s="1"/>
  <c r="F110" i="6"/>
  <c r="G110" i="6" s="1"/>
  <c r="H110" i="6" s="1"/>
  <c r="F109" i="6"/>
  <c r="G109" i="6" s="1"/>
  <c r="H109" i="6" s="1"/>
  <c r="F107" i="6"/>
  <c r="G107" i="6" s="1"/>
  <c r="H107" i="6" s="1"/>
  <c r="F106" i="6"/>
  <c r="G106" i="6" s="1"/>
  <c r="H106" i="6" s="1"/>
  <c r="F104" i="6"/>
  <c r="G104" i="6" s="1"/>
  <c r="H104" i="6" s="1"/>
  <c r="F102" i="6"/>
  <c r="G102" i="6" s="1"/>
  <c r="H102" i="6" s="1"/>
  <c r="F101" i="6"/>
  <c r="G101" i="6" s="1"/>
  <c r="H101" i="6" s="1"/>
  <c r="F100" i="6"/>
  <c r="G100" i="6" s="1"/>
  <c r="H100" i="6" s="1"/>
  <c r="F99" i="6"/>
  <c r="G99" i="6" s="1"/>
  <c r="H99" i="6" s="1"/>
  <c r="F98" i="6"/>
  <c r="G98" i="6" s="1"/>
  <c r="H98" i="6" s="1"/>
  <c r="F96" i="6"/>
  <c r="G96" i="6" s="1"/>
  <c r="H96" i="6" s="1"/>
  <c r="F95" i="6"/>
  <c r="G95" i="6" s="1"/>
  <c r="H95" i="6" s="1"/>
  <c r="F94" i="6"/>
  <c r="G94" i="6" s="1"/>
  <c r="H94" i="6" s="1"/>
  <c r="F92" i="6"/>
  <c r="G92" i="6" s="1"/>
  <c r="H92" i="6" s="1"/>
  <c r="F91" i="6"/>
  <c r="G91" i="6" s="1"/>
  <c r="H91" i="6" s="1"/>
  <c r="F90" i="6"/>
  <c r="G90" i="6" s="1"/>
  <c r="H90" i="6" s="1"/>
  <c r="F88" i="6"/>
  <c r="G88" i="6" s="1"/>
  <c r="H88" i="6" s="1"/>
  <c r="F86" i="6"/>
  <c r="G86" i="6" s="1"/>
  <c r="H86" i="6" s="1"/>
  <c r="F85" i="6"/>
  <c r="G85" i="6" s="1"/>
  <c r="H85" i="6" s="1"/>
  <c r="F84" i="6"/>
  <c r="G84" i="6" s="1"/>
  <c r="H84" i="6" s="1"/>
  <c r="F83" i="6"/>
  <c r="G83" i="6" s="1"/>
  <c r="H83" i="6" s="1"/>
  <c r="F81" i="6"/>
  <c r="G81" i="6" s="1"/>
  <c r="H81" i="6" s="1"/>
  <c r="F79" i="6"/>
  <c r="G79" i="6" s="1"/>
  <c r="H79" i="6" s="1"/>
  <c r="F77" i="6"/>
  <c r="G77" i="6" s="1"/>
  <c r="H77" i="6" s="1"/>
  <c r="F76" i="6"/>
  <c r="G76" i="6" s="1"/>
  <c r="H76" i="6" s="1"/>
  <c r="F74" i="6"/>
  <c r="G74" i="6" s="1"/>
  <c r="H74" i="6" s="1"/>
  <c r="F73" i="6"/>
  <c r="G73" i="6" s="1"/>
  <c r="H73" i="6" s="1"/>
  <c r="F72" i="6"/>
  <c r="G72" i="6" s="1"/>
  <c r="H72" i="6" s="1"/>
  <c r="F70" i="6"/>
  <c r="G70" i="6" s="1"/>
  <c r="H70" i="6" s="1"/>
  <c r="F68" i="6"/>
  <c r="G68" i="6" s="1"/>
  <c r="H68" i="6" s="1"/>
  <c r="F67" i="6"/>
  <c r="G67" i="6" s="1"/>
  <c r="H67" i="6" s="1"/>
  <c r="F65" i="6"/>
  <c r="G65" i="6" s="1"/>
  <c r="H65" i="6" s="1"/>
  <c r="F64" i="6"/>
  <c r="G64" i="6" s="1"/>
  <c r="H64" i="6" s="1"/>
  <c r="F62" i="6"/>
  <c r="G62" i="6" s="1"/>
  <c r="H62" i="6" s="1"/>
  <c r="F61" i="6"/>
  <c r="G61" i="6" s="1"/>
  <c r="H61" i="6" s="1"/>
  <c r="F59" i="6"/>
  <c r="G59" i="6" s="1"/>
  <c r="H59" i="6" s="1"/>
  <c r="F58" i="6"/>
  <c r="G58" i="6" s="1"/>
  <c r="H58" i="6" s="1"/>
  <c r="F57" i="6"/>
  <c r="G57" i="6" s="1"/>
  <c r="H57" i="6" s="1"/>
  <c r="F56" i="6"/>
  <c r="G56" i="6" s="1"/>
  <c r="H56" i="6" s="1"/>
  <c r="F55" i="6"/>
  <c r="G55" i="6" s="1"/>
  <c r="H55" i="6" s="1"/>
  <c r="F54" i="6"/>
  <c r="G54" i="6" s="1"/>
  <c r="H54" i="6" s="1"/>
  <c r="F52" i="6"/>
  <c r="G52" i="6" s="1"/>
  <c r="H52" i="6" s="1"/>
  <c r="F51" i="6"/>
  <c r="G51" i="6" s="1"/>
  <c r="H51" i="6" s="1"/>
  <c r="F49" i="6"/>
  <c r="G49" i="6" s="1"/>
  <c r="H49" i="6" s="1"/>
  <c r="F47" i="6"/>
  <c r="G47" i="6" s="1"/>
  <c r="H47" i="6" s="1"/>
  <c r="F46" i="6"/>
  <c r="G46" i="6" s="1"/>
  <c r="H46" i="6" s="1"/>
  <c r="F45" i="6"/>
  <c r="G45" i="6" s="1"/>
  <c r="H45" i="6" s="1"/>
  <c r="F44" i="6"/>
  <c r="G44" i="6" s="1"/>
  <c r="H44" i="6" s="1"/>
  <c r="F43" i="6"/>
  <c r="G43" i="6" s="1"/>
  <c r="H43" i="6" s="1"/>
  <c r="F42" i="6"/>
  <c r="G42" i="6" s="1"/>
  <c r="H42" i="6" s="1"/>
  <c r="F41" i="6"/>
  <c r="G41" i="6" s="1"/>
  <c r="H41" i="6" s="1"/>
  <c r="F39" i="6"/>
  <c r="G39" i="6" s="1"/>
  <c r="H39" i="6" s="1"/>
  <c r="F38" i="6"/>
  <c r="G38" i="6" s="1"/>
  <c r="H38" i="6" s="1"/>
  <c r="F37" i="6"/>
  <c r="G37" i="6" s="1"/>
  <c r="H37" i="6" s="1"/>
  <c r="F36" i="6"/>
  <c r="G36" i="6" s="1"/>
  <c r="H36" i="6" s="1"/>
  <c r="F35" i="6"/>
  <c r="G35" i="6" s="1"/>
  <c r="H35" i="6" s="1"/>
  <c r="F34" i="6"/>
  <c r="G34" i="6" s="1"/>
  <c r="H34" i="6" s="1"/>
  <c r="F32" i="6"/>
  <c r="G32" i="6" s="1"/>
  <c r="H32" i="6" s="1"/>
  <c r="F30" i="6"/>
  <c r="G30" i="6" s="1"/>
  <c r="H30" i="6" s="1"/>
  <c r="F28" i="6"/>
  <c r="G28" i="6" s="1"/>
  <c r="H28" i="6" s="1"/>
  <c r="F27" i="6"/>
  <c r="G27" i="6" s="1"/>
  <c r="H27" i="6" s="1"/>
  <c r="F26" i="6"/>
  <c r="G26" i="6" s="1"/>
  <c r="H26" i="6" s="1"/>
  <c r="F25" i="6"/>
  <c r="G25" i="6" s="1"/>
  <c r="H25" i="6" s="1"/>
  <c r="F24" i="6"/>
  <c r="G24" i="6" s="1"/>
  <c r="H24" i="6" s="1"/>
  <c r="F23" i="6"/>
  <c r="G23" i="6" s="1"/>
  <c r="H23" i="6" s="1"/>
  <c r="F21" i="6"/>
  <c r="G21" i="6" s="1"/>
  <c r="H21" i="6" s="1"/>
  <c r="F20" i="6"/>
  <c r="G20" i="6" s="1"/>
  <c r="H20" i="6" s="1"/>
  <c r="F18" i="6"/>
  <c r="G18" i="6" s="1"/>
  <c r="H18" i="6" s="1"/>
  <c r="F17" i="6"/>
  <c r="G17" i="6" s="1"/>
  <c r="H17" i="6" s="1"/>
  <c r="F15" i="6"/>
  <c r="F13" i="6"/>
  <c r="G13" i="6" s="1"/>
  <c r="H13" i="6" s="1"/>
  <c r="F12" i="6"/>
  <c r="G12" i="6" s="1"/>
  <c r="H12" i="6" s="1"/>
  <c r="F10" i="6"/>
  <c r="G10" i="6" s="1"/>
  <c r="F9" i="6"/>
  <c r="G9" i="6" s="1"/>
  <c r="H9" i="6" s="1"/>
  <c r="F7" i="6"/>
  <c r="G7" i="6" s="1"/>
  <c r="H7" i="6" s="1"/>
  <c r="F6" i="6"/>
  <c r="G6" i="6" s="1"/>
  <c r="H6" i="6" s="1"/>
  <c r="J6" i="6" s="1"/>
  <c r="F338" i="6" l="1"/>
  <c r="G15" i="6"/>
  <c r="H15" i="6" s="1"/>
  <c r="J15" i="6" s="1"/>
  <c r="H10" i="6"/>
  <c r="J10" i="6" s="1"/>
  <c r="J314" i="6"/>
  <c r="J323" i="6"/>
  <c r="J197" i="6"/>
  <c r="J155" i="6"/>
  <c r="J242" i="6"/>
  <c r="J95" i="6"/>
  <c r="J13" i="6"/>
  <c r="J20" i="6"/>
  <c r="J311" i="6"/>
  <c r="J24" i="6"/>
  <c r="J302" i="6"/>
  <c r="J130" i="6"/>
  <c r="J112" i="6"/>
  <c r="J153" i="6"/>
  <c r="J156" i="6"/>
  <c r="J190" i="6"/>
  <c r="J307" i="6"/>
  <c r="J185" i="6"/>
  <c r="J187" i="6"/>
  <c r="J245" i="6"/>
  <c r="J265" i="6"/>
  <c r="J328" i="6"/>
  <c r="J55" i="6"/>
  <c r="J109" i="6"/>
  <c r="J243" i="6"/>
  <c r="J309" i="6"/>
  <c r="J315" i="6"/>
  <c r="J317" i="6"/>
  <c r="J327" i="6"/>
  <c r="J37" i="6"/>
  <c r="J43" i="6"/>
  <c r="J45" i="6"/>
  <c r="J51" i="6"/>
  <c r="J56" i="6"/>
  <c r="J61" i="6"/>
  <c r="J106" i="6"/>
  <c r="J145" i="6"/>
  <c r="J171" i="6"/>
  <c r="J173" i="6"/>
  <c r="J175" i="6"/>
  <c r="J176" i="6"/>
  <c r="J223" i="6"/>
  <c r="J226" i="6"/>
  <c r="J268" i="6"/>
  <c r="J279" i="6"/>
  <c r="J305" i="6"/>
  <c r="J127" i="6"/>
  <c r="J241" i="6"/>
  <c r="J280" i="6"/>
  <c r="J30" i="6"/>
  <c r="J34" i="6"/>
  <c r="J47" i="6"/>
  <c r="J72" i="6"/>
  <c r="J123" i="6"/>
  <c r="J140" i="6"/>
  <c r="J150" i="6"/>
  <c r="J158" i="6"/>
  <c r="J205" i="6"/>
  <c r="J214" i="6"/>
  <c r="J230" i="6"/>
  <c r="J260" i="6"/>
  <c r="J297" i="6"/>
  <c r="J326" i="6"/>
  <c r="J88" i="6"/>
  <c r="J99" i="6"/>
  <c r="J119" i="6"/>
  <c r="J121" i="6"/>
  <c r="J170" i="6"/>
  <c r="J195" i="6"/>
  <c r="J207" i="6"/>
  <c r="J248" i="6"/>
  <c r="J303" i="6"/>
  <c r="J322" i="6"/>
  <c r="J334" i="6"/>
  <c r="J54" i="6"/>
  <c r="J26" i="6"/>
  <c r="J28" i="6"/>
  <c r="J138" i="6"/>
  <c r="J7" i="6"/>
  <c r="J25" i="6"/>
  <c r="J27" i="6"/>
  <c r="J83" i="6"/>
  <c r="J116" i="6"/>
  <c r="J169" i="6"/>
  <c r="J162" i="6"/>
  <c r="J168" i="6"/>
  <c r="J234" i="6"/>
  <c r="J239" i="6"/>
  <c r="J258" i="6"/>
  <c r="J131" i="6"/>
  <c r="J135" i="6"/>
  <c r="J179" i="6"/>
  <c r="J304" i="6"/>
  <c r="J313" i="6"/>
  <c r="J321" i="6"/>
  <c r="J74" i="6"/>
  <c r="J23" i="6"/>
  <c r="J58" i="6"/>
  <c r="J59" i="6"/>
  <c r="J67" i="6"/>
  <c r="J70" i="6"/>
  <c r="J81" i="6"/>
  <c r="J85" i="6"/>
  <c r="J86" i="6"/>
  <c r="J91" i="6"/>
  <c r="J101" i="6"/>
  <c r="J114" i="6"/>
  <c r="J134" i="6"/>
  <c r="J142" i="6"/>
  <c r="J165" i="6"/>
  <c r="J167" i="6"/>
  <c r="J194" i="6"/>
  <c r="J208" i="6"/>
  <c r="J217" i="6"/>
  <c r="J221" i="6"/>
  <c r="J269" i="6"/>
  <c r="J285" i="6"/>
  <c r="J292" i="6"/>
  <c r="J332" i="6"/>
  <c r="J196" i="6"/>
  <c r="J200" i="6"/>
  <c r="J203" i="6"/>
  <c r="J209" i="6"/>
  <c r="J233" i="6"/>
  <c r="J237" i="6"/>
  <c r="J238" i="6"/>
  <c r="J240" i="6"/>
  <c r="J250" i="6"/>
  <c r="J256" i="6"/>
  <c r="J262" i="6"/>
  <c r="J272" i="6"/>
  <c r="J282" i="6"/>
  <c r="J291" i="6"/>
  <c r="J294" i="6"/>
  <c r="J306" i="6"/>
  <c r="J316" i="6"/>
  <c r="J324" i="6"/>
  <c r="J329" i="6"/>
  <c r="J336" i="6"/>
  <c r="J301" i="6"/>
  <c r="J300" i="6"/>
  <c r="J44" i="6"/>
  <c r="J42" i="6"/>
  <c r="J137" i="6"/>
  <c r="J247" i="6"/>
  <c r="J235" i="6"/>
  <c r="J231" i="6"/>
  <c r="J189" i="6"/>
  <c r="J124" i="6"/>
  <c r="J132" i="6"/>
  <c r="J18" i="6"/>
  <c r="J330" i="6"/>
  <c r="J333" i="6"/>
  <c r="J337" i="6"/>
  <c r="J331" i="6"/>
  <c r="J335" i="6"/>
  <c r="J320" i="6"/>
  <c r="J318" i="6"/>
  <c r="J298" i="6"/>
  <c r="J295" i="6"/>
  <c r="J284" i="6"/>
  <c r="J286" i="6"/>
  <c r="J283" i="6"/>
  <c r="J288" i="6"/>
  <c r="J287" i="6"/>
  <c r="J289" i="6"/>
  <c r="J278" i="6"/>
  <c r="J275" i="6"/>
  <c r="J276" i="6"/>
  <c r="J273" i="6"/>
  <c r="J270" i="6"/>
  <c r="J266" i="6"/>
  <c r="J261" i="6"/>
  <c r="J263" i="6"/>
  <c r="J255" i="6"/>
  <c r="J253" i="6"/>
  <c r="J249" i="6"/>
  <c r="J251" i="6"/>
  <c r="J225" i="6"/>
  <c r="J222" i="6"/>
  <c r="J219" i="6"/>
  <c r="J213" i="6"/>
  <c r="J215" i="6"/>
  <c r="J211" i="6"/>
  <c r="J204" i="6"/>
  <c r="J202" i="6"/>
  <c r="J206" i="6"/>
  <c r="J199" i="6"/>
  <c r="J191" i="6"/>
  <c r="J192" i="6"/>
  <c r="J184" i="6"/>
  <c r="J183" i="6"/>
  <c r="J182" i="6"/>
  <c r="J178" i="6"/>
  <c r="J180" i="6"/>
  <c r="J172" i="6"/>
  <c r="J163" i="6"/>
  <c r="J160" i="6"/>
  <c r="J157" i="6"/>
  <c r="J149" i="6"/>
  <c r="J151" i="6"/>
  <c r="J147" i="6"/>
  <c r="J143" i="6"/>
  <c r="J129" i="6"/>
  <c r="J126" i="6"/>
  <c r="J118" i="6"/>
  <c r="J120" i="6"/>
  <c r="J113" i="6"/>
  <c r="J115" i="6"/>
  <c r="J110" i="6"/>
  <c r="J107" i="6"/>
  <c r="J104" i="6"/>
  <c r="J100" i="6"/>
  <c r="J102" i="6"/>
  <c r="J98" i="6"/>
  <c r="J94" i="6"/>
  <c r="J96" i="6"/>
  <c r="J90" i="6"/>
  <c r="J92" i="6"/>
  <c r="J84" i="6"/>
  <c r="J79" i="6"/>
  <c r="J76" i="6"/>
  <c r="J77" i="6"/>
  <c r="J73" i="6"/>
  <c r="J68" i="6"/>
  <c r="J64" i="6"/>
  <c r="J65" i="6"/>
  <c r="J62" i="6"/>
  <c r="J57" i="6"/>
  <c r="J52" i="6"/>
  <c r="J49" i="6"/>
  <c r="J46" i="6"/>
  <c r="J41" i="6"/>
  <c r="J36" i="6"/>
  <c r="J38" i="6"/>
  <c r="J35" i="6"/>
  <c r="J39" i="6"/>
  <c r="J32" i="6"/>
  <c r="J21" i="6"/>
  <c r="J17" i="6"/>
  <c r="J12" i="6"/>
  <c r="J9" i="6"/>
  <c r="H338" i="6" l="1"/>
</calcChain>
</file>

<file path=xl/sharedStrings.xml><?xml version="1.0" encoding="utf-8"?>
<sst xmlns="http://schemas.openxmlformats.org/spreadsheetml/2006/main" count="1093" uniqueCount="134">
  <si>
    <t>тыс. кВт*ч</t>
  </si>
  <si>
    <t>т у.т.</t>
  </si>
  <si>
    <t>тыс. руб.</t>
  </si>
  <si>
    <t>Экономический эффект, в пределах до:</t>
  </si>
  <si>
    <t>Время работы, ч</t>
  </si>
  <si>
    <t>Капитало-затраты, тыс. руб.</t>
  </si>
  <si>
    <t>Срок окупаемости</t>
  </si>
  <si>
    <t>Статья затрат</t>
  </si>
  <si>
    <t>Проектные работы</t>
  </si>
  <si>
    <t>Итого</t>
  </si>
  <si>
    <t>Укрупненные капиталозатраты, тыс. руб.</t>
  </si>
  <si>
    <t>ИТОГО</t>
  </si>
  <si>
    <t>-</t>
  </si>
  <si>
    <t>Установленная мощность существующего передачика, кВт</t>
  </si>
  <si>
    <t>Установленная мощность современного передатчика, кВт</t>
  </si>
  <si>
    <t>Наименование заменяемого передатчика</t>
  </si>
  <si>
    <t>Коэффициент использования установленной мощности оборудования</t>
  </si>
  <si>
    <t xml:space="preserve">АРТПС Минск (Коммунистическая)         </t>
  </si>
  <si>
    <t xml:space="preserve">АРТПС Молодечно                        </t>
  </si>
  <si>
    <t xml:space="preserve">АРТПС Новоселье                        </t>
  </si>
  <si>
    <t xml:space="preserve">АРТПС Плещеницы                        </t>
  </si>
  <si>
    <t xml:space="preserve">АРТПС Пруды                            </t>
  </si>
  <si>
    <t xml:space="preserve">АРТПС Радошковичи                      </t>
  </si>
  <si>
    <t xml:space="preserve">АРТПС Свислочь                 </t>
  </si>
  <si>
    <t xml:space="preserve">АРТПС Сенно                  </t>
  </si>
  <si>
    <t xml:space="preserve">АРТПС Скерси                    </t>
  </si>
  <si>
    <t xml:space="preserve">АРТПС Славгород                  </t>
  </si>
  <si>
    <t xml:space="preserve">АРТПС Слобода                    </t>
  </si>
  <si>
    <t xml:space="preserve">АРТПС Сметаничи                 </t>
  </si>
  <si>
    <t xml:space="preserve">АРТПС Сморгонь                  </t>
  </si>
  <si>
    <t xml:space="preserve">АРТПС Солигорск               </t>
  </si>
  <si>
    <t xml:space="preserve">АРТПС Солтаново               </t>
  </si>
  <si>
    <t xml:space="preserve">АРТПС Сосны                 </t>
  </si>
  <si>
    <t xml:space="preserve">АРТПС Старые Дороги              </t>
  </si>
  <si>
    <t xml:space="preserve">АРТПС Стодоличи                   </t>
  </si>
  <si>
    <t xml:space="preserve">АРТПС Столбцы                    </t>
  </si>
  <si>
    <t xml:space="preserve">АРТПС Столин                    </t>
  </si>
  <si>
    <t xml:space="preserve">АРТПС Струбки                     </t>
  </si>
  <si>
    <t xml:space="preserve">АРТПС Техтин                      </t>
  </si>
  <si>
    <t xml:space="preserve">АРТПС Трокеники                  </t>
  </si>
  <si>
    <t xml:space="preserve">АРТПС Ушачи                     </t>
  </si>
  <si>
    <t xml:space="preserve">АРТПС Шарковщина                 </t>
  </si>
  <si>
    <t xml:space="preserve">АРТПС Шепелевичи                  </t>
  </si>
  <si>
    <t xml:space="preserve">АРТПС Ярошовка                         </t>
  </si>
  <si>
    <t xml:space="preserve">ОРТПС Витебск                    </t>
  </si>
  <si>
    <t xml:space="preserve">ОРТПС Гомель                    </t>
  </si>
  <si>
    <t xml:space="preserve">ОРТПС Гродно                  </t>
  </si>
  <si>
    <t xml:space="preserve">ОРТПС Могилев                    </t>
  </si>
  <si>
    <t xml:space="preserve">ОРТПС Ракитница               </t>
  </si>
  <si>
    <t xml:space="preserve">РТПС Колодищи                </t>
  </si>
  <si>
    <t xml:space="preserve">АРТПС Пинск (Посеничи)          </t>
  </si>
  <si>
    <t xml:space="preserve">АРТПС Острино              </t>
  </si>
  <si>
    <t xml:space="preserve">АРТПС Осиповичи                 </t>
  </si>
  <si>
    <t xml:space="preserve">АРТПС Освея                      </t>
  </si>
  <si>
    <t xml:space="preserve">АРТПС Озерцы                    </t>
  </si>
  <si>
    <t xml:space="preserve">АРТПС Обухово                  </t>
  </si>
  <si>
    <t xml:space="preserve">АРТПС Новая Стража              </t>
  </si>
  <si>
    <t xml:space="preserve">АРТПС Мядель                    </t>
  </si>
  <si>
    <t xml:space="preserve">АРТПС Мыто                        </t>
  </si>
  <si>
    <t xml:space="preserve">АРТПС Мстиславль                 </t>
  </si>
  <si>
    <t xml:space="preserve">АРТПС Мосты                    </t>
  </si>
  <si>
    <t xml:space="preserve">АРТПС Мозырь                     </t>
  </si>
  <si>
    <t xml:space="preserve">АРТПС Мишневичи                 </t>
  </si>
  <si>
    <t xml:space="preserve">АРТПС Мироненки                   </t>
  </si>
  <si>
    <t xml:space="preserve">АРТПС Любча                      </t>
  </si>
  <si>
    <t xml:space="preserve">АРТПС Любань                           </t>
  </si>
  <si>
    <t xml:space="preserve"> АРТПС Лиозно                     </t>
  </si>
  <si>
    <t xml:space="preserve">АРТПС Куплин (Пружаны)           </t>
  </si>
  <si>
    <t xml:space="preserve">АРТПС Крупский                         </t>
  </si>
  <si>
    <t xml:space="preserve">АРТПС Крулевщина                  </t>
  </si>
  <si>
    <t xml:space="preserve">АРТПС Кричев                      </t>
  </si>
  <si>
    <t xml:space="preserve">АРТПС Крево                    </t>
  </si>
  <si>
    <t xml:space="preserve">АРТПС Костюковичи                 </t>
  </si>
  <si>
    <t xml:space="preserve">АРТПС Копыль                      </t>
  </si>
  <si>
    <t xml:space="preserve">АРТПС Защебье                    </t>
  </si>
  <si>
    <t xml:space="preserve">АРТПС Запрудье                    </t>
  </si>
  <si>
    <t xml:space="preserve">АРТПС Жлобин                      </t>
  </si>
  <si>
    <t xml:space="preserve">АРТПС Житковичи                  </t>
  </si>
  <si>
    <t xml:space="preserve">АРТПС Дрогичин                  </t>
  </si>
  <si>
    <t xml:space="preserve">АРТПС Дричин                           </t>
  </si>
  <si>
    <t xml:space="preserve">АРТПС Долгиново                  </t>
  </si>
  <si>
    <t xml:space="preserve">АРТПС Добрынь                    </t>
  </si>
  <si>
    <t xml:space="preserve">АРТПС Гута                       </t>
  </si>
  <si>
    <t xml:space="preserve">АРТПС Гребенка                         </t>
  </si>
  <si>
    <t xml:space="preserve">АРТПС Горы                        </t>
  </si>
  <si>
    <t xml:space="preserve">АРТПС Геранены               </t>
  </si>
  <si>
    <t xml:space="preserve">АРТПС Ганцевичи                  </t>
  </si>
  <si>
    <t xml:space="preserve">АРТПС Ворновка                   </t>
  </si>
  <si>
    <t xml:space="preserve">АРТПС Волосовичи                  </t>
  </si>
  <si>
    <t xml:space="preserve">АРТПС Воложин                          </t>
  </si>
  <si>
    <t xml:space="preserve">АРТПС Вербовичи                  </t>
  </si>
  <si>
    <t xml:space="preserve">АРТПС Бычиха        </t>
  </si>
  <si>
    <t xml:space="preserve">АРТПС Браслав                  </t>
  </si>
  <si>
    <t xml:space="preserve">АРТПС Брагин                     </t>
  </si>
  <si>
    <t xml:space="preserve">АРТПС Борисов                          </t>
  </si>
  <si>
    <t xml:space="preserve">АРТПС Богданово                   </t>
  </si>
  <si>
    <t xml:space="preserve">АРТПС Бобруйск                    </t>
  </si>
  <si>
    <t xml:space="preserve">АРТПС Березовка                  </t>
  </si>
  <si>
    <t xml:space="preserve">АРТПС Березино                         </t>
  </si>
  <si>
    <t xml:space="preserve">АРТПС Береза                      </t>
  </si>
  <si>
    <t xml:space="preserve">АРТПС Бегомль                    </t>
  </si>
  <si>
    <t xml:space="preserve">АРТПС Барановичи                 </t>
  </si>
  <si>
    <t xml:space="preserve">АПГ-2                           </t>
  </si>
  <si>
    <t xml:space="preserve">TXTU-250-R-2      </t>
  </si>
  <si>
    <t xml:space="preserve">TXTU-250-R-2     </t>
  </si>
  <si>
    <t xml:space="preserve">TXTU-250-R2       </t>
  </si>
  <si>
    <t xml:space="preserve">РТЦ-2000          </t>
  </si>
  <si>
    <t>РТЦ-2000</t>
  </si>
  <si>
    <t xml:space="preserve">РТЦ-1000М-Т2  </t>
  </si>
  <si>
    <t xml:space="preserve">SDT-202 ARK-6 </t>
  </si>
  <si>
    <t xml:space="preserve">РТЦ-1000М-Т2 </t>
  </si>
  <si>
    <t xml:space="preserve">TXTU-1200-R-2      </t>
  </si>
  <si>
    <t xml:space="preserve">RT-FMS-4001 </t>
  </si>
  <si>
    <t xml:space="preserve">RT-FMS-1001  </t>
  </si>
  <si>
    <t>РТЦ-2000М-Т2</t>
  </si>
  <si>
    <t xml:space="preserve">РТЦ-600               </t>
  </si>
  <si>
    <t xml:space="preserve">TXTU-250-R-2 </t>
  </si>
  <si>
    <t>TXTU-150-R-2</t>
  </si>
  <si>
    <t>РТЦ-600</t>
  </si>
  <si>
    <t>TXTU-1200-R-2 (Е)</t>
  </si>
  <si>
    <t>Современный радиопередатчик (КПД не менее 60%) вместо RT-FMS-1001</t>
  </si>
  <si>
    <t xml:space="preserve">Современный телепередатчик (КПД не менее 27%) вместо TXTU-250-R-2    </t>
  </si>
  <si>
    <t xml:space="preserve">Современный телепередатчик (КПД не менее 27%) вместо РТЦ-2000    </t>
  </si>
  <si>
    <t xml:space="preserve">Современный телепередатчик (КПД не менее 27%) вместо SDT-202 ARK-6     </t>
  </si>
  <si>
    <t xml:space="preserve">Современный телепередатчик (КПД не менее 27%) вместо РТЦ-1000М-Т2    </t>
  </si>
  <si>
    <t xml:space="preserve">Современный телепередатчик (КПД не менее 27%) вместо TXTU-1200-R-2    </t>
  </si>
  <si>
    <t>Современный радиопередатчик (КПД не менее 60%) вместо RT-FMS-4001</t>
  </si>
  <si>
    <t xml:space="preserve">Современный телепередатчик (КПД не менее 27%) вместо РТЦ-2000М-Т2    </t>
  </si>
  <si>
    <t>Современный радиопередатчик (КПД не менее 60%) вместо ПОВЧ-2,0</t>
  </si>
  <si>
    <t>Современный телепередатчик (КПД не менее 27%) вместо РТЦ-600</t>
  </si>
  <si>
    <t xml:space="preserve">Современный телепередатчик (КПД не менее 27%) вместо TXTU-150-R-2    </t>
  </si>
  <si>
    <t xml:space="preserve">Современный телепередатчик (КПД не менее 27%) вместо TXTU-1200-R-2 (E)    </t>
  </si>
  <si>
    <t xml:space="preserve">Современный телепередатчик (КПД не менее 27%) вместо TXTU-1200-R-2  </t>
  </si>
  <si>
    <t xml:space="preserve">Современный телепередатчик (КПД не менее 27%) вместо TXTU-1200-R-2 (E)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</si>
</sst>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2">
    <xf numFmtId="0" fontId="0" fillId="0" borderId="0" xfId="0"/>
    <xf numFmtId="0" fontId="1" fillId="0" borderId="0" xfId="1" applyFont="1"/>
    <xf numFmtId="0" fontId="2" fillId="0" borderId="1" xfId="1" applyFont="1" applyBorder="1" applyAlignment="1">
      <alignment horizontal="center" vertical="center" textRotation="90"/>
    </xf>
    <xf numFmtId="164" fontId="1" fillId="0" borderId="0" xfId="1" applyNumberFormat="1" applyFont="1"/>
    <xf numFmtId="0" fontId="2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" fontId="1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 xr:uid="{00000000-0005-0000-0000-000001000000}"/>
    <cellStyle name="Обычный 5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\&#1043;&#1086;&#1090;&#1086;&#1074;&#1086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50;&#1077;&#1088;&#1072;&#1084;&#1080;&#1085;\1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14.0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%20&#1058;&#1069;&#1056;\&#1054;&#1089;&#1074;&#1086;&#1077;&#1085;&#1080;&#1077;%20&#1090;&#1077;&#1093;&#1085;&#1086;&#1083;&#1086;&#1075;&#1080;&#1095;&#1077;&#1089;&#1082;&#1086;&#1075;&#1086;%20&#1087;&#1088;&#1086;&#1094;&#1077;&#1089;&#1089;&#1072;\&#1053;&#1086;&#1088;&#1084;&#1099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&#1088;&#1072;&#1073;&#1086;&#1090;&#1072;%20(d)\Documents%20and%20Settings\&#1056;&#1040;&#1041;&#1054;&#1058;&#1040;\Desktop\&#1086;&#1088;&#1096;&#1072;%20&#1089;&#1090;&#1072;&#1088;&#1099;&#108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.abteco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88;&#1091;&#1073;&#1077;&#1088;&#1086;&#1080;&#1076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86;&#1088;&#1096;&#1072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82;&#1091;&#1083;&#1080;&#1085;&#1080;&#1095;\&#1073;&#1077;&#1088;&#1077;&#1079;&#1072;\&#1052;&#1086;&#1080;%20&#1076;&#1086;&#1082;&#1091;&#1084;&#1077;&#1085;&#1090;&#1099;\&#1085;&#1077;&#1088;&#1091;&#1076;&#1087;&#1088;&#1086;&#1084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74;&#1080;&#1090;&#1077;&#1073;&#1089;&#1082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&#1072;&#1073;&#1086;&#1090;&#1072;\&#1050;&#1088;&#1072;&#1089;&#1085;&#1086;&#1089;&#1077;&#1083;&#1100;&#1089;&#1082;\&#1079;&#1089;&#1084;\&#1089;&#1084;&#1086;&#1088;&#1075;&#1086;&#1085;&#1100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52;&#1086;&#1075;&#1080;&#1083;&#1077;&#1074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41;&#1077;&#1088;&#1077;&#1079;&#1072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ЭО"/>
      <sheetName val="Тит"/>
      <sheetName val="Исп"/>
      <sheetName val="реф"/>
      <sheetName val="С"/>
      <sheetName val="вв"/>
      <sheetName val="Р1"/>
      <sheetName val="Р 2"/>
      <sheetName val="рис11"/>
      <sheetName val="табл.21"/>
      <sheetName val="табл.22-23"/>
      <sheetName val="Т2.5"/>
      <sheetName val="табл.2.6"/>
      <sheetName val="т2.3.1"/>
      <sheetName val="т.2.3.2"/>
      <sheetName val="рис.2.3.1"/>
      <sheetName val="оргтех р3.1."/>
      <sheetName val="р31"/>
      <sheetName val="р3.1-4"/>
      <sheetName val="Т 3.2.1"/>
      <sheetName val="Т3.2.2"/>
      <sheetName val="т3.3.1"/>
      <sheetName val="Т.3.32."/>
      <sheetName val="т3.3.3"/>
      <sheetName val="Т334"/>
      <sheetName val="Т335"/>
      <sheetName val="т3.4.1."/>
      <sheetName val="т.3.4.2"/>
      <sheetName val="Т3.43"/>
      <sheetName val="т.3.4.4"/>
      <sheetName val="рис.3.4.1"/>
      <sheetName val="прогр."/>
      <sheetName val="выводы"/>
      <sheetName val="пр"/>
      <sheetName val="Л"/>
      <sheetName val="Т 7"/>
      <sheetName val="Т 8"/>
      <sheetName val="Т 9"/>
      <sheetName val="Т 11"/>
      <sheetName val="Т 14"/>
      <sheetName val="Т 15"/>
      <sheetName val="Т 18"/>
      <sheetName val="Т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4">
          <cell r="R4">
            <v>1.1499999999999999</v>
          </cell>
        </row>
        <row r="5">
          <cell r="R5">
            <v>0.08</v>
          </cell>
        </row>
        <row r="6">
          <cell r="R6">
            <v>2.0449999999999999E-2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3:S683"/>
  <sheetViews>
    <sheetView tabSelected="1" zoomScaleNormal="100" workbookViewId="0">
      <selection activeCell="C17" sqref="C17"/>
    </sheetView>
  </sheetViews>
  <sheetFormatPr defaultColWidth="9.140625" defaultRowHeight="15.75" x14ac:dyDescent="0.25"/>
  <cols>
    <col min="1" max="1" width="43.5703125" style="1" customWidth="1"/>
    <col min="2" max="2" width="17.85546875" style="1" customWidth="1"/>
    <col min="3" max="4" width="18.7109375" style="1" customWidth="1"/>
    <col min="5" max="5" width="12" style="1" customWidth="1"/>
    <col min="6" max="8" width="9.5703125" style="1" customWidth="1"/>
    <col min="9" max="9" width="12" style="1" customWidth="1"/>
    <col min="10" max="10" width="15.140625" style="1" customWidth="1"/>
    <col min="11" max="12" width="9.140625" style="1"/>
    <col min="13" max="14" width="45.28515625" style="1" customWidth="1"/>
    <col min="15" max="16384" width="9.140625" style="1"/>
  </cols>
  <sheetData>
    <row r="3" spans="1:19" ht="48" customHeight="1" x14ac:dyDescent="0.25">
      <c r="A3" s="19" t="s">
        <v>15</v>
      </c>
      <c r="B3" s="19" t="s">
        <v>13</v>
      </c>
      <c r="C3" s="19" t="s">
        <v>14</v>
      </c>
      <c r="D3" s="19" t="s">
        <v>16</v>
      </c>
      <c r="E3" s="19" t="s">
        <v>4</v>
      </c>
      <c r="F3" s="19" t="s">
        <v>3</v>
      </c>
      <c r="G3" s="19"/>
      <c r="H3" s="19"/>
      <c r="I3" s="15" t="s">
        <v>5</v>
      </c>
      <c r="J3" s="15" t="s">
        <v>6</v>
      </c>
    </row>
    <row r="4" spans="1:19" ht="69.75" customHeight="1" x14ac:dyDescent="0.25">
      <c r="A4" s="19"/>
      <c r="B4" s="19"/>
      <c r="C4" s="19"/>
      <c r="D4" s="19"/>
      <c r="E4" s="19"/>
      <c r="F4" s="2" t="s">
        <v>0</v>
      </c>
      <c r="G4" s="2" t="s">
        <v>1</v>
      </c>
      <c r="H4" s="2" t="s">
        <v>2</v>
      </c>
      <c r="I4" s="15"/>
      <c r="J4" s="15"/>
    </row>
    <row r="5" spans="1:19" ht="15.75" customHeight="1" x14ac:dyDescent="0.25">
      <c r="A5" s="19" t="s">
        <v>102</v>
      </c>
      <c r="B5" s="19"/>
      <c r="C5" s="19"/>
      <c r="D5" s="19"/>
      <c r="E5" s="19"/>
      <c r="F5" s="19"/>
      <c r="G5" s="19"/>
      <c r="H5" s="19"/>
      <c r="I5" s="19"/>
      <c r="J5" s="19"/>
    </row>
    <row r="6" spans="1:19" ht="15.75" customHeight="1" x14ac:dyDescent="0.25">
      <c r="A6" s="9" t="s">
        <v>103</v>
      </c>
      <c r="B6" s="6">
        <v>2.7</v>
      </c>
      <c r="C6" s="6">
        <f>0.3/0.27</f>
        <v>1.1111111111111109</v>
      </c>
      <c r="D6" s="6">
        <v>1</v>
      </c>
      <c r="E6" s="7">
        <v>8760</v>
      </c>
      <c r="F6" s="6">
        <f t="shared" ref="F6:F7" si="0">(B6-C6)*D6*E6/1000</f>
        <v>13.91866666666667</v>
      </c>
      <c r="G6" s="6">
        <f t="shared" ref="G6:G7" si="1">F6*0.2986*1.079</f>
        <v>4.4844468621333347</v>
      </c>
      <c r="H6" s="6">
        <f t="shared" ref="H6:H7" si="2">G6*200*2.59/1000</f>
        <v>2.3229434745850672</v>
      </c>
      <c r="I6" s="6">
        <f>Затраты!B5</f>
        <v>34.187999999999995</v>
      </c>
      <c r="J6" s="6">
        <f t="shared" ref="J6:J7" si="3">I6/H6</f>
        <v>14.717534186279234</v>
      </c>
      <c r="K6" s="3"/>
      <c r="N6" s="3"/>
      <c r="O6" s="3"/>
      <c r="P6" s="3"/>
      <c r="R6" s="3"/>
    </row>
    <row r="7" spans="1:19" ht="15.6" customHeight="1" x14ac:dyDescent="0.25">
      <c r="A7" s="9" t="s">
        <v>104</v>
      </c>
      <c r="B7" s="6">
        <v>2.7</v>
      </c>
      <c r="C7" s="6">
        <f>0.3/0.27</f>
        <v>1.1111111111111109</v>
      </c>
      <c r="D7" s="6">
        <v>1</v>
      </c>
      <c r="E7" s="7">
        <v>8760</v>
      </c>
      <c r="F7" s="6">
        <f t="shared" si="0"/>
        <v>13.91866666666667</v>
      </c>
      <c r="G7" s="6">
        <f t="shared" si="1"/>
        <v>4.4844468621333347</v>
      </c>
      <c r="H7" s="6">
        <f t="shared" si="2"/>
        <v>2.3229434745850672</v>
      </c>
      <c r="I7" s="6">
        <f>Затраты!B8</f>
        <v>34.187999999999995</v>
      </c>
      <c r="J7" s="6">
        <f t="shared" si="3"/>
        <v>14.717534186279234</v>
      </c>
      <c r="L7" s="3"/>
      <c r="O7" s="3"/>
      <c r="P7" s="3"/>
      <c r="Q7" s="3"/>
      <c r="S7" s="3"/>
    </row>
    <row r="8" spans="1:19" ht="15.75" customHeight="1" x14ac:dyDescent="0.25">
      <c r="A8" s="19" t="s">
        <v>101</v>
      </c>
      <c r="B8" s="19"/>
      <c r="C8" s="19"/>
      <c r="D8" s="19"/>
      <c r="E8" s="19"/>
      <c r="F8" s="19"/>
      <c r="G8" s="19"/>
      <c r="H8" s="19"/>
      <c r="I8" s="19"/>
      <c r="J8" s="19"/>
      <c r="K8" s="3"/>
      <c r="N8" s="3"/>
      <c r="O8" s="3"/>
      <c r="P8" s="3"/>
      <c r="R8" s="3"/>
    </row>
    <row r="9" spans="1:19" ht="15.75" customHeight="1" x14ac:dyDescent="0.25">
      <c r="A9" s="9" t="s">
        <v>105</v>
      </c>
      <c r="B9" s="6">
        <v>2.7</v>
      </c>
      <c r="C9" s="6">
        <f>0.3/0.27</f>
        <v>1.1111111111111109</v>
      </c>
      <c r="D9" s="6">
        <v>1</v>
      </c>
      <c r="E9" s="7">
        <v>8760</v>
      </c>
      <c r="F9" s="6">
        <f t="shared" ref="F9:F10" si="4">(B9-C9)*D9*E9/1000</f>
        <v>13.91866666666667</v>
      </c>
      <c r="G9" s="6">
        <f t="shared" ref="G9:G10" si="5">F9*0.2986*1.079</f>
        <v>4.4844468621333347</v>
      </c>
      <c r="H9" s="6">
        <f t="shared" ref="H9:H10" si="6">G9*200*2.59/1000</f>
        <v>2.3229434745850672</v>
      </c>
      <c r="I9" s="6">
        <f>Затраты!B12</f>
        <v>34.187999999999995</v>
      </c>
      <c r="J9" s="6">
        <f t="shared" ref="J9:J10" si="7">I9/H9</f>
        <v>14.717534186279234</v>
      </c>
      <c r="L9" s="3"/>
      <c r="O9" s="3"/>
      <c r="P9" s="3"/>
      <c r="Q9" s="3"/>
      <c r="S9" s="3"/>
    </row>
    <row r="10" spans="1:19" ht="15.75" customHeight="1" x14ac:dyDescent="0.25">
      <c r="A10" s="10" t="s">
        <v>106</v>
      </c>
      <c r="B10" s="14">
        <v>13.4</v>
      </c>
      <c r="C10" s="14">
        <f>2/0.27</f>
        <v>7.4074074074074066</v>
      </c>
      <c r="D10" s="14">
        <v>1</v>
      </c>
      <c r="E10" s="12">
        <v>8000</v>
      </c>
      <c r="F10" s="14">
        <f t="shared" si="4"/>
        <v>47.94074074074075</v>
      </c>
      <c r="G10" s="14">
        <f t="shared" si="5"/>
        <v>15.445998494814816</v>
      </c>
      <c r="H10" s="14">
        <f t="shared" si="6"/>
        <v>8.0010272203140751</v>
      </c>
      <c r="I10" s="14">
        <f>Затраты!B15</f>
        <v>82.620999999999995</v>
      </c>
      <c r="J10" s="14">
        <f t="shared" si="7"/>
        <v>10.326299076977364</v>
      </c>
      <c r="K10" s="3"/>
      <c r="N10" s="3"/>
      <c r="O10" s="3"/>
      <c r="P10" s="3"/>
      <c r="R10" s="3"/>
    </row>
    <row r="11" spans="1:19" x14ac:dyDescent="0.25">
      <c r="A11" s="15" t="s">
        <v>100</v>
      </c>
      <c r="B11" s="15"/>
      <c r="C11" s="15"/>
      <c r="D11" s="15"/>
      <c r="E11" s="15"/>
      <c r="F11" s="15"/>
      <c r="G11" s="15"/>
      <c r="H11" s="15"/>
      <c r="I11" s="15"/>
      <c r="J11" s="15"/>
      <c r="L11" s="3"/>
      <c r="O11" s="3"/>
      <c r="P11" s="3"/>
      <c r="Q11" s="3"/>
      <c r="S11" s="3"/>
    </row>
    <row r="12" spans="1:19" x14ac:dyDescent="0.25">
      <c r="A12" s="10" t="s">
        <v>107</v>
      </c>
      <c r="B12" s="14">
        <v>13.4</v>
      </c>
      <c r="C12" s="14">
        <f>2/0.27</f>
        <v>7.4074074074074066</v>
      </c>
      <c r="D12" s="14">
        <v>1</v>
      </c>
      <c r="E12" s="12">
        <v>8000</v>
      </c>
      <c r="F12" s="14">
        <f t="shared" ref="F12:F13" si="8">(B12-C12)*D12*E12/1000</f>
        <v>47.94074074074075</v>
      </c>
      <c r="G12" s="14">
        <f t="shared" ref="G12:G15" si="9">F12*0.2986*1.079</f>
        <v>15.445998494814816</v>
      </c>
      <c r="H12" s="14">
        <f t="shared" ref="H12:H13" si="10">G12*200*2.59/1000</f>
        <v>8.0010272203140751</v>
      </c>
      <c r="I12" s="14">
        <f>Затраты!B19</f>
        <v>82.620999999999995</v>
      </c>
      <c r="J12" s="14">
        <f t="shared" ref="J12:J13" si="11">I12/H12</f>
        <v>10.326299076977364</v>
      </c>
    </row>
    <row r="13" spans="1:19" x14ac:dyDescent="0.25">
      <c r="A13" s="10" t="s">
        <v>109</v>
      </c>
      <c r="B13" s="14">
        <v>4.5</v>
      </c>
      <c r="C13" s="14">
        <f>1/0.27</f>
        <v>3.7037037037037033</v>
      </c>
      <c r="D13" s="14">
        <v>1</v>
      </c>
      <c r="E13" s="12">
        <v>8760</v>
      </c>
      <c r="F13" s="14">
        <f t="shared" si="8"/>
        <v>6.9755555555555597</v>
      </c>
      <c r="G13" s="14">
        <f t="shared" si="9"/>
        <v>2.2474500591111122</v>
      </c>
      <c r="H13" s="14">
        <f t="shared" si="10"/>
        <v>1.1641791306195559</v>
      </c>
      <c r="I13" s="14">
        <f>Затраты!B22</f>
        <v>39.885999999999996</v>
      </c>
      <c r="J13" s="14">
        <f t="shared" si="11"/>
        <v>34.261050512710497</v>
      </c>
    </row>
    <row r="14" spans="1:19" ht="15.75" customHeight="1" x14ac:dyDescent="0.25">
      <c r="A14" s="15" t="s">
        <v>99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9" x14ac:dyDescent="0.25">
      <c r="A15" s="10" t="s">
        <v>108</v>
      </c>
      <c r="B15" s="14">
        <v>3.8</v>
      </c>
      <c r="C15" s="14">
        <f>0.6/0.27</f>
        <v>2.2222222222222219</v>
      </c>
      <c r="D15" s="14">
        <v>1</v>
      </c>
      <c r="E15" s="12">
        <v>8760</v>
      </c>
      <c r="F15" s="14">
        <f t="shared" ref="F15" si="12">(B15-C15)*D15*E15/1000</f>
        <v>13.821333333333333</v>
      </c>
      <c r="G15" s="14">
        <f t="shared" si="9"/>
        <v>4.4530870938666665</v>
      </c>
      <c r="H15" s="14">
        <f t="shared" ref="H15" si="13">G15*200*2.59/1000</f>
        <v>2.306699114622933</v>
      </c>
      <c r="I15" s="14">
        <f>Затраты!B26</f>
        <v>34.187999999999995</v>
      </c>
      <c r="J15" s="14">
        <f t="shared" ref="J15" si="14">I15/H15</f>
        <v>14.821178793224869</v>
      </c>
    </row>
    <row r="16" spans="1:19" ht="15.75" customHeight="1" x14ac:dyDescent="0.25">
      <c r="A16" s="15" t="s">
        <v>98</v>
      </c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5.75" customHeight="1" x14ac:dyDescent="0.25">
      <c r="A17" s="10" t="s">
        <v>106</v>
      </c>
      <c r="B17" s="14">
        <v>13.4</v>
      </c>
      <c r="C17" s="14">
        <f>2/0.27</f>
        <v>7.4074074074074066</v>
      </c>
      <c r="D17" s="14">
        <v>1</v>
      </c>
      <c r="E17" s="12">
        <v>8000</v>
      </c>
      <c r="F17" s="14">
        <f t="shared" ref="F17:F18" si="15">(B17-C17)*D17*E17/1000</f>
        <v>47.94074074074075</v>
      </c>
      <c r="G17" s="14">
        <f t="shared" ref="G17:G18" si="16">F17*0.2986*1.079</f>
        <v>15.445998494814816</v>
      </c>
      <c r="H17" s="14">
        <f t="shared" ref="H17:H18" si="17">G17*200*2.59/1000</f>
        <v>8.0010272203140751</v>
      </c>
      <c r="I17" s="14">
        <f>Затраты!B30</f>
        <v>82.620999999999995</v>
      </c>
      <c r="J17" s="14">
        <f t="shared" ref="J17:J18" si="18">I17/H17</f>
        <v>10.326299076977364</v>
      </c>
    </row>
    <row r="18" spans="1:10" x14ac:dyDescent="0.25">
      <c r="A18" s="10" t="s">
        <v>109</v>
      </c>
      <c r="B18" s="14">
        <v>4.5</v>
      </c>
      <c r="C18" s="14">
        <f>1/0.27</f>
        <v>3.7037037037037033</v>
      </c>
      <c r="D18" s="14">
        <v>1</v>
      </c>
      <c r="E18" s="12">
        <v>8760</v>
      </c>
      <c r="F18" s="14">
        <f t="shared" si="15"/>
        <v>6.9755555555555597</v>
      </c>
      <c r="G18" s="14">
        <f t="shared" si="16"/>
        <v>2.2474500591111122</v>
      </c>
      <c r="H18" s="14">
        <f t="shared" si="17"/>
        <v>1.1641791306195559</v>
      </c>
      <c r="I18" s="14">
        <f>Затраты!B33</f>
        <v>39.885999999999996</v>
      </c>
      <c r="J18" s="14">
        <f t="shared" si="18"/>
        <v>34.261050512710497</v>
      </c>
    </row>
    <row r="19" spans="1:10" x14ac:dyDescent="0.25">
      <c r="A19" s="15" t="s">
        <v>97</v>
      </c>
      <c r="B19" s="15"/>
      <c r="C19" s="15"/>
      <c r="D19" s="15"/>
      <c r="E19" s="15"/>
      <c r="F19" s="15"/>
      <c r="G19" s="15"/>
      <c r="H19" s="15"/>
      <c r="I19" s="15"/>
      <c r="J19" s="15"/>
    </row>
    <row r="20" spans="1:10" x14ac:dyDescent="0.25">
      <c r="A20" s="10" t="s">
        <v>110</v>
      </c>
      <c r="B20" s="14">
        <v>3.8</v>
      </c>
      <c r="C20" s="14">
        <f>0.6/0.27</f>
        <v>2.2222222222222219</v>
      </c>
      <c r="D20" s="14">
        <v>1</v>
      </c>
      <c r="E20" s="12">
        <v>8760</v>
      </c>
      <c r="F20" s="14">
        <f t="shared" ref="F20:F21" si="19">(B20-C20)*D20*E20/1000</f>
        <v>13.821333333333333</v>
      </c>
      <c r="G20" s="14">
        <f t="shared" ref="G20:G21" si="20">F20*0.2986*1.079</f>
        <v>4.4530870938666665</v>
      </c>
      <c r="H20" s="14">
        <f t="shared" ref="H20:H21" si="21">G20*200*2.59/1000</f>
        <v>2.306699114622933</v>
      </c>
      <c r="I20" s="14">
        <f>Затраты!B37</f>
        <v>34.187999999999995</v>
      </c>
      <c r="J20" s="14">
        <f t="shared" ref="J20:J21" si="22">I20/H20</f>
        <v>14.821178793224869</v>
      </c>
    </row>
    <row r="21" spans="1:10" x14ac:dyDescent="0.25">
      <c r="A21" s="10" t="s">
        <v>111</v>
      </c>
      <c r="B21" s="14">
        <v>11.4</v>
      </c>
      <c r="C21" s="14">
        <f>1/0.27</f>
        <v>3.7037037037037033</v>
      </c>
      <c r="D21" s="14">
        <v>1</v>
      </c>
      <c r="E21" s="12">
        <v>8000</v>
      </c>
      <c r="F21" s="14">
        <f t="shared" si="19"/>
        <v>61.570370370370377</v>
      </c>
      <c r="G21" s="14">
        <f t="shared" si="20"/>
        <v>19.837320687407406</v>
      </c>
      <c r="H21" s="14">
        <f t="shared" si="21"/>
        <v>10.275732116077036</v>
      </c>
      <c r="I21" s="14">
        <f>Затраты!B40</f>
        <v>71.3</v>
      </c>
      <c r="J21" s="14">
        <f t="shared" si="22"/>
        <v>6.9386783534816576</v>
      </c>
    </row>
    <row r="22" spans="1:10" x14ac:dyDescent="0.25">
      <c r="A22" s="15" t="s">
        <v>96</v>
      </c>
      <c r="B22" s="15"/>
      <c r="C22" s="15"/>
      <c r="D22" s="15"/>
      <c r="E22" s="15"/>
      <c r="F22" s="15"/>
      <c r="G22" s="15"/>
      <c r="H22" s="15"/>
      <c r="I22" s="15"/>
      <c r="J22" s="15"/>
    </row>
    <row r="23" spans="1:10" x14ac:dyDescent="0.25">
      <c r="A23" s="10" t="s">
        <v>105</v>
      </c>
      <c r="B23" s="14">
        <v>2.7</v>
      </c>
      <c r="C23" s="14">
        <f>0.3/0.27</f>
        <v>1.1111111111111109</v>
      </c>
      <c r="D23" s="14">
        <v>1</v>
      </c>
      <c r="E23" s="12">
        <v>8760</v>
      </c>
      <c r="F23" s="14">
        <f t="shared" ref="F23:F28" si="23">(B23-C23)*D23*E23/1000</f>
        <v>13.91866666666667</v>
      </c>
      <c r="G23" s="14">
        <f t="shared" ref="G23:G28" si="24">F23*0.2986*1.079</f>
        <v>4.4844468621333347</v>
      </c>
      <c r="H23" s="14">
        <f t="shared" ref="H23:H28" si="25">G23*200*2.59/1000</f>
        <v>2.3229434745850672</v>
      </c>
      <c r="I23" s="14">
        <f>Затраты!B44</f>
        <v>34.187999999999995</v>
      </c>
      <c r="J23" s="14">
        <f t="shared" ref="J23:J28" si="26">I23/H23</f>
        <v>14.717534186279234</v>
      </c>
    </row>
    <row r="24" spans="1:10" x14ac:dyDescent="0.25">
      <c r="A24" s="10" t="s">
        <v>112</v>
      </c>
      <c r="B24" s="14">
        <v>7.9</v>
      </c>
      <c r="C24" s="14">
        <f>4/0.65</f>
        <v>6.1538461538461533</v>
      </c>
      <c r="D24" s="14">
        <v>1</v>
      </c>
      <c r="E24" s="12">
        <v>8760</v>
      </c>
      <c r="F24" s="14">
        <f t="shared" si="23"/>
        <v>15.2963076923077</v>
      </c>
      <c r="G24" s="14">
        <f t="shared" si="24"/>
        <v>4.9283081976000025</v>
      </c>
      <c r="H24" s="14">
        <f t="shared" si="25"/>
        <v>2.5528636463568009</v>
      </c>
      <c r="I24" s="14">
        <f>Затраты!B47</f>
        <v>56.98</v>
      </c>
      <c r="J24" s="14">
        <f t="shared" si="26"/>
        <v>22.320032674411078</v>
      </c>
    </row>
    <row r="25" spans="1:10" x14ac:dyDescent="0.25">
      <c r="A25" s="10" t="s">
        <v>112</v>
      </c>
      <c r="B25" s="14">
        <v>7.9</v>
      </c>
      <c r="C25" s="14">
        <f>4/0.65</f>
        <v>6.1538461538461533</v>
      </c>
      <c r="D25" s="14">
        <v>1</v>
      </c>
      <c r="E25" s="12">
        <v>8760</v>
      </c>
      <c r="F25" s="14">
        <f t="shared" si="23"/>
        <v>15.2963076923077</v>
      </c>
      <c r="G25" s="14">
        <f t="shared" si="24"/>
        <v>4.9283081976000025</v>
      </c>
      <c r="H25" s="14">
        <f t="shared" si="25"/>
        <v>2.5528636463568009</v>
      </c>
      <c r="I25" s="14">
        <f>Затраты!B50</f>
        <v>56.98</v>
      </c>
      <c r="J25" s="14">
        <f t="shared" si="26"/>
        <v>22.320032674411078</v>
      </c>
    </row>
    <row r="26" spans="1:10" x14ac:dyDescent="0.25">
      <c r="A26" s="10" t="s">
        <v>112</v>
      </c>
      <c r="B26" s="14">
        <v>7.9</v>
      </c>
      <c r="C26" s="14">
        <f t="shared" ref="C26:C27" si="27">4/0.65</f>
        <v>6.1538461538461533</v>
      </c>
      <c r="D26" s="14">
        <v>1</v>
      </c>
      <c r="E26" s="12">
        <v>8760</v>
      </c>
      <c r="F26" s="14">
        <f t="shared" si="23"/>
        <v>15.2963076923077</v>
      </c>
      <c r="G26" s="14">
        <f t="shared" si="24"/>
        <v>4.9283081976000025</v>
      </c>
      <c r="H26" s="14">
        <f t="shared" si="25"/>
        <v>2.5528636463568009</v>
      </c>
      <c r="I26" s="14">
        <f>Затраты!B53</f>
        <v>56.98</v>
      </c>
      <c r="J26" s="14">
        <f t="shared" si="26"/>
        <v>22.320032674411078</v>
      </c>
    </row>
    <row r="27" spans="1:10" ht="15.6" customHeight="1" x14ac:dyDescent="0.25">
      <c r="A27" s="10" t="s">
        <v>112</v>
      </c>
      <c r="B27" s="14">
        <v>7.9</v>
      </c>
      <c r="C27" s="14">
        <f t="shared" si="27"/>
        <v>6.1538461538461533</v>
      </c>
      <c r="D27" s="14">
        <v>1</v>
      </c>
      <c r="E27" s="12">
        <v>8760</v>
      </c>
      <c r="F27" s="14">
        <f t="shared" si="23"/>
        <v>15.2963076923077</v>
      </c>
      <c r="G27" s="14">
        <f t="shared" si="24"/>
        <v>4.9283081976000025</v>
      </c>
      <c r="H27" s="14">
        <f t="shared" si="25"/>
        <v>2.5528636463568009</v>
      </c>
      <c r="I27" s="14">
        <f>Затраты!B56</f>
        <v>56.98</v>
      </c>
      <c r="J27" s="14">
        <f t="shared" si="26"/>
        <v>22.320032674411078</v>
      </c>
    </row>
    <row r="28" spans="1:10" x14ac:dyDescent="0.25">
      <c r="A28" s="10" t="s">
        <v>106</v>
      </c>
      <c r="B28" s="14">
        <v>13.4</v>
      </c>
      <c r="C28" s="14">
        <f>2/0.27</f>
        <v>7.4074074074074066</v>
      </c>
      <c r="D28" s="14">
        <v>1</v>
      </c>
      <c r="E28" s="12">
        <v>8000</v>
      </c>
      <c r="F28" s="14">
        <f t="shared" si="23"/>
        <v>47.94074074074075</v>
      </c>
      <c r="G28" s="14">
        <f t="shared" si="24"/>
        <v>15.445998494814816</v>
      </c>
      <c r="H28" s="14">
        <f t="shared" si="25"/>
        <v>8.0010272203140751</v>
      </c>
      <c r="I28" s="14">
        <f>Затраты!B59</f>
        <v>82.620999999999995</v>
      </c>
      <c r="J28" s="14">
        <f t="shared" si="26"/>
        <v>10.326299076977364</v>
      </c>
    </row>
    <row r="29" spans="1:10" x14ac:dyDescent="0.25">
      <c r="A29" s="15" t="s">
        <v>95</v>
      </c>
      <c r="B29" s="15"/>
      <c r="C29" s="15"/>
      <c r="D29" s="15"/>
      <c r="E29" s="15"/>
      <c r="F29" s="15"/>
      <c r="G29" s="15"/>
      <c r="H29" s="15"/>
      <c r="I29" s="15"/>
      <c r="J29" s="15"/>
    </row>
    <row r="30" spans="1:10" x14ac:dyDescent="0.25">
      <c r="A30" s="10" t="s">
        <v>114</v>
      </c>
      <c r="B30" s="14">
        <v>6.5</v>
      </c>
      <c r="C30" s="14">
        <f>1/0.27</f>
        <v>3.7037037037037033</v>
      </c>
      <c r="D30" s="14">
        <v>1</v>
      </c>
      <c r="E30" s="12">
        <v>8000</v>
      </c>
      <c r="F30" s="14">
        <f t="shared" ref="F30" si="28">(B30-C30)*D30*E30/1000</f>
        <v>22.370370370370374</v>
      </c>
      <c r="G30" s="14">
        <f t="shared" ref="G30" si="29">F30*0.2986*1.079</f>
        <v>7.2074962074074076</v>
      </c>
      <c r="H30" s="14">
        <f t="shared" ref="H30" si="30">G30*200*2.59/1000</f>
        <v>3.733483035437037</v>
      </c>
      <c r="I30" s="14">
        <f>Затраты!B63</f>
        <v>68.375999999999991</v>
      </c>
      <c r="J30" s="14">
        <f t="shared" ref="J30" si="31">I30/H30</f>
        <v>18.314265620332726</v>
      </c>
    </row>
    <row r="31" spans="1:10" x14ac:dyDescent="0.25">
      <c r="A31" s="15" t="s">
        <v>94</v>
      </c>
      <c r="B31" s="15"/>
      <c r="C31" s="15"/>
      <c r="D31" s="15"/>
      <c r="E31" s="15"/>
      <c r="F31" s="15"/>
      <c r="G31" s="15"/>
      <c r="H31" s="15"/>
      <c r="I31" s="15"/>
      <c r="J31" s="15"/>
    </row>
    <row r="32" spans="1:10" x14ac:dyDescent="0.25">
      <c r="A32" s="10" t="s">
        <v>106</v>
      </c>
      <c r="B32" s="14">
        <v>13.4</v>
      </c>
      <c r="C32" s="14">
        <f>2/0.27</f>
        <v>7.4074074074074066</v>
      </c>
      <c r="D32" s="14">
        <v>1</v>
      </c>
      <c r="E32" s="12">
        <v>8000</v>
      </c>
      <c r="F32" s="14">
        <f t="shared" ref="F32" si="32">(B32-C32)*D32*E32/1000</f>
        <v>47.94074074074075</v>
      </c>
      <c r="G32" s="14">
        <f t="shared" ref="G32" si="33">F32*0.2986*1.079</f>
        <v>15.445998494814816</v>
      </c>
      <c r="H32" s="14">
        <f t="shared" ref="H32" si="34">G32*200*2.59/1000</f>
        <v>8.0010272203140751</v>
      </c>
      <c r="I32" s="14">
        <f>Затраты!B67</f>
        <v>82.620999999999995</v>
      </c>
      <c r="J32" s="14">
        <f t="shared" ref="J32" si="35">I32/H32</f>
        <v>10.326299076977364</v>
      </c>
    </row>
    <row r="33" spans="1:10" x14ac:dyDescent="0.25">
      <c r="A33" s="15" t="s">
        <v>93</v>
      </c>
      <c r="B33" s="15"/>
      <c r="C33" s="15"/>
      <c r="D33" s="15"/>
      <c r="E33" s="15"/>
      <c r="F33" s="15"/>
      <c r="G33" s="15"/>
      <c r="H33" s="15"/>
      <c r="I33" s="15"/>
      <c r="J33" s="15"/>
    </row>
    <row r="34" spans="1:10" x14ac:dyDescent="0.25">
      <c r="A34" s="10" t="s">
        <v>112</v>
      </c>
      <c r="B34" s="14">
        <v>7.9</v>
      </c>
      <c r="C34" s="14">
        <f t="shared" ref="C34" si="36">4/0.65</f>
        <v>6.1538461538461533</v>
      </c>
      <c r="D34" s="14">
        <v>1</v>
      </c>
      <c r="E34" s="12">
        <v>8760</v>
      </c>
      <c r="F34" s="14">
        <f t="shared" ref="F34:F39" si="37">(B34-C34)*D34*E34/1000</f>
        <v>15.2963076923077</v>
      </c>
      <c r="G34" s="14">
        <f t="shared" ref="G34:G39" si="38">F34*0.2986*1.079</f>
        <v>4.9283081976000025</v>
      </c>
      <c r="H34" s="14">
        <f t="shared" ref="H34:H39" si="39">G34*200*2.59/1000</f>
        <v>2.5528636463568009</v>
      </c>
      <c r="I34" s="14">
        <f>Затраты!B71</f>
        <v>56.98</v>
      </c>
      <c r="J34" s="14">
        <f t="shared" ref="J34:J39" si="40">I34/H34</f>
        <v>22.320032674411078</v>
      </c>
    </row>
    <row r="35" spans="1:10" x14ac:dyDescent="0.25">
      <c r="A35" s="10" t="s">
        <v>112</v>
      </c>
      <c r="B35" s="14">
        <v>7.9</v>
      </c>
      <c r="C35" s="14">
        <f t="shared" ref="C35:C38" si="41">4/0.65</f>
        <v>6.1538461538461533</v>
      </c>
      <c r="D35" s="14">
        <v>1</v>
      </c>
      <c r="E35" s="12">
        <v>8760</v>
      </c>
      <c r="F35" s="14">
        <f t="shared" si="37"/>
        <v>15.2963076923077</v>
      </c>
      <c r="G35" s="14">
        <f t="shared" si="38"/>
        <v>4.9283081976000025</v>
      </c>
      <c r="H35" s="14">
        <f t="shared" si="39"/>
        <v>2.5528636463568009</v>
      </c>
      <c r="I35" s="14">
        <f>Затраты!B74</f>
        <v>56.98</v>
      </c>
      <c r="J35" s="14">
        <f t="shared" si="40"/>
        <v>22.320032674411078</v>
      </c>
    </row>
    <row r="36" spans="1:10" x14ac:dyDescent="0.25">
      <c r="A36" s="10" t="s">
        <v>112</v>
      </c>
      <c r="B36" s="14">
        <v>7.9</v>
      </c>
      <c r="C36" s="14">
        <f t="shared" si="41"/>
        <v>6.1538461538461533</v>
      </c>
      <c r="D36" s="14">
        <v>1</v>
      </c>
      <c r="E36" s="12">
        <v>8760</v>
      </c>
      <c r="F36" s="14">
        <f t="shared" si="37"/>
        <v>15.2963076923077</v>
      </c>
      <c r="G36" s="14">
        <f t="shared" si="38"/>
        <v>4.9283081976000025</v>
      </c>
      <c r="H36" s="14">
        <f t="shared" si="39"/>
        <v>2.5528636463568009</v>
      </c>
      <c r="I36" s="14">
        <f>Затраты!B77</f>
        <v>56.98</v>
      </c>
      <c r="J36" s="14">
        <f t="shared" si="40"/>
        <v>22.320032674411078</v>
      </c>
    </row>
    <row r="37" spans="1:10" x14ac:dyDescent="0.25">
      <c r="A37" s="10" t="s">
        <v>112</v>
      </c>
      <c r="B37" s="14">
        <v>7.9</v>
      </c>
      <c r="C37" s="14">
        <f t="shared" si="41"/>
        <v>6.1538461538461533</v>
      </c>
      <c r="D37" s="14">
        <v>1</v>
      </c>
      <c r="E37" s="12">
        <v>8760</v>
      </c>
      <c r="F37" s="14">
        <f t="shared" si="37"/>
        <v>15.2963076923077</v>
      </c>
      <c r="G37" s="14">
        <f t="shared" si="38"/>
        <v>4.9283081976000025</v>
      </c>
      <c r="H37" s="14">
        <f t="shared" si="39"/>
        <v>2.5528636463568009</v>
      </c>
      <c r="I37" s="14">
        <f>Затраты!B80</f>
        <v>56.98</v>
      </c>
      <c r="J37" s="14">
        <f t="shared" si="40"/>
        <v>22.320032674411078</v>
      </c>
    </row>
    <row r="38" spans="1:10" x14ac:dyDescent="0.25">
      <c r="A38" s="10" t="s">
        <v>112</v>
      </c>
      <c r="B38" s="14">
        <v>7.9</v>
      </c>
      <c r="C38" s="14">
        <f t="shared" si="41"/>
        <v>6.1538461538461533</v>
      </c>
      <c r="D38" s="14">
        <v>1</v>
      </c>
      <c r="E38" s="12">
        <v>8760</v>
      </c>
      <c r="F38" s="14">
        <f t="shared" si="37"/>
        <v>15.2963076923077</v>
      </c>
      <c r="G38" s="14">
        <f t="shared" si="38"/>
        <v>4.9283081976000025</v>
      </c>
      <c r="H38" s="14">
        <f t="shared" si="39"/>
        <v>2.5528636463568009</v>
      </c>
      <c r="I38" s="14">
        <f>Затраты!B83</f>
        <v>56.98</v>
      </c>
      <c r="J38" s="14">
        <f t="shared" si="40"/>
        <v>22.320032674411078</v>
      </c>
    </row>
    <row r="39" spans="1:10" x14ac:dyDescent="0.25">
      <c r="A39" s="10" t="s">
        <v>111</v>
      </c>
      <c r="B39" s="14">
        <v>11.4</v>
      </c>
      <c r="C39" s="14">
        <f>1/0.27</f>
        <v>3.7037037037037033</v>
      </c>
      <c r="D39" s="14">
        <v>1</v>
      </c>
      <c r="E39" s="12">
        <v>8000</v>
      </c>
      <c r="F39" s="14">
        <f t="shared" si="37"/>
        <v>61.570370370370377</v>
      </c>
      <c r="G39" s="14">
        <f t="shared" si="38"/>
        <v>19.837320687407406</v>
      </c>
      <c r="H39" s="14">
        <f t="shared" si="39"/>
        <v>10.275732116077036</v>
      </c>
      <c r="I39" s="14">
        <f>Затраты!B86</f>
        <v>71.3</v>
      </c>
      <c r="J39" s="14">
        <f t="shared" si="40"/>
        <v>6.9386783534816576</v>
      </c>
    </row>
    <row r="40" spans="1:10" x14ac:dyDescent="0.25">
      <c r="A40" s="15" t="s">
        <v>92</v>
      </c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5">
      <c r="A41" s="10" t="s">
        <v>112</v>
      </c>
      <c r="B41" s="14">
        <v>7.9</v>
      </c>
      <c r="C41" s="14">
        <f t="shared" ref="C41" si="42">4/0.65</f>
        <v>6.1538461538461533</v>
      </c>
      <c r="D41" s="14">
        <v>1</v>
      </c>
      <c r="E41" s="12">
        <v>8760</v>
      </c>
      <c r="F41" s="14">
        <f t="shared" ref="F41:F47" si="43">(B41-C41)*D41*E41/1000</f>
        <v>15.2963076923077</v>
      </c>
      <c r="G41" s="14">
        <f t="shared" ref="G41:G47" si="44">F41*0.2986*1.079</f>
        <v>4.9283081976000025</v>
      </c>
      <c r="H41" s="14">
        <f t="shared" ref="H41:H47" si="45">G41*200*2.59/1000</f>
        <v>2.5528636463568009</v>
      </c>
      <c r="I41" s="14">
        <f>Затраты!B90</f>
        <v>56.98</v>
      </c>
      <c r="J41" s="14">
        <f t="shared" ref="J41:J47" si="46">I41/H41</f>
        <v>22.320032674411078</v>
      </c>
    </row>
    <row r="42" spans="1:10" x14ac:dyDescent="0.25">
      <c r="A42" s="10" t="s">
        <v>112</v>
      </c>
      <c r="B42" s="14">
        <v>7.9</v>
      </c>
      <c r="C42" s="14">
        <f t="shared" ref="C42:C45" si="47">4/0.65</f>
        <v>6.1538461538461533</v>
      </c>
      <c r="D42" s="14">
        <v>1</v>
      </c>
      <c r="E42" s="12">
        <v>8760</v>
      </c>
      <c r="F42" s="14">
        <f t="shared" si="43"/>
        <v>15.2963076923077</v>
      </c>
      <c r="G42" s="14">
        <f t="shared" si="44"/>
        <v>4.9283081976000025</v>
      </c>
      <c r="H42" s="14">
        <f t="shared" si="45"/>
        <v>2.5528636463568009</v>
      </c>
      <c r="I42" s="14">
        <f>Затраты!B93</f>
        <v>56.98</v>
      </c>
      <c r="J42" s="14">
        <f t="shared" si="46"/>
        <v>22.320032674411078</v>
      </c>
    </row>
    <row r="43" spans="1:10" x14ac:dyDescent="0.25">
      <c r="A43" s="10" t="s">
        <v>112</v>
      </c>
      <c r="B43" s="14">
        <v>7.9</v>
      </c>
      <c r="C43" s="14">
        <f t="shared" si="47"/>
        <v>6.1538461538461533</v>
      </c>
      <c r="D43" s="14">
        <v>1</v>
      </c>
      <c r="E43" s="12">
        <v>8760</v>
      </c>
      <c r="F43" s="14">
        <f t="shared" si="43"/>
        <v>15.2963076923077</v>
      </c>
      <c r="G43" s="14">
        <f t="shared" si="44"/>
        <v>4.9283081976000025</v>
      </c>
      <c r="H43" s="14">
        <f t="shared" si="45"/>
        <v>2.5528636463568009</v>
      </c>
      <c r="I43" s="14">
        <f>Затраты!B96</f>
        <v>56.98</v>
      </c>
      <c r="J43" s="14">
        <f t="shared" si="46"/>
        <v>22.320032674411078</v>
      </c>
    </row>
    <row r="44" spans="1:10" x14ac:dyDescent="0.25">
      <c r="A44" s="10" t="s">
        <v>112</v>
      </c>
      <c r="B44" s="14">
        <v>7.9</v>
      </c>
      <c r="C44" s="14">
        <f t="shared" si="47"/>
        <v>6.1538461538461533</v>
      </c>
      <c r="D44" s="14">
        <v>1</v>
      </c>
      <c r="E44" s="12">
        <v>8760</v>
      </c>
      <c r="F44" s="14">
        <f t="shared" si="43"/>
        <v>15.2963076923077</v>
      </c>
      <c r="G44" s="14">
        <f t="shared" si="44"/>
        <v>4.9283081976000025</v>
      </c>
      <c r="H44" s="14">
        <f t="shared" si="45"/>
        <v>2.5528636463568009</v>
      </c>
      <c r="I44" s="14">
        <f>Затраты!B99</f>
        <v>56.98</v>
      </c>
      <c r="J44" s="14">
        <f t="shared" si="46"/>
        <v>22.320032674411078</v>
      </c>
    </row>
    <row r="45" spans="1:10" x14ac:dyDescent="0.25">
      <c r="A45" s="10" t="s">
        <v>112</v>
      </c>
      <c r="B45" s="14">
        <v>7.9</v>
      </c>
      <c r="C45" s="14">
        <f t="shared" si="47"/>
        <v>6.1538461538461533</v>
      </c>
      <c r="D45" s="14">
        <v>1</v>
      </c>
      <c r="E45" s="12">
        <v>8760</v>
      </c>
      <c r="F45" s="14">
        <f t="shared" si="43"/>
        <v>15.2963076923077</v>
      </c>
      <c r="G45" s="14">
        <f t="shared" si="44"/>
        <v>4.9283081976000025</v>
      </c>
      <c r="H45" s="14">
        <f t="shared" si="45"/>
        <v>2.5528636463568009</v>
      </c>
      <c r="I45" s="14">
        <f>Затраты!B102</f>
        <v>56.98</v>
      </c>
      <c r="J45" s="14">
        <f t="shared" si="46"/>
        <v>22.320032674411078</v>
      </c>
    </row>
    <row r="46" spans="1:10" x14ac:dyDescent="0.25">
      <c r="A46" s="10" t="s">
        <v>106</v>
      </c>
      <c r="B46" s="14">
        <v>13.4</v>
      </c>
      <c r="C46" s="14">
        <f>2/0.27</f>
        <v>7.4074074074074066</v>
      </c>
      <c r="D46" s="14">
        <v>1</v>
      </c>
      <c r="E46" s="12">
        <v>8000</v>
      </c>
      <c r="F46" s="14">
        <f t="shared" si="43"/>
        <v>47.94074074074075</v>
      </c>
      <c r="G46" s="14">
        <f t="shared" si="44"/>
        <v>15.445998494814816</v>
      </c>
      <c r="H46" s="14">
        <f t="shared" si="45"/>
        <v>8.0010272203140751</v>
      </c>
      <c r="I46" s="14">
        <f>Затраты!B105</f>
        <v>82.620999999999995</v>
      </c>
      <c r="J46" s="14">
        <f t="shared" si="46"/>
        <v>10.326299076977364</v>
      </c>
    </row>
    <row r="47" spans="1:10" x14ac:dyDescent="0.25">
      <c r="A47" s="10" t="s">
        <v>110</v>
      </c>
      <c r="B47" s="14">
        <v>3.8</v>
      </c>
      <c r="C47" s="14">
        <f>0.6/0.27</f>
        <v>2.2222222222222219</v>
      </c>
      <c r="D47" s="14">
        <v>1</v>
      </c>
      <c r="E47" s="12">
        <v>8760</v>
      </c>
      <c r="F47" s="14">
        <f t="shared" si="43"/>
        <v>13.821333333333333</v>
      </c>
      <c r="G47" s="14">
        <f t="shared" si="44"/>
        <v>4.4530870938666665</v>
      </c>
      <c r="H47" s="14">
        <f t="shared" si="45"/>
        <v>2.306699114622933</v>
      </c>
      <c r="I47" s="14">
        <f>Затраты!B108</f>
        <v>34.187999999999995</v>
      </c>
      <c r="J47" s="14">
        <f t="shared" si="46"/>
        <v>14.821178793224869</v>
      </c>
    </row>
    <row r="48" spans="1:10" x14ac:dyDescent="0.25">
      <c r="A48" s="15" t="s">
        <v>91</v>
      </c>
      <c r="B48" s="15"/>
      <c r="C48" s="15"/>
      <c r="D48" s="15"/>
      <c r="E48" s="15"/>
      <c r="F48" s="15"/>
      <c r="G48" s="15"/>
      <c r="H48" s="15"/>
      <c r="I48" s="15"/>
      <c r="J48" s="15"/>
    </row>
    <row r="49" spans="1:10" x14ac:dyDescent="0.25">
      <c r="A49" s="10" t="s">
        <v>110</v>
      </c>
      <c r="B49" s="14">
        <v>3.8</v>
      </c>
      <c r="C49" s="14">
        <f>0.6/0.27</f>
        <v>2.2222222222222219</v>
      </c>
      <c r="D49" s="14">
        <v>1</v>
      </c>
      <c r="E49" s="12">
        <v>8760</v>
      </c>
      <c r="F49" s="14">
        <f t="shared" ref="F49" si="48">(B49-C49)*D49*E49/1000</f>
        <v>13.821333333333333</v>
      </c>
      <c r="G49" s="14">
        <f t="shared" ref="G49" si="49">F49*0.2986*1.079</f>
        <v>4.4530870938666665</v>
      </c>
      <c r="H49" s="14">
        <f t="shared" ref="H49" si="50">G49*200*2.59/1000</f>
        <v>2.306699114622933</v>
      </c>
      <c r="I49" s="14">
        <f>Затраты!B112</f>
        <v>34.187999999999995</v>
      </c>
      <c r="J49" s="14">
        <f t="shared" ref="J49" si="51">I49/H49</f>
        <v>14.821178793224869</v>
      </c>
    </row>
    <row r="50" spans="1:10" ht="15.75" customHeight="1" x14ac:dyDescent="0.25">
      <c r="A50" s="15" t="s">
        <v>90</v>
      </c>
      <c r="B50" s="15"/>
      <c r="C50" s="15"/>
      <c r="D50" s="15"/>
      <c r="E50" s="15"/>
      <c r="F50" s="15"/>
      <c r="G50" s="15"/>
      <c r="H50" s="15"/>
      <c r="I50" s="15"/>
      <c r="J50" s="15"/>
    </row>
    <row r="51" spans="1:10" x14ac:dyDescent="0.25">
      <c r="A51" s="10" t="s">
        <v>114</v>
      </c>
      <c r="B51" s="14">
        <v>6.5</v>
      </c>
      <c r="C51" s="14">
        <f t="shared" ref="C51:C52" si="52">1/0.27</f>
        <v>3.7037037037037033</v>
      </c>
      <c r="D51" s="14">
        <v>1</v>
      </c>
      <c r="E51" s="12">
        <v>8760</v>
      </c>
      <c r="F51" s="14">
        <f t="shared" ref="F51:F52" si="53">(B51-C51)*D51*E51/1000</f>
        <v>24.495555555555558</v>
      </c>
      <c r="G51" s="14">
        <f t="shared" ref="G51:G52" si="54">F51*0.2986*1.079</f>
        <v>7.8922083471111115</v>
      </c>
      <c r="H51" s="14">
        <f t="shared" ref="H51:H52" si="55">G51*200*2.59/1000</f>
        <v>4.0881639238035552</v>
      </c>
      <c r="I51" s="14">
        <f>Затраты!B116</f>
        <v>76.923000000000002</v>
      </c>
      <c r="J51" s="14">
        <f t="shared" ref="J51:J52" si="56">I51/H51</f>
        <v>18.816026322259653</v>
      </c>
    </row>
    <row r="52" spans="1:10" x14ac:dyDescent="0.25">
      <c r="A52" s="10" t="s">
        <v>114</v>
      </c>
      <c r="B52" s="14">
        <v>6.5</v>
      </c>
      <c r="C52" s="14">
        <f t="shared" si="52"/>
        <v>3.7037037037037033</v>
      </c>
      <c r="D52" s="14">
        <v>1</v>
      </c>
      <c r="E52" s="12">
        <v>8760</v>
      </c>
      <c r="F52" s="14">
        <f t="shared" si="53"/>
        <v>24.495555555555558</v>
      </c>
      <c r="G52" s="14">
        <f t="shared" si="54"/>
        <v>7.8922083471111115</v>
      </c>
      <c r="H52" s="14">
        <f t="shared" si="55"/>
        <v>4.0881639238035552</v>
      </c>
      <c r="I52" s="14">
        <f>Затраты!B119</f>
        <v>76.923000000000002</v>
      </c>
      <c r="J52" s="14">
        <f t="shared" si="56"/>
        <v>18.816026322259653</v>
      </c>
    </row>
    <row r="53" spans="1:10" x14ac:dyDescent="0.25">
      <c r="A53" s="15" t="s">
        <v>89</v>
      </c>
      <c r="B53" s="15"/>
      <c r="C53" s="15"/>
      <c r="D53" s="15"/>
      <c r="E53" s="15"/>
      <c r="F53" s="15"/>
      <c r="G53" s="15"/>
      <c r="H53" s="15"/>
      <c r="I53" s="15"/>
      <c r="J53" s="15"/>
    </row>
    <row r="54" spans="1:10" x14ac:dyDescent="0.25">
      <c r="A54" s="10" t="s">
        <v>105</v>
      </c>
      <c r="B54" s="14">
        <v>2.7</v>
      </c>
      <c r="C54" s="14">
        <f t="shared" ref="C54:C55" si="57">0.3/0.27</f>
        <v>1.1111111111111109</v>
      </c>
      <c r="D54" s="14">
        <v>1</v>
      </c>
      <c r="E54" s="12">
        <v>8760</v>
      </c>
      <c r="F54" s="14">
        <f t="shared" ref="F54:F59" si="58">(B54-C54)*D54*E54/1000</f>
        <v>13.91866666666667</v>
      </c>
      <c r="G54" s="14">
        <f t="shared" ref="G54:G59" si="59">F54*0.2986*1.079</f>
        <v>4.4844468621333347</v>
      </c>
      <c r="H54" s="14">
        <f t="shared" ref="H54:H59" si="60">G54*200*2.59/1000</f>
        <v>2.3229434745850672</v>
      </c>
      <c r="I54" s="14">
        <f>Затраты!B123</f>
        <v>34.187999999999995</v>
      </c>
      <c r="J54" s="14">
        <f t="shared" ref="J54:J59" si="61">I54/H54</f>
        <v>14.717534186279234</v>
      </c>
    </row>
    <row r="55" spans="1:10" x14ac:dyDescent="0.25">
      <c r="A55" s="10" t="s">
        <v>105</v>
      </c>
      <c r="B55" s="14">
        <v>2.7</v>
      </c>
      <c r="C55" s="14">
        <f t="shared" si="57"/>
        <v>1.1111111111111109</v>
      </c>
      <c r="D55" s="14">
        <v>1</v>
      </c>
      <c r="E55" s="12">
        <v>8760</v>
      </c>
      <c r="F55" s="14">
        <f t="shared" si="58"/>
        <v>13.91866666666667</v>
      </c>
      <c r="G55" s="14">
        <f t="shared" si="59"/>
        <v>4.4844468621333347</v>
      </c>
      <c r="H55" s="14">
        <f t="shared" si="60"/>
        <v>2.3229434745850672</v>
      </c>
      <c r="I55" s="14">
        <f>Затраты!B126</f>
        <v>34.187999999999995</v>
      </c>
      <c r="J55" s="14">
        <f t="shared" si="61"/>
        <v>14.717534186279234</v>
      </c>
    </row>
    <row r="56" spans="1:10" x14ac:dyDescent="0.25">
      <c r="A56" s="10" t="s">
        <v>115</v>
      </c>
      <c r="B56" s="14">
        <v>4.7</v>
      </c>
      <c r="C56" s="14">
        <f>0.6/0.27</f>
        <v>2.2222222222222219</v>
      </c>
      <c r="D56" s="14">
        <v>1</v>
      </c>
      <c r="E56" s="12">
        <v>8760</v>
      </c>
      <c r="F56" s="14">
        <f t="shared" si="58"/>
        <v>21.705333333333339</v>
      </c>
      <c r="G56" s="14">
        <f t="shared" si="59"/>
        <v>6.993228323466667</v>
      </c>
      <c r="H56" s="14">
        <f t="shared" si="60"/>
        <v>3.6224922715557333</v>
      </c>
      <c r="I56" s="14">
        <f>Затраты!B129</f>
        <v>37.1</v>
      </c>
      <c r="J56" s="14">
        <f t="shared" si="61"/>
        <v>10.241567743653695</v>
      </c>
    </row>
    <row r="57" spans="1:10" x14ac:dyDescent="0.25">
      <c r="A57" s="10" t="s">
        <v>110</v>
      </c>
      <c r="B57" s="14">
        <v>3.8</v>
      </c>
      <c r="C57" s="14">
        <f t="shared" ref="C57:C59" si="62">0.6/0.27</f>
        <v>2.2222222222222219</v>
      </c>
      <c r="D57" s="14">
        <v>1</v>
      </c>
      <c r="E57" s="12">
        <v>8760</v>
      </c>
      <c r="F57" s="14">
        <f t="shared" si="58"/>
        <v>13.821333333333333</v>
      </c>
      <c r="G57" s="14">
        <f t="shared" si="59"/>
        <v>4.4530870938666665</v>
      </c>
      <c r="H57" s="14">
        <f t="shared" si="60"/>
        <v>2.306699114622933</v>
      </c>
      <c r="I57" s="14">
        <f>Затраты!B132</f>
        <v>34.187999999999995</v>
      </c>
      <c r="J57" s="14">
        <f t="shared" si="61"/>
        <v>14.821178793224869</v>
      </c>
    </row>
    <row r="58" spans="1:10" x14ac:dyDescent="0.25">
      <c r="A58" s="10" t="s">
        <v>110</v>
      </c>
      <c r="B58" s="14">
        <v>3.8</v>
      </c>
      <c r="C58" s="14">
        <f t="shared" si="62"/>
        <v>2.2222222222222219</v>
      </c>
      <c r="D58" s="14">
        <v>1</v>
      </c>
      <c r="E58" s="12">
        <v>8760</v>
      </c>
      <c r="F58" s="14">
        <f t="shared" si="58"/>
        <v>13.821333333333333</v>
      </c>
      <c r="G58" s="14">
        <f t="shared" si="59"/>
        <v>4.4530870938666665</v>
      </c>
      <c r="H58" s="14">
        <f t="shared" si="60"/>
        <v>2.306699114622933</v>
      </c>
      <c r="I58" s="14">
        <f>Затраты!B135</f>
        <v>34.187999999999995</v>
      </c>
      <c r="J58" s="14">
        <f t="shared" si="61"/>
        <v>14.821178793224869</v>
      </c>
    </row>
    <row r="59" spans="1:10" x14ac:dyDescent="0.25">
      <c r="A59" s="10" t="s">
        <v>110</v>
      </c>
      <c r="B59" s="14">
        <v>3.8</v>
      </c>
      <c r="C59" s="14">
        <f t="shared" si="62"/>
        <v>2.2222222222222219</v>
      </c>
      <c r="D59" s="14">
        <v>1</v>
      </c>
      <c r="E59" s="12">
        <v>8760</v>
      </c>
      <c r="F59" s="14">
        <f t="shared" si="58"/>
        <v>13.821333333333333</v>
      </c>
      <c r="G59" s="14">
        <f t="shared" si="59"/>
        <v>4.4530870938666665</v>
      </c>
      <c r="H59" s="14">
        <f t="shared" si="60"/>
        <v>2.306699114622933</v>
      </c>
      <c r="I59" s="14">
        <f>Затраты!B138</f>
        <v>34.187999999999995</v>
      </c>
      <c r="J59" s="14">
        <f t="shared" si="61"/>
        <v>14.821178793224869</v>
      </c>
    </row>
    <row r="60" spans="1:10" x14ac:dyDescent="0.25">
      <c r="A60" s="15" t="s">
        <v>88</v>
      </c>
      <c r="B60" s="15"/>
      <c r="C60" s="15"/>
      <c r="D60" s="15"/>
      <c r="E60" s="15"/>
      <c r="F60" s="15"/>
      <c r="G60" s="15"/>
      <c r="H60" s="15"/>
      <c r="I60" s="15"/>
      <c r="J60" s="15"/>
    </row>
    <row r="61" spans="1:10" x14ac:dyDescent="0.25">
      <c r="A61" s="10" t="s">
        <v>106</v>
      </c>
      <c r="B61" s="14">
        <v>13.4</v>
      </c>
      <c r="C61" s="14">
        <f>2/0.27</f>
        <v>7.4074074074074066</v>
      </c>
      <c r="D61" s="14">
        <v>1</v>
      </c>
      <c r="E61" s="12">
        <v>8000</v>
      </c>
      <c r="F61" s="14">
        <f t="shared" ref="F61:F62" si="63">(B61-C61)*D61*E61/1000</f>
        <v>47.94074074074075</v>
      </c>
      <c r="G61" s="14">
        <f t="shared" ref="G61:G62" si="64">F61*0.2986*1.079</f>
        <v>15.445998494814816</v>
      </c>
      <c r="H61" s="14">
        <f t="shared" ref="H61:H62" si="65">G61*200*2.59/1000</f>
        <v>8.0010272203140751</v>
      </c>
      <c r="I61" s="14">
        <f>Затраты!B142</f>
        <v>82.620999999999995</v>
      </c>
      <c r="J61" s="14">
        <f t="shared" ref="J61:J62" si="66">I61/H61</f>
        <v>10.326299076977364</v>
      </c>
    </row>
    <row r="62" spans="1:10" x14ac:dyDescent="0.25">
      <c r="A62" s="10" t="s">
        <v>110</v>
      </c>
      <c r="B62" s="14">
        <v>3.8</v>
      </c>
      <c r="C62" s="14">
        <f t="shared" ref="C62" si="67">0.6/0.27</f>
        <v>2.2222222222222219</v>
      </c>
      <c r="D62" s="14">
        <v>1</v>
      </c>
      <c r="E62" s="12">
        <v>8760</v>
      </c>
      <c r="F62" s="14">
        <f t="shared" si="63"/>
        <v>13.821333333333333</v>
      </c>
      <c r="G62" s="14">
        <f t="shared" si="64"/>
        <v>4.4530870938666665</v>
      </c>
      <c r="H62" s="14">
        <f t="shared" si="65"/>
        <v>2.306699114622933</v>
      </c>
      <c r="I62" s="14">
        <f>Затраты!B145</f>
        <v>34.187999999999995</v>
      </c>
      <c r="J62" s="14">
        <f t="shared" si="66"/>
        <v>14.821178793224869</v>
      </c>
    </row>
    <row r="63" spans="1:10" x14ac:dyDescent="0.25">
      <c r="A63" s="15" t="s">
        <v>87</v>
      </c>
      <c r="B63" s="15"/>
      <c r="C63" s="15"/>
      <c r="D63" s="15"/>
      <c r="E63" s="15"/>
      <c r="F63" s="15"/>
      <c r="G63" s="15"/>
      <c r="H63" s="15"/>
      <c r="I63" s="15"/>
      <c r="J63" s="15"/>
    </row>
    <row r="64" spans="1:10" x14ac:dyDescent="0.25">
      <c r="A64" s="10" t="s">
        <v>110</v>
      </c>
      <c r="B64" s="14">
        <v>3.8</v>
      </c>
      <c r="C64" s="14">
        <f t="shared" ref="C64" si="68">0.6/0.27</f>
        <v>2.2222222222222219</v>
      </c>
      <c r="D64" s="14">
        <v>1</v>
      </c>
      <c r="E64" s="12">
        <v>8760</v>
      </c>
      <c r="F64" s="14">
        <f t="shared" ref="F64:F65" si="69">(B64-C64)*D64*E64/1000</f>
        <v>13.821333333333333</v>
      </c>
      <c r="G64" s="14">
        <f t="shared" ref="G64:G65" si="70">F64*0.2986*1.079</f>
        <v>4.4530870938666665</v>
      </c>
      <c r="H64" s="14">
        <f t="shared" ref="H64:H65" si="71">G64*200*2.59/1000</f>
        <v>2.306699114622933</v>
      </c>
      <c r="I64" s="14">
        <f>Затраты!B149</f>
        <v>34.187999999999995</v>
      </c>
      <c r="J64" s="14">
        <f t="shared" ref="J64:J65" si="72">I64/H64</f>
        <v>14.821178793224869</v>
      </c>
    </row>
    <row r="65" spans="1:10" x14ac:dyDescent="0.25">
      <c r="A65" s="10" t="s">
        <v>112</v>
      </c>
      <c r="B65" s="14">
        <v>7.9</v>
      </c>
      <c r="C65" s="14">
        <f t="shared" ref="C65" si="73">4/0.65</f>
        <v>6.1538461538461533</v>
      </c>
      <c r="D65" s="14">
        <v>1</v>
      </c>
      <c r="E65" s="12">
        <v>8760</v>
      </c>
      <c r="F65" s="14">
        <f t="shared" si="69"/>
        <v>15.2963076923077</v>
      </c>
      <c r="G65" s="14">
        <f t="shared" si="70"/>
        <v>4.9283081976000025</v>
      </c>
      <c r="H65" s="14">
        <f t="shared" si="71"/>
        <v>2.5528636463568009</v>
      </c>
      <c r="I65" s="14">
        <f>Затраты!B152</f>
        <v>56.98</v>
      </c>
      <c r="J65" s="14">
        <f t="shared" si="72"/>
        <v>22.320032674411078</v>
      </c>
    </row>
    <row r="66" spans="1:10" x14ac:dyDescent="0.25">
      <c r="A66" s="15" t="s">
        <v>86</v>
      </c>
      <c r="B66" s="15"/>
      <c r="C66" s="15"/>
      <c r="D66" s="15"/>
      <c r="E66" s="15"/>
      <c r="F66" s="15"/>
      <c r="G66" s="15"/>
      <c r="H66" s="15"/>
      <c r="I66" s="15"/>
      <c r="J66" s="15"/>
    </row>
    <row r="67" spans="1:10" x14ac:dyDescent="0.25">
      <c r="A67" s="10" t="s">
        <v>110</v>
      </c>
      <c r="B67" s="14">
        <v>3.8</v>
      </c>
      <c r="C67" s="14">
        <f t="shared" ref="C67" si="74">0.6/0.27</f>
        <v>2.2222222222222219</v>
      </c>
      <c r="D67" s="14">
        <v>1</v>
      </c>
      <c r="E67" s="12">
        <v>8760</v>
      </c>
      <c r="F67" s="14">
        <f t="shared" ref="F67:F68" si="75">(B67-C67)*D67*E67/1000</f>
        <v>13.821333333333333</v>
      </c>
      <c r="G67" s="14">
        <f t="shared" ref="G67:G68" si="76">F67*0.2986*1.079</f>
        <v>4.4530870938666665</v>
      </c>
      <c r="H67" s="14">
        <f t="shared" ref="H67:H68" si="77">G67*200*2.59/1000</f>
        <v>2.306699114622933</v>
      </c>
      <c r="I67" s="14">
        <f>Затраты!B156</f>
        <v>34.187999999999995</v>
      </c>
      <c r="J67" s="14">
        <f t="shared" ref="J67:J68" si="78">I67/H67</f>
        <v>14.821178793224869</v>
      </c>
    </row>
    <row r="68" spans="1:10" x14ac:dyDescent="0.25">
      <c r="A68" s="10" t="s">
        <v>114</v>
      </c>
      <c r="B68" s="14">
        <v>6.5</v>
      </c>
      <c r="C68" s="14">
        <f t="shared" ref="C68" si="79">1/0.27</f>
        <v>3.7037037037037033</v>
      </c>
      <c r="D68" s="14">
        <v>1</v>
      </c>
      <c r="E68" s="12">
        <v>8760</v>
      </c>
      <c r="F68" s="14">
        <f t="shared" si="75"/>
        <v>24.495555555555558</v>
      </c>
      <c r="G68" s="14">
        <f t="shared" si="76"/>
        <v>7.8922083471111115</v>
      </c>
      <c r="H68" s="14">
        <f t="shared" si="77"/>
        <v>4.0881639238035552</v>
      </c>
      <c r="I68" s="14">
        <f>Затраты!B159</f>
        <v>76.923000000000002</v>
      </c>
      <c r="J68" s="14">
        <f t="shared" si="78"/>
        <v>18.816026322259653</v>
      </c>
    </row>
    <row r="69" spans="1:10" x14ac:dyDescent="0.25">
      <c r="A69" s="15" t="s">
        <v>85</v>
      </c>
      <c r="B69" s="15"/>
      <c r="C69" s="15"/>
      <c r="D69" s="15"/>
      <c r="E69" s="15"/>
      <c r="F69" s="15"/>
      <c r="G69" s="15"/>
      <c r="H69" s="15"/>
      <c r="I69" s="15"/>
      <c r="J69" s="15"/>
    </row>
    <row r="70" spans="1:10" x14ac:dyDescent="0.25">
      <c r="A70" s="10" t="s">
        <v>106</v>
      </c>
      <c r="B70" s="14">
        <v>13.4</v>
      </c>
      <c r="C70" s="14">
        <f>2/0.27</f>
        <v>7.4074074074074066</v>
      </c>
      <c r="D70" s="14">
        <v>1</v>
      </c>
      <c r="E70" s="12">
        <v>8000</v>
      </c>
      <c r="F70" s="14">
        <f t="shared" ref="F70" si="80">(B70-C70)*D70*E70/1000</f>
        <v>47.94074074074075</v>
      </c>
      <c r="G70" s="14">
        <f t="shared" ref="G70" si="81">F70*0.2986*1.079</f>
        <v>15.445998494814816</v>
      </c>
      <c r="H70" s="14">
        <f t="shared" ref="H70" si="82">G70*200*2.59/1000</f>
        <v>8.0010272203140751</v>
      </c>
      <c r="I70" s="14">
        <f>Затраты!B163</f>
        <v>82.620999999999995</v>
      </c>
      <c r="J70" s="14">
        <f t="shared" ref="J70" si="83">I70/H70</f>
        <v>10.326299076977364</v>
      </c>
    </row>
    <row r="71" spans="1:10" x14ac:dyDescent="0.25">
      <c r="A71" s="15" t="s">
        <v>84</v>
      </c>
      <c r="B71" s="15"/>
      <c r="C71" s="15"/>
      <c r="D71" s="15"/>
      <c r="E71" s="15"/>
      <c r="F71" s="15"/>
      <c r="G71" s="15"/>
      <c r="H71" s="15"/>
      <c r="I71" s="15"/>
      <c r="J71" s="15"/>
    </row>
    <row r="72" spans="1:10" x14ac:dyDescent="0.25">
      <c r="A72" s="10" t="s">
        <v>110</v>
      </c>
      <c r="B72" s="14">
        <v>3.8</v>
      </c>
      <c r="C72" s="14">
        <f t="shared" ref="C72:C73" si="84">0.6/0.27</f>
        <v>2.2222222222222219</v>
      </c>
      <c r="D72" s="14">
        <v>1</v>
      </c>
      <c r="E72" s="12">
        <v>8760</v>
      </c>
      <c r="F72" s="14">
        <f t="shared" ref="F72:F74" si="85">(B72-C72)*D72*E72/1000</f>
        <v>13.821333333333333</v>
      </c>
      <c r="G72" s="14">
        <f t="shared" ref="G72:G74" si="86">F72*0.2986*1.079</f>
        <v>4.4530870938666665</v>
      </c>
      <c r="H72" s="14">
        <f t="shared" ref="H72:H74" si="87">G72*200*2.59/1000</f>
        <v>2.306699114622933</v>
      </c>
      <c r="I72" s="14">
        <f>Затраты!B167</f>
        <v>34.187999999999995</v>
      </c>
      <c r="J72" s="14">
        <f t="shared" ref="J72:J74" si="88">I72/H72</f>
        <v>14.821178793224869</v>
      </c>
    </row>
    <row r="73" spans="1:10" x14ac:dyDescent="0.25">
      <c r="A73" s="10" t="s">
        <v>110</v>
      </c>
      <c r="B73" s="14">
        <v>3.8</v>
      </c>
      <c r="C73" s="14">
        <f t="shared" si="84"/>
        <v>2.2222222222222219</v>
      </c>
      <c r="D73" s="14">
        <v>1</v>
      </c>
      <c r="E73" s="12">
        <v>8760</v>
      </c>
      <c r="F73" s="14">
        <f t="shared" si="85"/>
        <v>13.821333333333333</v>
      </c>
      <c r="G73" s="14">
        <f t="shared" si="86"/>
        <v>4.4530870938666665</v>
      </c>
      <c r="H73" s="14">
        <f t="shared" si="87"/>
        <v>2.306699114622933</v>
      </c>
      <c r="I73" s="14">
        <f>Затраты!B170</f>
        <v>34.187999999999995</v>
      </c>
      <c r="J73" s="14">
        <f t="shared" si="88"/>
        <v>14.821178793224869</v>
      </c>
    </row>
    <row r="74" spans="1:10" x14ac:dyDescent="0.25">
      <c r="A74" s="10" t="s">
        <v>106</v>
      </c>
      <c r="B74" s="14">
        <v>13.4</v>
      </c>
      <c r="C74" s="14">
        <f>2/0.27</f>
        <v>7.4074074074074066</v>
      </c>
      <c r="D74" s="14">
        <v>1</v>
      </c>
      <c r="E74" s="12">
        <v>8000</v>
      </c>
      <c r="F74" s="14">
        <f t="shared" si="85"/>
        <v>47.94074074074075</v>
      </c>
      <c r="G74" s="14">
        <f t="shared" si="86"/>
        <v>15.445998494814816</v>
      </c>
      <c r="H74" s="14">
        <f t="shared" si="87"/>
        <v>8.0010272203140751</v>
      </c>
      <c r="I74" s="14">
        <f>Затраты!B173</f>
        <v>82.620999999999995</v>
      </c>
      <c r="J74" s="14">
        <f t="shared" si="88"/>
        <v>10.326299076977364</v>
      </c>
    </row>
    <row r="75" spans="1:10" x14ac:dyDescent="0.25">
      <c r="A75" s="15" t="s">
        <v>83</v>
      </c>
      <c r="B75" s="15"/>
      <c r="C75" s="15"/>
      <c r="D75" s="15"/>
      <c r="E75" s="15"/>
      <c r="F75" s="15"/>
      <c r="G75" s="15"/>
      <c r="H75" s="15"/>
      <c r="I75" s="15"/>
      <c r="J75" s="15"/>
    </row>
    <row r="76" spans="1:10" x14ac:dyDescent="0.25">
      <c r="A76" s="10" t="s">
        <v>110</v>
      </c>
      <c r="B76" s="14">
        <v>3.8</v>
      </c>
      <c r="C76" s="14">
        <f t="shared" ref="C76" si="89">0.6/0.27</f>
        <v>2.2222222222222219</v>
      </c>
      <c r="D76" s="14">
        <v>1</v>
      </c>
      <c r="E76" s="12">
        <v>8760</v>
      </c>
      <c r="F76" s="14">
        <f t="shared" ref="F76:F77" si="90">(B76-C76)*D76*E76/1000</f>
        <v>13.821333333333333</v>
      </c>
      <c r="G76" s="14">
        <f t="shared" ref="G76:G77" si="91">F76*0.2986*1.079</f>
        <v>4.4530870938666665</v>
      </c>
      <c r="H76" s="14">
        <f t="shared" ref="H76:H77" si="92">G76*200*2.59/1000</f>
        <v>2.306699114622933</v>
      </c>
      <c r="I76" s="14">
        <f>Затраты!B177</f>
        <v>34.187999999999995</v>
      </c>
      <c r="J76" s="14">
        <f t="shared" ref="J76:J77" si="93">I76/H76</f>
        <v>14.821178793224869</v>
      </c>
    </row>
    <row r="77" spans="1:10" x14ac:dyDescent="0.25">
      <c r="A77" s="10" t="s">
        <v>114</v>
      </c>
      <c r="B77" s="14">
        <v>6.5</v>
      </c>
      <c r="C77" s="14">
        <f t="shared" ref="C77" si="94">1/0.27</f>
        <v>3.7037037037037033</v>
      </c>
      <c r="D77" s="14">
        <v>1</v>
      </c>
      <c r="E77" s="12">
        <v>8760</v>
      </c>
      <c r="F77" s="14">
        <f t="shared" si="90"/>
        <v>24.495555555555558</v>
      </c>
      <c r="G77" s="14">
        <f t="shared" si="91"/>
        <v>7.8922083471111115</v>
      </c>
      <c r="H77" s="14">
        <f t="shared" si="92"/>
        <v>4.0881639238035552</v>
      </c>
      <c r="I77" s="14">
        <f>Затраты!B180</f>
        <v>76.923000000000002</v>
      </c>
      <c r="J77" s="14">
        <f t="shared" si="93"/>
        <v>18.816026322259653</v>
      </c>
    </row>
    <row r="78" spans="1:10" x14ac:dyDescent="0.25">
      <c r="A78" s="15" t="s">
        <v>82</v>
      </c>
      <c r="B78" s="15"/>
      <c r="C78" s="15"/>
      <c r="D78" s="15"/>
      <c r="E78" s="15"/>
      <c r="F78" s="15"/>
      <c r="G78" s="15"/>
      <c r="H78" s="15"/>
      <c r="I78" s="15"/>
      <c r="J78" s="15"/>
    </row>
    <row r="79" spans="1:10" x14ac:dyDescent="0.25">
      <c r="A79" s="10" t="s">
        <v>114</v>
      </c>
      <c r="B79" s="14">
        <v>6.5</v>
      </c>
      <c r="C79" s="14">
        <f t="shared" ref="C79" si="95">1/0.27</f>
        <v>3.7037037037037033</v>
      </c>
      <c r="D79" s="14">
        <v>1</v>
      </c>
      <c r="E79" s="12">
        <v>8760</v>
      </c>
      <c r="F79" s="14">
        <f t="shared" ref="F79" si="96">(B79-C79)*D79*E79/1000</f>
        <v>24.495555555555558</v>
      </c>
      <c r="G79" s="14">
        <f t="shared" ref="G79" si="97">F79*0.2986*1.079</f>
        <v>7.8922083471111115</v>
      </c>
      <c r="H79" s="14">
        <f t="shared" ref="H79" si="98">G79*200*2.59/1000</f>
        <v>4.0881639238035552</v>
      </c>
      <c r="I79" s="14">
        <f>Затраты!B184</f>
        <v>76.923000000000002</v>
      </c>
      <c r="J79" s="14">
        <f t="shared" ref="J79" si="99">I79/H79</f>
        <v>18.816026322259653</v>
      </c>
    </row>
    <row r="80" spans="1:10" x14ac:dyDescent="0.25">
      <c r="A80" s="15" t="s">
        <v>81</v>
      </c>
      <c r="B80" s="15"/>
      <c r="C80" s="15"/>
      <c r="D80" s="15"/>
      <c r="E80" s="15"/>
      <c r="F80" s="15"/>
      <c r="G80" s="15"/>
      <c r="H80" s="15"/>
      <c r="I80" s="15"/>
      <c r="J80" s="15"/>
    </row>
    <row r="81" spans="1:10" x14ac:dyDescent="0.25">
      <c r="A81" s="10" t="s">
        <v>114</v>
      </c>
      <c r="B81" s="14">
        <v>6.5</v>
      </c>
      <c r="C81" s="14">
        <f t="shared" ref="C81" si="100">1/0.27</f>
        <v>3.7037037037037033</v>
      </c>
      <c r="D81" s="14">
        <v>1</v>
      </c>
      <c r="E81" s="12">
        <v>8760</v>
      </c>
      <c r="F81" s="14">
        <f t="shared" ref="F81" si="101">(B81-C81)*D81*E81/1000</f>
        <v>24.495555555555558</v>
      </c>
      <c r="G81" s="14">
        <f t="shared" ref="G81" si="102">F81*0.2986*1.079</f>
        <v>7.8922083471111115</v>
      </c>
      <c r="H81" s="14">
        <f t="shared" ref="H81" si="103">G81*200*2.59/1000</f>
        <v>4.0881639238035552</v>
      </c>
      <c r="I81" s="14">
        <f>Затраты!B188</f>
        <v>76.923000000000002</v>
      </c>
      <c r="J81" s="14">
        <f t="shared" ref="J81" si="104">I81/H81</f>
        <v>18.816026322259653</v>
      </c>
    </row>
    <row r="82" spans="1:10" x14ac:dyDescent="0.25">
      <c r="A82" s="15" t="s">
        <v>80</v>
      </c>
      <c r="B82" s="15"/>
      <c r="C82" s="15"/>
      <c r="D82" s="15"/>
      <c r="E82" s="15"/>
      <c r="F82" s="15"/>
      <c r="G82" s="15"/>
      <c r="H82" s="15"/>
      <c r="I82" s="15"/>
      <c r="J82" s="15"/>
    </row>
    <row r="83" spans="1:10" x14ac:dyDescent="0.25">
      <c r="A83" s="10" t="s">
        <v>106</v>
      </c>
      <c r="B83" s="14">
        <v>13.4</v>
      </c>
      <c r="C83" s="14">
        <f>2/0.27</f>
        <v>7.4074074074074066</v>
      </c>
      <c r="D83" s="14">
        <v>1</v>
      </c>
      <c r="E83" s="12">
        <v>8000</v>
      </c>
      <c r="F83" s="14">
        <f t="shared" ref="F83" si="105">(B83-C83)*D83*E83/1000</f>
        <v>47.94074074074075</v>
      </c>
      <c r="G83" s="14">
        <f t="shared" ref="G83" si="106">F83*0.2986*1.079</f>
        <v>15.445998494814816</v>
      </c>
      <c r="H83" s="14">
        <f t="shared" ref="H83" si="107">G83*200*2.59/1000</f>
        <v>8.0010272203140751</v>
      </c>
      <c r="I83" s="14">
        <f>Затраты!B195</f>
        <v>82.620999999999995</v>
      </c>
      <c r="J83" s="14">
        <f t="shared" ref="J83" si="108">I83/H83</f>
        <v>10.326299076977364</v>
      </c>
    </row>
    <row r="84" spans="1:10" x14ac:dyDescent="0.25">
      <c r="A84" s="10" t="s">
        <v>114</v>
      </c>
      <c r="B84" s="14">
        <v>6.5</v>
      </c>
      <c r="C84" s="14">
        <f t="shared" ref="C84" si="109">1/0.27</f>
        <v>3.7037037037037033</v>
      </c>
      <c r="D84" s="14">
        <v>1</v>
      </c>
      <c r="E84" s="12">
        <v>8760</v>
      </c>
      <c r="F84" s="14">
        <f t="shared" ref="F84:F86" si="110">(B84-C84)*D84*E84/1000</f>
        <v>24.495555555555558</v>
      </c>
      <c r="G84" s="14">
        <f t="shared" ref="G84:G86" si="111">F84*0.2986*1.079</f>
        <v>7.8922083471111115</v>
      </c>
      <c r="H84" s="14">
        <f t="shared" ref="H84:H86" si="112">G84*200*2.59/1000</f>
        <v>4.0881639238035552</v>
      </c>
      <c r="I84" s="14">
        <f>Затраты!B198</f>
        <v>76.923000000000002</v>
      </c>
      <c r="J84" s="14">
        <f t="shared" ref="J84:J86" si="113">I84/H84</f>
        <v>18.816026322259653</v>
      </c>
    </row>
    <row r="85" spans="1:10" x14ac:dyDescent="0.25">
      <c r="A85" s="10" t="s">
        <v>110</v>
      </c>
      <c r="B85" s="14">
        <v>3.8</v>
      </c>
      <c r="C85" s="14">
        <f t="shared" ref="C85:C86" si="114">0.6/0.27</f>
        <v>2.2222222222222219</v>
      </c>
      <c r="D85" s="14">
        <v>1</v>
      </c>
      <c r="E85" s="12">
        <v>8760</v>
      </c>
      <c r="F85" s="14">
        <f t="shared" si="110"/>
        <v>13.821333333333333</v>
      </c>
      <c r="G85" s="14">
        <f t="shared" si="111"/>
        <v>4.4530870938666665</v>
      </c>
      <c r="H85" s="14">
        <f t="shared" si="112"/>
        <v>2.306699114622933</v>
      </c>
      <c r="I85" s="14">
        <f>Затраты!B201</f>
        <v>34.187999999999995</v>
      </c>
      <c r="J85" s="14">
        <f t="shared" si="113"/>
        <v>14.821178793224869</v>
      </c>
    </row>
    <row r="86" spans="1:10" x14ac:dyDescent="0.25">
      <c r="A86" s="10" t="s">
        <v>110</v>
      </c>
      <c r="B86" s="14">
        <v>3.8</v>
      </c>
      <c r="C86" s="14">
        <f t="shared" si="114"/>
        <v>2.2222222222222219</v>
      </c>
      <c r="D86" s="14">
        <v>1</v>
      </c>
      <c r="E86" s="12">
        <v>8760</v>
      </c>
      <c r="F86" s="14">
        <f t="shared" si="110"/>
        <v>13.821333333333333</v>
      </c>
      <c r="G86" s="14">
        <f t="shared" si="111"/>
        <v>4.4530870938666665</v>
      </c>
      <c r="H86" s="14">
        <f t="shared" si="112"/>
        <v>2.306699114622933</v>
      </c>
      <c r="I86" s="14">
        <f>Затраты!B204</f>
        <v>34.187999999999995</v>
      </c>
      <c r="J86" s="14">
        <f t="shared" si="113"/>
        <v>14.821178793224869</v>
      </c>
    </row>
    <row r="87" spans="1:10" x14ac:dyDescent="0.25">
      <c r="A87" s="15" t="s">
        <v>79</v>
      </c>
      <c r="B87" s="15"/>
      <c r="C87" s="15"/>
      <c r="D87" s="15"/>
      <c r="E87" s="15"/>
      <c r="F87" s="15"/>
      <c r="G87" s="15"/>
      <c r="H87" s="15"/>
      <c r="I87" s="15"/>
      <c r="J87" s="15"/>
    </row>
    <row r="88" spans="1:10" x14ac:dyDescent="0.25">
      <c r="A88" s="10" t="s">
        <v>106</v>
      </c>
      <c r="B88" s="14">
        <v>13.4</v>
      </c>
      <c r="C88" s="14">
        <f>2/0.27</f>
        <v>7.4074074074074066</v>
      </c>
      <c r="D88" s="14">
        <v>1</v>
      </c>
      <c r="E88" s="12">
        <v>8000</v>
      </c>
      <c r="F88" s="14">
        <f t="shared" ref="F88" si="115">(B88-C88)*D88*E88/1000</f>
        <v>47.94074074074075</v>
      </c>
      <c r="G88" s="14">
        <f t="shared" ref="G88" si="116">F88*0.2986*1.079</f>
        <v>15.445998494814816</v>
      </c>
      <c r="H88" s="14">
        <f t="shared" ref="H88" si="117">G88*200*2.59/1000</f>
        <v>8.0010272203140751</v>
      </c>
      <c r="I88" s="14">
        <f>Затраты!B208</f>
        <v>82.620999999999995</v>
      </c>
      <c r="J88" s="14">
        <f t="shared" ref="J88" si="118">I88/H88</f>
        <v>10.326299076977364</v>
      </c>
    </row>
    <row r="89" spans="1:10" x14ac:dyDescent="0.25">
      <c r="A89" s="15" t="s">
        <v>78</v>
      </c>
      <c r="B89" s="15"/>
      <c r="C89" s="15"/>
      <c r="D89" s="15"/>
      <c r="E89" s="15"/>
      <c r="F89" s="15"/>
      <c r="G89" s="15"/>
      <c r="H89" s="15"/>
      <c r="I89" s="15"/>
      <c r="J89" s="15"/>
    </row>
    <row r="90" spans="1:10" x14ac:dyDescent="0.25">
      <c r="A90" s="10" t="s">
        <v>110</v>
      </c>
      <c r="B90" s="14">
        <v>3.8</v>
      </c>
      <c r="C90" s="14">
        <f t="shared" ref="C90" si="119">0.6/0.27</f>
        <v>2.2222222222222219</v>
      </c>
      <c r="D90" s="14">
        <v>1</v>
      </c>
      <c r="E90" s="12">
        <v>8760</v>
      </c>
      <c r="F90" s="14">
        <f t="shared" ref="F90:F92" si="120">(B90-C90)*D90*E90/1000</f>
        <v>13.821333333333333</v>
      </c>
      <c r="G90" s="14">
        <f t="shared" ref="G90:G92" si="121">F90*0.2986*1.079</f>
        <v>4.4530870938666665</v>
      </c>
      <c r="H90" s="14">
        <f t="shared" ref="H90:H92" si="122">G90*200*2.59/1000</f>
        <v>2.306699114622933</v>
      </c>
      <c r="I90" s="14">
        <f>Затраты!B212</f>
        <v>34.187999999999995</v>
      </c>
      <c r="J90" s="14">
        <f t="shared" ref="J90:J92" si="123">I90/H90</f>
        <v>14.821178793224869</v>
      </c>
    </row>
    <row r="91" spans="1:10" x14ac:dyDescent="0.25">
      <c r="A91" s="10" t="s">
        <v>116</v>
      </c>
      <c r="B91" s="14">
        <v>2.7</v>
      </c>
      <c r="C91" s="14">
        <f>0.3/0.27</f>
        <v>1.1111111111111109</v>
      </c>
      <c r="D91" s="14">
        <v>1</v>
      </c>
      <c r="E91" s="12">
        <v>8760</v>
      </c>
      <c r="F91" s="14">
        <f t="shared" si="120"/>
        <v>13.91866666666667</v>
      </c>
      <c r="G91" s="14">
        <f t="shared" si="121"/>
        <v>4.4844468621333347</v>
      </c>
      <c r="H91" s="14">
        <f t="shared" si="122"/>
        <v>2.3229434745850672</v>
      </c>
      <c r="I91" s="14">
        <f>Затраты!B215</f>
        <v>34.187999999999995</v>
      </c>
      <c r="J91" s="14">
        <f t="shared" si="123"/>
        <v>14.717534186279234</v>
      </c>
    </row>
    <row r="92" spans="1:10" x14ac:dyDescent="0.25">
      <c r="A92" s="10" t="s">
        <v>106</v>
      </c>
      <c r="B92" s="14">
        <v>13.4</v>
      </c>
      <c r="C92" s="14">
        <f>2/0.27</f>
        <v>7.4074074074074066</v>
      </c>
      <c r="D92" s="14">
        <v>1</v>
      </c>
      <c r="E92" s="12">
        <v>8000</v>
      </c>
      <c r="F92" s="14">
        <f t="shared" si="120"/>
        <v>47.94074074074075</v>
      </c>
      <c r="G92" s="14">
        <f t="shared" si="121"/>
        <v>15.445998494814816</v>
      </c>
      <c r="H92" s="14">
        <f t="shared" si="122"/>
        <v>8.0010272203140751</v>
      </c>
      <c r="I92" s="14">
        <f>Затраты!B218</f>
        <v>82.620999999999995</v>
      </c>
      <c r="J92" s="14">
        <f t="shared" si="123"/>
        <v>10.326299076977364</v>
      </c>
    </row>
    <row r="93" spans="1:10" x14ac:dyDescent="0.25">
      <c r="A93" s="15" t="s">
        <v>77</v>
      </c>
      <c r="B93" s="15"/>
      <c r="C93" s="15"/>
      <c r="D93" s="15"/>
      <c r="E93" s="15"/>
      <c r="F93" s="15"/>
      <c r="G93" s="15"/>
      <c r="H93" s="15"/>
      <c r="I93" s="15"/>
      <c r="J93" s="15"/>
    </row>
    <row r="94" spans="1:10" x14ac:dyDescent="0.25">
      <c r="A94" s="10" t="s">
        <v>106</v>
      </c>
      <c r="B94" s="14">
        <v>13.4</v>
      </c>
      <c r="C94" s="14">
        <f>2/0.27</f>
        <v>7.4074074074074066</v>
      </c>
      <c r="D94" s="14">
        <v>1</v>
      </c>
      <c r="E94" s="12">
        <v>8000</v>
      </c>
      <c r="F94" s="14">
        <f t="shared" ref="F94:F96" si="124">(B94-C94)*D94*E94/1000</f>
        <v>47.94074074074075</v>
      </c>
      <c r="G94" s="14">
        <f t="shared" ref="G94:G96" si="125">F94*0.2986*1.079</f>
        <v>15.445998494814816</v>
      </c>
      <c r="H94" s="14">
        <f t="shared" ref="H94:H96" si="126">G94*200*2.59/1000</f>
        <v>8.0010272203140751</v>
      </c>
      <c r="I94" s="14">
        <f>Затраты!B222</f>
        <v>82.620999999999995</v>
      </c>
      <c r="J94" s="14">
        <f t="shared" ref="J94:J96" si="127">I94/H94</f>
        <v>10.326299076977364</v>
      </c>
    </row>
    <row r="95" spans="1:10" x14ac:dyDescent="0.25">
      <c r="A95" s="10" t="s">
        <v>110</v>
      </c>
      <c r="B95" s="14">
        <v>3.8</v>
      </c>
      <c r="C95" s="14">
        <f t="shared" ref="C95:C96" si="128">0.6/0.27</f>
        <v>2.2222222222222219</v>
      </c>
      <c r="D95" s="14">
        <v>1</v>
      </c>
      <c r="E95" s="12">
        <v>8760</v>
      </c>
      <c r="F95" s="14">
        <f t="shared" si="124"/>
        <v>13.821333333333333</v>
      </c>
      <c r="G95" s="14">
        <f t="shared" si="125"/>
        <v>4.4530870938666665</v>
      </c>
      <c r="H95" s="14">
        <f t="shared" si="126"/>
        <v>2.306699114622933</v>
      </c>
      <c r="I95" s="14">
        <f>Затраты!B225</f>
        <v>34.187999999999995</v>
      </c>
      <c r="J95" s="14">
        <f t="shared" si="127"/>
        <v>14.821178793224869</v>
      </c>
    </row>
    <row r="96" spans="1:10" x14ac:dyDescent="0.25">
      <c r="A96" s="10" t="s">
        <v>110</v>
      </c>
      <c r="B96" s="14">
        <v>3.8</v>
      </c>
      <c r="C96" s="14">
        <f t="shared" si="128"/>
        <v>2.2222222222222219</v>
      </c>
      <c r="D96" s="14">
        <v>1</v>
      </c>
      <c r="E96" s="12">
        <v>8760</v>
      </c>
      <c r="F96" s="14">
        <f t="shared" si="124"/>
        <v>13.821333333333333</v>
      </c>
      <c r="G96" s="14">
        <f t="shared" si="125"/>
        <v>4.4530870938666665</v>
      </c>
      <c r="H96" s="14">
        <f t="shared" si="126"/>
        <v>2.306699114622933</v>
      </c>
      <c r="I96" s="14">
        <f>Затраты!B228</f>
        <v>34.187999999999995</v>
      </c>
      <c r="J96" s="14">
        <f t="shared" si="127"/>
        <v>14.821178793224869</v>
      </c>
    </row>
    <row r="97" spans="1:10" x14ac:dyDescent="0.25">
      <c r="A97" s="15" t="s">
        <v>76</v>
      </c>
      <c r="B97" s="15"/>
      <c r="C97" s="15"/>
      <c r="D97" s="15"/>
      <c r="E97" s="15"/>
      <c r="F97" s="15"/>
      <c r="G97" s="15"/>
      <c r="H97" s="15"/>
      <c r="I97" s="15"/>
      <c r="J97" s="15"/>
    </row>
    <row r="98" spans="1:10" x14ac:dyDescent="0.25">
      <c r="A98" s="10" t="s">
        <v>112</v>
      </c>
      <c r="B98" s="14">
        <v>7.9</v>
      </c>
      <c r="C98" s="14">
        <f t="shared" ref="C98" si="129">4/0.65</f>
        <v>6.1538461538461533</v>
      </c>
      <c r="D98" s="14">
        <v>1</v>
      </c>
      <c r="E98" s="12">
        <v>8760</v>
      </c>
      <c r="F98" s="14">
        <f t="shared" ref="F98:F102" si="130">(B98-C98)*D98*E98/1000</f>
        <v>15.2963076923077</v>
      </c>
      <c r="G98" s="14">
        <f t="shared" ref="G98:G102" si="131">F98*0.2986*1.079</f>
        <v>4.9283081976000025</v>
      </c>
      <c r="H98" s="14">
        <f t="shared" ref="H98:H102" si="132">G98*200*2.59/1000</f>
        <v>2.5528636463568009</v>
      </c>
      <c r="I98" s="14">
        <f>Затраты!B232</f>
        <v>56.98</v>
      </c>
      <c r="J98" s="14">
        <f t="shared" ref="J98:J102" si="133">I98/H98</f>
        <v>22.320032674411078</v>
      </c>
    </row>
    <row r="99" spans="1:10" x14ac:dyDescent="0.25">
      <c r="A99" s="10" t="s">
        <v>112</v>
      </c>
      <c r="B99" s="14">
        <v>7.9</v>
      </c>
      <c r="C99" s="14">
        <f t="shared" ref="C99" si="134">4/0.65</f>
        <v>6.1538461538461533</v>
      </c>
      <c r="D99" s="14">
        <v>1</v>
      </c>
      <c r="E99" s="12">
        <v>8760</v>
      </c>
      <c r="F99" s="14">
        <f t="shared" si="130"/>
        <v>15.2963076923077</v>
      </c>
      <c r="G99" s="14">
        <f t="shared" si="131"/>
        <v>4.9283081976000025</v>
      </c>
      <c r="H99" s="14">
        <f t="shared" si="132"/>
        <v>2.5528636463568009</v>
      </c>
      <c r="I99" s="14">
        <f>Затраты!B235</f>
        <v>56.98</v>
      </c>
      <c r="J99" s="14">
        <f t="shared" si="133"/>
        <v>22.320032674411078</v>
      </c>
    </row>
    <row r="100" spans="1:10" x14ac:dyDescent="0.25">
      <c r="A100" s="10" t="s">
        <v>111</v>
      </c>
      <c r="B100" s="14">
        <v>11.4</v>
      </c>
      <c r="C100" s="14">
        <f>1/0.27</f>
        <v>3.7037037037037033</v>
      </c>
      <c r="D100" s="14">
        <v>1</v>
      </c>
      <c r="E100" s="12">
        <v>8000</v>
      </c>
      <c r="F100" s="14">
        <f t="shared" si="130"/>
        <v>61.570370370370377</v>
      </c>
      <c r="G100" s="14">
        <f t="shared" si="131"/>
        <v>19.837320687407406</v>
      </c>
      <c r="H100" s="14">
        <f t="shared" si="132"/>
        <v>10.275732116077036</v>
      </c>
      <c r="I100" s="14">
        <f>Затраты!B238</f>
        <v>71.3</v>
      </c>
      <c r="J100" s="14">
        <f t="shared" si="133"/>
        <v>6.9386783534816576</v>
      </c>
    </row>
    <row r="101" spans="1:10" x14ac:dyDescent="0.25">
      <c r="A101" s="10" t="s">
        <v>117</v>
      </c>
      <c r="B101" s="14">
        <v>2.5</v>
      </c>
      <c r="C101" s="14">
        <f>0.3/0.27</f>
        <v>1.1111111111111109</v>
      </c>
      <c r="D101" s="14">
        <v>1</v>
      </c>
      <c r="E101" s="12">
        <v>8760</v>
      </c>
      <c r="F101" s="14">
        <f t="shared" si="130"/>
        <v>12.166666666666668</v>
      </c>
      <c r="G101" s="14">
        <f t="shared" si="131"/>
        <v>3.9199710333333333</v>
      </c>
      <c r="H101" s="14">
        <f t="shared" si="132"/>
        <v>2.0305449952666668</v>
      </c>
      <c r="I101" s="14">
        <f>Затраты!B241</f>
        <v>31.338999999999999</v>
      </c>
      <c r="J101" s="14">
        <f t="shared" si="133"/>
        <v>15.433787516678162</v>
      </c>
    </row>
    <row r="102" spans="1:10" x14ac:dyDescent="0.25">
      <c r="A102" s="10" t="s">
        <v>112</v>
      </c>
      <c r="B102" s="14">
        <v>7.9</v>
      </c>
      <c r="C102" s="14">
        <f t="shared" ref="C102" si="135">4/0.65</f>
        <v>6.1538461538461533</v>
      </c>
      <c r="D102" s="14">
        <v>1</v>
      </c>
      <c r="E102" s="12">
        <v>8760</v>
      </c>
      <c r="F102" s="14">
        <f t="shared" si="130"/>
        <v>15.2963076923077</v>
      </c>
      <c r="G102" s="14">
        <f t="shared" si="131"/>
        <v>4.9283081976000025</v>
      </c>
      <c r="H102" s="14">
        <f t="shared" si="132"/>
        <v>2.5528636463568009</v>
      </c>
      <c r="I102" s="14">
        <f>Затраты!B244</f>
        <v>56.98</v>
      </c>
      <c r="J102" s="14">
        <f t="shared" si="133"/>
        <v>22.320032674411078</v>
      </c>
    </row>
    <row r="103" spans="1:10" x14ac:dyDescent="0.25">
      <c r="A103" s="15" t="s">
        <v>75</v>
      </c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1:10" x14ac:dyDescent="0.25">
      <c r="A104" s="10" t="s">
        <v>114</v>
      </c>
      <c r="B104" s="14">
        <v>6.5</v>
      </c>
      <c r="C104" s="14">
        <f t="shared" ref="C104" si="136">1/0.27</f>
        <v>3.7037037037037033</v>
      </c>
      <c r="D104" s="14">
        <v>1</v>
      </c>
      <c r="E104" s="12">
        <v>8760</v>
      </c>
      <c r="F104" s="14">
        <f t="shared" ref="F104" si="137">(B104-C104)*D104*E104/1000</f>
        <v>24.495555555555558</v>
      </c>
      <c r="G104" s="14">
        <f t="shared" ref="G104" si="138">F104*0.2986*1.079</f>
        <v>7.8922083471111115</v>
      </c>
      <c r="H104" s="14">
        <f t="shared" ref="H104" si="139">G104*200*2.59/1000</f>
        <v>4.0881639238035552</v>
      </c>
      <c r="I104" s="14">
        <f>Затраты!B248</f>
        <v>76.923000000000002</v>
      </c>
      <c r="J104" s="14">
        <f t="shared" ref="J104" si="140">I104/H104</f>
        <v>18.816026322259653</v>
      </c>
    </row>
    <row r="105" spans="1:10" x14ac:dyDescent="0.25">
      <c r="A105" s="15" t="s">
        <v>74</v>
      </c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25">
      <c r="A106" s="10" t="s">
        <v>111</v>
      </c>
      <c r="B106" s="14">
        <v>11.4</v>
      </c>
      <c r="C106" s="14">
        <f t="shared" ref="C106:C107" si="141">1/0.27</f>
        <v>3.7037037037037033</v>
      </c>
      <c r="D106" s="14">
        <v>1</v>
      </c>
      <c r="E106" s="12">
        <v>8000</v>
      </c>
      <c r="F106" s="14">
        <f t="shared" ref="F106:F107" si="142">(B106-C106)*D106*E106/1000</f>
        <v>61.570370370370377</v>
      </c>
      <c r="G106" s="14">
        <f t="shared" ref="G106:G107" si="143">F106*0.2986*1.079</f>
        <v>19.837320687407406</v>
      </c>
      <c r="H106" s="14">
        <f t="shared" ref="H106:H107" si="144">G106*200*2.59/1000</f>
        <v>10.275732116077036</v>
      </c>
      <c r="I106" s="14">
        <f>Затраты!B252</f>
        <v>71.3</v>
      </c>
      <c r="J106" s="14">
        <f t="shared" ref="J106:J107" si="145">I106/H106</f>
        <v>6.9386783534816576</v>
      </c>
    </row>
    <row r="107" spans="1:10" x14ac:dyDescent="0.25">
      <c r="A107" s="10" t="s">
        <v>111</v>
      </c>
      <c r="B107" s="14">
        <v>11.4</v>
      </c>
      <c r="C107" s="14">
        <f t="shared" si="141"/>
        <v>3.7037037037037033</v>
      </c>
      <c r="D107" s="14">
        <v>1</v>
      </c>
      <c r="E107" s="12">
        <v>8000</v>
      </c>
      <c r="F107" s="14">
        <f t="shared" si="142"/>
        <v>61.570370370370377</v>
      </c>
      <c r="G107" s="14">
        <f t="shared" si="143"/>
        <v>19.837320687407406</v>
      </c>
      <c r="H107" s="14">
        <f t="shared" si="144"/>
        <v>10.275732116077036</v>
      </c>
      <c r="I107" s="14">
        <f>Затраты!B255</f>
        <v>71.3</v>
      </c>
      <c r="J107" s="14">
        <f t="shared" si="145"/>
        <v>6.9386783534816576</v>
      </c>
    </row>
    <row r="108" spans="1:10" x14ac:dyDescent="0.25">
      <c r="A108" s="15" t="s">
        <v>73</v>
      </c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1:10" x14ac:dyDescent="0.25">
      <c r="A109" s="10" t="s">
        <v>112</v>
      </c>
      <c r="B109" s="14">
        <v>7.9</v>
      </c>
      <c r="C109" s="14">
        <f t="shared" ref="C109" si="146">4/0.65</f>
        <v>6.1538461538461533</v>
      </c>
      <c r="D109" s="14">
        <v>1</v>
      </c>
      <c r="E109" s="12">
        <v>8760</v>
      </c>
      <c r="F109" s="14">
        <f t="shared" ref="F109:F110" si="147">(B109-C109)*D109*E109/1000</f>
        <v>15.2963076923077</v>
      </c>
      <c r="G109" s="14">
        <f t="shared" ref="G109:G110" si="148">F109*0.2986*1.079</f>
        <v>4.9283081976000025</v>
      </c>
      <c r="H109" s="14">
        <f t="shared" ref="H109:H110" si="149">G109*200*2.59/1000</f>
        <v>2.5528636463568009</v>
      </c>
      <c r="I109" s="14">
        <f>Затраты!B259</f>
        <v>56.98</v>
      </c>
      <c r="J109" s="14">
        <f t="shared" ref="J109:J110" si="150">I109/H109</f>
        <v>22.320032674411078</v>
      </c>
    </row>
    <row r="110" spans="1:10" x14ac:dyDescent="0.25">
      <c r="A110" s="10" t="s">
        <v>109</v>
      </c>
      <c r="B110" s="14">
        <v>4.5</v>
      </c>
      <c r="C110" s="14">
        <f>1/0.27</f>
        <v>3.7037037037037033</v>
      </c>
      <c r="D110" s="14">
        <v>1</v>
      </c>
      <c r="E110" s="12">
        <v>8760</v>
      </c>
      <c r="F110" s="14">
        <f t="shared" si="147"/>
        <v>6.9755555555555597</v>
      </c>
      <c r="G110" s="14">
        <f t="shared" si="148"/>
        <v>2.2474500591111122</v>
      </c>
      <c r="H110" s="14">
        <f t="shared" si="149"/>
        <v>1.1641791306195559</v>
      </c>
      <c r="I110" s="14">
        <f>Затраты!B262</f>
        <v>39.885999999999996</v>
      </c>
      <c r="J110" s="14">
        <f t="shared" si="150"/>
        <v>34.261050512710497</v>
      </c>
    </row>
    <row r="111" spans="1:10" x14ac:dyDescent="0.25">
      <c r="A111" s="15" t="s">
        <v>72</v>
      </c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 x14ac:dyDescent="0.25">
      <c r="A112" s="10" t="s">
        <v>112</v>
      </c>
      <c r="B112" s="14">
        <v>7.9</v>
      </c>
      <c r="C112" s="14">
        <f t="shared" ref="C112:C115" si="151">4/0.65</f>
        <v>6.1538461538461533</v>
      </c>
      <c r="D112" s="14">
        <v>1</v>
      </c>
      <c r="E112" s="12">
        <v>8760</v>
      </c>
      <c r="F112" s="14">
        <f t="shared" ref="F112:F116" si="152">(B112-C112)*D112*E112/1000</f>
        <v>15.2963076923077</v>
      </c>
      <c r="G112" s="14">
        <f t="shared" ref="G112:G116" si="153">F112*0.2986*1.079</f>
        <v>4.9283081976000025</v>
      </c>
      <c r="H112" s="14">
        <f t="shared" ref="H112:H116" si="154">G112*200*2.59/1000</f>
        <v>2.5528636463568009</v>
      </c>
      <c r="I112" s="14">
        <f>Затраты!B266</f>
        <v>56.98</v>
      </c>
      <c r="J112" s="14">
        <f t="shared" ref="J112:J116" si="155">I112/H112</f>
        <v>22.320032674411078</v>
      </c>
    </row>
    <row r="113" spans="1:10" x14ac:dyDescent="0.25">
      <c r="A113" s="10" t="s">
        <v>112</v>
      </c>
      <c r="B113" s="14">
        <v>7.9</v>
      </c>
      <c r="C113" s="14">
        <f t="shared" si="151"/>
        <v>6.1538461538461533</v>
      </c>
      <c r="D113" s="14">
        <v>1</v>
      </c>
      <c r="E113" s="12">
        <v>8760</v>
      </c>
      <c r="F113" s="14">
        <f t="shared" si="152"/>
        <v>15.2963076923077</v>
      </c>
      <c r="G113" s="14">
        <f t="shared" si="153"/>
        <v>4.9283081976000025</v>
      </c>
      <c r="H113" s="14">
        <f t="shared" si="154"/>
        <v>2.5528636463568009</v>
      </c>
      <c r="I113" s="14">
        <f>Затраты!B269</f>
        <v>56.98</v>
      </c>
      <c r="J113" s="14">
        <f t="shared" si="155"/>
        <v>22.320032674411078</v>
      </c>
    </row>
    <row r="114" spans="1:10" x14ac:dyDescent="0.25">
      <c r="A114" s="10" t="s">
        <v>112</v>
      </c>
      <c r="B114" s="14">
        <v>7.9</v>
      </c>
      <c r="C114" s="14">
        <f t="shared" si="151"/>
        <v>6.1538461538461533</v>
      </c>
      <c r="D114" s="14">
        <v>1</v>
      </c>
      <c r="E114" s="12">
        <v>8760</v>
      </c>
      <c r="F114" s="14">
        <f t="shared" si="152"/>
        <v>15.2963076923077</v>
      </c>
      <c r="G114" s="14">
        <f t="shared" si="153"/>
        <v>4.9283081976000025</v>
      </c>
      <c r="H114" s="14">
        <f t="shared" si="154"/>
        <v>2.5528636463568009</v>
      </c>
      <c r="I114" s="14">
        <f>Затраты!B272</f>
        <v>56.98</v>
      </c>
      <c r="J114" s="14">
        <f t="shared" si="155"/>
        <v>22.320032674411078</v>
      </c>
    </row>
    <row r="115" spans="1:10" x14ac:dyDescent="0.25">
      <c r="A115" s="10" t="s">
        <v>112</v>
      </c>
      <c r="B115" s="14">
        <v>7.9</v>
      </c>
      <c r="C115" s="14">
        <f t="shared" si="151"/>
        <v>6.1538461538461533</v>
      </c>
      <c r="D115" s="14">
        <v>1</v>
      </c>
      <c r="E115" s="12">
        <v>8760</v>
      </c>
      <c r="F115" s="14">
        <f t="shared" si="152"/>
        <v>15.2963076923077</v>
      </c>
      <c r="G115" s="14">
        <f t="shared" si="153"/>
        <v>4.9283081976000025</v>
      </c>
      <c r="H115" s="14">
        <f t="shared" si="154"/>
        <v>2.5528636463568009</v>
      </c>
      <c r="I115" s="14">
        <f>Затраты!B275</f>
        <v>56.98</v>
      </c>
      <c r="J115" s="14">
        <f t="shared" si="155"/>
        <v>22.320032674411078</v>
      </c>
    </row>
    <row r="116" spans="1:10" x14ac:dyDescent="0.25">
      <c r="A116" s="10" t="s">
        <v>106</v>
      </c>
      <c r="B116" s="14">
        <v>13.4</v>
      </c>
      <c r="C116" s="14">
        <f>2/0.27</f>
        <v>7.4074074074074066</v>
      </c>
      <c r="D116" s="14">
        <v>1</v>
      </c>
      <c r="E116" s="12">
        <v>8000</v>
      </c>
      <c r="F116" s="14">
        <f t="shared" si="152"/>
        <v>47.94074074074075</v>
      </c>
      <c r="G116" s="14">
        <f t="shared" si="153"/>
        <v>15.445998494814816</v>
      </c>
      <c r="H116" s="14">
        <f t="shared" si="154"/>
        <v>8.0010272203140751</v>
      </c>
      <c r="I116" s="14">
        <f>Затраты!B278</f>
        <v>82.620999999999995</v>
      </c>
      <c r="J116" s="14">
        <f t="shared" si="155"/>
        <v>10.326299076977364</v>
      </c>
    </row>
    <row r="117" spans="1:10" x14ac:dyDescent="0.25">
      <c r="A117" s="15" t="s">
        <v>71</v>
      </c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0" x14ac:dyDescent="0.25">
      <c r="A118" s="10" t="s">
        <v>116</v>
      </c>
      <c r="B118" s="14">
        <v>2.7</v>
      </c>
      <c r="C118" s="14">
        <f>0.3/0.65</f>
        <v>0.46153846153846151</v>
      </c>
      <c r="D118" s="14">
        <v>1</v>
      </c>
      <c r="E118" s="12">
        <v>8760</v>
      </c>
      <c r="F118" s="14">
        <f t="shared" ref="F118:F121" si="156">(B118-C118)*D118*E118/1000</f>
        <v>19.608923076923077</v>
      </c>
      <c r="G118" s="14">
        <f t="shared" ref="G118:G121" si="157">F118*0.2986*1.079</f>
        <v>6.3177871607999991</v>
      </c>
      <c r="H118" s="14">
        <f t="shared" ref="H118:H121" si="158">G118*200*2.59/1000</f>
        <v>3.2726137492943992</v>
      </c>
      <c r="I118" s="14">
        <f>Затраты!B282</f>
        <v>34.187999999999995</v>
      </c>
      <c r="J118" s="14">
        <f t="shared" ref="J118:J121" si="159">I118/H118</f>
        <v>10.446695705342922</v>
      </c>
    </row>
    <row r="119" spans="1:10" x14ac:dyDescent="0.25">
      <c r="A119" s="10" t="s">
        <v>116</v>
      </c>
      <c r="B119" s="14">
        <v>2.7</v>
      </c>
      <c r="C119" s="14">
        <f t="shared" ref="C119:C120" si="160">0.3/0.65</f>
        <v>0.46153846153846151</v>
      </c>
      <c r="D119" s="14">
        <v>1</v>
      </c>
      <c r="E119" s="12">
        <v>8760</v>
      </c>
      <c r="F119" s="14">
        <f t="shared" si="156"/>
        <v>19.608923076923077</v>
      </c>
      <c r="G119" s="14">
        <f t="shared" si="157"/>
        <v>6.3177871607999991</v>
      </c>
      <c r="H119" s="14">
        <f t="shared" si="158"/>
        <v>3.2726137492943992</v>
      </c>
      <c r="I119" s="14">
        <f>Затраты!B285</f>
        <v>34.187999999999995</v>
      </c>
      <c r="J119" s="14">
        <f t="shared" si="159"/>
        <v>10.446695705342922</v>
      </c>
    </row>
    <row r="120" spans="1:10" x14ac:dyDescent="0.25">
      <c r="A120" s="10" t="s">
        <v>116</v>
      </c>
      <c r="B120" s="14">
        <v>2.7</v>
      </c>
      <c r="C120" s="14">
        <f t="shared" si="160"/>
        <v>0.46153846153846151</v>
      </c>
      <c r="D120" s="14">
        <v>1</v>
      </c>
      <c r="E120" s="12">
        <v>8760</v>
      </c>
      <c r="F120" s="14">
        <f t="shared" si="156"/>
        <v>19.608923076923077</v>
      </c>
      <c r="G120" s="14">
        <f t="shared" si="157"/>
        <v>6.3177871607999991</v>
      </c>
      <c r="H120" s="14">
        <f t="shared" si="158"/>
        <v>3.2726137492943992</v>
      </c>
      <c r="I120" s="14">
        <f>Затраты!B288</f>
        <v>34.187999999999995</v>
      </c>
      <c r="J120" s="14">
        <f t="shared" si="159"/>
        <v>10.446695705342922</v>
      </c>
    </row>
    <row r="121" spans="1:10" x14ac:dyDescent="0.25">
      <c r="A121" s="10" t="s">
        <v>106</v>
      </c>
      <c r="B121" s="14">
        <v>13.4</v>
      </c>
      <c r="C121" s="14">
        <f>2/0.27</f>
        <v>7.4074074074074066</v>
      </c>
      <c r="D121" s="14">
        <v>1</v>
      </c>
      <c r="E121" s="12">
        <v>8000</v>
      </c>
      <c r="F121" s="14">
        <f t="shared" si="156"/>
        <v>47.94074074074075</v>
      </c>
      <c r="G121" s="14">
        <f t="shared" si="157"/>
        <v>15.445998494814816</v>
      </c>
      <c r="H121" s="14">
        <f t="shared" si="158"/>
        <v>8.0010272203140751</v>
      </c>
      <c r="I121" s="14">
        <f>Затраты!B291</f>
        <v>82.620999999999995</v>
      </c>
      <c r="J121" s="14">
        <f t="shared" si="159"/>
        <v>10.326299076977364</v>
      </c>
    </row>
    <row r="122" spans="1:10" x14ac:dyDescent="0.25">
      <c r="A122" s="15" t="s">
        <v>70</v>
      </c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 x14ac:dyDescent="0.25">
      <c r="A123" s="10" t="s">
        <v>106</v>
      </c>
      <c r="B123" s="14">
        <v>13.4</v>
      </c>
      <c r="C123" s="14">
        <f>2/0.27</f>
        <v>7.4074074074074066</v>
      </c>
      <c r="D123" s="14">
        <v>1</v>
      </c>
      <c r="E123" s="12">
        <v>8000</v>
      </c>
      <c r="F123" s="14">
        <f t="shared" ref="F123:F124" si="161">(B123-C123)*D123*E123/1000</f>
        <v>47.94074074074075</v>
      </c>
      <c r="G123" s="14">
        <f t="shared" ref="G123:G124" si="162">F123*0.2986*1.079</f>
        <v>15.445998494814816</v>
      </c>
      <c r="H123" s="14">
        <f t="shared" ref="H123:H124" si="163">G123*200*2.59/1000</f>
        <v>8.0010272203140751</v>
      </c>
      <c r="I123" s="14">
        <f>Затраты!B295</f>
        <v>82.620999999999995</v>
      </c>
      <c r="J123" s="14">
        <f t="shared" ref="J123:J124" si="164">I123/H123</f>
        <v>10.326299076977364</v>
      </c>
    </row>
    <row r="124" spans="1:10" x14ac:dyDescent="0.25">
      <c r="A124" s="10" t="s">
        <v>111</v>
      </c>
      <c r="B124" s="14">
        <v>11.4</v>
      </c>
      <c r="C124" s="14">
        <f t="shared" ref="C124" si="165">1/0.27</f>
        <v>3.7037037037037033</v>
      </c>
      <c r="D124" s="14">
        <v>1</v>
      </c>
      <c r="E124" s="12">
        <v>8000</v>
      </c>
      <c r="F124" s="14">
        <f t="shared" si="161"/>
        <v>61.570370370370377</v>
      </c>
      <c r="G124" s="14">
        <f t="shared" si="162"/>
        <v>19.837320687407406</v>
      </c>
      <c r="H124" s="14">
        <f t="shared" si="163"/>
        <v>10.275732116077036</v>
      </c>
      <c r="I124" s="14">
        <f>Затраты!B298</f>
        <v>71.3</v>
      </c>
      <c r="J124" s="14">
        <f t="shared" si="164"/>
        <v>6.9386783534816576</v>
      </c>
    </row>
    <row r="125" spans="1:10" x14ac:dyDescent="0.25">
      <c r="A125" s="15" t="s">
        <v>69</v>
      </c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1:10" x14ac:dyDescent="0.25">
      <c r="A126" s="10" t="s">
        <v>114</v>
      </c>
      <c r="B126" s="14">
        <v>6.5</v>
      </c>
      <c r="C126" s="14">
        <f t="shared" ref="C126" si="166">1/0.27</f>
        <v>3.7037037037037033</v>
      </c>
      <c r="D126" s="14">
        <v>1</v>
      </c>
      <c r="E126" s="12">
        <v>8760</v>
      </c>
      <c r="F126" s="14">
        <f t="shared" ref="F126:F127" si="167">(B126-C126)*D126*E126/1000</f>
        <v>24.495555555555558</v>
      </c>
      <c r="G126" s="14">
        <f t="shared" ref="G126:G127" si="168">F126*0.2986*1.079</f>
        <v>7.8922083471111115</v>
      </c>
      <c r="H126" s="14">
        <f t="shared" ref="H126:H127" si="169">G126*200*2.59/1000</f>
        <v>4.0881639238035552</v>
      </c>
      <c r="I126" s="14">
        <f>Затраты!B302</f>
        <v>76.923000000000002</v>
      </c>
      <c r="J126" s="14">
        <f t="shared" ref="J126:J127" si="170">I126/H126</f>
        <v>18.816026322259653</v>
      </c>
    </row>
    <row r="127" spans="1:10" x14ac:dyDescent="0.25">
      <c r="A127" s="10" t="s">
        <v>110</v>
      </c>
      <c r="B127" s="14">
        <v>3.8</v>
      </c>
      <c r="C127" s="14">
        <f t="shared" ref="C127" si="171">0.6/0.27</f>
        <v>2.2222222222222219</v>
      </c>
      <c r="D127" s="14">
        <v>1</v>
      </c>
      <c r="E127" s="12">
        <v>8760</v>
      </c>
      <c r="F127" s="14">
        <f t="shared" si="167"/>
        <v>13.821333333333333</v>
      </c>
      <c r="G127" s="14">
        <f t="shared" si="168"/>
        <v>4.4530870938666665</v>
      </c>
      <c r="H127" s="14">
        <f t="shared" si="169"/>
        <v>2.306699114622933</v>
      </c>
      <c r="I127" s="14">
        <f>Затраты!B305</f>
        <v>34.187999999999995</v>
      </c>
      <c r="J127" s="14">
        <f t="shared" si="170"/>
        <v>14.821178793224869</v>
      </c>
    </row>
    <row r="128" spans="1:10" x14ac:dyDescent="0.25">
      <c r="A128" s="15" t="s">
        <v>68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x14ac:dyDescent="0.25">
      <c r="A129" s="10" t="s">
        <v>112</v>
      </c>
      <c r="B129" s="14">
        <v>7.9</v>
      </c>
      <c r="C129" s="14">
        <f t="shared" ref="C129:C130" si="172">4/0.65</f>
        <v>6.1538461538461533</v>
      </c>
      <c r="D129" s="14">
        <v>1</v>
      </c>
      <c r="E129" s="12">
        <v>8760</v>
      </c>
      <c r="F129" s="14">
        <f t="shared" ref="F129:F132" si="173">(B129-C129)*D129*E129/1000</f>
        <v>15.2963076923077</v>
      </c>
      <c r="G129" s="14">
        <f t="shared" ref="G129:G132" si="174">F129*0.2986*1.079</f>
        <v>4.9283081976000025</v>
      </c>
      <c r="H129" s="14">
        <f t="shared" ref="H129:H132" si="175">G129*200*2.59/1000</f>
        <v>2.5528636463568009</v>
      </c>
      <c r="I129" s="14">
        <f>Затраты!B309</f>
        <v>56.98</v>
      </c>
      <c r="J129" s="14">
        <f t="shared" ref="J129:J132" si="176">I129/H129</f>
        <v>22.320032674411078</v>
      </c>
    </row>
    <row r="130" spans="1:10" x14ac:dyDescent="0.25">
      <c r="A130" s="10" t="s">
        <v>112</v>
      </c>
      <c r="B130" s="14">
        <v>7.9</v>
      </c>
      <c r="C130" s="14">
        <f t="shared" si="172"/>
        <v>6.1538461538461533</v>
      </c>
      <c r="D130" s="14">
        <v>1</v>
      </c>
      <c r="E130" s="12">
        <v>8760</v>
      </c>
      <c r="F130" s="14">
        <f t="shared" si="173"/>
        <v>15.2963076923077</v>
      </c>
      <c r="G130" s="14">
        <f t="shared" si="174"/>
        <v>4.9283081976000025</v>
      </c>
      <c r="H130" s="14">
        <f t="shared" si="175"/>
        <v>2.5528636463568009</v>
      </c>
      <c r="I130" s="14">
        <f>Затраты!B312</f>
        <v>56.98</v>
      </c>
      <c r="J130" s="14">
        <f t="shared" si="176"/>
        <v>22.320032674411078</v>
      </c>
    </row>
    <row r="131" spans="1:10" x14ac:dyDescent="0.25">
      <c r="A131" s="10" t="s">
        <v>106</v>
      </c>
      <c r="B131" s="14">
        <v>13.4</v>
      </c>
      <c r="C131" s="14">
        <f>2/0.27</f>
        <v>7.4074074074074066</v>
      </c>
      <c r="D131" s="14">
        <v>1</v>
      </c>
      <c r="E131" s="12">
        <v>8000</v>
      </c>
      <c r="F131" s="14">
        <f t="shared" si="173"/>
        <v>47.94074074074075</v>
      </c>
      <c r="G131" s="14">
        <f t="shared" si="174"/>
        <v>15.445998494814816</v>
      </c>
      <c r="H131" s="14">
        <f t="shared" si="175"/>
        <v>8.0010272203140751</v>
      </c>
      <c r="I131" s="14">
        <f>Затраты!B315</f>
        <v>82.620999999999995</v>
      </c>
      <c r="J131" s="14">
        <f t="shared" si="176"/>
        <v>10.326299076977364</v>
      </c>
    </row>
    <row r="132" spans="1:10" x14ac:dyDescent="0.25">
      <c r="A132" s="10" t="s">
        <v>109</v>
      </c>
      <c r="B132" s="14">
        <v>4.5</v>
      </c>
      <c r="C132" s="14">
        <f>1/0.27</f>
        <v>3.7037037037037033</v>
      </c>
      <c r="D132" s="14">
        <v>1</v>
      </c>
      <c r="E132" s="12">
        <v>8760</v>
      </c>
      <c r="F132" s="14">
        <f t="shared" si="173"/>
        <v>6.9755555555555597</v>
      </c>
      <c r="G132" s="14">
        <f t="shared" si="174"/>
        <v>2.2474500591111122</v>
      </c>
      <c r="H132" s="14">
        <f t="shared" si="175"/>
        <v>1.1641791306195559</v>
      </c>
      <c r="I132" s="14">
        <f>Затраты!B318</f>
        <v>39.885999999999996</v>
      </c>
      <c r="J132" s="14">
        <f t="shared" si="176"/>
        <v>34.261050512710497</v>
      </c>
    </row>
    <row r="133" spans="1:10" x14ac:dyDescent="0.25">
      <c r="A133" s="15" t="s">
        <v>67</v>
      </c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 x14ac:dyDescent="0.25">
      <c r="A134" s="10" t="s">
        <v>106</v>
      </c>
      <c r="B134" s="14">
        <v>13.4</v>
      </c>
      <c r="C134" s="14">
        <f t="shared" ref="C134:C135" si="177">2/0.27</f>
        <v>7.4074074074074066</v>
      </c>
      <c r="D134" s="14">
        <v>1</v>
      </c>
      <c r="E134" s="12">
        <v>8000</v>
      </c>
      <c r="F134" s="14">
        <f t="shared" ref="F134:F135" si="178">(B134-C134)*D134*E134/1000</f>
        <v>47.94074074074075</v>
      </c>
      <c r="G134" s="14">
        <f t="shared" ref="G134:G135" si="179">F134*0.2986*1.079</f>
        <v>15.445998494814816</v>
      </c>
      <c r="H134" s="14">
        <f t="shared" ref="H134:H135" si="180">G134*200*2.59/1000</f>
        <v>8.0010272203140751</v>
      </c>
      <c r="I134" s="14">
        <f>Затраты!B322</f>
        <v>82.620999999999995</v>
      </c>
      <c r="J134" s="14">
        <f t="shared" ref="J134:J135" si="181">I134/H134</f>
        <v>10.326299076977364</v>
      </c>
    </row>
    <row r="135" spans="1:10" x14ac:dyDescent="0.25">
      <c r="A135" s="10" t="s">
        <v>106</v>
      </c>
      <c r="B135" s="14">
        <v>13.4</v>
      </c>
      <c r="C135" s="14">
        <f t="shared" si="177"/>
        <v>7.4074074074074066</v>
      </c>
      <c r="D135" s="14">
        <v>1</v>
      </c>
      <c r="E135" s="12">
        <v>8000</v>
      </c>
      <c r="F135" s="14">
        <f t="shared" si="178"/>
        <v>47.94074074074075</v>
      </c>
      <c r="G135" s="14">
        <f t="shared" si="179"/>
        <v>15.445998494814816</v>
      </c>
      <c r="H135" s="14">
        <f t="shared" si="180"/>
        <v>8.0010272203140751</v>
      </c>
      <c r="I135" s="14">
        <f>Затраты!B325</f>
        <v>82.620999999999995</v>
      </c>
      <c r="J135" s="14">
        <f t="shared" si="181"/>
        <v>10.326299076977364</v>
      </c>
    </row>
    <row r="136" spans="1:10" x14ac:dyDescent="0.25">
      <c r="A136" s="15" t="s">
        <v>66</v>
      </c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1:10" x14ac:dyDescent="0.25">
      <c r="A137" s="10" t="s">
        <v>119</v>
      </c>
      <c r="B137" s="14">
        <v>9.3000000000000007</v>
      </c>
      <c r="C137" s="14">
        <f>1/0.27</f>
        <v>3.7037037037037033</v>
      </c>
      <c r="D137" s="14">
        <v>1</v>
      </c>
      <c r="E137" s="12">
        <v>8000</v>
      </c>
      <c r="F137" s="14">
        <f t="shared" ref="F137:F138" si="182">(B137-C137)*D137*E137/1000</f>
        <v>44.770370370370379</v>
      </c>
      <c r="G137" s="14">
        <f t="shared" ref="G137:G138" si="183">F137*0.2986*1.079</f>
        <v>14.424538767407409</v>
      </c>
      <c r="H137" s="14">
        <f t="shared" ref="H137:H138" si="184">G137*200*2.59/1000</f>
        <v>7.471911081517038</v>
      </c>
      <c r="I137" s="14">
        <f>Затраты!B329</f>
        <v>71.3</v>
      </c>
      <c r="J137" s="14">
        <f t="shared" ref="J137:J138" si="185">I137/H137</f>
        <v>9.5424047773228864</v>
      </c>
    </row>
    <row r="138" spans="1:10" x14ac:dyDescent="0.25">
      <c r="A138" s="10" t="s">
        <v>110</v>
      </c>
      <c r="B138" s="14">
        <v>3.8</v>
      </c>
      <c r="C138" s="14">
        <f t="shared" ref="C138" si="186">0.6/0.27</f>
        <v>2.2222222222222219</v>
      </c>
      <c r="D138" s="14">
        <v>1</v>
      </c>
      <c r="E138" s="12">
        <v>8760</v>
      </c>
      <c r="F138" s="14">
        <f t="shared" si="182"/>
        <v>13.821333333333333</v>
      </c>
      <c r="G138" s="14">
        <f t="shared" si="183"/>
        <v>4.4530870938666665</v>
      </c>
      <c r="H138" s="14">
        <f t="shared" si="184"/>
        <v>2.306699114622933</v>
      </c>
      <c r="I138" s="14">
        <f>Затраты!B332</f>
        <v>34.187999999999995</v>
      </c>
      <c r="J138" s="14">
        <f t="shared" si="185"/>
        <v>14.821178793224869</v>
      </c>
    </row>
    <row r="139" spans="1:10" x14ac:dyDescent="0.25">
      <c r="A139" s="15" t="s">
        <v>65</v>
      </c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1:10" x14ac:dyDescent="0.25">
      <c r="A140" s="10" t="s">
        <v>114</v>
      </c>
      <c r="B140" s="14">
        <v>6.5</v>
      </c>
      <c r="C140" s="14">
        <f t="shared" ref="C140" si="187">1/0.27</f>
        <v>3.7037037037037033</v>
      </c>
      <c r="D140" s="14">
        <v>1</v>
      </c>
      <c r="E140" s="12">
        <v>8760</v>
      </c>
      <c r="F140" s="14">
        <f t="shared" ref="F140" si="188">(B140-C140)*D140*E140/1000</f>
        <v>24.495555555555558</v>
      </c>
      <c r="G140" s="14">
        <f t="shared" ref="G140" si="189">F140*0.2986*1.079</f>
        <v>7.8922083471111115</v>
      </c>
      <c r="H140" s="14">
        <f t="shared" ref="H140" si="190">G140*200*2.59/1000</f>
        <v>4.0881639238035552</v>
      </c>
      <c r="I140" s="14">
        <f>Затраты!B336</f>
        <v>76.923000000000002</v>
      </c>
      <c r="J140" s="14">
        <f t="shared" ref="J140" si="191">I140/H140</f>
        <v>18.816026322259653</v>
      </c>
    </row>
    <row r="141" spans="1:10" x14ac:dyDescent="0.25">
      <c r="A141" s="15" t="s">
        <v>64</v>
      </c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0" x14ac:dyDescent="0.25">
      <c r="A142" s="10" t="s">
        <v>110</v>
      </c>
      <c r="B142" s="14">
        <v>3.8</v>
      </c>
      <c r="C142" s="14">
        <f t="shared" ref="C142:C143" si="192">0.6/0.27</f>
        <v>2.2222222222222219</v>
      </c>
      <c r="D142" s="14">
        <v>1</v>
      </c>
      <c r="E142" s="12">
        <v>8760</v>
      </c>
      <c r="F142" s="14">
        <f t="shared" ref="F142:F143" si="193">(B142-C142)*D142*E142/1000</f>
        <v>13.821333333333333</v>
      </c>
      <c r="G142" s="14">
        <f t="shared" ref="G142:G143" si="194">F142*0.2986*1.079</f>
        <v>4.4530870938666665</v>
      </c>
      <c r="H142" s="14">
        <f t="shared" ref="H142:H143" si="195">G142*200*2.59/1000</f>
        <v>2.306699114622933</v>
      </c>
      <c r="I142" s="14">
        <f>Затраты!B340</f>
        <v>34.187999999999995</v>
      </c>
      <c r="J142" s="14">
        <f t="shared" ref="J142:J143" si="196">I142/H142</f>
        <v>14.821178793224869</v>
      </c>
    </row>
    <row r="143" spans="1:10" x14ac:dyDescent="0.25">
      <c r="A143" s="10" t="s">
        <v>110</v>
      </c>
      <c r="B143" s="14">
        <v>3.8</v>
      </c>
      <c r="C143" s="14">
        <f t="shared" si="192"/>
        <v>2.2222222222222219</v>
      </c>
      <c r="D143" s="14">
        <v>1</v>
      </c>
      <c r="E143" s="12">
        <v>8760</v>
      </c>
      <c r="F143" s="14">
        <f t="shared" si="193"/>
        <v>13.821333333333333</v>
      </c>
      <c r="G143" s="14">
        <f t="shared" si="194"/>
        <v>4.4530870938666665</v>
      </c>
      <c r="H143" s="14">
        <f t="shared" si="195"/>
        <v>2.306699114622933</v>
      </c>
      <c r="I143" s="14">
        <f>Затраты!B343</f>
        <v>34.187999999999995</v>
      </c>
      <c r="J143" s="14">
        <f t="shared" si="196"/>
        <v>14.821178793224869</v>
      </c>
    </row>
    <row r="144" spans="1:10" x14ac:dyDescent="0.25">
      <c r="A144" s="15" t="s">
        <v>17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25">
      <c r="A145" s="10" t="s">
        <v>111</v>
      </c>
      <c r="B145" s="14">
        <v>11.4</v>
      </c>
      <c r="C145" s="14">
        <f t="shared" ref="C145" si="197">1/0.27</f>
        <v>3.7037037037037033</v>
      </c>
      <c r="D145" s="14">
        <v>1</v>
      </c>
      <c r="E145" s="12">
        <v>8000</v>
      </c>
      <c r="F145" s="14">
        <f t="shared" ref="F145" si="198">(B145-C145)*D145*E145/1000</f>
        <v>61.570370370370377</v>
      </c>
      <c r="G145" s="14">
        <f t="shared" ref="G145" si="199">F145*0.2986*1.079</f>
        <v>19.837320687407406</v>
      </c>
      <c r="H145" s="14">
        <f t="shared" ref="H145" si="200">G145*200*2.59/1000</f>
        <v>10.275732116077036</v>
      </c>
      <c r="I145" s="14">
        <f>Затраты!B347</f>
        <v>71.3</v>
      </c>
      <c r="J145" s="14">
        <f t="shared" ref="J145" si="201">I145/H145</f>
        <v>6.9386783534816576</v>
      </c>
    </row>
    <row r="146" spans="1:10" x14ac:dyDescent="0.25">
      <c r="A146" s="15" t="s">
        <v>63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x14ac:dyDescent="0.25">
      <c r="A147" s="10" t="s">
        <v>106</v>
      </c>
      <c r="B147" s="14">
        <v>13.4</v>
      </c>
      <c r="C147" s="14">
        <f t="shared" ref="C147" si="202">2/0.27</f>
        <v>7.4074074074074066</v>
      </c>
      <c r="D147" s="14">
        <v>1</v>
      </c>
      <c r="E147" s="12">
        <v>8000</v>
      </c>
      <c r="F147" s="14">
        <f t="shared" ref="F147" si="203">(B147-C147)*D147*E147/1000</f>
        <v>47.94074074074075</v>
      </c>
      <c r="G147" s="14">
        <f t="shared" ref="G147" si="204">F147*0.2986*1.079</f>
        <v>15.445998494814816</v>
      </c>
      <c r="H147" s="14">
        <f t="shared" ref="H147" si="205">G147*200*2.59/1000</f>
        <v>8.0010272203140751</v>
      </c>
      <c r="I147" s="14">
        <f>Затраты!B351</f>
        <v>82.620999999999995</v>
      </c>
      <c r="J147" s="14">
        <f t="shared" ref="J147" si="206">I147/H147</f>
        <v>10.326299076977364</v>
      </c>
    </row>
    <row r="148" spans="1:10" x14ac:dyDescent="0.25">
      <c r="A148" s="15" t="s">
        <v>62</v>
      </c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25">
      <c r="A149" s="10" t="s">
        <v>111</v>
      </c>
      <c r="B149" s="14">
        <v>11.4</v>
      </c>
      <c r="C149" s="14">
        <f t="shared" ref="C149" si="207">1/0.27</f>
        <v>3.7037037037037033</v>
      </c>
      <c r="D149" s="14">
        <v>1</v>
      </c>
      <c r="E149" s="12">
        <v>8000</v>
      </c>
      <c r="F149" s="14">
        <f t="shared" ref="F149:F151" si="208">(B149-C149)*D149*E149/1000</f>
        <v>61.570370370370377</v>
      </c>
      <c r="G149" s="14">
        <f t="shared" ref="G149:G151" si="209">F149*0.2986*1.079</f>
        <v>19.837320687407406</v>
      </c>
      <c r="H149" s="14">
        <f t="shared" ref="H149:H151" si="210">G149*200*2.59/1000</f>
        <v>10.275732116077036</v>
      </c>
      <c r="I149" s="14">
        <f>Затраты!B355</f>
        <v>71.3</v>
      </c>
      <c r="J149" s="14">
        <f t="shared" ref="J149:J151" si="211">I149/H149</f>
        <v>6.9386783534816576</v>
      </c>
    </row>
    <row r="150" spans="1:10" x14ac:dyDescent="0.25">
      <c r="A150" s="10" t="s">
        <v>110</v>
      </c>
      <c r="B150" s="14">
        <v>3.8</v>
      </c>
      <c r="C150" s="14">
        <f t="shared" ref="C150" si="212">0.6/0.27</f>
        <v>2.2222222222222219</v>
      </c>
      <c r="D150" s="14">
        <v>1</v>
      </c>
      <c r="E150" s="12">
        <v>8760</v>
      </c>
      <c r="F150" s="14">
        <f t="shared" si="208"/>
        <v>13.821333333333333</v>
      </c>
      <c r="G150" s="14">
        <f t="shared" si="209"/>
        <v>4.4530870938666665</v>
      </c>
      <c r="H150" s="14">
        <f t="shared" si="210"/>
        <v>2.306699114622933</v>
      </c>
      <c r="I150" s="14">
        <f>Затраты!B358</f>
        <v>34.187999999999995</v>
      </c>
      <c r="J150" s="14">
        <f t="shared" si="211"/>
        <v>14.821178793224869</v>
      </c>
    </row>
    <row r="151" spans="1:10" x14ac:dyDescent="0.25">
      <c r="A151" s="10" t="s">
        <v>111</v>
      </c>
      <c r="B151" s="14">
        <v>11.4</v>
      </c>
      <c r="C151" s="14">
        <f t="shared" ref="C151" si="213">1/0.27</f>
        <v>3.7037037037037033</v>
      </c>
      <c r="D151" s="14">
        <v>1</v>
      </c>
      <c r="E151" s="12">
        <v>8000</v>
      </c>
      <c r="F151" s="14">
        <f t="shared" si="208"/>
        <v>61.570370370370377</v>
      </c>
      <c r="G151" s="14">
        <f t="shared" si="209"/>
        <v>19.837320687407406</v>
      </c>
      <c r="H151" s="14">
        <f t="shared" si="210"/>
        <v>10.275732116077036</v>
      </c>
      <c r="I151" s="14">
        <f>Затраты!B361</f>
        <v>71.3</v>
      </c>
      <c r="J151" s="14">
        <f t="shared" si="211"/>
        <v>6.9386783534816576</v>
      </c>
    </row>
    <row r="152" spans="1:10" x14ac:dyDescent="0.25">
      <c r="A152" s="15" t="s">
        <v>61</v>
      </c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1:10" x14ac:dyDescent="0.25">
      <c r="A153" s="10" t="s">
        <v>110</v>
      </c>
      <c r="B153" s="14">
        <v>3.8</v>
      </c>
      <c r="C153" s="14">
        <f t="shared" ref="C153" si="214">0.6/0.27</f>
        <v>2.2222222222222219</v>
      </c>
      <c r="D153" s="14">
        <v>1</v>
      </c>
      <c r="E153" s="12">
        <v>8760</v>
      </c>
      <c r="F153" s="14">
        <f t="shared" ref="F153" si="215">(B153-C153)*D153*E153/1000</f>
        <v>13.821333333333333</v>
      </c>
      <c r="G153" s="14">
        <f t="shared" ref="G153" si="216">F153*0.2986*1.079</f>
        <v>4.4530870938666665</v>
      </c>
      <c r="H153" s="14">
        <f t="shared" ref="H153" si="217">G153*200*2.59/1000</f>
        <v>2.306699114622933</v>
      </c>
      <c r="I153" s="14">
        <f>Затраты!B365</f>
        <v>34.187999999999995</v>
      </c>
      <c r="J153" s="14">
        <f t="shared" ref="J153" si="218">I153/H153</f>
        <v>14.821178793224869</v>
      </c>
    </row>
    <row r="154" spans="1:10" x14ac:dyDescent="0.25">
      <c r="A154" s="15" t="s">
        <v>18</v>
      </c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0" x14ac:dyDescent="0.25">
      <c r="A155" s="10" t="s">
        <v>116</v>
      </c>
      <c r="B155" s="14">
        <v>2.7</v>
      </c>
      <c r="C155" s="14">
        <f>0.3/0.65</f>
        <v>0.46153846153846151</v>
      </c>
      <c r="D155" s="14">
        <v>1</v>
      </c>
      <c r="E155" s="12">
        <v>8760</v>
      </c>
      <c r="F155" s="14">
        <f t="shared" ref="F155:F158" si="219">(B155-C155)*D155*E155/1000</f>
        <v>19.608923076923077</v>
      </c>
      <c r="G155" s="14">
        <f t="shared" ref="G155:G158" si="220">F155*0.2986*1.079</f>
        <v>6.3177871607999991</v>
      </c>
      <c r="H155" s="14">
        <f t="shared" ref="H155:H158" si="221">G155*200*2.59/1000</f>
        <v>3.2726137492943992</v>
      </c>
      <c r="I155" s="14">
        <f>Затраты!B369</f>
        <v>34.187999999999995</v>
      </c>
      <c r="J155" s="14">
        <f t="shared" ref="J155:J158" si="222">I155/H155</f>
        <v>10.446695705342922</v>
      </c>
    </row>
    <row r="156" spans="1:10" x14ac:dyDescent="0.25">
      <c r="A156" s="10" t="s">
        <v>110</v>
      </c>
      <c r="B156" s="14">
        <v>3.8</v>
      </c>
      <c r="C156" s="14">
        <f t="shared" ref="C156:C158" si="223">0.6/0.27</f>
        <v>2.2222222222222219</v>
      </c>
      <c r="D156" s="14">
        <v>1</v>
      </c>
      <c r="E156" s="12">
        <v>8760</v>
      </c>
      <c r="F156" s="14">
        <f t="shared" si="219"/>
        <v>13.821333333333333</v>
      </c>
      <c r="G156" s="14">
        <f t="shared" si="220"/>
        <v>4.4530870938666665</v>
      </c>
      <c r="H156" s="14">
        <f t="shared" si="221"/>
        <v>2.306699114622933</v>
      </c>
      <c r="I156" s="14">
        <f>Затраты!B372</f>
        <v>34.187999999999995</v>
      </c>
      <c r="J156" s="14">
        <f t="shared" si="222"/>
        <v>14.821178793224869</v>
      </c>
    </row>
    <row r="157" spans="1:10" x14ac:dyDescent="0.25">
      <c r="A157" s="10" t="s">
        <v>110</v>
      </c>
      <c r="B157" s="14">
        <v>3.8</v>
      </c>
      <c r="C157" s="14">
        <f t="shared" si="223"/>
        <v>2.2222222222222219</v>
      </c>
      <c r="D157" s="14">
        <v>1</v>
      </c>
      <c r="E157" s="12">
        <v>8760</v>
      </c>
      <c r="F157" s="14">
        <f t="shared" si="219"/>
        <v>13.821333333333333</v>
      </c>
      <c r="G157" s="14">
        <f t="shared" si="220"/>
        <v>4.4530870938666665</v>
      </c>
      <c r="H157" s="14">
        <f t="shared" si="221"/>
        <v>2.306699114622933</v>
      </c>
      <c r="I157" s="14">
        <f>Затраты!B375</f>
        <v>34.187999999999995</v>
      </c>
      <c r="J157" s="14">
        <f t="shared" si="222"/>
        <v>14.821178793224869</v>
      </c>
    </row>
    <row r="158" spans="1:10" x14ac:dyDescent="0.25">
      <c r="A158" s="10" t="s">
        <v>110</v>
      </c>
      <c r="B158" s="14">
        <v>3.8</v>
      </c>
      <c r="C158" s="14">
        <f t="shared" si="223"/>
        <v>2.2222222222222219</v>
      </c>
      <c r="D158" s="14">
        <v>1</v>
      </c>
      <c r="E158" s="12">
        <v>8760</v>
      </c>
      <c r="F158" s="14">
        <f t="shared" si="219"/>
        <v>13.821333333333333</v>
      </c>
      <c r="G158" s="14">
        <f t="shared" si="220"/>
        <v>4.4530870938666665</v>
      </c>
      <c r="H158" s="14">
        <f t="shared" si="221"/>
        <v>2.306699114622933</v>
      </c>
      <c r="I158" s="14">
        <f>Затраты!B378</f>
        <v>34.187999999999995</v>
      </c>
      <c r="J158" s="14">
        <f t="shared" si="222"/>
        <v>14.821178793224869</v>
      </c>
    </row>
    <row r="159" spans="1:10" x14ac:dyDescent="0.25">
      <c r="A159" s="15" t="s">
        <v>60</v>
      </c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x14ac:dyDescent="0.25">
      <c r="A160" s="10" t="s">
        <v>106</v>
      </c>
      <c r="B160" s="14">
        <v>13.4</v>
      </c>
      <c r="C160" s="14">
        <f t="shared" ref="C160" si="224">2/0.27</f>
        <v>7.4074074074074066</v>
      </c>
      <c r="D160" s="14">
        <v>1</v>
      </c>
      <c r="E160" s="12">
        <v>8000</v>
      </c>
      <c r="F160" s="14">
        <f t="shared" ref="F160" si="225">(B160-C160)*D160*E160/1000</f>
        <v>47.94074074074075</v>
      </c>
      <c r="G160" s="14">
        <f t="shared" ref="G160" si="226">F160*0.2986*1.079</f>
        <v>15.445998494814816</v>
      </c>
      <c r="H160" s="14">
        <f t="shared" ref="H160" si="227">G160*200*2.59/1000</f>
        <v>8.0010272203140751</v>
      </c>
      <c r="I160" s="14">
        <f>Затраты!B382</f>
        <v>82.620999999999995</v>
      </c>
      <c r="J160" s="14">
        <f t="shared" ref="J160" si="228">I160/H160</f>
        <v>10.326299076977364</v>
      </c>
    </row>
    <row r="161" spans="1:10" x14ac:dyDescent="0.25">
      <c r="A161" s="15" t="s">
        <v>59</v>
      </c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25">
      <c r="A162" s="10" t="s">
        <v>106</v>
      </c>
      <c r="B162" s="14">
        <v>13.4</v>
      </c>
      <c r="C162" s="14">
        <f t="shared" ref="C162" si="229">2/0.27</f>
        <v>7.4074074074074066</v>
      </c>
      <c r="D162" s="14">
        <v>1</v>
      </c>
      <c r="E162" s="12">
        <v>8000</v>
      </c>
      <c r="F162" s="14">
        <f t="shared" ref="F162:F163" si="230">(B162-C162)*D162*E162/1000</f>
        <v>47.94074074074075</v>
      </c>
      <c r="G162" s="14">
        <f t="shared" ref="G162:G163" si="231">F162*0.2986*1.079</f>
        <v>15.445998494814816</v>
      </c>
      <c r="H162" s="14">
        <f t="shared" ref="H162:H163" si="232">G162*200*2.59/1000</f>
        <v>8.0010272203140751</v>
      </c>
      <c r="I162" s="14">
        <f>Затраты!B386</f>
        <v>82.620999999999995</v>
      </c>
      <c r="J162" s="14">
        <f t="shared" ref="J162:J163" si="233">I162/H162</f>
        <v>10.326299076977364</v>
      </c>
    </row>
    <row r="163" spans="1:10" x14ac:dyDescent="0.25">
      <c r="A163" s="10" t="s">
        <v>110</v>
      </c>
      <c r="B163" s="14">
        <v>3.8</v>
      </c>
      <c r="C163" s="14">
        <f t="shared" ref="C163" si="234">0.6/0.27</f>
        <v>2.2222222222222219</v>
      </c>
      <c r="D163" s="14">
        <v>1</v>
      </c>
      <c r="E163" s="12">
        <v>8760</v>
      </c>
      <c r="F163" s="14">
        <f t="shared" si="230"/>
        <v>13.821333333333333</v>
      </c>
      <c r="G163" s="14">
        <f t="shared" si="231"/>
        <v>4.4530870938666665</v>
      </c>
      <c r="H163" s="14">
        <f t="shared" si="232"/>
        <v>2.306699114622933</v>
      </c>
      <c r="I163" s="14">
        <f>Затраты!B389</f>
        <v>34.187999999999995</v>
      </c>
      <c r="J163" s="14">
        <f t="shared" si="233"/>
        <v>14.821178793224869</v>
      </c>
    </row>
    <row r="164" spans="1:10" x14ac:dyDescent="0.25">
      <c r="A164" s="15" t="s">
        <v>58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x14ac:dyDescent="0.25">
      <c r="A165" s="10" t="s">
        <v>106</v>
      </c>
      <c r="B165" s="14">
        <v>13.4</v>
      </c>
      <c r="C165" s="14">
        <f t="shared" ref="C165" si="235">2/0.27</f>
        <v>7.4074074074074066</v>
      </c>
      <c r="D165" s="14">
        <v>1</v>
      </c>
      <c r="E165" s="12">
        <v>8000</v>
      </c>
      <c r="F165" s="14">
        <f t="shared" ref="F165" si="236">(B165-C165)*D165*E165/1000</f>
        <v>47.94074074074075</v>
      </c>
      <c r="G165" s="14">
        <f t="shared" ref="G165" si="237">F165*0.2986*1.079</f>
        <v>15.445998494814816</v>
      </c>
      <c r="H165" s="14">
        <f t="shared" ref="H165" si="238">G165*200*2.59/1000</f>
        <v>8.0010272203140751</v>
      </c>
      <c r="I165" s="14">
        <f>Затраты!B393</f>
        <v>82.620999999999995</v>
      </c>
      <c r="J165" s="14">
        <f t="shared" ref="J165" si="239">I165/H165</f>
        <v>10.326299076977364</v>
      </c>
    </row>
    <row r="166" spans="1:10" x14ac:dyDescent="0.25">
      <c r="A166" s="15" t="s">
        <v>57</v>
      </c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1:10" x14ac:dyDescent="0.25">
      <c r="A167" s="10" t="s">
        <v>112</v>
      </c>
      <c r="B167" s="14">
        <v>7.9</v>
      </c>
      <c r="C167" s="14">
        <f t="shared" ref="C167" si="240">4/0.65</f>
        <v>6.1538461538461533</v>
      </c>
      <c r="D167" s="14">
        <v>1</v>
      </c>
      <c r="E167" s="12">
        <v>8760</v>
      </c>
      <c r="F167" s="14">
        <f t="shared" ref="F167:F173" si="241">(B167-C167)*D167*E167/1000</f>
        <v>15.2963076923077</v>
      </c>
      <c r="G167" s="14">
        <f t="shared" ref="G167:G173" si="242">F167*0.2986*1.079</f>
        <v>4.9283081976000025</v>
      </c>
      <c r="H167" s="14">
        <f t="shared" ref="H167:H173" si="243">G167*200*2.59/1000</f>
        <v>2.5528636463568009</v>
      </c>
      <c r="I167" s="14">
        <f>Затраты!B397</f>
        <v>56.98</v>
      </c>
      <c r="J167" s="14">
        <f t="shared" ref="J167:J173" si="244">I167/H167</f>
        <v>22.320032674411078</v>
      </c>
    </row>
    <row r="168" spans="1:10" x14ac:dyDescent="0.25">
      <c r="A168" s="10" t="s">
        <v>106</v>
      </c>
      <c r="B168" s="14">
        <v>13.4</v>
      </c>
      <c r="C168" s="14">
        <f t="shared" ref="C168" si="245">2/0.27</f>
        <v>7.4074074074074066</v>
      </c>
      <c r="D168" s="14">
        <v>1</v>
      </c>
      <c r="E168" s="12">
        <v>8000</v>
      </c>
      <c r="F168" s="14">
        <f t="shared" si="241"/>
        <v>47.94074074074075</v>
      </c>
      <c r="G168" s="14">
        <f t="shared" si="242"/>
        <v>15.445998494814816</v>
      </c>
      <c r="H168" s="14">
        <f t="shared" si="243"/>
        <v>8.0010272203140751</v>
      </c>
      <c r="I168" s="14">
        <f>Затраты!B400</f>
        <v>82.620999999999995</v>
      </c>
      <c r="J168" s="14">
        <f t="shared" si="244"/>
        <v>10.326299076977364</v>
      </c>
    </row>
    <row r="169" spans="1:10" x14ac:dyDescent="0.25">
      <c r="A169" s="10" t="s">
        <v>112</v>
      </c>
      <c r="B169" s="14">
        <v>7.9</v>
      </c>
      <c r="C169" s="14">
        <f t="shared" ref="C169:C172" si="246">4/0.65</f>
        <v>6.1538461538461533</v>
      </c>
      <c r="D169" s="14">
        <v>1</v>
      </c>
      <c r="E169" s="12">
        <v>8760</v>
      </c>
      <c r="F169" s="14">
        <f t="shared" si="241"/>
        <v>15.2963076923077</v>
      </c>
      <c r="G169" s="14">
        <f t="shared" si="242"/>
        <v>4.9283081976000025</v>
      </c>
      <c r="H169" s="14">
        <f t="shared" si="243"/>
        <v>2.5528636463568009</v>
      </c>
      <c r="I169" s="14">
        <f>Затраты!B403</f>
        <v>56.98</v>
      </c>
      <c r="J169" s="14">
        <f t="shared" si="244"/>
        <v>22.320032674411078</v>
      </c>
    </row>
    <row r="170" spans="1:10" x14ac:dyDescent="0.25">
      <c r="A170" s="10" t="s">
        <v>112</v>
      </c>
      <c r="B170" s="14">
        <v>7.9</v>
      </c>
      <c r="C170" s="14">
        <f t="shared" si="246"/>
        <v>6.1538461538461533</v>
      </c>
      <c r="D170" s="14">
        <v>1</v>
      </c>
      <c r="E170" s="12">
        <v>8760</v>
      </c>
      <c r="F170" s="14">
        <f t="shared" si="241"/>
        <v>15.2963076923077</v>
      </c>
      <c r="G170" s="14">
        <f t="shared" si="242"/>
        <v>4.9283081976000025</v>
      </c>
      <c r="H170" s="14">
        <f t="shared" si="243"/>
        <v>2.5528636463568009</v>
      </c>
      <c r="I170" s="14">
        <f>Затраты!B406</f>
        <v>56.98</v>
      </c>
      <c r="J170" s="14">
        <f t="shared" si="244"/>
        <v>22.320032674411078</v>
      </c>
    </row>
    <row r="171" spans="1:10" x14ac:dyDescent="0.25">
      <c r="A171" s="10" t="s">
        <v>112</v>
      </c>
      <c r="B171" s="14">
        <v>7.9</v>
      </c>
      <c r="C171" s="14">
        <f t="shared" si="246"/>
        <v>6.1538461538461533</v>
      </c>
      <c r="D171" s="14">
        <v>1</v>
      </c>
      <c r="E171" s="12">
        <v>8760</v>
      </c>
      <c r="F171" s="14">
        <f t="shared" si="241"/>
        <v>15.2963076923077</v>
      </c>
      <c r="G171" s="14">
        <f t="shared" si="242"/>
        <v>4.9283081976000025</v>
      </c>
      <c r="H171" s="14">
        <f t="shared" si="243"/>
        <v>2.5528636463568009</v>
      </c>
      <c r="I171" s="14">
        <f>Затраты!B409</f>
        <v>56.98</v>
      </c>
      <c r="J171" s="14">
        <f t="shared" si="244"/>
        <v>22.320032674411078</v>
      </c>
    </row>
    <row r="172" spans="1:10" x14ac:dyDescent="0.25">
      <c r="A172" s="10" t="s">
        <v>112</v>
      </c>
      <c r="B172" s="14">
        <v>7.9</v>
      </c>
      <c r="C172" s="14">
        <f t="shared" si="246"/>
        <v>6.1538461538461533</v>
      </c>
      <c r="D172" s="14">
        <v>1</v>
      </c>
      <c r="E172" s="12">
        <v>8760</v>
      </c>
      <c r="F172" s="14">
        <f t="shared" si="241"/>
        <v>15.2963076923077</v>
      </c>
      <c r="G172" s="14">
        <f t="shared" si="242"/>
        <v>4.9283081976000025</v>
      </c>
      <c r="H172" s="14">
        <f t="shared" si="243"/>
        <v>2.5528636463568009</v>
      </c>
      <c r="I172" s="14">
        <f>Затраты!B412</f>
        <v>56.98</v>
      </c>
      <c r="J172" s="14">
        <f t="shared" si="244"/>
        <v>22.320032674411078</v>
      </c>
    </row>
    <row r="173" spans="1:10" x14ac:dyDescent="0.25">
      <c r="A173" s="10" t="s">
        <v>106</v>
      </c>
      <c r="B173" s="14">
        <v>13.4</v>
      </c>
      <c r="C173" s="14">
        <f t="shared" ref="C173" si="247">2/0.27</f>
        <v>7.4074074074074066</v>
      </c>
      <c r="D173" s="14">
        <v>1</v>
      </c>
      <c r="E173" s="12">
        <v>8000</v>
      </c>
      <c r="F173" s="14">
        <f t="shared" si="241"/>
        <v>47.94074074074075</v>
      </c>
      <c r="G173" s="14">
        <f t="shared" si="242"/>
        <v>15.445998494814816</v>
      </c>
      <c r="H173" s="14">
        <f t="shared" si="243"/>
        <v>8.0010272203140751</v>
      </c>
      <c r="I173" s="14">
        <f>Затраты!B415</f>
        <v>82.620999999999995</v>
      </c>
      <c r="J173" s="14">
        <f t="shared" si="244"/>
        <v>10.326299076977364</v>
      </c>
    </row>
    <row r="174" spans="1:10" x14ac:dyDescent="0.25">
      <c r="A174" s="15" t="s">
        <v>56</v>
      </c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0" ht="15.75" customHeight="1" x14ac:dyDescent="0.25">
      <c r="A175" s="10" t="s">
        <v>106</v>
      </c>
      <c r="B175" s="14">
        <v>13.4</v>
      </c>
      <c r="C175" s="14">
        <f t="shared" ref="C175" si="248">2/0.27</f>
        <v>7.4074074074074066</v>
      </c>
      <c r="D175" s="14">
        <v>1</v>
      </c>
      <c r="E175" s="12">
        <v>8000</v>
      </c>
      <c r="F175" s="14">
        <f t="shared" ref="F175:F176" si="249">(B175-C175)*D175*E175/1000</f>
        <v>47.94074074074075</v>
      </c>
      <c r="G175" s="14">
        <f t="shared" ref="G175:G176" si="250">F175*0.2986*1.079</f>
        <v>15.445998494814816</v>
      </c>
      <c r="H175" s="14">
        <f t="shared" ref="H175:H176" si="251">G175*200*2.59/1000</f>
        <v>8.0010272203140751</v>
      </c>
      <c r="I175" s="14">
        <f>Затраты!B419</f>
        <v>82.620999999999995</v>
      </c>
      <c r="J175" s="14">
        <f t="shared" ref="J175:J176" si="252">I175/H175</f>
        <v>10.326299076977364</v>
      </c>
    </row>
    <row r="176" spans="1:10" x14ac:dyDescent="0.25">
      <c r="A176" s="10" t="s">
        <v>112</v>
      </c>
      <c r="B176" s="14">
        <v>7.9</v>
      </c>
      <c r="C176" s="14">
        <f t="shared" ref="C176" si="253">4/0.65</f>
        <v>6.1538461538461533</v>
      </c>
      <c r="D176" s="14">
        <v>1</v>
      </c>
      <c r="E176" s="12">
        <v>8760</v>
      </c>
      <c r="F176" s="14">
        <f t="shared" si="249"/>
        <v>15.2963076923077</v>
      </c>
      <c r="G176" s="14">
        <f t="shared" si="250"/>
        <v>4.9283081976000025</v>
      </c>
      <c r="H176" s="14">
        <f t="shared" si="251"/>
        <v>2.5528636463568009</v>
      </c>
      <c r="I176" s="14">
        <f>Затраты!B422</f>
        <v>56.98</v>
      </c>
      <c r="J176" s="14">
        <f t="shared" si="252"/>
        <v>22.320032674411078</v>
      </c>
    </row>
    <row r="177" spans="1:10" x14ac:dyDescent="0.25">
      <c r="A177" s="15" t="s">
        <v>19</v>
      </c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x14ac:dyDescent="0.25">
      <c r="A178" s="10" t="s">
        <v>110</v>
      </c>
      <c r="B178" s="14">
        <v>3.8</v>
      </c>
      <c r="C178" s="14">
        <f t="shared" ref="C178" si="254">0.6/0.27</f>
        <v>2.2222222222222219</v>
      </c>
      <c r="D178" s="14">
        <v>1</v>
      </c>
      <c r="E178" s="12">
        <v>8760</v>
      </c>
      <c r="F178" s="14">
        <f t="shared" ref="F178:F180" si="255">(B178-C178)*D178*E178/1000</f>
        <v>13.821333333333333</v>
      </c>
      <c r="G178" s="14">
        <f t="shared" ref="G178:G180" si="256">F178*0.2986*1.079</f>
        <v>4.4530870938666665</v>
      </c>
      <c r="H178" s="14">
        <f t="shared" ref="H178:H180" si="257">G178*200*2.59/1000</f>
        <v>2.306699114622933</v>
      </c>
      <c r="I178" s="14">
        <f>Затраты!B426</f>
        <v>34.187999999999995</v>
      </c>
      <c r="J178" s="14">
        <f t="shared" ref="J178:J180" si="258">I178/H178</f>
        <v>14.821178793224869</v>
      </c>
    </row>
    <row r="179" spans="1:10" x14ac:dyDescent="0.25">
      <c r="A179" s="10" t="s">
        <v>110</v>
      </c>
      <c r="B179" s="14">
        <v>3.8</v>
      </c>
      <c r="C179" s="14">
        <f t="shared" ref="C179" si="259">0.6/0.27</f>
        <v>2.2222222222222219</v>
      </c>
      <c r="D179" s="14">
        <v>1</v>
      </c>
      <c r="E179" s="12">
        <v>8760</v>
      </c>
      <c r="F179" s="14">
        <f t="shared" si="255"/>
        <v>13.821333333333333</v>
      </c>
      <c r="G179" s="14">
        <f t="shared" si="256"/>
        <v>4.4530870938666665</v>
      </c>
      <c r="H179" s="14">
        <f t="shared" si="257"/>
        <v>2.306699114622933</v>
      </c>
      <c r="I179" s="14">
        <f>Затраты!B429</f>
        <v>34.187999999999995</v>
      </c>
      <c r="J179" s="14">
        <f t="shared" si="258"/>
        <v>14.821178793224869</v>
      </c>
    </row>
    <row r="180" spans="1:10" x14ac:dyDescent="0.25">
      <c r="A180" s="10" t="s">
        <v>106</v>
      </c>
      <c r="B180" s="14">
        <v>13.4</v>
      </c>
      <c r="C180" s="14">
        <f t="shared" ref="C180" si="260">2/0.27</f>
        <v>7.4074074074074066</v>
      </c>
      <c r="D180" s="14">
        <v>1</v>
      </c>
      <c r="E180" s="12">
        <v>8000</v>
      </c>
      <c r="F180" s="14">
        <f t="shared" si="255"/>
        <v>47.94074074074075</v>
      </c>
      <c r="G180" s="14">
        <f t="shared" si="256"/>
        <v>15.445998494814816</v>
      </c>
      <c r="H180" s="14">
        <f t="shared" si="257"/>
        <v>8.0010272203140751</v>
      </c>
      <c r="I180" s="14">
        <f>Затраты!B432</f>
        <v>82.620999999999995</v>
      </c>
      <c r="J180" s="14">
        <f t="shared" si="258"/>
        <v>10.326299076977364</v>
      </c>
    </row>
    <row r="181" spans="1:10" x14ac:dyDescent="0.25">
      <c r="A181" s="15" t="s">
        <v>55</v>
      </c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1:10" x14ac:dyDescent="0.25">
      <c r="A182" s="10" t="s">
        <v>110</v>
      </c>
      <c r="B182" s="14">
        <v>3.8</v>
      </c>
      <c r="C182" s="14">
        <f t="shared" ref="C182" si="261">0.6/0.27</f>
        <v>2.2222222222222219</v>
      </c>
      <c r="D182" s="14">
        <v>1</v>
      </c>
      <c r="E182" s="12">
        <v>8760</v>
      </c>
      <c r="F182" s="14">
        <f t="shared" ref="F182:F185" si="262">(B182-C182)*D182*E182/1000</f>
        <v>13.821333333333333</v>
      </c>
      <c r="G182" s="14">
        <f t="shared" ref="G182:G185" si="263">F182*0.2986*1.079</f>
        <v>4.4530870938666665</v>
      </c>
      <c r="H182" s="14">
        <f t="shared" ref="H182:H185" si="264">G182*200*2.59/1000</f>
        <v>2.306699114622933</v>
      </c>
      <c r="I182" s="14">
        <f>Затраты!B436</f>
        <v>34.187999999999995</v>
      </c>
      <c r="J182" s="14">
        <f t="shared" ref="J182:J185" si="265">I182/H182</f>
        <v>14.821178793224869</v>
      </c>
    </row>
    <row r="183" spans="1:10" x14ac:dyDescent="0.25">
      <c r="A183" s="10" t="s">
        <v>110</v>
      </c>
      <c r="B183" s="14">
        <v>3.8</v>
      </c>
      <c r="C183" s="14">
        <f t="shared" ref="C183" si="266">0.6/0.27</f>
        <v>2.2222222222222219</v>
      </c>
      <c r="D183" s="14">
        <v>1</v>
      </c>
      <c r="E183" s="12">
        <v>8760</v>
      </c>
      <c r="F183" s="14">
        <f t="shared" si="262"/>
        <v>13.821333333333333</v>
      </c>
      <c r="G183" s="14">
        <f t="shared" si="263"/>
        <v>4.4530870938666665</v>
      </c>
      <c r="H183" s="14">
        <f t="shared" si="264"/>
        <v>2.306699114622933</v>
      </c>
      <c r="I183" s="14">
        <f>Затраты!B439</f>
        <v>34.187999999999995</v>
      </c>
      <c r="J183" s="14">
        <f t="shared" si="265"/>
        <v>14.821178793224869</v>
      </c>
    </row>
    <row r="184" spans="1:10" x14ac:dyDescent="0.25">
      <c r="A184" s="10" t="s">
        <v>111</v>
      </c>
      <c r="B184" s="14">
        <v>11.4</v>
      </c>
      <c r="C184" s="14">
        <f t="shared" ref="C184" si="267">1/0.27</f>
        <v>3.7037037037037033</v>
      </c>
      <c r="D184" s="14">
        <v>1</v>
      </c>
      <c r="E184" s="12">
        <v>8000</v>
      </c>
      <c r="F184" s="14">
        <f t="shared" si="262"/>
        <v>61.570370370370377</v>
      </c>
      <c r="G184" s="14">
        <f t="shared" si="263"/>
        <v>19.837320687407406</v>
      </c>
      <c r="H184" s="14">
        <f t="shared" si="264"/>
        <v>10.275732116077036</v>
      </c>
      <c r="I184" s="14">
        <f>Затраты!B442</f>
        <v>71.3</v>
      </c>
      <c r="J184" s="14">
        <f t="shared" si="265"/>
        <v>6.9386783534816576</v>
      </c>
    </row>
    <row r="185" spans="1:10" x14ac:dyDescent="0.25">
      <c r="A185" s="10" t="s">
        <v>106</v>
      </c>
      <c r="B185" s="14">
        <v>13.4</v>
      </c>
      <c r="C185" s="14">
        <f t="shared" ref="C185" si="268">2/0.27</f>
        <v>7.4074074074074066</v>
      </c>
      <c r="D185" s="14">
        <v>1</v>
      </c>
      <c r="E185" s="12">
        <v>8000</v>
      </c>
      <c r="F185" s="14">
        <f t="shared" si="262"/>
        <v>47.94074074074075</v>
      </c>
      <c r="G185" s="14">
        <f t="shared" si="263"/>
        <v>15.445998494814816</v>
      </c>
      <c r="H185" s="14">
        <f t="shared" si="264"/>
        <v>8.0010272203140751</v>
      </c>
      <c r="I185" s="14">
        <f>Затраты!B445</f>
        <v>82.620999999999995</v>
      </c>
      <c r="J185" s="14">
        <f t="shared" si="265"/>
        <v>10.326299076977364</v>
      </c>
    </row>
    <row r="186" spans="1:10" x14ac:dyDescent="0.25">
      <c r="A186" s="15" t="s">
        <v>54</v>
      </c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1:10" x14ac:dyDescent="0.25">
      <c r="A187" s="10" t="s">
        <v>111</v>
      </c>
      <c r="B187" s="14">
        <v>11.4</v>
      </c>
      <c r="C187" s="14">
        <f t="shared" ref="C187:C189" si="269">1/0.27</f>
        <v>3.7037037037037033</v>
      </c>
      <c r="D187" s="14">
        <v>1</v>
      </c>
      <c r="E187" s="12">
        <v>8000</v>
      </c>
      <c r="F187" s="14">
        <f t="shared" ref="F187" si="270">(B187-C187)*D187*E187/1000</f>
        <v>61.570370370370377</v>
      </c>
      <c r="G187" s="14">
        <f t="shared" ref="G187" si="271">F187*0.2986*1.079</f>
        <v>19.837320687407406</v>
      </c>
      <c r="H187" s="14">
        <f t="shared" ref="H187" si="272">G187*200*2.59/1000</f>
        <v>10.275732116077036</v>
      </c>
      <c r="I187" s="14">
        <f>Затраты!B449</f>
        <v>71.3</v>
      </c>
      <c r="J187" s="14">
        <f t="shared" ref="J187" si="273">I187/H187</f>
        <v>6.9386783534816576</v>
      </c>
    </row>
    <row r="188" spans="1:10" x14ac:dyDescent="0.25">
      <c r="A188" s="15" t="s">
        <v>53</v>
      </c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1:10" x14ac:dyDescent="0.25">
      <c r="A189" s="10" t="s">
        <v>111</v>
      </c>
      <c r="B189" s="14">
        <v>11.4</v>
      </c>
      <c r="C189" s="14">
        <f t="shared" si="269"/>
        <v>3.7037037037037033</v>
      </c>
      <c r="D189" s="14">
        <v>1</v>
      </c>
      <c r="E189" s="12">
        <v>8000</v>
      </c>
      <c r="F189" s="14">
        <f t="shared" ref="F189:F192" si="274">(B189-C189)*D189*E189/1000</f>
        <v>61.570370370370377</v>
      </c>
      <c r="G189" s="14">
        <f t="shared" ref="G189:G192" si="275">F189*0.2986*1.079</f>
        <v>19.837320687407406</v>
      </c>
      <c r="H189" s="14">
        <f t="shared" ref="H189:H192" si="276">G189*200*2.59/1000</f>
        <v>10.275732116077036</v>
      </c>
      <c r="I189" s="14">
        <f>Затраты!B453</f>
        <v>71.3</v>
      </c>
      <c r="J189" s="14">
        <f t="shared" ref="J189:J192" si="277">I189/H189</f>
        <v>6.9386783534816576</v>
      </c>
    </row>
    <row r="190" spans="1:10" x14ac:dyDescent="0.25">
      <c r="A190" s="10" t="s">
        <v>112</v>
      </c>
      <c r="B190" s="14">
        <v>7.9</v>
      </c>
      <c r="C190" s="14">
        <f t="shared" ref="C190:C191" si="278">4/0.65</f>
        <v>6.1538461538461533</v>
      </c>
      <c r="D190" s="14">
        <v>1</v>
      </c>
      <c r="E190" s="12">
        <v>8760</v>
      </c>
      <c r="F190" s="14">
        <f t="shared" si="274"/>
        <v>15.2963076923077</v>
      </c>
      <c r="G190" s="14">
        <f t="shared" si="275"/>
        <v>4.9283081976000025</v>
      </c>
      <c r="H190" s="14">
        <f t="shared" si="276"/>
        <v>2.5528636463568009</v>
      </c>
      <c r="I190" s="14">
        <f>Затраты!B456</f>
        <v>56.98</v>
      </c>
      <c r="J190" s="14">
        <f t="shared" si="277"/>
        <v>22.320032674411078</v>
      </c>
    </row>
    <row r="191" spans="1:10" x14ac:dyDescent="0.25">
      <c r="A191" s="10" t="s">
        <v>112</v>
      </c>
      <c r="B191" s="14">
        <v>7.9</v>
      </c>
      <c r="C191" s="14">
        <f t="shared" si="278"/>
        <v>6.1538461538461533</v>
      </c>
      <c r="D191" s="14">
        <v>1</v>
      </c>
      <c r="E191" s="12">
        <v>8760</v>
      </c>
      <c r="F191" s="14">
        <f t="shared" si="274"/>
        <v>15.2963076923077</v>
      </c>
      <c r="G191" s="14">
        <f t="shared" si="275"/>
        <v>4.9283081976000025</v>
      </c>
      <c r="H191" s="14">
        <f t="shared" si="276"/>
        <v>2.5528636463568009</v>
      </c>
      <c r="I191" s="14">
        <f>Затраты!B459</f>
        <v>56.98</v>
      </c>
      <c r="J191" s="14">
        <f t="shared" si="277"/>
        <v>22.320032674411078</v>
      </c>
    </row>
    <row r="192" spans="1:10" x14ac:dyDescent="0.25">
      <c r="A192" s="10" t="s">
        <v>119</v>
      </c>
      <c r="B192" s="14">
        <v>9.3000000000000007</v>
      </c>
      <c r="C192" s="14">
        <f>1/0.27</f>
        <v>3.7037037037037033</v>
      </c>
      <c r="D192" s="14">
        <v>1</v>
      </c>
      <c r="E192" s="12">
        <v>8000</v>
      </c>
      <c r="F192" s="14">
        <f t="shared" si="274"/>
        <v>44.770370370370379</v>
      </c>
      <c r="G192" s="14">
        <f t="shared" si="275"/>
        <v>14.424538767407409</v>
      </c>
      <c r="H192" s="14">
        <f t="shared" si="276"/>
        <v>7.471911081517038</v>
      </c>
      <c r="I192" s="14">
        <f>Затраты!B462</f>
        <v>71.3</v>
      </c>
      <c r="J192" s="14">
        <f t="shared" si="277"/>
        <v>9.5424047773228864</v>
      </c>
    </row>
    <row r="193" spans="1:10" x14ac:dyDescent="0.25">
      <c r="A193" s="15" t="s">
        <v>52</v>
      </c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x14ac:dyDescent="0.25">
      <c r="A194" s="10" t="s">
        <v>112</v>
      </c>
      <c r="B194" s="14">
        <v>7.9</v>
      </c>
      <c r="C194" s="14">
        <f t="shared" ref="C194:C195" si="279">4/0.65</f>
        <v>6.1538461538461533</v>
      </c>
      <c r="D194" s="14">
        <v>1</v>
      </c>
      <c r="E194" s="12">
        <v>8760</v>
      </c>
      <c r="F194" s="14">
        <f t="shared" ref="F194:F197" si="280">(B194-C194)*D194*E194/1000</f>
        <v>15.2963076923077</v>
      </c>
      <c r="G194" s="14">
        <f t="shared" ref="G194:G197" si="281">F194*0.2986*1.079</f>
        <v>4.9283081976000025</v>
      </c>
      <c r="H194" s="14">
        <f t="shared" ref="H194:H197" si="282">G194*200*2.59/1000</f>
        <v>2.5528636463568009</v>
      </c>
      <c r="I194" s="14">
        <f>Затраты!B466</f>
        <v>56.98</v>
      </c>
      <c r="J194" s="14">
        <f t="shared" ref="J194:J197" si="283">I194/H194</f>
        <v>22.320032674411078</v>
      </c>
    </row>
    <row r="195" spans="1:10" x14ac:dyDescent="0.25">
      <c r="A195" s="10" t="s">
        <v>112</v>
      </c>
      <c r="B195" s="14">
        <v>7.9</v>
      </c>
      <c r="C195" s="14">
        <f t="shared" si="279"/>
        <v>6.1538461538461533</v>
      </c>
      <c r="D195" s="14">
        <v>1</v>
      </c>
      <c r="E195" s="12">
        <v>8760</v>
      </c>
      <c r="F195" s="14">
        <f t="shared" si="280"/>
        <v>15.2963076923077</v>
      </c>
      <c r="G195" s="14">
        <f t="shared" si="281"/>
        <v>4.9283081976000025</v>
      </c>
      <c r="H195" s="14">
        <f t="shared" si="282"/>
        <v>2.5528636463568009</v>
      </c>
      <c r="I195" s="14">
        <f>Затраты!B469</f>
        <v>56.98</v>
      </c>
      <c r="J195" s="14">
        <f t="shared" si="283"/>
        <v>22.320032674411078</v>
      </c>
    </row>
    <row r="196" spans="1:10" x14ac:dyDescent="0.25">
      <c r="A196" s="10" t="s">
        <v>106</v>
      </c>
      <c r="B196" s="14">
        <v>13.4</v>
      </c>
      <c r="C196" s="14">
        <f t="shared" ref="C196" si="284">2/0.27</f>
        <v>7.4074074074074066</v>
      </c>
      <c r="D196" s="14">
        <v>1</v>
      </c>
      <c r="E196" s="12">
        <v>8000</v>
      </c>
      <c r="F196" s="14">
        <f t="shared" si="280"/>
        <v>47.94074074074075</v>
      </c>
      <c r="G196" s="14">
        <f t="shared" si="281"/>
        <v>15.445998494814816</v>
      </c>
      <c r="H196" s="14">
        <f t="shared" si="282"/>
        <v>8.0010272203140751</v>
      </c>
      <c r="I196" s="14">
        <f>Затраты!B472</f>
        <v>82.620999999999995</v>
      </c>
      <c r="J196" s="14">
        <f t="shared" si="283"/>
        <v>10.326299076977364</v>
      </c>
    </row>
    <row r="197" spans="1:10" x14ac:dyDescent="0.25">
      <c r="A197" s="10" t="s">
        <v>111</v>
      </c>
      <c r="B197" s="14">
        <v>11.4</v>
      </c>
      <c r="C197" s="14">
        <f t="shared" ref="C197" si="285">1/0.27</f>
        <v>3.7037037037037033</v>
      </c>
      <c r="D197" s="14">
        <v>1</v>
      </c>
      <c r="E197" s="12">
        <v>8000</v>
      </c>
      <c r="F197" s="14">
        <f t="shared" si="280"/>
        <v>61.570370370370377</v>
      </c>
      <c r="G197" s="14">
        <f t="shared" si="281"/>
        <v>19.837320687407406</v>
      </c>
      <c r="H197" s="14">
        <f t="shared" si="282"/>
        <v>10.275732116077036</v>
      </c>
      <c r="I197" s="14">
        <f>Затраты!B475</f>
        <v>71.3</v>
      </c>
      <c r="J197" s="14">
        <f t="shared" si="283"/>
        <v>6.9386783534816576</v>
      </c>
    </row>
    <row r="198" spans="1:10" x14ac:dyDescent="0.25">
      <c r="A198" s="15" t="s">
        <v>51</v>
      </c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1:10" x14ac:dyDescent="0.25">
      <c r="A199" s="10" t="s">
        <v>106</v>
      </c>
      <c r="B199" s="14">
        <v>13.4</v>
      </c>
      <c r="C199" s="14">
        <f t="shared" ref="C199" si="286">2/0.27</f>
        <v>7.4074074074074066</v>
      </c>
      <c r="D199" s="14">
        <v>1</v>
      </c>
      <c r="E199" s="12">
        <v>8000</v>
      </c>
      <c r="F199" s="14">
        <f t="shared" ref="F199:F200" si="287">(B199-C199)*D199*E199/1000</f>
        <v>47.94074074074075</v>
      </c>
      <c r="G199" s="14">
        <f t="shared" ref="G199:G200" si="288">F199*0.2986*1.079</f>
        <v>15.445998494814816</v>
      </c>
      <c r="H199" s="14">
        <f t="shared" ref="H199:H200" si="289">G199*200*2.59/1000</f>
        <v>8.0010272203140751</v>
      </c>
      <c r="I199" s="14">
        <f>Затраты!B479</f>
        <v>82.620999999999995</v>
      </c>
      <c r="J199" s="14">
        <f t="shared" ref="J199:J200" si="290">I199/H199</f>
        <v>10.326299076977364</v>
      </c>
    </row>
    <row r="200" spans="1:10" x14ac:dyDescent="0.25">
      <c r="A200" s="10" t="s">
        <v>114</v>
      </c>
      <c r="B200" s="14">
        <v>6.5</v>
      </c>
      <c r="C200" s="14">
        <f t="shared" ref="C200" si="291">1/0.27</f>
        <v>3.7037037037037033</v>
      </c>
      <c r="D200" s="14">
        <v>1</v>
      </c>
      <c r="E200" s="12">
        <v>8760</v>
      </c>
      <c r="F200" s="14">
        <f t="shared" si="287"/>
        <v>24.495555555555558</v>
      </c>
      <c r="G200" s="14">
        <f t="shared" si="288"/>
        <v>7.8922083471111115</v>
      </c>
      <c r="H200" s="14">
        <f t="shared" si="289"/>
        <v>4.0881639238035552</v>
      </c>
      <c r="I200" s="14">
        <f>Затраты!B482</f>
        <v>76.923000000000002</v>
      </c>
      <c r="J200" s="14">
        <f t="shared" si="290"/>
        <v>18.816026322259653</v>
      </c>
    </row>
    <row r="201" spans="1:10" x14ac:dyDescent="0.25">
      <c r="A201" s="15" t="s">
        <v>50</v>
      </c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1:10" x14ac:dyDescent="0.25">
      <c r="A202" s="10" t="s">
        <v>103</v>
      </c>
      <c r="B202" s="14">
        <v>2.7</v>
      </c>
      <c r="C202" s="14">
        <f>0.3/0.27</f>
        <v>1.1111111111111109</v>
      </c>
      <c r="D202" s="14">
        <v>1</v>
      </c>
      <c r="E202" s="12">
        <v>8760</v>
      </c>
      <c r="F202" s="14">
        <f t="shared" ref="F202:F209" si="292">(B202-C202)*D202*E202/1000</f>
        <v>13.91866666666667</v>
      </c>
      <c r="G202" s="14">
        <f t="shared" ref="G202:G209" si="293">F202*0.2986*1.079</f>
        <v>4.4844468621333347</v>
      </c>
      <c r="H202" s="14">
        <f t="shared" ref="H202:H209" si="294">G202*200*2.59/1000</f>
        <v>2.3229434745850672</v>
      </c>
      <c r="I202" s="14">
        <f>Затраты!B486</f>
        <v>34.187999999999995</v>
      </c>
      <c r="J202" s="14">
        <f t="shared" ref="J202:J209" si="295">I202/H202</f>
        <v>14.717534186279234</v>
      </c>
    </row>
    <row r="203" spans="1:10" x14ac:dyDescent="0.25">
      <c r="A203" s="10" t="s">
        <v>104</v>
      </c>
      <c r="B203" s="14">
        <v>2.7</v>
      </c>
      <c r="C203" s="14">
        <f>0.3/0.27</f>
        <v>1.1111111111111109</v>
      </c>
      <c r="D203" s="14">
        <v>1</v>
      </c>
      <c r="E203" s="12">
        <v>8760</v>
      </c>
      <c r="F203" s="14">
        <f t="shared" si="292"/>
        <v>13.91866666666667</v>
      </c>
      <c r="G203" s="14">
        <f t="shared" si="293"/>
        <v>4.4844468621333347</v>
      </c>
      <c r="H203" s="14">
        <f t="shared" si="294"/>
        <v>2.3229434745850672</v>
      </c>
      <c r="I203" s="14">
        <f>Затраты!B489</f>
        <v>34.187999999999995</v>
      </c>
      <c r="J203" s="14">
        <f t="shared" si="295"/>
        <v>14.717534186279234</v>
      </c>
    </row>
    <row r="204" spans="1:10" x14ac:dyDescent="0.25">
      <c r="A204" s="10" t="s">
        <v>112</v>
      </c>
      <c r="B204" s="14">
        <v>7.9</v>
      </c>
      <c r="C204" s="14">
        <f t="shared" ref="C204:C208" si="296">4/0.65</f>
        <v>6.1538461538461533</v>
      </c>
      <c r="D204" s="14">
        <v>1</v>
      </c>
      <c r="E204" s="12">
        <v>8760</v>
      </c>
      <c r="F204" s="14">
        <f t="shared" si="292"/>
        <v>15.2963076923077</v>
      </c>
      <c r="G204" s="14">
        <f t="shared" si="293"/>
        <v>4.9283081976000025</v>
      </c>
      <c r="H204" s="14">
        <f t="shared" si="294"/>
        <v>2.5528636463568009</v>
      </c>
      <c r="I204" s="14">
        <f>Затраты!B492</f>
        <v>56.98</v>
      </c>
      <c r="J204" s="14">
        <f t="shared" si="295"/>
        <v>22.320032674411078</v>
      </c>
    </row>
    <row r="205" spans="1:10" x14ac:dyDescent="0.25">
      <c r="A205" s="10" t="s">
        <v>112</v>
      </c>
      <c r="B205" s="14">
        <v>7.9</v>
      </c>
      <c r="C205" s="14">
        <f t="shared" si="296"/>
        <v>6.1538461538461533</v>
      </c>
      <c r="D205" s="14">
        <v>1</v>
      </c>
      <c r="E205" s="12">
        <v>8760</v>
      </c>
      <c r="F205" s="14">
        <f t="shared" si="292"/>
        <v>15.2963076923077</v>
      </c>
      <c r="G205" s="14">
        <f t="shared" si="293"/>
        <v>4.9283081976000025</v>
      </c>
      <c r="H205" s="14">
        <f t="shared" si="294"/>
        <v>2.5528636463568009</v>
      </c>
      <c r="I205" s="14">
        <f>Затраты!B495</f>
        <v>56.98</v>
      </c>
      <c r="J205" s="14">
        <f t="shared" si="295"/>
        <v>22.320032674411078</v>
      </c>
    </row>
    <row r="206" spans="1:10" x14ac:dyDescent="0.25">
      <c r="A206" s="10" t="s">
        <v>112</v>
      </c>
      <c r="B206" s="14">
        <v>7.9</v>
      </c>
      <c r="C206" s="14">
        <f t="shared" si="296"/>
        <v>6.1538461538461533</v>
      </c>
      <c r="D206" s="14">
        <v>1</v>
      </c>
      <c r="E206" s="12">
        <v>8760</v>
      </c>
      <c r="F206" s="14">
        <f t="shared" si="292"/>
        <v>15.2963076923077</v>
      </c>
      <c r="G206" s="14">
        <f t="shared" si="293"/>
        <v>4.9283081976000025</v>
      </c>
      <c r="H206" s="14">
        <f t="shared" si="294"/>
        <v>2.5528636463568009</v>
      </c>
      <c r="I206" s="14">
        <f>Затраты!B498</f>
        <v>56.98</v>
      </c>
      <c r="J206" s="14">
        <f t="shared" si="295"/>
        <v>22.320032674411078</v>
      </c>
    </row>
    <row r="207" spans="1:10" x14ac:dyDescent="0.25">
      <c r="A207" s="10" t="s">
        <v>112</v>
      </c>
      <c r="B207" s="14">
        <v>7.9</v>
      </c>
      <c r="C207" s="14">
        <f t="shared" si="296"/>
        <v>6.1538461538461533</v>
      </c>
      <c r="D207" s="14">
        <v>1</v>
      </c>
      <c r="E207" s="12">
        <v>8760</v>
      </c>
      <c r="F207" s="14">
        <f t="shared" si="292"/>
        <v>15.2963076923077</v>
      </c>
      <c r="G207" s="14">
        <f t="shared" si="293"/>
        <v>4.9283081976000025</v>
      </c>
      <c r="H207" s="14">
        <f t="shared" si="294"/>
        <v>2.5528636463568009</v>
      </c>
      <c r="I207" s="14">
        <f>Затраты!B501</f>
        <v>56.98</v>
      </c>
      <c r="J207" s="14">
        <f t="shared" si="295"/>
        <v>22.320032674411078</v>
      </c>
    </row>
    <row r="208" spans="1:10" x14ac:dyDescent="0.25">
      <c r="A208" s="10" t="s">
        <v>112</v>
      </c>
      <c r="B208" s="14">
        <v>7.9</v>
      </c>
      <c r="C208" s="14">
        <f t="shared" si="296"/>
        <v>6.1538461538461533</v>
      </c>
      <c r="D208" s="14">
        <v>1</v>
      </c>
      <c r="E208" s="12">
        <v>8760</v>
      </c>
      <c r="F208" s="14">
        <f t="shared" si="292"/>
        <v>15.2963076923077</v>
      </c>
      <c r="G208" s="14">
        <f t="shared" si="293"/>
        <v>4.9283081976000025</v>
      </c>
      <c r="H208" s="14">
        <f t="shared" si="294"/>
        <v>2.5528636463568009</v>
      </c>
      <c r="I208" s="14">
        <f>Затраты!B504</f>
        <v>56.98</v>
      </c>
      <c r="J208" s="14">
        <f t="shared" si="295"/>
        <v>22.320032674411078</v>
      </c>
    </row>
    <row r="209" spans="1:10" x14ac:dyDescent="0.25">
      <c r="A209" s="10" t="s">
        <v>103</v>
      </c>
      <c r="B209" s="14">
        <v>2.7</v>
      </c>
      <c r="C209" s="14">
        <f>0.3/0.27</f>
        <v>1.1111111111111109</v>
      </c>
      <c r="D209" s="14">
        <v>1</v>
      </c>
      <c r="E209" s="12">
        <v>8760</v>
      </c>
      <c r="F209" s="14">
        <f t="shared" si="292"/>
        <v>13.91866666666667</v>
      </c>
      <c r="G209" s="14">
        <f t="shared" si="293"/>
        <v>4.4844468621333347</v>
      </c>
      <c r="H209" s="14">
        <f t="shared" si="294"/>
        <v>2.3229434745850672</v>
      </c>
      <c r="I209" s="14">
        <f>Затраты!B507</f>
        <v>34.187999999999995</v>
      </c>
      <c r="J209" s="14">
        <f t="shared" si="295"/>
        <v>14.717534186279234</v>
      </c>
    </row>
    <row r="210" spans="1:10" x14ac:dyDescent="0.25">
      <c r="A210" s="15" t="s">
        <v>20</v>
      </c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0" x14ac:dyDescent="0.25">
      <c r="A211" s="10" t="s">
        <v>110</v>
      </c>
      <c r="B211" s="14">
        <v>3.8</v>
      </c>
      <c r="C211" s="14">
        <f t="shared" ref="C211" si="297">0.6/0.27</f>
        <v>2.2222222222222219</v>
      </c>
      <c r="D211" s="14">
        <v>1</v>
      </c>
      <c r="E211" s="12">
        <v>8760</v>
      </c>
      <c r="F211" s="14">
        <f t="shared" ref="F211" si="298">(B211-C211)*D211*E211/1000</f>
        <v>13.821333333333333</v>
      </c>
      <c r="G211" s="14">
        <f t="shared" ref="G211" si="299">F211*0.2986*1.079</f>
        <v>4.4530870938666665</v>
      </c>
      <c r="H211" s="14">
        <f t="shared" ref="H211" si="300">G211*200*2.59/1000</f>
        <v>2.306699114622933</v>
      </c>
      <c r="I211" s="14">
        <f>Затраты!B511</f>
        <v>34.187999999999995</v>
      </c>
      <c r="J211" s="14">
        <f t="shared" ref="J211" si="301">I211/H211</f>
        <v>14.821178793224869</v>
      </c>
    </row>
    <row r="212" spans="1:10" x14ac:dyDescent="0.25">
      <c r="A212" s="15" t="s">
        <v>21</v>
      </c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1:10" x14ac:dyDescent="0.25">
      <c r="A213" s="10" t="s">
        <v>114</v>
      </c>
      <c r="B213" s="14">
        <v>6.5</v>
      </c>
      <c r="C213" s="14">
        <f t="shared" ref="C213:C215" si="302">1/0.27</f>
        <v>3.7037037037037033</v>
      </c>
      <c r="D213" s="14">
        <v>1</v>
      </c>
      <c r="E213" s="12">
        <v>8760</v>
      </c>
      <c r="F213" s="14">
        <f t="shared" ref="F213:F215" si="303">(B213-C213)*D213*E213/1000</f>
        <v>24.495555555555558</v>
      </c>
      <c r="G213" s="14">
        <f t="shared" ref="G213:G215" si="304">F213*0.2986*1.079</f>
        <v>7.8922083471111115</v>
      </c>
      <c r="H213" s="14">
        <f t="shared" ref="H213:H215" si="305">G213*200*2.59/1000</f>
        <v>4.0881639238035552</v>
      </c>
      <c r="I213" s="14">
        <f>Затраты!B515</f>
        <v>76.923000000000002</v>
      </c>
      <c r="J213" s="14">
        <f t="shared" ref="J213:J215" si="306">I213/H213</f>
        <v>18.816026322259653</v>
      </c>
    </row>
    <row r="214" spans="1:10" x14ac:dyDescent="0.25">
      <c r="A214" s="10" t="s">
        <v>109</v>
      </c>
      <c r="B214" s="14">
        <v>4.5</v>
      </c>
      <c r="C214" s="14">
        <f t="shared" si="302"/>
        <v>3.7037037037037033</v>
      </c>
      <c r="D214" s="14">
        <v>1</v>
      </c>
      <c r="E214" s="12">
        <v>8760</v>
      </c>
      <c r="F214" s="14">
        <f t="shared" si="303"/>
        <v>6.9755555555555597</v>
      </c>
      <c r="G214" s="14">
        <f t="shared" si="304"/>
        <v>2.2474500591111122</v>
      </c>
      <c r="H214" s="14">
        <f t="shared" si="305"/>
        <v>1.1641791306195559</v>
      </c>
      <c r="I214" s="14">
        <f>Затраты!B518</f>
        <v>39.885999999999996</v>
      </c>
      <c r="J214" s="14">
        <f t="shared" si="306"/>
        <v>34.261050512710497</v>
      </c>
    </row>
    <row r="215" spans="1:10" x14ac:dyDescent="0.25">
      <c r="A215" s="10" t="s">
        <v>109</v>
      </c>
      <c r="B215" s="14">
        <v>4.5</v>
      </c>
      <c r="C215" s="14">
        <f t="shared" si="302"/>
        <v>3.7037037037037033</v>
      </c>
      <c r="D215" s="14">
        <v>1</v>
      </c>
      <c r="E215" s="12">
        <v>8760</v>
      </c>
      <c r="F215" s="14">
        <f t="shared" si="303"/>
        <v>6.9755555555555597</v>
      </c>
      <c r="G215" s="14">
        <f t="shared" si="304"/>
        <v>2.2474500591111122</v>
      </c>
      <c r="H215" s="14">
        <f t="shared" si="305"/>
        <v>1.1641791306195559</v>
      </c>
      <c r="I215" s="14">
        <f>Затраты!B521</f>
        <v>39.885999999999996</v>
      </c>
      <c r="J215" s="14">
        <f t="shared" si="306"/>
        <v>34.261050512710497</v>
      </c>
    </row>
    <row r="216" spans="1:10" x14ac:dyDescent="0.25">
      <c r="A216" s="15" t="s">
        <v>22</v>
      </c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x14ac:dyDescent="0.25">
      <c r="A217" s="10" t="s">
        <v>106</v>
      </c>
      <c r="B217" s="14">
        <v>13.4</v>
      </c>
      <c r="C217" s="14">
        <f t="shared" ref="C217" si="307">2/0.27</f>
        <v>7.4074074074074066</v>
      </c>
      <c r="D217" s="14">
        <v>1</v>
      </c>
      <c r="E217" s="12">
        <v>8000</v>
      </c>
      <c r="F217" s="14">
        <f t="shared" ref="F217" si="308">(B217-C217)*D217*E217/1000</f>
        <v>47.94074074074075</v>
      </c>
      <c r="G217" s="14">
        <f t="shared" ref="G217" si="309">F217*0.2986*1.079</f>
        <v>15.445998494814816</v>
      </c>
      <c r="H217" s="14">
        <f t="shared" ref="H217" si="310">G217*200*2.59/1000</f>
        <v>8.0010272203140751</v>
      </c>
      <c r="I217" s="14">
        <f>Затраты!B525</f>
        <v>82.620999999999995</v>
      </c>
      <c r="J217" s="14">
        <f t="shared" ref="J217" si="311">I217/H217</f>
        <v>10.326299076977364</v>
      </c>
    </row>
    <row r="218" spans="1:10" x14ac:dyDescent="0.25">
      <c r="A218" s="15" t="s">
        <v>23</v>
      </c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1:10" x14ac:dyDescent="0.25">
      <c r="A219" s="10" t="s">
        <v>106</v>
      </c>
      <c r="B219" s="14">
        <v>13.4</v>
      </c>
      <c r="C219" s="14">
        <f t="shared" ref="C219" si="312">2/0.27</f>
        <v>7.4074074074074066</v>
      </c>
      <c r="D219" s="14">
        <v>1</v>
      </c>
      <c r="E219" s="12">
        <v>8000</v>
      </c>
      <c r="F219" s="14">
        <f t="shared" ref="F219" si="313">(B219-C219)*D219*E219/1000</f>
        <v>47.94074074074075</v>
      </c>
      <c r="G219" s="14">
        <f t="shared" ref="G219" si="314">F219*0.2986*1.079</f>
        <v>15.445998494814816</v>
      </c>
      <c r="H219" s="14">
        <f t="shared" ref="H219" si="315">G219*200*2.59/1000</f>
        <v>8.0010272203140751</v>
      </c>
      <c r="I219" s="14">
        <f>Затраты!B529</f>
        <v>82.620999999999995</v>
      </c>
      <c r="J219" s="14">
        <f t="shared" ref="J219" si="316">I219/H219</f>
        <v>10.326299076977364</v>
      </c>
    </row>
    <row r="220" spans="1:10" x14ac:dyDescent="0.25">
      <c r="A220" s="15" t="s">
        <v>24</v>
      </c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0" ht="15.75" customHeight="1" x14ac:dyDescent="0.25">
      <c r="A221" s="10" t="s">
        <v>106</v>
      </c>
      <c r="B221" s="14">
        <v>13.4</v>
      </c>
      <c r="C221" s="14">
        <f t="shared" ref="C221" si="317">2/0.27</f>
        <v>7.4074074074074066</v>
      </c>
      <c r="D221" s="14">
        <v>1</v>
      </c>
      <c r="E221" s="12">
        <v>8000</v>
      </c>
      <c r="F221" s="14">
        <f t="shared" ref="F221:F223" si="318">(B221-C221)*D221*E221/1000</f>
        <v>47.94074074074075</v>
      </c>
      <c r="G221" s="14">
        <f t="shared" ref="G221:G223" si="319">F221*0.2986*1.079</f>
        <v>15.445998494814816</v>
      </c>
      <c r="H221" s="14">
        <f t="shared" ref="H221:H223" si="320">G221*200*2.59/1000</f>
        <v>8.0010272203140751</v>
      </c>
      <c r="I221" s="14">
        <f>Затраты!B533</f>
        <v>82.620999999999995</v>
      </c>
      <c r="J221" s="14">
        <f t="shared" ref="J221:J223" si="321">I221/H221</f>
        <v>10.326299076977364</v>
      </c>
    </row>
    <row r="222" spans="1:10" x14ac:dyDescent="0.25">
      <c r="A222" s="10" t="s">
        <v>110</v>
      </c>
      <c r="B222" s="14">
        <v>3.8</v>
      </c>
      <c r="C222" s="14">
        <f t="shared" ref="C222:C223" si="322">0.6/0.27</f>
        <v>2.2222222222222219</v>
      </c>
      <c r="D222" s="14">
        <v>1</v>
      </c>
      <c r="E222" s="12">
        <v>8760</v>
      </c>
      <c r="F222" s="14">
        <f t="shared" si="318"/>
        <v>13.821333333333333</v>
      </c>
      <c r="G222" s="14">
        <f t="shared" si="319"/>
        <v>4.4530870938666665</v>
      </c>
      <c r="H222" s="14">
        <f t="shared" si="320"/>
        <v>2.306699114622933</v>
      </c>
      <c r="I222" s="14">
        <f>Затраты!B536</f>
        <v>34.187999999999995</v>
      </c>
      <c r="J222" s="14">
        <f t="shared" si="321"/>
        <v>14.821178793224869</v>
      </c>
    </row>
    <row r="223" spans="1:10" x14ac:dyDescent="0.25">
      <c r="A223" s="10" t="s">
        <v>110</v>
      </c>
      <c r="B223" s="14">
        <v>3.8</v>
      </c>
      <c r="C223" s="14">
        <f t="shared" si="322"/>
        <v>2.2222222222222219</v>
      </c>
      <c r="D223" s="14">
        <v>1</v>
      </c>
      <c r="E223" s="12">
        <v>8760</v>
      </c>
      <c r="F223" s="14">
        <f t="shared" si="318"/>
        <v>13.821333333333333</v>
      </c>
      <c r="G223" s="14">
        <f t="shared" si="319"/>
        <v>4.4530870938666665</v>
      </c>
      <c r="H223" s="14">
        <f t="shared" si="320"/>
        <v>2.306699114622933</v>
      </c>
      <c r="I223" s="14">
        <f>Затраты!B539</f>
        <v>34.187999999999995</v>
      </c>
      <c r="J223" s="14">
        <f t="shared" si="321"/>
        <v>14.821178793224869</v>
      </c>
    </row>
    <row r="224" spans="1:10" x14ac:dyDescent="0.25">
      <c r="A224" s="15" t="s">
        <v>25</v>
      </c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x14ac:dyDescent="0.25">
      <c r="A225" s="10" t="s">
        <v>110</v>
      </c>
      <c r="B225" s="14">
        <v>3.8</v>
      </c>
      <c r="C225" s="14">
        <f t="shared" ref="C225:C226" si="323">0.6/0.27</f>
        <v>2.2222222222222219</v>
      </c>
      <c r="D225" s="14">
        <v>1</v>
      </c>
      <c r="E225" s="12">
        <v>8760</v>
      </c>
      <c r="F225" s="14">
        <f t="shared" ref="F225:F227" si="324">(B225-C225)*D225*E225/1000</f>
        <v>13.821333333333333</v>
      </c>
      <c r="G225" s="14">
        <f t="shared" ref="G225:G227" si="325">F225*0.2986*1.079</f>
        <v>4.4530870938666665</v>
      </c>
      <c r="H225" s="14">
        <f t="shared" ref="H225:H227" si="326">G225*200*2.59/1000</f>
        <v>2.306699114622933</v>
      </c>
      <c r="I225" s="14">
        <f>Затраты!B543</f>
        <v>34.187999999999995</v>
      </c>
      <c r="J225" s="14">
        <f t="shared" ref="J225:J227" si="327">I225/H225</f>
        <v>14.821178793224869</v>
      </c>
    </row>
    <row r="226" spans="1:10" x14ac:dyDescent="0.25">
      <c r="A226" s="10" t="s">
        <v>110</v>
      </c>
      <c r="B226" s="14">
        <v>3.8</v>
      </c>
      <c r="C226" s="14">
        <f t="shared" si="323"/>
        <v>2.2222222222222219</v>
      </c>
      <c r="D226" s="14">
        <v>1</v>
      </c>
      <c r="E226" s="12">
        <v>8760</v>
      </c>
      <c r="F226" s="14">
        <f t="shared" si="324"/>
        <v>13.821333333333333</v>
      </c>
      <c r="G226" s="14">
        <f t="shared" si="325"/>
        <v>4.4530870938666665</v>
      </c>
      <c r="H226" s="14">
        <f t="shared" si="326"/>
        <v>2.306699114622933</v>
      </c>
      <c r="I226" s="14">
        <f>Затраты!B546</f>
        <v>34.187999999999995</v>
      </c>
      <c r="J226" s="14">
        <f t="shared" si="327"/>
        <v>14.821178793224869</v>
      </c>
    </row>
    <row r="227" spans="1:10" x14ac:dyDescent="0.25">
      <c r="A227" s="10" t="s">
        <v>113</v>
      </c>
      <c r="B227" s="14">
        <v>1.2</v>
      </c>
      <c r="C227" s="14">
        <f t="shared" ref="C227" si="328">0.5/0.65</f>
        <v>0.76923076923076916</v>
      </c>
      <c r="D227" s="14">
        <v>1</v>
      </c>
      <c r="E227" s="12">
        <v>8760</v>
      </c>
      <c r="F227" s="14">
        <f t="shared" si="324"/>
        <v>3.773538461538462</v>
      </c>
      <c r="G227" s="14">
        <f t="shared" si="325"/>
        <v>1.2157940927999999</v>
      </c>
      <c r="H227" s="14">
        <f t="shared" si="326"/>
        <v>0.62978134007039988</v>
      </c>
      <c r="I227" s="14">
        <f>Затраты!B549</f>
        <v>28.49</v>
      </c>
      <c r="J227" s="14">
        <f t="shared" si="327"/>
        <v>45.237923366886761</v>
      </c>
    </row>
    <row r="228" spans="1:10" x14ac:dyDescent="0.25">
      <c r="A228" s="15" t="s">
        <v>26</v>
      </c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x14ac:dyDescent="0.25">
      <c r="A229" s="10" t="s">
        <v>106</v>
      </c>
      <c r="B229" s="14">
        <v>13.4</v>
      </c>
      <c r="C229" s="14">
        <f t="shared" ref="C229:C230" si="329">2/0.27</f>
        <v>7.4074074074074066</v>
      </c>
      <c r="D229" s="14">
        <v>1</v>
      </c>
      <c r="E229" s="12">
        <v>8000</v>
      </c>
      <c r="F229" s="14">
        <f t="shared" ref="F229:F231" si="330">(B229-C229)*D229*E229/1000</f>
        <v>47.94074074074075</v>
      </c>
      <c r="G229" s="14">
        <f t="shared" ref="G229:G231" si="331">F229*0.2986*1.079</f>
        <v>15.445998494814816</v>
      </c>
      <c r="H229" s="14">
        <f t="shared" ref="H229:H231" si="332">G229*200*2.59/1000</f>
        <v>8.0010272203140751</v>
      </c>
      <c r="I229" s="14">
        <f>Затраты!B553</f>
        <v>82.620999999999995</v>
      </c>
      <c r="J229" s="14">
        <f t="shared" ref="J229:J231" si="333">I229/H229</f>
        <v>10.326299076977364</v>
      </c>
    </row>
    <row r="230" spans="1:10" x14ac:dyDescent="0.25">
      <c r="A230" s="10" t="s">
        <v>106</v>
      </c>
      <c r="B230" s="14">
        <v>13.4</v>
      </c>
      <c r="C230" s="14">
        <f t="shared" si="329"/>
        <v>7.4074074074074066</v>
      </c>
      <c r="D230" s="14">
        <v>1</v>
      </c>
      <c r="E230" s="12">
        <v>8000</v>
      </c>
      <c r="F230" s="14">
        <f t="shared" si="330"/>
        <v>47.94074074074075</v>
      </c>
      <c r="G230" s="14">
        <f t="shared" si="331"/>
        <v>15.445998494814816</v>
      </c>
      <c r="H230" s="14">
        <f t="shared" si="332"/>
        <v>8.0010272203140751</v>
      </c>
      <c r="I230" s="14">
        <f>Затраты!B556</f>
        <v>82.620999999999995</v>
      </c>
      <c r="J230" s="14">
        <f t="shared" si="333"/>
        <v>10.326299076977364</v>
      </c>
    </row>
    <row r="231" spans="1:10" x14ac:dyDescent="0.25">
      <c r="A231" s="10" t="s">
        <v>111</v>
      </c>
      <c r="B231" s="14">
        <v>11.4</v>
      </c>
      <c r="C231" s="14">
        <f t="shared" ref="C231" si="334">1/0.27</f>
        <v>3.7037037037037033</v>
      </c>
      <c r="D231" s="14">
        <v>1</v>
      </c>
      <c r="E231" s="12">
        <v>8000</v>
      </c>
      <c r="F231" s="14">
        <f t="shared" si="330"/>
        <v>61.570370370370377</v>
      </c>
      <c r="G231" s="14">
        <f t="shared" si="331"/>
        <v>19.837320687407406</v>
      </c>
      <c r="H231" s="14">
        <f t="shared" si="332"/>
        <v>10.275732116077036</v>
      </c>
      <c r="I231" s="14">
        <f>Затраты!B559</f>
        <v>71.3</v>
      </c>
      <c r="J231" s="14">
        <f t="shared" si="333"/>
        <v>6.9386783534816576</v>
      </c>
    </row>
    <row r="232" spans="1:10" x14ac:dyDescent="0.25">
      <c r="A232" s="15" t="s">
        <v>27</v>
      </c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1:10" x14ac:dyDescent="0.25">
      <c r="A233" s="10" t="s">
        <v>114</v>
      </c>
      <c r="B233" s="14">
        <v>6.5</v>
      </c>
      <c r="C233" s="14">
        <f>1/0.27</f>
        <v>3.7037037037037033</v>
      </c>
      <c r="D233" s="14">
        <v>1</v>
      </c>
      <c r="E233" s="12">
        <v>8760</v>
      </c>
      <c r="F233" s="14">
        <f t="shared" ref="F233:F235" si="335">(B233-C233)*D233*E233/1000</f>
        <v>24.495555555555558</v>
      </c>
      <c r="G233" s="14">
        <f t="shared" ref="G233:G235" si="336">F233*0.2986*1.079</f>
        <v>7.8922083471111115</v>
      </c>
      <c r="H233" s="14">
        <f t="shared" ref="H233:H235" si="337">G233*200*2.59/1000</f>
        <v>4.0881639238035552</v>
      </c>
      <c r="I233" s="14">
        <f>Затраты!B563</f>
        <v>51.281999999999996</v>
      </c>
      <c r="J233" s="14">
        <f t="shared" ref="J233:J235" si="338">I233/H233</f>
        <v>12.544017548173102</v>
      </c>
    </row>
    <row r="234" spans="1:10" x14ac:dyDescent="0.25">
      <c r="A234" s="10" t="s">
        <v>106</v>
      </c>
      <c r="B234" s="14">
        <v>13.4</v>
      </c>
      <c r="C234" s="14">
        <f t="shared" ref="C234" si="339">2/0.27</f>
        <v>7.4074074074074066</v>
      </c>
      <c r="D234" s="14">
        <v>1</v>
      </c>
      <c r="E234" s="12">
        <v>8000</v>
      </c>
      <c r="F234" s="14">
        <f t="shared" si="335"/>
        <v>47.94074074074075</v>
      </c>
      <c r="G234" s="14">
        <f t="shared" si="336"/>
        <v>15.445998494814816</v>
      </c>
      <c r="H234" s="14">
        <f t="shared" si="337"/>
        <v>8.0010272203140751</v>
      </c>
      <c r="I234" s="14">
        <f>Затраты!B566</f>
        <v>82.620999999999995</v>
      </c>
      <c r="J234" s="14">
        <f t="shared" si="338"/>
        <v>10.326299076977364</v>
      </c>
    </row>
    <row r="235" spans="1:10" x14ac:dyDescent="0.25">
      <c r="A235" s="10" t="s">
        <v>111</v>
      </c>
      <c r="B235" s="14">
        <v>11.4</v>
      </c>
      <c r="C235" s="14">
        <f t="shared" ref="C235" si="340">1/0.27</f>
        <v>3.7037037037037033</v>
      </c>
      <c r="D235" s="14">
        <v>1</v>
      </c>
      <c r="E235" s="12">
        <v>8000</v>
      </c>
      <c r="F235" s="14">
        <f t="shared" si="335"/>
        <v>61.570370370370377</v>
      </c>
      <c r="G235" s="14">
        <f t="shared" si="336"/>
        <v>19.837320687407406</v>
      </c>
      <c r="H235" s="14">
        <f t="shared" si="337"/>
        <v>10.275732116077036</v>
      </c>
      <c r="I235" s="14">
        <f>Затраты!B569</f>
        <v>71.3</v>
      </c>
      <c r="J235" s="14">
        <f t="shared" si="338"/>
        <v>6.9386783534816576</v>
      </c>
    </row>
    <row r="236" spans="1:10" x14ac:dyDescent="0.25">
      <c r="A236" s="15" t="s">
        <v>28</v>
      </c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1:10" x14ac:dyDescent="0.25">
      <c r="A237" s="10" t="s">
        <v>112</v>
      </c>
      <c r="B237" s="14">
        <v>7.9</v>
      </c>
      <c r="C237" s="14">
        <f t="shared" ref="C237:C240" si="341">4/0.65</f>
        <v>6.1538461538461533</v>
      </c>
      <c r="D237" s="14">
        <v>1</v>
      </c>
      <c r="E237" s="12">
        <v>8760</v>
      </c>
      <c r="F237" s="14">
        <f t="shared" ref="F237:F243" si="342">(B237-C237)*D237*E237/1000</f>
        <v>15.2963076923077</v>
      </c>
      <c r="G237" s="14">
        <f t="shared" ref="G237:G243" si="343">F237*0.2986*1.079</f>
        <v>4.9283081976000025</v>
      </c>
      <c r="H237" s="14">
        <f t="shared" ref="H237:H243" si="344">G237*200*2.59/1000</f>
        <v>2.5528636463568009</v>
      </c>
      <c r="I237" s="14">
        <f>Затраты!B573</f>
        <v>56.98</v>
      </c>
      <c r="J237" s="14">
        <f t="shared" ref="J237:J243" si="345">I237/H237</f>
        <v>22.320032674411078</v>
      </c>
    </row>
    <row r="238" spans="1:10" x14ac:dyDescent="0.25">
      <c r="A238" s="10" t="s">
        <v>112</v>
      </c>
      <c r="B238" s="14">
        <v>7.9</v>
      </c>
      <c r="C238" s="14">
        <f t="shared" si="341"/>
        <v>6.1538461538461533</v>
      </c>
      <c r="D238" s="14">
        <v>1</v>
      </c>
      <c r="E238" s="12">
        <v>8760</v>
      </c>
      <c r="F238" s="14">
        <f t="shared" si="342"/>
        <v>15.2963076923077</v>
      </c>
      <c r="G238" s="14">
        <f t="shared" si="343"/>
        <v>4.9283081976000025</v>
      </c>
      <c r="H238" s="14">
        <f t="shared" si="344"/>
        <v>2.5528636463568009</v>
      </c>
      <c r="I238" s="14">
        <f>Затраты!B576</f>
        <v>56.98</v>
      </c>
      <c r="J238" s="14">
        <f t="shared" si="345"/>
        <v>22.320032674411078</v>
      </c>
    </row>
    <row r="239" spans="1:10" x14ac:dyDescent="0.25">
      <c r="A239" s="10" t="s">
        <v>112</v>
      </c>
      <c r="B239" s="14">
        <v>7.9</v>
      </c>
      <c r="C239" s="14">
        <f t="shared" si="341"/>
        <v>6.1538461538461533</v>
      </c>
      <c r="D239" s="14">
        <v>1</v>
      </c>
      <c r="E239" s="12">
        <v>8760</v>
      </c>
      <c r="F239" s="14">
        <f t="shared" si="342"/>
        <v>15.2963076923077</v>
      </c>
      <c r="G239" s="14">
        <f t="shared" si="343"/>
        <v>4.9283081976000025</v>
      </c>
      <c r="H239" s="14">
        <f t="shared" si="344"/>
        <v>2.5528636463568009</v>
      </c>
      <c r="I239" s="14">
        <f>Затраты!B579</f>
        <v>56.98</v>
      </c>
      <c r="J239" s="14">
        <f t="shared" si="345"/>
        <v>22.320032674411078</v>
      </c>
    </row>
    <row r="240" spans="1:10" x14ac:dyDescent="0.25">
      <c r="A240" s="10" t="s">
        <v>112</v>
      </c>
      <c r="B240" s="14">
        <v>7.9</v>
      </c>
      <c r="C240" s="14">
        <f t="shared" si="341"/>
        <v>6.1538461538461533</v>
      </c>
      <c r="D240" s="14">
        <v>1</v>
      </c>
      <c r="E240" s="12">
        <v>8760</v>
      </c>
      <c r="F240" s="14">
        <f t="shared" si="342"/>
        <v>15.2963076923077</v>
      </c>
      <c r="G240" s="14">
        <f t="shared" si="343"/>
        <v>4.9283081976000025</v>
      </c>
      <c r="H240" s="14">
        <f t="shared" si="344"/>
        <v>2.5528636463568009</v>
      </c>
      <c r="I240" s="14">
        <f>Затраты!B582</f>
        <v>56.98</v>
      </c>
      <c r="J240" s="14">
        <f t="shared" si="345"/>
        <v>22.320032674411078</v>
      </c>
    </row>
    <row r="241" spans="1:10" x14ac:dyDescent="0.25">
      <c r="A241" s="10" t="s">
        <v>112</v>
      </c>
      <c r="B241" s="14">
        <v>7.9</v>
      </c>
      <c r="C241" s="14">
        <f t="shared" ref="C241" si="346">4/0.65</f>
        <v>6.1538461538461533</v>
      </c>
      <c r="D241" s="14">
        <v>1</v>
      </c>
      <c r="E241" s="12">
        <v>8760</v>
      </c>
      <c r="F241" s="14">
        <f t="shared" si="342"/>
        <v>15.2963076923077</v>
      </c>
      <c r="G241" s="14">
        <f t="shared" si="343"/>
        <v>4.9283081976000025</v>
      </c>
      <c r="H241" s="14">
        <f t="shared" si="344"/>
        <v>2.5528636463568009</v>
      </c>
      <c r="I241" s="14">
        <f>Затраты!B585</f>
        <v>56.98</v>
      </c>
      <c r="J241" s="14">
        <f t="shared" si="345"/>
        <v>22.320032674411078</v>
      </c>
    </row>
    <row r="242" spans="1:10" x14ac:dyDescent="0.25">
      <c r="A242" s="10" t="s">
        <v>110</v>
      </c>
      <c r="B242" s="14">
        <v>3.8</v>
      </c>
      <c r="C242" s="14">
        <f t="shared" ref="C242" si="347">0.6/0.27</f>
        <v>2.2222222222222219</v>
      </c>
      <c r="D242" s="14">
        <v>1</v>
      </c>
      <c r="E242" s="12">
        <v>8760</v>
      </c>
      <c r="F242" s="14">
        <f t="shared" si="342"/>
        <v>13.821333333333333</v>
      </c>
      <c r="G242" s="14">
        <f t="shared" si="343"/>
        <v>4.4530870938666665</v>
      </c>
      <c r="H242" s="14">
        <f t="shared" si="344"/>
        <v>2.306699114622933</v>
      </c>
      <c r="I242" s="14">
        <f>Затраты!B588</f>
        <v>34.187999999999995</v>
      </c>
      <c r="J242" s="14">
        <f t="shared" si="345"/>
        <v>14.821178793224869</v>
      </c>
    </row>
    <row r="243" spans="1:10" x14ac:dyDescent="0.25">
      <c r="A243" s="10" t="s">
        <v>112</v>
      </c>
      <c r="B243" s="14">
        <v>7.9</v>
      </c>
      <c r="C243" s="14">
        <f t="shared" ref="C243" si="348">4/0.65</f>
        <v>6.1538461538461533</v>
      </c>
      <c r="D243" s="14">
        <v>1</v>
      </c>
      <c r="E243" s="12">
        <v>8760</v>
      </c>
      <c r="F243" s="14">
        <f t="shared" si="342"/>
        <v>15.2963076923077</v>
      </c>
      <c r="G243" s="14">
        <f t="shared" si="343"/>
        <v>4.9283081976000025</v>
      </c>
      <c r="H243" s="14">
        <f t="shared" si="344"/>
        <v>2.5528636463568009</v>
      </c>
      <c r="I243" s="14">
        <f>Затраты!B591</f>
        <v>56.98</v>
      </c>
      <c r="J243" s="14">
        <f t="shared" si="345"/>
        <v>22.320032674411078</v>
      </c>
    </row>
    <row r="244" spans="1:10" x14ac:dyDescent="0.25">
      <c r="A244" s="15" t="s">
        <v>29</v>
      </c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1:10" x14ac:dyDescent="0.25">
      <c r="A245" s="10" t="s">
        <v>111</v>
      </c>
      <c r="B245" s="14">
        <v>11.4</v>
      </c>
      <c r="C245" s="14">
        <f t="shared" ref="C245" si="349">1/0.27</f>
        <v>3.7037037037037033</v>
      </c>
      <c r="D245" s="14">
        <v>1</v>
      </c>
      <c r="E245" s="12">
        <v>8000</v>
      </c>
      <c r="F245" s="14">
        <f t="shared" ref="F245" si="350">(B245-C245)*D245*E245/1000</f>
        <v>61.570370370370377</v>
      </c>
      <c r="G245" s="14">
        <f t="shared" ref="G245" si="351">F245*0.2986*1.079</f>
        <v>19.837320687407406</v>
      </c>
      <c r="H245" s="14">
        <f t="shared" ref="H245" si="352">G245*200*2.59/1000</f>
        <v>10.275732116077036</v>
      </c>
      <c r="I245" s="14">
        <f>Затраты!B595</f>
        <v>71.3</v>
      </c>
      <c r="J245" s="14">
        <f t="shared" ref="J245" si="353">I245/H245</f>
        <v>6.9386783534816576</v>
      </c>
    </row>
    <row r="246" spans="1:10" x14ac:dyDescent="0.25">
      <c r="A246" s="15" t="s">
        <v>30</v>
      </c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1:10" x14ac:dyDescent="0.25">
      <c r="A247" s="10" t="s">
        <v>111</v>
      </c>
      <c r="B247" s="14">
        <v>11.4</v>
      </c>
      <c r="C247" s="14">
        <f t="shared" ref="C247" si="354">1/0.27</f>
        <v>3.7037037037037033</v>
      </c>
      <c r="D247" s="14">
        <v>1</v>
      </c>
      <c r="E247" s="12">
        <v>8000</v>
      </c>
      <c r="F247" s="14">
        <f t="shared" ref="F247:F251" si="355">(B247-C247)*D247*E247/1000</f>
        <v>61.570370370370377</v>
      </c>
      <c r="G247" s="14">
        <f t="shared" ref="G247:G251" si="356">F247*0.2986*1.079</f>
        <v>19.837320687407406</v>
      </c>
      <c r="H247" s="14">
        <f t="shared" ref="H247:H251" si="357">G247*200*2.59/1000</f>
        <v>10.275732116077036</v>
      </c>
      <c r="I247" s="14">
        <f>Затраты!B599</f>
        <v>71.3</v>
      </c>
      <c r="J247" s="14">
        <f t="shared" ref="J247:J251" si="358">I247/H247</f>
        <v>6.9386783534816576</v>
      </c>
    </row>
    <row r="248" spans="1:10" x14ac:dyDescent="0.25">
      <c r="A248" s="10" t="s">
        <v>106</v>
      </c>
      <c r="B248" s="14">
        <v>13.4</v>
      </c>
      <c r="C248" s="14">
        <f t="shared" ref="C248" si="359">2/0.27</f>
        <v>7.4074074074074066</v>
      </c>
      <c r="D248" s="14">
        <v>1</v>
      </c>
      <c r="E248" s="12">
        <v>8000</v>
      </c>
      <c r="F248" s="14">
        <f t="shared" si="355"/>
        <v>47.94074074074075</v>
      </c>
      <c r="G248" s="14">
        <f t="shared" si="356"/>
        <v>15.445998494814816</v>
      </c>
      <c r="H248" s="14">
        <f t="shared" si="357"/>
        <v>8.0010272203140751</v>
      </c>
      <c r="I248" s="14">
        <f>Затраты!B602</f>
        <v>82.620999999999995</v>
      </c>
      <c r="J248" s="14">
        <f t="shared" si="358"/>
        <v>10.326299076977364</v>
      </c>
    </row>
    <row r="249" spans="1:10" x14ac:dyDescent="0.25">
      <c r="A249" s="10" t="s">
        <v>112</v>
      </c>
      <c r="B249" s="14">
        <v>7.9</v>
      </c>
      <c r="C249" s="14">
        <f t="shared" ref="C249:C250" si="360">4/0.65</f>
        <v>6.1538461538461533</v>
      </c>
      <c r="D249" s="14">
        <v>1</v>
      </c>
      <c r="E249" s="12">
        <v>8760</v>
      </c>
      <c r="F249" s="14">
        <f t="shared" si="355"/>
        <v>15.2963076923077</v>
      </c>
      <c r="G249" s="14">
        <f t="shared" si="356"/>
        <v>4.9283081976000025</v>
      </c>
      <c r="H249" s="14">
        <f t="shared" si="357"/>
        <v>2.5528636463568009</v>
      </c>
      <c r="I249" s="14">
        <f>Затраты!B605</f>
        <v>56.98</v>
      </c>
      <c r="J249" s="14">
        <f t="shared" si="358"/>
        <v>22.320032674411078</v>
      </c>
    </row>
    <row r="250" spans="1:10" x14ac:dyDescent="0.25">
      <c r="A250" s="10" t="s">
        <v>112</v>
      </c>
      <c r="B250" s="14">
        <v>7.9</v>
      </c>
      <c r="C250" s="14">
        <f t="shared" si="360"/>
        <v>6.1538461538461533</v>
      </c>
      <c r="D250" s="14">
        <v>1</v>
      </c>
      <c r="E250" s="12">
        <v>8760</v>
      </c>
      <c r="F250" s="14">
        <f t="shared" si="355"/>
        <v>15.2963076923077</v>
      </c>
      <c r="G250" s="14">
        <f t="shared" si="356"/>
        <v>4.9283081976000025</v>
      </c>
      <c r="H250" s="14">
        <f t="shared" si="357"/>
        <v>2.5528636463568009</v>
      </c>
      <c r="I250" s="14">
        <f>Затраты!B608</f>
        <v>56.98</v>
      </c>
      <c r="J250" s="14">
        <f t="shared" si="358"/>
        <v>22.320032674411078</v>
      </c>
    </row>
    <row r="251" spans="1:10" x14ac:dyDescent="0.25">
      <c r="A251" s="10" t="s">
        <v>110</v>
      </c>
      <c r="B251" s="14">
        <v>3.8</v>
      </c>
      <c r="C251" s="14">
        <f t="shared" ref="C251" si="361">0.6/0.27</f>
        <v>2.2222222222222219</v>
      </c>
      <c r="D251" s="14">
        <v>1</v>
      </c>
      <c r="E251" s="12">
        <v>8760</v>
      </c>
      <c r="F251" s="14">
        <f t="shared" si="355"/>
        <v>13.821333333333333</v>
      </c>
      <c r="G251" s="14">
        <f t="shared" si="356"/>
        <v>4.4530870938666665</v>
      </c>
      <c r="H251" s="14">
        <f t="shared" si="357"/>
        <v>2.306699114622933</v>
      </c>
      <c r="I251" s="14">
        <f>Затраты!B611</f>
        <v>34.187999999999995</v>
      </c>
      <c r="J251" s="14">
        <f t="shared" si="358"/>
        <v>14.821178793224869</v>
      </c>
    </row>
    <row r="252" spans="1:10" x14ac:dyDescent="0.25">
      <c r="A252" s="15" t="s">
        <v>31</v>
      </c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0" x14ac:dyDescent="0.25">
      <c r="A253" s="10" t="s">
        <v>111</v>
      </c>
      <c r="B253" s="14">
        <v>11.4</v>
      </c>
      <c r="C253" s="14">
        <f t="shared" ref="C253:C255" si="362">1/0.27</f>
        <v>3.7037037037037033</v>
      </c>
      <c r="D253" s="14">
        <v>1</v>
      </c>
      <c r="E253" s="12">
        <v>8000</v>
      </c>
      <c r="F253" s="14">
        <f t="shared" ref="F253" si="363">(B253-C253)*D253*E253/1000</f>
        <v>61.570370370370377</v>
      </c>
      <c r="G253" s="14">
        <f t="shared" ref="G253" si="364">F253*0.2986*1.079</f>
        <v>19.837320687407406</v>
      </c>
      <c r="H253" s="14">
        <f t="shared" ref="H253" si="365">G253*200*2.59/1000</f>
        <v>10.275732116077036</v>
      </c>
      <c r="I253" s="14">
        <f>Затраты!B615</f>
        <v>71.3</v>
      </c>
      <c r="J253" s="14">
        <f t="shared" ref="J253" si="366">I253/H253</f>
        <v>6.9386783534816576</v>
      </c>
    </row>
    <row r="254" spans="1:10" x14ac:dyDescent="0.25">
      <c r="A254" s="15" t="s">
        <v>32</v>
      </c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0" x14ac:dyDescent="0.25">
      <c r="A255" s="10" t="s">
        <v>111</v>
      </c>
      <c r="B255" s="14">
        <v>11.4</v>
      </c>
      <c r="C255" s="14">
        <f t="shared" si="362"/>
        <v>3.7037037037037033</v>
      </c>
      <c r="D255" s="14">
        <v>1</v>
      </c>
      <c r="E255" s="12">
        <v>8000</v>
      </c>
      <c r="F255" s="14">
        <f t="shared" ref="F255:F256" si="367">(B255-C255)*D255*E255/1000</f>
        <v>61.570370370370377</v>
      </c>
      <c r="G255" s="14">
        <f t="shared" ref="G255:G256" si="368">F255*0.2986*1.079</f>
        <v>19.837320687407406</v>
      </c>
      <c r="H255" s="14">
        <f t="shared" ref="H255:H256" si="369">G255*200*2.59/1000</f>
        <v>10.275732116077036</v>
      </c>
      <c r="I255" s="14">
        <f>Затраты!B619</f>
        <v>71.3</v>
      </c>
      <c r="J255" s="14">
        <f t="shared" ref="J255:J256" si="370">I255/H255</f>
        <v>6.9386783534816576</v>
      </c>
    </row>
    <row r="256" spans="1:10" x14ac:dyDescent="0.25">
      <c r="A256" s="10" t="s">
        <v>108</v>
      </c>
      <c r="B256" s="14">
        <v>3.8</v>
      </c>
      <c r="C256" s="14">
        <f>0.6/0.27</f>
        <v>2.2222222222222219</v>
      </c>
      <c r="D256" s="14">
        <v>1</v>
      </c>
      <c r="E256" s="12">
        <v>8760</v>
      </c>
      <c r="F256" s="14">
        <f t="shared" si="367"/>
        <v>13.821333333333333</v>
      </c>
      <c r="G256" s="14">
        <f t="shared" si="368"/>
        <v>4.4530870938666665</v>
      </c>
      <c r="H256" s="14">
        <f t="shared" si="369"/>
        <v>2.306699114622933</v>
      </c>
      <c r="I256" s="14">
        <f>Затраты!B622</f>
        <v>34.187999999999995</v>
      </c>
      <c r="J256" s="14">
        <f t="shared" si="370"/>
        <v>14.821178793224869</v>
      </c>
    </row>
    <row r="257" spans="1:10" x14ac:dyDescent="0.25">
      <c r="A257" s="15" t="s">
        <v>33</v>
      </c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1:10" x14ac:dyDescent="0.25">
      <c r="A258" s="10" t="s">
        <v>106</v>
      </c>
      <c r="B258" s="14">
        <v>13.4</v>
      </c>
      <c r="C258" s="14">
        <f t="shared" ref="C258" si="371">2/0.27</f>
        <v>7.4074074074074066</v>
      </c>
      <c r="D258" s="14">
        <v>1</v>
      </c>
      <c r="E258" s="12">
        <v>8000</v>
      </c>
      <c r="F258" s="14">
        <f t="shared" ref="F258" si="372">(B258-C258)*D258*E258/1000</f>
        <v>47.94074074074075</v>
      </c>
      <c r="G258" s="14">
        <f t="shared" ref="G258" si="373">F258*0.2986*1.079</f>
        <v>15.445998494814816</v>
      </c>
      <c r="H258" s="14">
        <f t="shared" ref="H258" si="374">G258*200*2.59/1000</f>
        <v>8.0010272203140751</v>
      </c>
      <c r="I258" s="14">
        <f>Затраты!B626</f>
        <v>82.620999999999995</v>
      </c>
      <c r="J258" s="14">
        <f t="shared" ref="J258" si="375">I258/H258</f>
        <v>10.326299076977364</v>
      </c>
    </row>
    <row r="259" spans="1:10" x14ac:dyDescent="0.25">
      <c r="A259" s="15" t="s">
        <v>34</v>
      </c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1:10" x14ac:dyDescent="0.25">
      <c r="A260" s="10" t="s">
        <v>111</v>
      </c>
      <c r="B260" s="14">
        <v>11.4</v>
      </c>
      <c r="C260" s="14">
        <f t="shared" ref="C260" si="376">1/0.27</f>
        <v>3.7037037037037033</v>
      </c>
      <c r="D260" s="14">
        <v>1</v>
      </c>
      <c r="E260" s="12">
        <v>8000</v>
      </c>
      <c r="F260" s="14">
        <f t="shared" ref="F260:F263" si="377">(B260-C260)*D260*E260/1000</f>
        <v>61.570370370370377</v>
      </c>
      <c r="G260" s="14">
        <f t="shared" ref="G260:G263" si="378">F260*0.2986*1.079</f>
        <v>19.837320687407406</v>
      </c>
      <c r="H260" s="14">
        <f t="shared" ref="H260:H263" si="379">G260*200*2.59/1000</f>
        <v>10.275732116077036</v>
      </c>
      <c r="I260" s="14">
        <f>Затраты!B630</f>
        <v>71.3</v>
      </c>
      <c r="J260" s="14">
        <f t="shared" ref="J260:J263" si="380">I260/H260</f>
        <v>6.9386783534816576</v>
      </c>
    </row>
    <row r="261" spans="1:10" x14ac:dyDescent="0.25">
      <c r="A261" s="10" t="s">
        <v>108</v>
      </c>
      <c r="B261" s="14">
        <v>3.8</v>
      </c>
      <c r="C261" s="14">
        <f>0.6/0.27</f>
        <v>2.2222222222222219</v>
      </c>
      <c r="D261" s="14">
        <v>1</v>
      </c>
      <c r="E261" s="12">
        <v>8760</v>
      </c>
      <c r="F261" s="14">
        <f t="shared" si="377"/>
        <v>13.821333333333333</v>
      </c>
      <c r="G261" s="14">
        <f t="shared" si="378"/>
        <v>4.4530870938666665</v>
      </c>
      <c r="H261" s="14">
        <f t="shared" si="379"/>
        <v>2.306699114622933</v>
      </c>
      <c r="I261" s="14">
        <f>Затраты!B633</f>
        <v>34.187999999999995</v>
      </c>
      <c r="J261" s="14">
        <f t="shared" si="380"/>
        <v>14.821178793224869</v>
      </c>
    </row>
    <row r="262" spans="1:10" x14ac:dyDescent="0.25">
      <c r="A262" s="10" t="s">
        <v>111</v>
      </c>
      <c r="B262" s="14">
        <v>11.4</v>
      </c>
      <c r="C262" s="14">
        <f t="shared" ref="C262" si="381">1/0.27</f>
        <v>3.7037037037037033</v>
      </c>
      <c r="D262" s="14">
        <v>1</v>
      </c>
      <c r="E262" s="12">
        <v>8000</v>
      </c>
      <c r="F262" s="14">
        <f t="shared" si="377"/>
        <v>61.570370370370377</v>
      </c>
      <c r="G262" s="14">
        <f t="shared" si="378"/>
        <v>19.837320687407406</v>
      </c>
      <c r="H262" s="14">
        <f t="shared" si="379"/>
        <v>10.275732116077036</v>
      </c>
      <c r="I262" s="14">
        <f>Затраты!B636</f>
        <v>71.3</v>
      </c>
      <c r="J262" s="14">
        <f t="shared" si="380"/>
        <v>6.9386783534816576</v>
      </c>
    </row>
    <row r="263" spans="1:10" x14ac:dyDescent="0.25">
      <c r="A263" s="10" t="s">
        <v>108</v>
      </c>
      <c r="B263" s="14">
        <v>3.8</v>
      </c>
      <c r="C263" s="14">
        <f>0.6/0.27</f>
        <v>2.2222222222222219</v>
      </c>
      <c r="D263" s="14">
        <v>1</v>
      </c>
      <c r="E263" s="12">
        <v>8760</v>
      </c>
      <c r="F263" s="14">
        <f t="shared" si="377"/>
        <v>13.821333333333333</v>
      </c>
      <c r="G263" s="14">
        <f t="shared" si="378"/>
        <v>4.4530870938666665</v>
      </c>
      <c r="H263" s="14">
        <f t="shared" si="379"/>
        <v>2.306699114622933</v>
      </c>
      <c r="I263" s="14">
        <f>Затраты!B639</f>
        <v>34.187999999999995</v>
      </c>
      <c r="J263" s="14">
        <f t="shared" si="380"/>
        <v>14.821178793224869</v>
      </c>
    </row>
    <row r="264" spans="1:10" x14ac:dyDescent="0.25">
      <c r="A264" s="15" t="s">
        <v>35</v>
      </c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x14ac:dyDescent="0.25">
      <c r="A265" s="10" t="s">
        <v>106</v>
      </c>
      <c r="B265" s="14">
        <v>13.4</v>
      </c>
      <c r="C265" s="14">
        <f t="shared" ref="C265" si="382">2/0.27</f>
        <v>7.4074074074074066</v>
      </c>
      <c r="D265" s="14">
        <v>1</v>
      </c>
      <c r="E265" s="12">
        <v>8000</v>
      </c>
      <c r="F265" s="14">
        <f t="shared" ref="F265:F266" si="383">(B265-C265)*D265*E265/1000</f>
        <v>47.94074074074075</v>
      </c>
      <c r="G265" s="14">
        <f t="shared" ref="G265:G266" si="384">F265*0.2986*1.079</f>
        <v>15.445998494814816</v>
      </c>
      <c r="H265" s="14">
        <f t="shared" ref="H265:H266" si="385">G265*200*2.59/1000</f>
        <v>8.0010272203140751</v>
      </c>
      <c r="I265" s="14">
        <f>Затраты!B643</f>
        <v>82.620999999999995</v>
      </c>
      <c r="J265" s="14">
        <f t="shared" ref="J265:J266" si="386">I265/H265</f>
        <v>10.326299076977364</v>
      </c>
    </row>
    <row r="266" spans="1:10" x14ac:dyDescent="0.25">
      <c r="A266" s="10" t="s">
        <v>109</v>
      </c>
      <c r="B266" s="14">
        <v>4.5</v>
      </c>
      <c r="C266" s="14">
        <f>1/0.27</f>
        <v>3.7037037037037033</v>
      </c>
      <c r="D266" s="14">
        <v>1</v>
      </c>
      <c r="E266" s="12">
        <v>8760</v>
      </c>
      <c r="F266" s="14">
        <f t="shared" si="383"/>
        <v>6.9755555555555597</v>
      </c>
      <c r="G266" s="14">
        <f t="shared" si="384"/>
        <v>2.2474500591111122</v>
      </c>
      <c r="H266" s="14">
        <f t="shared" si="385"/>
        <v>1.1641791306195559</v>
      </c>
      <c r="I266" s="14">
        <f>Затраты!B646</f>
        <v>39.885999999999996</v>
      </c>
      <c r="J266" s="14">
        <f t="shared" si="386"/>
        <v>34.261050512710497</v>
      </c>
    </row>
    <row r="267" spans="1:10" x14ac:dyDescent="0.25">
      <c r="A267" s="15" t="s">
        <v>36</v>
      </c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1:10" x14ac:dyDescent="0.25">
      <c r="A268" s="10" t="s">
        <v>118</v>
      </c>
      <c r="B268" s="14">
        <v>4.7</v>
      </c>
      <c r="C268" s="14">
        <f>0.6/0.27</f>
        <v>2.2222222222222219</v>
      </c>
      <c r="D268" s="14">
        <v>1</v>
      </c>
      <c r="E268" s="12">
        <v>8000</v>
      </c>
      <c r="F268" s="14">
        <f t="shared" ref="F268:F270" si="387">(B268-C268)*D268*E268/1000</f>
        <v>19.822222222222226</v>
      </c>
      <c r="G268" s="14">
        <f t="shared" ref="G268:G270" si="388">F268*0.2986*1.079</f>
        <v>6.386509884444445</v>
      </c>
      <c r="H268" s="14">
        <f t="shared" ref="H268:H270" si="389">G268*200*2.59/1000</f>
        <v>3.3082121201422225</v>
      </c>
      <c r="I268" s="14">
        <f>Затраты!B650</f>
        <v>37.1</v>
      </c>
      <c r="J268" s="14">
        <f t="shared" ref="J268:J270" si="390">I268/H268</f>
        <v>11.214516679300795</v>
      </c>
    </row>
    <row r="269" spans="1:10" x14ac:dyDescent="0.25">
      <c r="A269" s="10" t="s">
        <v>108</v>
      </c>
      <c r="B269" s="14">
        <v>3.8</v>
      </c>
      <c r="C269" s="14">
        <f t="shared" ref="C269:C270" si="391">0.6/0.27</f>
        <v>2.2222222222222219</v>
      </c>
      <c r="D269" s="14">
        <v>1</v>
      </c>
      <c r="E269" s="12">
        <v>8760</v>
      </c>
      <c r="F269" s="14">
        <f t="shared" si="387"/>
        <v>13.821333333333333</v>
      </c>
      <c r="G269" s="14">
        <f t="shared" si="388"/>
        <v>4.4530870938666665</v>
      </c>
      <c r="H269" s="14">
        <f t="shared" si="389"/>
        <v>2.306699114622933</v>
      </c>
      <c r="I269" s="14">
        <f>Затраты!B653</f>
        <v>34.187999999999995</v>
      </c>
      <c r="J269" s="14">
        <f t="shared" si="390"/>
        <v>14.821178793224869</v>
      </c>
    </row>
    <row r="270" spans="1:10" x14ac:dyDescent="0.25">
      <c r="A270" s="10" t="s">
        <v>108</v>
      </c>
      <c r="B270" s="14">
        <v>3.8</v>
      </c>
      <c r="C270" s="14">
        <f t="shared" si="391"/>
        <v>2.2222222222222219</v>
      </c>
      <c r="D270" s="14">
        <v>1</v>
      </c>
      <c r="E270" s="12">
        <v>8760</v>
      </c>
      <c r="F270" s="14">
        <f t="shared" si="387"/>
        <v>13.821333333333333</v>
      </c>
      <c r="G270" s="14">
        <f t="shared" si="388"/>
        <v>4.4530870938666665</v>
      </c>
      <c r="H270" s="14">
        <f t="shared" si="389"/>
        <v>2.306699114622933</v>
      </c>
      <c r="I270" s="14">
        <f>Затраты!B656</f>
        <v>34.187999999999995</v>
      </c>
      <c r="J270" s="14">
        <f t="shared" si="390"/>
        <v>14.821178793224869</v>
      </c>
    </row>
    <row r="271" spans="1:10" x14ac:dyDescent="0.25">
      <c r="A271" s="15" t="s">
        <v>37</v>
      </c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1:10" x14ac:dyDescent="0.25">
      <c r="A272" s="10" t="s">
        <v>108</v>
      </c>
      <c r="B272" s="14">
        <v>3.8</v>
      </c>
      <c r="C272" s="14">
        <f t="shared" ref="C272:C273" si="392">0.6/0.27</f>
        <v>2.2222222222222219</v>
      </c>
      <c r="D272" s="14">
        <v>1</v>
      </c>
      <c r="E272" s="12">
        <v>8760</v>
      </c>
      <c r="F272" s="14">
        <f t="shared" ref="F272:F273" si="393">(B272-C272)*D272*E272/1000</f>
        <v>13.821333333333333</v>
      </c>
      <c r="G272" s="14">
        <f t="shared" ref="G272:G273" si="394">F272*0.2986*1.079</f>
        <v>4.4530870938666665</v>
      </c>
      <c r="H272" s="14">
        <f t="shared" ref="H272:H273" si="395">G272*200*2.59/1000</f>
        <v>2.306699114622933</v>
      </c>
      <c r="I272" s="14">
        <f>Затраты!B660</f>
        <v>34.187999999999995</v>
      </c>
      <c r="J272" s="14">
        <f t="shared" ref="J272:J273" si="396">I272/H272</f>
        <v>14.821178793224869</v>
      </c>
    </row>
    <row r="273" spans="1:10" x14ac:dyDescent="0.25">
      <c r="A273" s="10" t="s">
        <v>108</v>
      </c>
      <c r="B273" s="14">
        <v>3.8</v>
      </c>
      <c r="C273" s="14">
        <f t="shared" si="392"/>
        <v>2.2222222222222219</v>
      </c>
      <c r="D273" s="14">
        <v>1</v>
      </c>
      <c r="E273" s="12">
        <v>8760</v>
      </c>
      <c r="F273" s="14">
        <f t="shared" si="393"/>
        <v>13.821333333333333</v>
      </c>
      <c r="G273" s="14">
        <f t="shared" si="394"/>
        <v>4.4530870938666665</v>
      </c>
      <c r="H273" s="14">
        <f t="shared" si="395"/>
        <v>2.306699114622933</v>
      </c>
      <c r="I273" s="14">
        <f>Затраты!B663</f>
        <v>34.187999999999995</v>
      </c>
      <c r="J273" s="14">
        <f t="shared" si="396"/>
        <v>14.821178793224869</v>
      </c>
    </row>
    <row r="274" spans="1:10" x14ac:dyDescent="0.25">
      <c r="A274" s="15" t="s">
        <v>38</v>
      </c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0" x14ac:dyDescent="0.25">
      <c r="A275" s="10" t="s">
        <v>106</v>
      </c>
      <c r="B275" s="14">
        <v>13.4</v>
      </c>
      <c r="C275" s="14">
        <f t="shared" ref="C275" si="397">2/0.27</f>
        <v>7.4074074074074066</v>
      </c>
      <c r="D275" s="14">
        <v>1</v>
      </c>
      <c r="E275" s="12">
        <v>8000</v>
      </c>
      <c r="F275" s="14">
        <f t="shared" ref="F275:F276" si="398">(B275-C275)*D275*E275/1000</f>
        <v>47.94074074074075</v>
      </c>
      <c r="G275" s="14">
        <f t="shared" ref="G275:G276" si="399">F275*0.2986*1.079</f>
        <v>15.445998494814816</v>
      </c>
      <c r="H275" s="14">
        <f t="shared" ref="H275:H276" si="400">G275*200*2.59/1000</f>
        <v>8.0010272203140751</v>
      </c>
      <c r="I275" s="14">
        <f>Затраты!B667</f>
        <v>82.620999999999995</v>
      </c>
      <c r="J275" s="14">
        <f t="shared" ref="J275:J276" si="401">I275/H275</f>
        <v>10.326299076977364</v>
      </c>
    </row>
    <row r="276" spans="1:10" x14ac:dyDescent="0.25">
      <c r="A276" s="10" t="s">
        <v>109</v>
      </c>
      <c r="B276" s="14">
        <v>4.5</v>
      </c>
      <c r="C276" s="14">
        <f>1/0.27</f>
        <v>3.7037037037037033</v>
      </c>
      <c r="D276" s="14">
        <v>1</v>
      </c>
      <c r="E276" s="12">
        <v>8760</v>
      </c>
      <c r="F276" s="14">
        <f t="shared" si="398"/>
        <v>6.9755555555555597</v>
      </c>
      <c r="G276" s="14">
        <f t="shared" si="399"/>
        <v>2.2474500591111122</v>
      </c>
      <c r="H276" s="14">
        <f t="shared" si="400"/>
        <v>1.1641791306195559</v>
      </c>
      <c r="I276" s="14">
        <f>Затраты!B670</f>
        <v>39.885999999999996</v>
      </c>
      <c r="J276" s="14">
        <f t="shared" si="401"/>
        <v>34.261050512710497</v>
      </c>
    </row>
    <row r="277" spans="1:10" x14ac:dyDescent="0.25">
      <c r="A277" s="15" t="s">
        <v>39</v>
      </c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0" x14ac:dyDescent="0.25">
      <c r="A278" s="10" t="s">
        <v>108</v>
      </c>
      <c r="B278" s="14">
        <v>3.8</v>
      </c>
      <c r="C278" s="14">
        <f t="shared" ref="C278:C280" si="402">0.6/0.27</f>
        <v>2.2222222222222219</v>
      </c>
      <c r="D278" s="14">
        <v>1</v>
      </c>
      <c r="E278" s="12">
        <v>8760</v>
      </c>
      <c r="F278" s="14">
        <f t="shared" ref="F278:F280" si="403">(B278-C278)*D278*E278/1000</f>
        <v>13.821333333333333</v>
      </c>
      <c r="G278" s="14">
        <f t="shared" ref="G278:G280" si="404">F278*0.2986*1.079</f>
        <v>4.4530870938666665</v>
      </c>
      <c r="H278" s="14">
        <f t="shared" ref="H278:H280" si="405">G278*200*2.59/1000</f>
        <v>2.306699114622933</v>
      </c>
      <c r="I278" s="14">
        <f>Затраты!B674</f>
        <v>34.187999999999995</v>
      </c>
      <c r="J278" s="14">
        <f t="shared" ref="J278:J280" si="406">I278/H278</f>
        <v>14.821178793224869</v>
      </c>
    </row>
    <row r="279" spans="1:10" x14ac:dyDescent="0.25">
      <c r="A279" s="10" t="s">
        <v>108</v>
      </c>
      <c r="B279" s="14">
        <v>3.8</v>
      </c>
      <c r="C279" s="14">
        <f t="shared" si="402"/>
        <v>2.2222222222222219</v>
      </c>
      <c r="D279" s="14">
        <v>1</v>
      </c>
      <c r="E279" s="12">
        <v>8760</v>
      </c>
      <c r="F279" s="14">
        <f t="shared" si="403"/>
        <v>13.821333333333333</v>
      </c>
      <c r="G279" s="14">
        <f t="shared" si="404"/>
        <v>4.4530870938666665</v>
      </c>
      <c r="H279" s="14">
        <f t="shared" si="405"/>
        <v>2.306699114622933</v>
      </c>
      <c r="I279" s="14">
        <f>Затраты!B677</f>
        <v>34.187999999999995</v>
      </c>
      <c r="J279" s="14">
        <f t="shared" si="406"/>
        <v>14.821178793224869</v>
      </c>
    </row>
    <row r="280" spans="1:10" x14ac:dyDescent="0.25">
      <c r="A280" s="10" t="s">
        <v>108</v>
      </c>
      <c r="B280" s="14">
        <v>3.8</v>
      </c>
      <c r="C280" s="14">
        <f t="shared" si="402"/>
        <v>2.2222222222222219</v>
      </c>
      <c r="D280" s="14">
        <v>1</v>
      </c>
      <c r="E280" s="12">
        <v>8760</v>
      </c>
      <c r="F280" s="14">
        <f t="shared" si="403"/>
        <v>13.821333333333333</v>
      </c>
      <c r="G280" s="14">
        <f t="shared" si="404"/>
        <v>4.4530870938666665</v>
      </c>
      <c r="H280" s="14">
        <f t="shared" si="405"/>
        <v>2.306699114622933</v>
      </c>
      <c r="I280" s="14">
        <f>Затраты!B680</f>
        <v>34.187999999999995</v>
      </c>
      <c r="J280" s="14">
        <f t="shared" si="406"/>
        <v>14.821178793224869</v>
      </c>
    </row>
    <row r="281" spans="1:10" ht="15.6" customHeight="1" x14ac:dyDescent="0.25">
      <c r="A281" s="15" t="s">
        <v>40</v>
      </c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1:10" x14ac:dyDescent="0.25">
      <c r="A282" s="10" t="s">
        <v>112</v>
      </c>
      <c r="B282" s="14">
        <v>7.9</v>
      </c>
      <c r="C282" s="14">
        <f t="shared" ref="C282" si="407">4/0.65</f>
        <v>6.1538461538461533</v>
      </c>
      <c r="D282" s="14">
        <v>1</v>
      </c>
      <c r="E282" s="12">
        <v>8760</v>
      </c>
      <c r="F282" s="14">
        <f t="shared" ref="F282:F289" si="408">(B282-C282)*D282*E282/1000</f>
        <v>15.2963076923077</v>
      </c>
      <c r="G282" s="14">
        <f t="shared" ref="G282:G289" si="409">F282*0.2986*1.079</f>
        <v>4.9283081976000025</v>
      </c>
      <c r="H282" s="14">
        <f t="shared" ref="H282:H289" si="410">G282*200*2.59/1000</f>
        <v>2.5528636463568009</v>
      </c>
      <c r="I282" s="14">
        <f>Затраты!B684</f>
        <v>56.98</v>
      </c>
      <c r="J282" s="14">
        <f t="shared" ref="J282:J289" si="411">I282/H282</f>
        <v>22.320032674411078</v>
      </c>
    </row>
    <row r="283" spans="1:10" x14ac:dyDescent="0.25">
      <c r="A283" s="10" t="s">
        <v>112</v>
      </c>
      <c r="B283" s="14">
        <v>7.9</v>
      </c>
      <c r="C283" s="14">
        <f t="shared" ref="C283:C287" si="412">4/0.65</f>
        <v>6.1538461538461533</v>
      </c>
      <c r="D283" s="14">
        <v>1</v>
      </c>
      <c r="E283" s="12">
        <v>8760</v>
      </c>
      <c r="F283" s="14">
        <f t="shared" si="408"/>
        <v>15.2963076923077</v>
      </c>
      <c r="G283" s="14">
        <f t="shared" si="409"/>
        <v>4.9283081976000025</v>
      </c>
      <c r="H283" s="14">
        <f t="shared" si="410"/>
        <v>2.5528636463568009</v>
      </c>
      <c r="I283" s="14">
        <f>Затраты!B687</f>
        <v>56.98</v>
      </c>
      <c r="J283" s="14">
        <f t="shared" si="411"/>
        <v>22.320032674411078</v>
      </c>
    </row>
    <row r="284" spans="1:10" x14ac:dyDescent="0.25">
      <c r="A284" s="10" t="s">
        <v>112</v>
      </c>
      <c r="B284" s="14">
        <v>7.9</v>
      </c>
      <c r="C284" s="14">
        <f t="shared" si="412"/>
        <v>6.1538461538461533</v>
      </c>
      <c r="D284" s="14">
        <v>1</v>
      </c>
      <c r="E284" s="12">
        <v>8760</v>
      </c>
      <c r="F284" s="14">
        <f t="shared" si="408"/>
        <v>15.2963076923077</v>
      </c>
      <c r="G284" s="14">
        <f t="shared" si="409"/>
        <v>4.9283081976000025</v>
      </c>
      <c r="H284" s="14">
        <f t="shared" si="410"/>
        <v>2.5528636463568009</v>
      </c>
      <c r="I284" s="14">
        <f>Затраты!B690</f>
        <v>56.98</v>
      </c>
      <c r="J284" s="14">
        <f t="shared" si="411"/>
        <v>22.320032674411078</v>
      </c>
    </row>
    <row r="285" spans="1:10" x14ac:dyDescent="0.25">
      <c r="A285" s="10" t="s">
        <v>112</v>
      </c>
      <c r="B285" s="14">
        <v>7.9</v>
      </c>
      <c r="C285" s="14">
        <f t="shared" si="412"/>
        <v>6.1538461538461533</v>
      </c>
      <c r="D285" s="14">
        <v>1</v>
      </c>
      <c r="E285" s="12">
        <v>8760</v>
      </c>
      <c r="F285" s="14">
        <f t="shared" si="408"/>
        <v>15.2963076923077</v>
      </c>
      <c r="G285" s="14">
        <f t="shared" si="409"/>
        <v>4.9283081976000025</v>
      </c>
      <c r="H285" s="14">
        <f t="shared" si="410"/>
        <v>2.5528636463568009</v>
      </c>
      <c r="I285" s="14">
        <f>Затраты!B693</f>
        <v>56.98</v>
      </c>
      <c r="J285" s="14">
        <f t="shared" si="411"/>
        <v>22.320032674411078</v>
      </c>
    </row>
    <row r="286" spans="1:10" ht="15.75" customHeight="1" x14ac:dyDescent="0.25">
      <c r="A286" s="10" t="s">
        <v>112</v>
      </c>
      <c r="B286" s="14">
        <v>7.9</v>
      </c>
      <c r="C286" s="14">
        <f t="shared" si="412"/>
        <v>6.1538461538461533</v>
      </c>
      <c r="D286" s="14">
        <v>1</v>
      </c>
      <c r="E286" s="12">
        <v>8760</v>
      </c>
      <c r="F286" s="14">
        <f t="shared" si="408"/>
        <v>15.2963076923077</v>
      </c>
      <c r="G286" s="14">
        <f t="shared" si="409"/>
        <v>4.9283081976000025</v>
      </c>
      <c r="H286" s="14">
        <f t="shared" si="410"/>
        <v>2.5528636463568009</v>
      </c>
      <c r="I286" s="14">
        <f>Затраты!B696</f>
        <v>56.98</v>
      </c>
      <c r="J286" s="14">
        <f t="shared" si="411"/>
        <v>22.320032674411078</v>
      </c>
    </row>
    <row r="287" spans="1:10" x14ac:dyDescent="0.25">
      <c r="A287" s="10" t="s">
        <v>112</v>
      </c>
      <c r="B287" s="14">
        <v>7.9</v>
      </c>
      <c r="C287" s="14">
        <f t="shared" si="412"/>
        <v>6.1538461538461533</v>
      </c>
      <c r="D287" s="14">
        <v>1</v>
      </c>
      <c r="E287" s="12">
        <v>8760</v>
      </c>
      <c r="F287" s="14">
        <f t="shared" si="408"/>
        <v>15.2963076923077</v>
      </c>
      <c r="G287" s="14">
        <f t="shared" si="409"/>
        <v>4.9283081976000025</v>
      </c>
      <c r="H287" s="14">
        <f t="shared" si="410"/>
        <v>2.5528636463568009</v>
      </c>
      <c r="I287" s="14">
        <f>Затраты!B699</f>
        <v>56.98</v>
      </c>
      <c r="J287" s="14">
        <f t="shared" si="411"/>
        <v>22.320032674411078</v>
      </c>
    </row>
    <row r="288" spans="1:10" x14ac:dyDescent="0.25">
      <c r="A288" s="10" t="s">
        <v>109</v>
      </c>
      <c r="B288" s="14">
        <v>4.5</v>
      </c>
      <c r="C288" s="14">
        <f>1/0.27</f>
        <v>3.7037037037037033</v>
      </c>
      <c r="D288" s="14">
        <v>1</v>
      </c>
      <c r="E288" s="12">
        <v>8760</v>
      </c>
      <c r="F288" s="14">
        <f t="shared" si="408"/>
        <v>6.9755555555555597</v>
      </c>
      <c r="G288" s="14">
        <f t="shared" si="409"/>
        <v>2.2474500591111122</v>
      </c>
      <c r="H288" s="14">
        <f t="shared" si="410"/>
        <v>1.1641791306195559</v>
      </c>
      <c r="I288" s="14">
        <f>Затраты!B702</f>
        <v>39.885999999999996</v>
      </c>
      <c r="J288" s="14">
        <f t="shared" si="411"/>
        <v>34.261050512710497</v>
      </c>
    </row>
    <row r="289" spans="1:10" x14ac:dyDescent="0.25">
      <c r="A289" s="10" t="s">
        <v>112</v>
      </c>
      <c r="B289" s="14">
        <v>7.9</v>
      </c>
      <c r="C289" s="14">
        <f t="shared" ref="C289" si="413">4/0.65</f>
        <v>6.1538461538461533</v>
      </c>
      <c r="D289" s="14">
        <v>1</v>
      </c>
      <c r="E289" s="12">
        <v>8760</v>
      </c>
      <c r="F289" s="14">
        <f t="shared" si="408"/>
        <v>15.2963076923077</v>
      </c>
      <c r="G289" s="14">
        <f t="shared" si="409"/>
        <v>4.9283081976000025</v>
      </c>
      <c r="H289" s="14">
        <f t="shared" si="410"/>
        <v>2.5528636463568009</v>
      </c>
      <c r="I289" s="14">
        <f>Затраты!B705</f>
        <v>56.98</v>
      </c>
      <c r="J289" s="14">
        <f t="shared" si="411"/>
        <v>22.320032674411078</v>
      </c>
    </row>
    <row r="290" spans="1:10" x14ac:dyDescent="0.25">
      <c r="A290" s="15" t="s">
        <v>41</v>
      </c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1:10" x14ac:dyDescent="0.25">
      <c r="A291" s="10" t="s">
        <v>106</v>
      </c>
      <c r="B291" s="14">
        <v>13.4</v>
      </c>
      <c r="C291" s="14">
        <f t="shared" ref="C291" si="414">2/0.27</f>
        <v>7.4074074074074066</v>
      </c>
      <c r="D291" s="14">
        <v>1</v>
      </c>
      <c r="E291" s="12">
        <v>8000</v>
      </c>
      <c r="F291" s="14">
        <f t="shared" ref="F291:F292" si="415">(B291-C291)*D291*E291/1000</f>
        <v>47.94074074074075</v>
      </c>
      <c r="G291" s="14">
        <f t="shared" ref="G291:G292" si="416">F291*0.2986*1.079</f>
        <v>15.445998494814816</v>
      </c>
      <c r="H291" s="14">
        <f t="shared" ref="H291:H292" si="417">G291*200*2.59/1000</f>
        <v>8.0010272203140751</v>
      </c>
      <c r="I291" s="14">
        <f>Затраты!B709</f>
        <v>82.620999999999995</v>
      </c>
      <c r="J291" s="14">
        <f t="shared" ref="J291:J292" si="418">I291/H291</f>
        <v>10.326299076977364</v>
      </c>
    </row>
    <row r="292" spans="1:10" x14ac:dyDescent="0.25">
      <c r="A292" s="10" t="s">
        <v>108</v>
      </c>
      <c r="B292" s="14">
        <v>3.8</v>
      </c>
      <c r="C292" s="14">
        <f t="shared" ref="C292" si="419">0.6/0.27</f>
        <v>2.2222222222222219</v>
      </c>
      <c r="D292" s="14">
        <v>1</v>
      </c>
      <c r="E292" s="12">
        <v>8760</v>
      </c>
      <c r="F292" s="14">
        <f t="shared" si="415"/>
        <v>13.821333333333333</v>
      </c>
      <c r="G292" s="14">
        <f t="shared" si="416"/>
        <v>4.4530870938666665</v>
      </c>
      <c r="H292" s="14">
        <f t="shared" si="417"/>
        <v>2.306699114622933</v>
      </c>
      <c r="I292" s="14">
        <f>Затраты!B712</f>
        <v>34.187999999999995</v>
      </c>
      <c r="J292" s="14">
        <f t="shared" si="418"/>
        <v>14.821178793224869</v>
      </c>
    </row>
    <row r="293" spans="1:10" x14ac:dyDescent="0.25">
      <c r="A293" s="15" t="s">
        <v>42</v>
      </c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1:10" x14ac:dyDescent="0.25">
      <c r="A294" s="10" t="s">
        <v>114</v>
      </c>
      <c r="B294" s="14">
        <v>6.5</v>
      </c>
      <c r="C294" s="14">
        <f t="shared" ref="C294:C295" si="420">1/0.27</f>
        <v>3.7037037037037033</v>
      </c>
      <c r="D294" s="14">
        <v>1</v>
      </c>
      <c r="E294" s="12">
        <v>8760</v>
      </c>
      <c r="F294" s="14">
        <f t="shared" ref="F294:F295" si="421">(B294-C294)*D294*E294/1000</f>
        <v>24.495555555555558</v>
      </c>
      <c r="G294" s="14">
        <f t="shared" ref="G294:G295" si="422">F294*0.2986*1.079</f>
        <v>7.8922083471111115</v>
      </c>
      <c r="H294" s="14">
        <f t="shared" ref="H294:H295" si="423">G294*200*2.59/1000</f>
        <v>4.0881639238035552</v>
      </c>
      <c r="I294" s="14">
        <f>Затраты!B716</f>
        <v>76.923000000000002</v>
      </c>
      <c r="J294" s="14">
        <f t="shared" ref="J294:J295" si="424">I294/H294</f>
        <v>18.816026322259653</v>
      </c>
    </row>
    <row r="295" spans="1:10" x14ac:dyDescent="0.25">
      <c r="A295" s="10" t="s">
        <v>114</v>
      </c>
      <c r="B295" s="14">
        <v>6.5</v>
      </c>
      <c r="C295" s="14">
        <f t="shared" si="420"/>
        <v>3.7037037037037033</v>
      </c>
      <c r="D295" s="14">
        <v>1</v>
      </c>
      <c r="E295" s="12">
        <v>8760</v>
      </c>
      <c r="F295" s="14">
        <f t="shared" si="421"/>
        <v>24.495555555555558</v>
      </c>
      <c r="G295" s="14">
        <f t="shared" si="422"/>
        <v>7.8922083471111115</v>
      </c>
      <c r="H295" s="14">
        <f t="shared" si="423"/>
        <v>4.0881639238035552</v>
      </c>
      <c r="I295" s="14">
        <f>Затраты!B719</f>
        <v>76.923000000000002</v>
      </c>
      <c r="J295" s="14">
        <f t="shared" si="424"/>
        <v>18.816026322259653</v>
      </c>
    </row>
    <row r="296" spans="1:10" x14ac:dyDescent="0.25">
      <c r="A296" s="15" t="s">
        <v>43</v>
      </c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1:10" x14ac:dyDescent="0.25">
      <c r="A297" s="10" t="s">
        <v>109</v>
      </c>
      <c r="B297" s="14">
        <v>4.5</v>
      </c>
      <c r="C297" s="14">
        <f>1/0.27</f>
        <v>3.7037037037037033</v>
      </c>
      <c r="D297" s="14">
        <v>1</v>
      </c>
      <c r="E297" s="12">
        <v>8760</v>
      </c>
      <c r="F297" s="14">
        <f t="shared" ref="F297:F298" si="425">(B297-C297)*D297*E297/1000</f>
        <v>6.9755555555555597</v>
      </c>
      <c r="G297" s="14">
        <f t="shared" ref="G297:G298" si="426">F297*0.2986*1.079</f>
        <v>2.2474500591111122</v>
      </c>
      <c r="H297" s="14">
        <f t="shared" ref="H297:H298" si="427">G297*200*2.59/1000</f>
        <v>1.1641791306195559</v>
      </c>
      <c r="I297" s="14">
        <f>Затраты!B723</f>
        <v>39.885999999999996</v>
      </c>
      <c r="J297" s="14">
        <f t="shared" ref="J297:J298" si="428">I297/H297</f>
        <v>34.261050512710497</v>
      </c>
    </row>
    <row r="298" spans="1:10" x14ac:dyDescent="0.25">
      <c r="A298" s="10" t="s">
        <v>114</v>
      </c>
      <c r="B298" s="14">
        <v>6.5</v>
      </c>
      <c r="C298" s="14">
        <f t="shared" ref="C298" si="429">1/0.27</f>
        <v>3.7037037037037033</v>
      </c>
      <c r="D298" s="14">
        <v>1</v>
      </c>
      <c r="E298" s="12">
        <v>8760</v>
      </c>
      <c r="F298" s="14">
        <f t="shared" si="425"/>
        <v>24.495555555555558</v>
      </c>
      <c r="G298" s="14">
        <f t="shared" si="426"/>
        <v>7.8922083471111115</v>
      </c>
      <c r="H298" s="14">
        <f t="shared" si="427"/>
        <v>4.0881639238035552</v>
      </c>
      <c r="I298" s="14">
        <f>Затраты!B726</f>
        <v>76.923000000000002</v>
      </c>
      <c r="J298" s="14">
        <f t="shared" si="428"/>
        <v>18.816026322259653</v>
      </c>
    </row>
    <row r="299" spans="1:10" x14ac:dyDescent="0.25">
      <c r="A299" s="15" t="s">
        <v>44</v>
      </c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1:10" x14ac:dyDescent="0.25">
      <c r="A300" s="10" t="s">
        <v>112</v>
      </c>
      <c r="B300" s="14">
        <v>7.9</v>
      </c>
      <c r="C300" s="14">
        <f t="shared" ref="C300:C303" si="430">4/0.65</f>
        <v>6.1538461538461533</v>
      </c>
      <c r="D300" s="14">
        <v>1</v>
      </c>
      <c r="E300" s="12">
        <v>8760</v>
      </c>
      <c r="F300" s="14">
        <f t="shared" ref="F300:F307" si="431">(B300-C300)*D300*E300/1000</f>
        <v>15.2963076923077</v>
      </c>
      <c r="G300" s="14">
        <f t="shared" ref="G300:G307" si="432">F300*0.2986*1.079</f>
        <v>4.9283081976000025</v>
      </c>
      <c r="H300" s="14">
        <f t="shared" ref="H300:H307" si="433">G300*200*2.59/1000</f>
        <v>2.5528636463568009</v>
      </c>
      <c r="I300" s="14">
        <f>Затраты!B730</f>
        <v>56.98</v>
      </c>
      <c r="J300" s="14">
        <f t="shared" ref="J300:J307" si="434">I300/H300</f>
        <v>22.320032674411078</v>
      </c>
    </row>
    <row r="301" spans="1:10" x14ac:dyDescent="0.25">
      <c r="A301" s="10" t="s">
        <v>112</v>
      </c>
      <c r="B301" s="14">
        <v>7.9</v>
      </c>
      <c r="C301" s="14">
        <f t="shared" si="430"/>
        <v>6.1538461538461533</v>
      </c>
      <c r="D301" s="14">
        <v>1</v>
      </c>
      <c r="E301" s="12">
        <v>8760</v>
      </c>
      <c r="F301" s="14">
        <f t="shared" si="431"/>
        <v>15.2963076923077</v>
      </c>
      <c r="G301" s="14">
        <f t="shared" si="432"/>
        <v>4.9283081976000025</v>
      </c>
      <c r="H301" s="14">
        <f t="shared" si="433"/>
        <v>2.5528636463568009</v>
      </c>
      <c r="I301" s="14">
        <f>Затраты!B733</f>
        <v>56.98</v>
      </c>
      <c r="J301" s="14">
        <f t="shared" si="434"/>
        <v>22.320032674411078</v>
      </c>
    </row>
    <row r="302" spans="1:10" x14ac:dyDescent="0.25">
      <c r="A302" s="10" t="s">
        <v>112</v>
      </c>
      <c r="B302" s="14">
        <v>7.9</v>
      </c>
      <c r="C302" s="14">
        <f t="shared" si="430"/>
        <v>6.1538461538461533</v>
      </c>
      <c r="D302" s="14">
        <v>1</v>
      </c>
      <c r="E302" s="12">
        <v>8760</v>
      </c>
      <c r="F302" s="14">
        <f t="shared" si="431"/>
        <v>15.2963076923077</v>
      </c>
      <c r="G302" s="14">
        <f t="shared" si="432"/>
        <v>4.9283081976000025</v>
      </c>
      <c r="H302" s="14">
        <f t="shared" si="433"/>
        <v>2.5528636463568009</v>
      </c>
      <c r="I302" s="14">
        <f>Затраты!B736</f>
        <v>56.98</v>
      </c>
      <c r="J302" s="14">
        <f t="shared" si="434"/>
        <v>22.320032674411078</v>
      </c>
    </row>
    <row r="303" spans="1:10" x14ac:dyDescent="0.25">
      <c r="A303" s="10" t="s">
        <v>112</v>
      </c>
      <c r="B303" s="14">
        <v>7.9</v>
      </c>
      <c r="C303" s="14">
        <f t="shared" si="430"/>
        <v>6.1538461538461533</v>
      </c>
      <c r="D303" s="14">
        <v>1</v>
      </c>
      <c r="E303" s="12">
        <v>8760</v>
      </c>
      <c r="F303" s="14">
        <f t="shared" si="431"/>
        <v>15.2963076923077</v>
      </c>
      <c r="G303" s="14">
        <f t="shared" si="432"/>
        <v>4.9283081976000025</v>
      </c>
      <c r="H303" s="14">
        <f t="shared" si="433"/>
        <v>2.5528636463568009</v>
      </c>
      <c r="I303" s="14">
        <f>Затраты!B739</f>
        <v>56.98</v>
      </c>
      <c r="J303" s="14">
        <f t="shared" si="434"/>
        <v>22.320032674411078</v>
      </c>
    </row>
    <row r="304" spans="1:10" x14ac:dyDescent="0.25">
      <c r="A304" s="10" t="s">
        <v>114</v>
      </c>
      <c r="B304" s="14">
        <v>6.5</v>
      </c>
      <c r="C304" s="14">
        <f t="shared" ref="C304" si="435">1/0.27</f>
        <v>3.7037037037037033</v>
      </c>
      <c r="D304" s="14">
        <v>1</v>
      </c>
      <c r="E304" s="12">
        <v>8760</v>
      </c>
      <c r="F304" s="14">
        <f t="shared" si="431"/>
        <v>24.495555555555558</v>
      </c>
      <c r="G304" s="14">
        <f t="shared" si="432"/>
        <v>7.8922083471111115</v>
      </c>
      <c r="H304" s="14">
        <f t="shared" si="433"/>
        <v>4.0881639238035552</v>
      </c>
      <c r="I304" s="14">
        <f>Затраты!B742</f>
        <v>76.923000000000002</v>
      </c>
      <c r="J304" s="14">
        <f t="shared" si="434"/>
        <v>18.816026322259653</v>
      </c>
    </row>
    <row r="305" spans="1:10" x14ac:dyDescent="0.25">
      <c r="A305" s="10" t="s">
        <v>106</v>
      </c>
      <c r="B305" s="14">
        <v>13.4</v>
      </c>
      <c r="C305" s="14">
        <f t="shared" ref="C305" si="436">2/0.27</f>
        <v>7.4074074074074066</v>
      </c>
      <c r="D305" s="14">
        <v>1</v>
      </c>
      <c r="E305" s="12">
        <v>8000</v>
      </c>
      <c r="F305" s="14">
        <f t="shared" si="431"/>
        <v>47.94074074074075</v>
      </c>
      <c r="G305" s="14">
        <f t="shared" si="432"/>
        <v>15.445998494814816</v>
      </c>
      <c r="H305" s="14">
        <f t="shared" si="433"/>
        <v>8.0010272203140751</v>
      </c>
      <c r="I305" s="14">
        <f>Затраты!B745</f>
        <v>82.620999999999995</v>
      </c>
      <c r="J305" s="14">
        <f t="shared" si="434"/>
        <v>10.326299076977364</v>
      </c>
    </row>
    <row r="306" spans="1:10" x14ac:dyDescent="0.25">
      <c r="A306" s="10" t="s">
        <v>111</v>
      </c>
      <c r="B306" s="14">
        <v>11.4</v>
      </c>
      <c r="C306" s="14">
        <f t="shared" ref="C306" si="437">1/0.27</f>
        <v>3.7037037037037033</v>
      </c>
      <c r="D306" s="14">
        <v>1</v>
      </c>
      <c r="E306" s="12">
        <v>8000</v>
      </c>
      <c r="F306" s="14">
        <f t="shared" si="431"/>
        <v>61.570370370370377</v>
      </c>
      <c r="G306" s="14">
        <f t="shared" si="432"/>
        <v>19.837320687407406</v>
      </c>
      <c r="H306" s="14">
        <f t="shared" si="433"/>
        <v>10.275732116077036</v>
      </c>
      <c r="I306" s="14">
        <f>Затраты!B748</f>
        <v>71.3</v>
      </c>
      <c r="J306" s="14">
        <f t="shared" si="434"/>
        <v>6.9386783534816576</v>
      </c>
    </row>
    <row r="307" spans="1:10" x14ac:dyDescent="0.25">
      <c r="A307" s="10" t="s">
        <v>114</v>
      </c>
      <c r="B307" s="14">
        <v>6.5</v>
      </c>
      <c r="C307" s="14">
        <f t="shared" ref="C307" si="438">1/0.27</f>
        <v>3.7037037037037033</v>
      </c>
      <c r="D307" s="14">
        <v>1</v>
      </c>
      <c r="E307" s="12">
        <v>8760</v>
      </c>
      <c r="F307" s="14">
        <f t="shared" si="431"/>
        <v>24.495555555555558</v>
      </c>
      <c r="G307" s="14">
        <f t="shared" si="432"/>
        <v>7.8922083471111115</v>
      </c>
      <c r="H307" s="14">
        <f t="shared" si="433"/>
        <v>4.0881639238035552</v>
      </c>
      <c r="I307" s="14">
        <f>Затраты!B751</f>
        <v>76.923000000000002</v>
      </c>
      <c r="J307" s="14">
        <f t="shared" si="434"/>
        <v>18.816026322259653</v>
      </c>
    </row>
    <row r="308" spans="1:10" x14ac:dyDescent="0.25">
      <c r="A308" s="15" t="s">
        <v>45</v>
      </c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0" x14ac:dyDescent="0.25">
      <c r="A309" s="10" t="s">
        <v>106</v>
      </c>
      <c r="B309" s="14">
        <v>13.4</v>
      </c>
      <c r="C309" s="14">
        <f t="shared" ref="C309" si="439">2/0.27</f>
        <v>7.4074074074074066</v>
      </c>
      <c r="D309" s="14">
        <v>1</v>
      </c>
      <c r="E309" s="12">
        <v>8000</v>
      </c>
      <c r="F309" s="14">
        <f t="shared" ref="F309" si="440">(B309-C309)*D309*E309/1000</f>
        <v>47.94074074074075</v>
      </c>
      <c r="G309" s="14">
        <f t="shared" ref="G309" si="441">F309*0.2986*1.079</f>
        <v>15.445998494814816</v>
      </c>
      <c r="H309" s="14">
        <f t="shared" ref="H309" si="442">G309*200*2.59/1000</f>
        <v>8.0010272203140751</v>
      </c>
      <c r="I309" s="14">
        <f>Затраты!B755</f>
        <v>82.620999999999995</v>
      </c>
      <c r="J309" s="14">
        <f t="shared" ref="J309" si="443">I309/H309</f>
        <v>10.326299076977364</v>
      </c>
    </row>
    <row r="310" spans="1:10" x14ac:dyDescent="0.25">
      <c r="A310" s="15" t="s">
        <v>46</v>
      </c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1:10" x14ac:dyDescent="0.25">
      <c r="A311" s="10" t="s">
        <v>103</v>
      </c>
      <c r="B311" s="14">
        <v>2.7</v>
      </c>
      <c r="C311" s="14">
        <f>0.3/0.27</f>
        <v>1.1111111111111109</v>
      </c>
      <c r="D311" s="14">
        <v>1</v>
      </c>
      <c r="E311" s="12">
        <v>8760</v>
      </c>
      <c r="F311" s="14">
        <f t="shared" ref="F311" si="444">(B311-C311)*D311*E311/1000</f>
        <v>13.91866666666667</v>
      </c>
      <c r="G311" s="14">
        <f t="shared" ref="G311" si="445">F311*0.2986*1.079</f>
        <v>4.4844468621333347</v>
      </c>
      <c r="H311" s="14">
        <f t="shared" ref="H311" si="446">G311*200*2.59/1000</f>
        <v>2.3229434745850672</v>
      </c>
      <c r="I311" s="14">
        <f>Затраты!B759</f>
        <v>34.187999999999995</v>
      </c>
      <c r="J311" s="14">
        <f t="shared" ref="J311" si="447">I311/H311</f>
        <v>14.717534186279234</v>
      </c>
    </row>
    <row r="312" spans="1:10" x14ac:dyDescent="0.25">
      <c r="A312" s="15" t="s">
        <v>47</v>
      </c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1:10" x14ac:dyDescent="0.25">
      <c r="A313" s="10" t="s">
        <v>112</v>
      </c>
      <c r="B313" s="14">
        <v>7.9</v>
      </c>
      <c r="C313" s="14">
        <f t="shared" ref="C313:C316" si="448">4/0.65</f>
        <v>6.1538461538461533</v>
      </c>
      <c r="D313" s="14">
        <v>1</v>
      </c>
      <c r="E313" s="12">
        <v>8760</v>
      </c>
      <c r="F313" s="14">
        <f t="shared" ref="F313:F318" si="449">(B313-C313)*D313*E313/1000</f>
        <v>15.2963076923077</v>
      </c>
      <c r="G313" s="14">
        <f t="shared" ref="G313:G318" si="450">F313*0.2986*1.079</f>
        <v>4.9283081976000025</v>
      </c>
      <c r="H313" s="14">
        <f t="shared" ref="H313:H318" si="451">G313*200*2.59/1000</f>
        <v>2.5528636463568009</v>
      </c>
      <c r="I313" s="14">
        <f>Затраты!B763</f>
        <v>56.98</v>
      </c>
      <c r="J313" s="14">
        <f t="shared" ref="J313:J318" si="452">I313/H313</f>
        <v>22.320032674411078</v>
      </c>
    </row>
    <row r="314" spans="1:10" x14ac:dyDescent="0.25">
      <c r="A314" s="10" t="s">
        <v>112</v>
      </c>
      <c r="B314" s="14">
        <v>7.9</v>
      </c>
      <c r="C314" s="14">
        <f t="shared" si="448"/>
        <v>6.1538461538461533</v>
      </c>
      <c r="D314" s="14">
        <v>1</v>
      </c>
      <c r="E314" s="12">
        <v>8760</v>
      </c>
      <c r="F314" s="14">
        <f t="shared" si="449"/>
        <v>15.2963076923077</v>
      </c>
      <c r="G314" s="14">
        <f t="shared" si="450"/>
        <v>4.9283081976000025</v>
      </c>
      <c r="H314" s="14">
        <f t="shared" si="451"/>
        <v>2.5528636463568009</v>
      </c>
      <c r="I314" s="14">
        <f>Затраты!B766</f>
        <v>56.98</v>
      </c>
      <c r="J314" s="14">
        <f t="shared" si="452"/>
        <v>22.320032674411078</v>
      </c>
    </row>
    <row r="315" spans="1:10" x14ac:dyDescent="0.25">
      <c r="A315" s="10" t="s">
        <v>112</v>
      </c>
      <c r="B315" s="14">
        <v>7.9</v>
      </c>
      <c r="C315" s="14">
        <f t="shared" si="448"/>
        <v>6.1538461538461533</v>
      </c>
      <c r="D315" s="14">
        <v>1</v>
      </c>
      <c r="E315" s="12">
        <v>8760</v>
      </c>
      <c r="F315" s="14">
        <f t="shared" si="449"/>
        <v>15.2963076923077</v>
      </c>
      <c r="G315" s="14">
        <f t="shared" si="450"/>
        <v>4.9283081976000025</v>
      </c>
      <c r="H315" s="14">
        <f t="shared" si="451"/>
        <v>2.5528636463568009</v>
      </c>
      <c r="I315" s="14">
        <f>Затраты!B769</f>
        <v>56.98</v>
      </c>
      <c r="J315" s="14">
        <f t="shared" si="452"/>
        <v>22.320032674411078</v>
      </c>
    </row>
    <row r="316" spans="1:10" x14ac:dyDescent="0.25">
      <c r="A316" s="10" t="s">
        <v>112</v>
      </c>
      <c r="B316" s="14">
        <v>7.9</v>
      </c>
      <c r="C316" s="14">
        <f t="shared" si="448"/>
        <v>6.1538461538461533</v>
      </c>
      <c r="D316" s="14">
        <v>1</v>
      </c>
      <c r="E316" s="12">
        <v>8760</v>
      </c>
      <c r="F316" s="14">
        <f t="shared" si="449"/>
        <v>15.2963076923077</v>
      </c>
      <c r="G316" s="14">
        <f t="shared" si="450"/>
        <v>4.9283081976000025</v>
      </c>
      <c r="H316" s="14">
        <f t="shared" si="451"/>
        <v>2.5528636463568009</v>
      </c>
      <c r="I316" s="14">
        <f>Затраты!B772</f>
        <v>56.98</v>
      </c>
      <c r="J316" s="14">
        <f t="shared" si="452"/>
        <v>22.320032674411078</v>
      </c>
    </row>
    <row r="317" spans="1:10" x14ac:dyDescent="0.25">
      <c r="A317" s="10" t="s">
        <v>111</v>
      </c>
      <c r="B317" s="14">
        <v>11.4</v>
      </c>
      <c r="C317" s="14">
        <f t="shared" ref="C317" si="453">1/0.27</f>
        <v>3.7037037037037033</v>
      </c>
      <c r="D317" s="14">
        <v>1</v>
      </c>
      <c r="E317" s="12">
        <v>8000</v>
      </c>
      <c r="F317" s="14">
        <f t="shared" si="449"/>
        <v>61.570370370370377</v>
      </c>
      <c r="G317" s="14">
        <f t="shared" si="450"/>
        <v>19.837320687407406</v>
      </c>
      <c r="H317" s="14">
        <f t="shared" si="451"/>
        <v>10.275732116077036</v>
      </c>
      <c r="I317" s="14">
        <f>Затраты!B775</f>
        <v>71.3</v>
      </c>
      <c r="J317" s="14">
        <f t="shared" si="452"/>
        <v>6.9386783534816576</v>
      </c>
    </row>
    <row r="318" spans="1:10" x14ac:dyDescent="0.25">
      <c r="A318" s="10" t="s">
        <v>108</v>
      </c>
      <c r="B318" s="14">
        <v>3.8</v>
      </c>
      <c r="C318" s="14">
        <f t="shared" ref="C318" si="454">0.6/0.27</f>
        <v>2.2222222222222219</v>
      </c>
      <c r="D318" s="14">
        <v>1</v>
      </c>
      <c r="E318" s="12">
        <v>8760</v>
      </c>
      <c r="F318" s="14">
        <f t="shared" si="449"/>
        <v>13.821333333333333</v>
      </c>
      <c r="G318" s="14">
        <f t="shared" si="450"/>
        <v>4.4530870938666665</v>
      </c>
      <c r="H318" s="14">
        <f t="shared" si="451"/>
        <v>2.306699114622933</v>
      </c>
      <c r="I318" s="14">
        <f>Затраты!B778</f>
        <v>34.187999999999995</v>
      </c>
      <c r="J318" s="14">
        <f t="shared" si="452"/>
        <v>14.821178793224869</v>
      </c>
    </row>
    <row r="319" spans="1:10" x14ac:dyDescent="0.25">
      <c r="A319" s="15" t="s">
        <v>48</v>
      </c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0" x14ac:dyDescent="0.25">
      <c r="A320" s="10" t="s">
        <v>112</v>
      </c>
      <c r="B320" s="14">
        <v>7.9</v>
      </c>
      <c r="C320" s="14">
        <f t="shared" ref="C320:C323" si="455">4/0.65</f>
        <v>6.1538461538461533</v>
      </c>
      <c r="D320" s="14">
        <v>1</v>
      </c>
      <c r="E320" s="12">
        <v>8760</v>
      </c>
      <c r="F320" s="14">
        <f t="shared" ref="F320:F324" si="456">(B320-C320)*D320*E320/1000</f>
        <v>15.2963076923077</v>
      </c>
      <c r="G320" s="14">
        <f t="shared" ref="G320:G324" si="457">F320*0.2986*1.079</f>
        <v>4.9283081976000025</v>
      </c>
      <c r="H320" s="14">
        <f t="shared" ref="H320:H324" si="458">G320*200*2.59/1000</f>
        <v>2.5528636463568009</v>
      </c>
      <c r="I320" s="14">
        <f>Затраты!B782</f>
        <v>56.98</v>
      </c>
      <c r="J320" s="14">
        <f t="shared" ref="J320:J324" si="459">I320/H320</f>
        <v>22.320032674411078</v>
      </c>
    </row>
    <row r="321" spans="1:11" x14ac:dyDescent="0.25">
      <c r="A321" s="10" t="s">
        <v>112</v>
      </c>
      <c r="B321" s="14">
        <v>7.9</v>
      </c>
      <c r="C321" s="14">
        <f t="shared" si="455"/>
        <v>6.1538461538461533</v>
      </c>
      <c r="D321" s="14">
        <v>1</v>
      </c>
      <c r="E321" s="12">
        <v>8760</v>
      </c>
      <c r="F321" s="14">
        <f t="shared" si="456"/>
        <v>15.2963076923077</v>
      </c>
      <c r="G321" s="14">
        <f t="shared" si="457"/>
        <v>4.9283081976000025</v>
      </c>
      <c r="H321" s="14">
        <f t="shared" si="458"/>
        <v>2.5528636463568009</v>
      </c>
      <c r="I321" s="14">
        <f>Затраты!B785</f>
        <v>56.98</v>
      </c>
      <c r="J321" s="14">
        <f t="shared" si="459"/>
        <v>22.320032674411078</v>
      </c>
    </row>
    <row r="322" spans="1:11" x14ac:dyDescent="0.25">
      <c r="A322" s="10" t="s">
        <v>112</v>
      </c>
      <c r="B322" s="14">
        <v>7.9</v>
      </c>
      <c r="C322" s="14">
        <f t="shared" si="455"/>
        <v>6.1538461538461533</v>
      </c>
      <c r="D322" s="14">
        <v>1</v>
      </c>
      <c r="E322" s="12">
        <v>8760</v>
      </c>
      <c r="F322" s="14">
        <f t="shared" si="456"/>
        <v>15.2963076923077</v>
      </c>
      <c r="G322" s="14">
        <f t="shared" si="457"/>
        <v>4.9283081976000025</v>
      </c>
      <c r="H322" s="14">
        <f t="shared" si="458"/>
        <v>2.5528636463568009</v>
      </c>
      <c r="I322" s="14">
        <f>Затраты!B788</f>
        <v>56.98</v>
      </c>
      <c r="J322" s="14">
        <f t="shared" si="459"/>
        <v>22.320032674411078</v>
      </c>
    </row>
    <row r="323" spans="1:11" x14ac:dyDescent="0.25">
      <c r="A323" s="10" t="s">
        <v>112</v>
      </c>
      <c r="B323" s="14">
        <v>7.9</v>
      </c>
      <c r="C323" s="14">
        <f t="shared" si="455"/>
        <v>6.1538461538461533</v>
      </c>
      <c r="D323" s="14">
        <v>1</v>
      </c>
      <c r="E323" s="12">
        <v>8760</v>
      </c>
      <c r="F323" s="14">
        <f t="shared" si="456"/>
        <v>15.2963076923077</v>
      </c>
      <c r="G323" s="14">
        <f t="shared" si="457"/>
        <v>4.9283081976000025</v>
      </c>
      <c r="H323" s="14">
        <f t="shared" si="458"/>
        <v>2.5528636463568009</v>
      </c>
      <c r="I323" s="14">
        <f>Затраты!B791</f>
        <v>56.98</v>
      </c>
      <c r="J323" s="14">
        <f t="shared" si="459"/>
        <v>22.320032674411078</v>
      </c>
    </row>
    <row r="324" spans="1:11" x14ac:dyDescent="0.25">
      <c r="A324" s="10" t="s">
        <v>103</v>
      </c>
      <c r="B324" s="14">
        <v>2.7</v>
      </c>
      <c r="C324" s="14">
        <f>0.3/0.27</f>
        <v>1.1111111111111109</v>
      </c>
      <c r="D324" s="14">
        <v>1</v>
      </c>
      <c r="E324" s="12">
        <v>8760</v>
      </c>
      <c r="F324" s="14">
        <f t="shared" si="456"/>
        <v>13.91866666666667</v>
      </c>
      <c r="G324" s="14">
        <f t="shared" si="457"/>
        <v>4.4844468621333347</v>
      </c>
      <c r="H324" s="14">
        <f t="shared" si="458"/>
        <v>2.3229434745850672</v>
      </c>
      <c r="I324" s="14">
        <f>Затраты!B794</f>
        <v>34.187999999999995</v>
      </c>
      <c r="J324" s="14">
        <f t="shared" si="459"/>
        <v>14.717534186279234</v>
      </c>
    </row>
    <row r="325" spans="1:11" x14ac:dyDescent="0.25">
      <c r="A325" s="15" t="s">
        <v>49</v>
      </c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1:11" x14ac:dyDescent="0.25">
      <c r="A326" s="10" t="s">
        <v>112</v>
      </c>
      <c r="B326" s="14">
        <v>7.9</v>
      </c>
      <c r="C326" s="14">
        <f t="shared" ref="C326:C327" si="460">4/0.65</f>
        <v>6.1538461538461533</v>
      </c>
      <c r="D326" s="14">
        <v>1</v>
      </c>
      <c r="E326" s="12">
        <v>8760</v>
      </c>
      <c r="F326" s="14">
        <f t="shared" ref="F326:F337" si="461">(B326-C326)*D326*E326/1000</f>
        <v>15.2963076923077</v>
      </c>
      <c r="G326" s="14">
        <f t="shared" ref="G326:G337" si="462">F326*0.2986*1.079</f>
        <v>4.9283081976000025</v>
      </c>
      <c r="H326" s="14">
        <f t="shared" ref="H326:H338" si="463">G326*200*2.59/1000</f>
        <v>2.5528636463568009</v>
      </c>
      <c r="I326" s="14">
        <f>Затраты!B798</f>
        <v>56.98</v>
      </c>
      <c r="J326" s="14">
        <f t="shared" ref="J326:J337" si="464">I326/H326</f>
        <v>22.320032674411078</v>
      </c>
    </row>
    <row r="327" spans="1:11" x14ac:dyDescent="0.25">
      <c r="A327" s="10" t="s">
        <v>112</v>
      </c>
      <c r="B327" s="14">
        <v>7.9</v>
      </c>
      <c r="C327" s="14">
        <f t="shared" si="460"/>
        <v>6.1538461538461533</v>
      </c>
      <c r="D327" s="14">
        <v>1</v>
      </c>
      <c r="E327" s="12">
        <v>8760</v>
      </c>
      <c r="F327" s="14">
        <f t="shared" si="461"/>
        <v>15.2963076923077</v>
      </c>
      <c r="G327" s="14">
        <f t="shared" si="462"/>
        <v>4.9283081976000025</v>
      </c>
      <c r="H327" s="14">
        <f t="shared" si="463"/>
        <v>2.5528636463568009</v>
      </c>
      <c r="I327" s="14">
        <f>Затраты!B801</f>
        <v>56.98</v>
      </c>
      <c r="J327" s="14">
        <f t="shared" si="464"/>
        <v>22.320032674411078</v>
      </c>
    </row>
    <row r="328" spans="1:11" x14ac:dyDescent="0.25">
      <c r="A328" s="10" t="s">
        <v>109</v>
      </c>
      <c r="B328" s="14">
        <v>4.5</v>
      </c>
      <c r="C328" s="14">
        <f>1/0.27</f>
        <v>3.7037037037037033</v>
      </c>
      <c r="D328" s="14">
        <v>1</v>
      </c>
      <c r="E328" s="12">
        <v>8760</v>
      </c>
      <c r="F328" s="14">
        <f t="shared" si="461"/>
        <v>6.9755555555555597</v>
      </c>
      <c r="G328" s="14">
        <f t="shared" si="462"/>
        <v>2.2474500591111122</v>
      </c>
      <c r="H328" s="14">
        <f t="shared" si="463"/>
        <v>1.1641791306195559</v>
      </c>
      <c r="I328" s="14">
        <f>Затраты!B804</f>
        <v>39.885999999999996</v>
      </c>
      <c r="J328" s="14">
        <f t="shared" si="464"/>
        <v>34.261050512710497</v>
      </c>
      <c r="K328" s="3"/>
    </row>
    <row r="329" spans="1:11" x14ac:dyDescent="0.25">
      <c r="A329" s="10" t="s">
        <v>112</v>
      </c>
      <c r="B329" s="14">
        <v>7.9</v>
      </c>
      <c r="C329" s="14">
        <f t="shared" ref="C329:C331" si="465">4/0.65</f>
        <v>6.1538461538461533</v>
      </c>
      <c r="D329" s="14">
        <v>1</v>
      </c>
      <c r="E329" s="12">
        <v>8760</v>
      </c>
      <c r="F329" s="14">
        <f t="shared" si="461"/>
        <v>15.2963076923077</v>
      </c>
      <c r="G329" s="14">
        <f t="shared" si="462"/>
        <v>4.9283081976000025</v>
      </c>
      <c r="H329" s="14">
        <f t="shared" si="463"/>
        <v>2.5528636463568009</v>
      </c>
      <c r="I329" s="14">
        <f>Затраты!B807</f>
        <v>56.98</v>
      </c>
      <c r="J329" s="14">
        <f t="shared" si="464"/>
        <v>22.320032674411078</v>
      </c>
    </row>
    <row r="330" spans="1:11" x14ac:dyDescent="0.25">
      <c r="A330" s="10" t="s">
        <v>112</v>
      </c>
      <c r="B330" s="14">
        <v>7.9</v>
      </c>
      <c r="C330" s="14">
        <f t="shared" si="465"/>
        <v>6.1538461538461533</v>
      </c>
      <c r="D330" s="14">
        <v>1</v>
      </c>
      <c r="E330" s="12">
        <v>8760</v>
      </c>
      <c r="F330" s="14">
        <f t="shared" si="461"/>
        <v>15.2963076923077</v>
      </c>
      <c r="G330" s="14">
        <f t="shared" si="462"/>
        <v>4.9283081976000025</v>
      </c>
      <c r="H330" s="14">
        <f t="shared" si="463"/>
        <v>2.5528636463568009</v>
      </c>
      <c r="I330" s="14">
        <f>Затраты!B810</f>
        <v>56.98</v>
      </c>
      <c r="J330" s="14">
        <f t="shared" si="464"/>
        <v>22.320032674411078</v>
      </c>
    </row>
    <row r="331" spans="1:11" x14ac:dyDescent="0.25">
      <c r="A331" s="10" t="s">
        <v>112</v>
      </c>
      <c r="B331" s="14">
        <v>7.9</v>
      </c>
      <c r="C331" s="14">
        <f t="shared" si="465"/>
        <v>6.1538461538461533</v>
      </c>
      <c r="D331" s="14">
        <v>1</v>
      </c>
      <c r="E331" s="12">
        <v>8760</v>
      </c>
      <c r="F331" s="14">
        <f t="shared" si="461"/>
        <v>15.2963076923077</v>
      </c>
      <c r="G331" s="14">
        <f t="shared" si="462"/>
        <v>4.9283081976000025</v>
      </c>
      <c r="H331" s="14">
        <f t="shared" si="463"/>
        <v>2.5528636463568009</v>
      </c>
      <c r="I331" s="14">
        <f>Затраты!B813</f>
        <v>56.98</v>
      </c>
      <c r="J331" s="14">
        <f t="shared" si="464"/>
        <v>22.320032674411078</v>
      </c>
    </row>
    <row r="332" spans="1:11" x14ac:dyDescent="0.25">
      <c r="A332" s="10" t="s">
        <v>106</v>
      </c>
      <c r="B332" s="14">
        <v>13.4</v>
      </c>
      <c r="C332" s="14">
        <f t="shared" ref="C332:C334" si="466">2/0.27</f>
        <v>7.4074074074074066</v>
      </c>
      <c r="D332" s="14">
        <v>1</v>
      </c>
      <c r="E332" s="12">
        <v>8000</v>
      </c>
      <c r="F332" s="14">
        <f t="shared" si="461"/>
        <v>47.94074074074075</v>
      </c>
      <c r="G332" s="14">
        <f t="shared" si="462"/>
        <v>15.445998494814816</v>
      </c>
      <c r="H332" s="14">
        <f t="shared" si="463"/>
        <v>8.0010272203140751</v>
      </c>
      <c r="I332" s="14">
        <f>Затраты!B816</f>
        <v>82.620999999999995</v>
      </c>
      <c r="J332" s="14">
        <f t="shared" si="464"/>
        <v>10.326299076977364</v>
      </c>
    </row>
    <row r="333" spans="1:11" x14ac:dyDescent="0.25">
      <c r="A333" s="10" t="s">
        <v>106</v>
      </c>
      <c r="B333" s="14">
        <v>13.4</v>
      </c>
      <c r="C333" s="14">
        <f t="shared" si="466"/>
        <v>7.4074074074074066</v>
      </c>
      <c r="D333" s="14">
        <v>1</v>
      </c>
      <c r="E333" s="12">
        <v>8000</v>
      </c>
      <c r="F333" s="14">
        <f t="shared" si="461"/>
        <v>47.94074074074075</v>
      </c>
      <c r="G333" s="14">
        <f t="shared" si="462"/>
        <v>15.445998494814816</v>
      </c>
      <c r="H333" s="14">
        <f t="shared" si="463"/>
        <v>8.0010272203140751</v>
      </c>
      <c r="I333" s="14">
        <f>Затраты!B819</f>
        <v>82.620999999999995</v>
      </c>
      <c r="J333" s="14">
        <f t="shared" si="464"/>
        <v>10.326299076977364</v>
      </c>
    </row>
    <row r="334" spans="1:11" x14ac:dyDescent="0.25">
      <c r="A334" s="10" t="s">
        <v>106</v>
      </c>
      <c r="B334" s="14">
        <v>13.4</v>
      </c>
      <c r="C334" s="14">
        <f t="shared" si="466"/>
        <v>7.4074074074074066</v>
      </c>
      <c r="D334" s="14">
        <v>1</v>
      </c>
      <c r="E334" s="12">
        <v>8000</v>
      </c>
      <c r="F334" s="14">
        <f t="shared" si="461"/>
        <v>47.94074074074075</v>
      </c>
      <c r="G334" s="14">
        <f t="shared" si="462"/>
        <v>15.445998494814816</v>
      </c>
      <c r="H334" s="14">
        <f t="shared" si="463"/>
        <v>8.0010272203140751</v>
      </c>
      <c r="I334" s="14">
        <f>Затраты!B822</f>
        <v>82.620999999999995</v>
      </c>
      <c r="J334" s="14">
        <f t="shared" si="464"/>
        <v>10.326299076977364</v>
      </c>
    </row>
    <row r="335" spans="1:11" x14ac:dyDescent="0.25">
      <c r="A335" s="9" t="s">
        <v>112</v>
      </c>
      <c r="B335" s="6">
        <v>7.9</v>
      </c>
      <c r="C335" s="6">
        <f t="shared" ref="C335" si="467">4/0.65</f>
        <v>6.1538461538461533</v>
      </c>
      <c r="D335" s="6">
        <v>1</v>
      </c>
      <c r="E335" s="7">
        <v>8760</v>
      </c>
      <c r="F335" s="6">
        <f t="shared" si="461"/>
        <v>15.2963076923077</v>
      </c>
      <c r="G335" s="6">
        <f t="shared" si="462"/>
        <v>4.9283081976000025</v>
      </c>
      <c r="H335" s="6">
        <f t="shared" si="463"/>
        <v>2.5528636463568009</v>
      </c>
      <c r="I335" s="6">
        <f>Затраты!B825</f>
        <v>56.98</v>
      </c>
      <c r="J335" s="6">
        <f t="shared" si="464"/>
        <v>22.320032674411078</v>
      </c>
    </row>
    <row r="336" spans="1:11" x14ac:dyDescent="0.25">
      <c r="A336" s="9" t="s">
        <v>112</v>
      </c>
      <c r="B336" s="6">
        <v>7.9</v>
      </c>
      <c r="C336" s="6">
        <f t="shared" ref="C336" si="468">4/0.65</f>
        <v>6.1538461538461533</v>
      </c>
      <c r="D336" s="6">
        <v>1</v>
      </c>
      <c r="E336" s="7">
        <v>8760</v>
      </c>
      <c r="F336" s="6">
        <f t="shared" si="461"/>
        <v>15.2963076923077</v>
      </c>
      <c r="G336" s="6">
        <f t="shared" si="462"/>
        <v>4.9283081976000025</v>
      </c>
      <c r="H336" s="6">
        <f t="shared" si="463"/>
        <v>2.5528636463568009</v>
      </c>
      <c r="I336" s="6">
        <f>Затраты!B828</f>
        <v>56.98</v>
      </c>
      <c r="J336" s="6">
        <f t="shared" si="464"/>
        <v>22.320032674411078</v>
      </c>
    </row>
    <row r="337" spans="1:10" ht="15.75" customHeight="1" x14ac:dyDescent="0.25">
      <c r="A337" s="9" t="s">
        <v>112</v>
      </c>
      <c r="B337" s="6">
        <v>7.9</v>
      </c>
      <c r="C337" s="6">
        <f t="shared" ref="C337" si="469">4/0.65</f>
        <v>6.1538461538461533</v>
      </c>
      <c r="D337" s="6">
        <v>1</v>
      </c>
      <c r="E337" s="7">
        <v>8760</v>
      </c>
      <c r="F337" s="6">
        <f t="shared" si="461"/>
        <v>15.2963076923077</v>
      </c>
      <c r="G337" s="6">
        <f t="shared" si="462"/>
        <v>4.9283081976000025</v>
      </c>
      <c r="H337" s="6">
        <f t="shared" si="463"/>
        <v>2.5528636463568009</v>
      </c>
      <c r="I337" s="6">
        <f>Затраты!B831</f>
        <v>56.98</v>
      </c>
      <c r="J337" s="6">
        <f t="shared" si="464"/>
        <v>22.320032674411078</v>
      </c>
    </row>
    <row r="338" spans="1:10" x14ac:dyDescent="0.25">
      <c r="A338" s="16" t="s">
        <v>11</v>
      </c>
      <c r="B338" s="17"/>
      <c r="C338" s="17"/>
      <c r="D338" s="17"/>
      <c r="E338" s="18"/>
      <c r="F338" s="13">
        <f>G338/(1.079*0.2986)</f>
        <v>1505.6592592592588</v>
      </c>
      <c r="G338" s="13">
        <f>G21+G39+G100+G106+G107+G124+G137+G145+G149+G151+G184+G187+G189+G192+G197+G231+G235+G245+G247+G253+G255+G260+G262+G306+G317</f>
        <v>485.10745334518498</v>
      </c>
      <c r="H338" s="8">
        <f t="shared" si="463"/>
        <v>251.28566083280583</v>
      </c>
      <c r="I338" s="8" t="s">
        <v>12</v>
      </c>
      <c r="J338" s="8" t="s">
        <v>12</v>
      </c>
    </row>
    <row r="478" ht="15.75" customHeight="1" x14ac:dyDescent="0.25"/>
    <row r="533" ht="15.75" customHeight="1" x14ac:dyDescent="0.25"/>
    <row r="617" ht="31.15" customHeight="1" x14ac:dyDescent="0.25"/>
    <row r="618" ht="31.15" customHeight="1" x14ac:dyDescent="0.25"/>
    <row r="635" ht="31.15" customHeight="1" x14ac:dyDescent="0.25"/>
    <row r="683" ht="31.15" customHeight="1" x14ac:dyDescent="0.25"/>
  </sheetData>
  <mergeCells count="95">
    <mergeCell ref="I3:I4"/>
    <mergeCell ref="J3:J4"/>
    <mergeCell ref="F3:H3"/>
    <mergeCell ref="B3:B4"/>
    <mergeCell ref="A3:A4"/>
    <mergeCell ref="C3:C4"/>
    <mergeCell ref="E3:E4"/>
    <mergeCell ref="D3:D4"/>
    <mergeCell ref="A5:J5"/>
    <mergeCell ref="A8:J8"/>
    <mergeCell ref="A11:J11"/>
    <mergeCell ref="A48:J48"/>
    <mergeCell ref="A50:J50"/>
    <mergeCell ref="A14:J14"/>
    <mergeCell ref="A16:J16"/>
    <mergeCell ref="A19:J19"/>
    <mergeCell ref="A22:J22"/>
    <mergeCell ref="A29:J29"/>
    <mergeCell ref="A53:J53"/>
    <mergeCell ref="A60:J60"/>
    <mergeCell ref="A63:J63"/>
    <mergeCell ref="A31:J31"/>
    <mergeCell ref="A33:J33"/>
    <mergeCell ref="A40:J40"/>
    <mergeCell ref="A78:J78"/>
    <mergeCell ref="A80:J80"/>
    <mergeCell ref="A82:J82"/>
    <mergeCell ref="A87:J87"/>
    <mergeCell ref="A66:J66"/>
    <mergeCell ref="A69:J69"/>
    <mergeCell ref="A71:J71"/>
    <mergeCell ref="A75:J75"/>
    <mergeCell ref="A144:J144"/>
    <mergeCell ref="A146:J146"/>
    <mergeCell ref="A148:J148"/>
    <mergeCell ref="A89:J89"/>
    <mergeCell ref="A93:J93"/>
    <mergeCell ref="A97:J97"/>
    <mergeCell ref="A103:J103"/>
    <mergeCell ref="A105:J105"/>
    <mergeCell ref="A108:J108"/>
    <mergeCell ref="A111:J111"/>
    <mergeCell ref="A117:J117"/>
    <mergeCell ref="A122:J122"/>
    <mergeCell ref="A125:J125"/>
    <mergeCell ref="A128:J128"/>
    <mergeCell ref="A133:J133"/>
    <mergeCell ref="A136:J136"/>
    <mergeCell ref="A139:J139"/>
    <mergeCell ref="A141:J141"/>
    <mergeCell ref="A166:J166"/>
    <mergeCell ref="A174:J174"/>
    <mergeCell ref="A177:J177"/>
    <mergeCell ref="A181:J181"/>
    <mergeCell ref="A186:J186"/>
    <mergeCell ref="A152:J152"/>
    <mergeCell ref="A154:J154"/>
    <mergeCell ref="A159:J159"/>
    <mergeCell ref="A161:J161"/>
    <mergeCell ref="A164:J164"/>
    <mergeCell ref="A212:J212"/>
    <mergeCell ref="A216:J216"/>
    <mergeCell ref="A218:J218"/>
    <mergeCell ref="A220:J220"/>
    <mergeCell ref="A188:J188"/>
    <mergeCell ref="A193:J193"/>
    <mergeCell ref="A198:J198"/>
    <mergeCell ref="A201:J201"/>
    <mergeCell ref="A210:J210"/>
    <mergeCell ref="A296:J296"/>
    <mergeCell ref="A299:J299"/>
    <mergeCell ref="A308:J308"/>
    <mergeCell ref="A224:J224"/>
    <mergeCell ref="A228:J228"/>
    <mergeCell ref="A232:J232"/>
    <mergeCell ref="A236:J236"/>
    <mergeCell ref="A244:J244"/>
    <mergeCell ref="A246:J246"/>
    <mergeCell ref="A252:J252"/>
    <mergeCell ref="A254:J254"/>
    <mergeCell ref="A257:J257"/>
    <mergeCell ref="A274:J274"/>
    <mergeCell ref="A277:J277"/>
    <mergeCell ref="A281:J281"/>
    <mergeCell ref="A290:J290"/>
    <mergeCell ref="A293:J293"/>
    <mergeCell ref="A259:J259"/>
    <mergeCell ref="A264:J264"/>
    <mergeCell ref="A267:J267"/>
    <mergeCell ref="A271:J271"/>
    <mergeCell ref="A310:J310"/>
    <mergeCell ref="A312:J312"/>
    <mergeCell ref="A319:J319"/>
    <mergeCell ref="A325:J325"/>
    <mergeCell ref="A338:E338"/>
  </mergeCells>
  <phoneticPr fontId="4" type="noConversion"/>
  <pageMargins left="0.7" right="0.7" top="0.75" bottom="0.75" header="0.3" footer="0.3"/>
  <pageSetup paperSize="9" orientation="portrait" r:id="rId1"/>
  <ignoredErrors>
    <ignoredError sqref="C127 C1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31"/>
  <sheetViews>
    <sheetView topLeftCell="A439" workbookViewId="0">
      <selection activeCell="A462" sqref="A462"/>
    </sheetView>
  </sheetViews>
  <sheetFormatPr defaultRowHeight="15" x14ac:dyDescent="0.25"/>
  <cols>
    <col min="1" max="1" width="56.5703125" customWidth="1"/>
    <col min="2" max="2" width="45.28515625" customWidth="1"/>
  </cols>
  <sheetData>
    <row r="1" spans="1:2" ht="15.75" customHeight="1" x14ac:dyDescent="0.25">
      <c r="A1" s="4" t="s">
        <v>7</v>
      </c>
      <c r="B1" s="5" t="s">
        <v>10</v>
      </c>
    </row>
    <row r="2" spans="1:2" ht="15.75" x14ac:dyDescent="0.25">
      <c r="A2" s="20" t="str">
        <f>ТЭО!A5</f>
        <v xml:space="preserve">АПГ-2                           </v>
      </c>
      <c r="B2" s="21"/>
    </row>
    <row r="3" spans="1:2" ht="29.25" customHeight="1" x14ac:dyDescent="0.25">
      <c r="A3" s="10" t="s">
        <v>121</v>
      </c>
      <c r="B3" s="11">
        <f>2.59*12000/1000</f>
        <v>31.08</v>
      </c>
    </row>
    <row r="4" spans="1:2" ht="15.75" customHeight="1" x14ac:dyDescent="0.25">
      <c r="A4" s="10" t="s">
        <v>8</v>
      </c>
      <c r="B4" s="11">
        <f>B3*0.1</f>
        <v>3.1080000000000001</v>
      </c>
    </row>
    <row r="5" spans="1:2" ht="15.75" customHeight="1" x14ac:dyDescent="0.25">
      <c r="A5" s="4" t="s">
        <v>9</v>
      </c>
      <c r="B5" s="5">
        <f>SUM(B3:B4)</f>
        <v>34.187999999999995</v>
      </c>
    </row>
    <row r="6" spans="1:2" ht="29.25" customHeight="1" x14ac:dyDescent="0.25">
      <c r="A6" s="10" t="s">
        <v>121</v>
      </c>
      <c r="B6" s="11">
        <f>2.59*12000/1000</f>
        <v>31.08</v>
      </c>
    </row>
    <row r="7" spans="1:2" ht="15.75" customHeight="1" x14ac:dyDescent="0.25">
      <c r="A7" s="10" t="s">
        <v>8</v>
      </c>
      <c r="B7" s="11">
        <f>B6*0.1</f>
        <v>3.1080000000000001</v>
      </c>
    </row>
    <row r="8" spans="1:2" ht="15.75" customHeight="1" x14ac:dyDescent="0.25">
      <c r="A8" s="4" t="s">
        <v>9</v>
      </c>
      <c r="B8" s="5">
        <f>SUM(B6:B7)</f>
        <v>34.187999999999995</v>
      </c>
    </row>
    <row r="9" spans="1:2" ht="15.75" customHeight="1" x14ac:dyDescent="0.25">
      <c r="A9" s="20" t="str">
        <f>ТЭО!A8</f>
        <v xml:space="preserve">АРТПС Барановичи                 </v>
      </c>
      <c r="B9" s="21"/>
    </row>
    <row r="10" spans="1:2" ht="29.25" customHeight="1" x14ac:dyDescent="0.25">
      <c r="A10" s="10" t="s">
        <v>121</v>
      </c>
      <c r="B10" s="11">
        <f>2.59*12000/1000</f>
        <v>31.08</v>
      </c>
    </row>
    <row r="11" spans="1:2" ht="15.75" customHeight="1" x14ac:dyDescent="0.25">
      <c r="A11" s="10" t="s">
        <v>8</v>
      </c>
      <c r="B11" s="11">
        <f>B10*0.1</f>
        <v>3.1080000000000001</v>
      </c>
    </row>
    <row r="12" spans="1:2" ht="15.75" customHeight="1" x14ac:dyDescent="0.25">
      <c r="A12" s="4" t="s">
        <v>9</v>
      </c>
      <c r="B12" s="5">
        <f>SUM(B10:B11)</f>
        <v>34.187999999999995</v>
      </c>
    </row>
    <row r="13" spans="1:2" ht="29.25" customHeight="1" x14ac:dyDescent="0.25">
      <c r="A13" s="10" t="s">
        <v>122</v>
      </c>
      <c r="B13" s="11">
        <f>2.59*29000/1000</f>
        <v>75.11</v>
      </c>
    </row>
    <row r="14" spans="1:2" ht="15.75" x14ac:dyDescent="0.25">
      <c r="A14" s="10" t="s">
        <v>8</v>
      </c>
      <c r="B14" s="11">
        <f>B13*0.1</f>
        <v>7.5110000000000001</v>
      </c>
    </row>
    <row r="15" spans="1:2" ht="15.75" x14ac:dyDescent="0.25">
      <c r="A15" s="4" t="s">
        <v>9</v>
      </c>
      <c r="B15" s="5">
        <f>SUM(B13:B14)</f>
        <v>82.620999999999995</v>
      </c>
    </row>
    <row r="16" spans="1:2" ht="15.75" x14ac:dyDescent="0.25">
      <c r="A16" s="20" t="str">
        <f>ТЭО!A11</f>
        <v xml:space="preserve">АРТПС Бегомль                    </v>
      </c>
      <c r="B16" s="21"/>
    </row>
    <row r="17" spans="1:2" ht="31.5" x14ac:dyDescent="0.25">
      <c r="A17" s="10" t="s">
        <v>122</v>
      </c>
      <c r="B17" s="11">
        <f>2.59*29000/1000</f>
        <v>75.11</v>
      </c>
    </row>
    <row r="18" spans="1:2" ht="15.75" x14ac:dyDescent="0.25">
      <c r="A18" s="10" t="s">
        <v>8</v>
      </c>
      <c r="B18" s="11">
        <f>B17*0.1</f>
        <v>7.5110000000000001</v>
      </c>
    </row>
    <row r="19" spans="1:2" ht="15.75" x14ac:dyDescent="0.25">
      <c r="A19" s="4" t="s">
        <v>9</v>
      </c>
      <c r="B19" s="5">
        <f>SUM(B17:B18)</f>
        <v>82.620999999999995</v>
      </c>
    </row>
    <row r="20" spans="1:2" ht="31.5" x14ac:dyDescent="0.25">
      <c r="A20" s="10" t="s">
        <v>123</v>
      </c>
      <c r="B20" s="11">
        <f>2.59*14000/1000</f>
        <v>36.26</v>
      </c>
    </row>
    <row r="21" spans="1:2" ht="15.75" x14ac:dyDescent="0.25">
      <c r="A21" s="10" t="s">
        <v>8</v>
      </c>
      <c r="B21" s="11">
        <f>B20*0.1</f>
        <v>3.6259999999999999</v>
      </c>
    </row>
    <row r="22" spans="1:2" ht="15.75" x14ac:dyDescent="0.25">
      <c r="A22" s="4" t="s">
        <v>9</v>
      </c>
      <c r="B22" s="5">
        <f>SUM(B20:B21)</f>
        <v>39.885999999999996</v>
      </c>
    </row>
    <row r="23" spans="1:2" ht="15.75" x14ac:dyDescent="0.25">
      <c r="A23" s="20" t="str">
        <f>ТЭО!A14</f>
        <v xml:space="preserve">АРТПС Береза                      </v>
      </c>
      <c r="B23" s="21"/>
    </row>
    <row r="24" spans="1:2" ht="31.5" x14ac:dyDescent="0.25">
      <c r="A24" s="10" t="s">
        <v>124</v>
      </c>
      <c r="B24" s="11">
        <f>2.59*12000/1000</f>
        <v>31.08</v>
      </c>
    </row>
    <row r="25" spans="1:2" ht="15.75" x14ac:dyDescent="0.25">
      <c r="A25" s="10" t="s">
        <v>8</v>
      </c>
      <c r="B25" s="11">
        <f>B24*0.1</f>
        <v>3.1080000000000001</v>
      </c>
    </row>
    <row r="26" spans="1:2" ht="15.75" x14ac:dyDescent="0.25">
      <c r="A26" s="4" t="s">
        <v>9</v>
      </c>
      <c r="B26" s="5">
        <f>SUM(B24:B25)</f>
        <v>34.187999999999995</v>
      </c>
    </row>
    <row r="27" spans="1:2" ht="15.75" x14ac:dyDescent="0.25">
      <c r="A27" s="20" t="str">
        <f>ТЭО!A16</f>
        <v xml:space="preserve">АРТПС Березино                         </v>
      </c>
      <c r="B27" s="21"/>
    </row>
    <row r="28" spans="1:2" ht="31.5" x14ac:dyDescent="0.25">
      <c r="A28" s="10" t="s">
        <v>122</v>
      </c>
      <c r="B28" s="11">
        <f>2.59*29000/1000</f>
        <v>75.11</v>
      </c>
    </row>
    <row r="29" spans="1:2" ht="15.75" x14ac:dyDescent="0.25">
      <c r="A29" s="10" t="s">
        <v>8</v>
      </c>
      <c r="B29" s="11">
        <f>B28*0.1</f>
        <v>7.5110000000000001</v>
      </c>
    </row>
    <row r="30" spans="1:2" ht="15.75" x14ac:dyDescent="0.25">
      <c r="A30" s="4" t="s">
        <v>9</v>
      </c>
      <c r="B30" s="5">
        <f>SUM(B28:B29)</f>
        <v>82.620999999999995</v>
      </c>
    </row>
    <row r="31" spans="1:2" ht="31.5" x14ac:dyDescent="0.25">
      <c r="A31" s="10" t="s">
        <v>123</v>
      </c>
      <c r="B31" s="11">
        <f>2.59*14000/1000</f>
        <v>36.26</v>
      </c>
    </row>
    <row r="32" spans="1:2" ht="15.75" x14ac:dyDescent="0.25">
      <c r="A32" s="10" t="s">
        <v>8</v>
      </c>
      <c r="B32" s="11">
        <f>B31*0.1</f>
        <v>3.6259999999999999</v>
      </c>
    </row>
    <row r="33" spans="1:2" ht="15.75" x14ac:dyDescent="0.25">
      <c r="A33" s="4" t="s">
        <v>9</v>
      </c>
      <c r="B33" s="5">
        <f>SUM(B31:B32)</f>
        <v>39.885999999999996</v>
      </c>
    </row>
    <row r="34" spans="1:2" ht="15.75" x14ac:dyDescent="0.25">
      <c r="A34" s="20" t="str">
        <f>ТЭО!A19</f>
        <v xml:space="preserve">АРТПС Березовка                  </v>
      </c>
      <c r="B34" s="21"/>
    </row>
    <row r="35" spans="1:2" ht="31.5" x14ac:dyDescent="0.25">
      <c r="A35" s="10" t="s">
        <v>124</v>
      </c>
      <c r="B35" s="11">
        <f>2.59*12000/1000</f>
        <v>31.08</v>
      </c>
    </row>
    <row r="36" spans="1:2" ht="15.75" x14ac:dyDescent="0.25">
      <c r="A36" s="10" t="s">
        <v>8</v>
      </c>
      <c r="B36" s="11">
        <f>B35*0.1</f>
        <v>3.1080000000000001</v>
      </c>
    </row>
    <row r="37" spans="1:2" ht="15.75" x14ac:dyDescent="0.25">
      <c r="A37" s="4" t="s">
        <v>9</v>
      </c>
      <c r="B37" s="5">
        <f>SUM(B35:B36)</f>
        <v>34.187999999999995</v>
      </c>
    </row>
    <row r="38" spans="1:2" ht="31.5" x14ac:dyDescent="0.25">
      <c r="A38" s="10" t="s">
        <v>125</v>
      </c>
      <c r="B38" s="11">
        <f>2.59*25000/1000</f>
        <v>64.75</v>
      </c>
    </row>
    <row r="39" spans="1:2" ht="15.75" x14ac:dyDescent="0.25">
      <c r="A39" s="10" t="s">
        <v>8</v>
      </c>
      <c r="B39" s="11">
        <f>B38*0.1</f>
        <v>6.4750000000000005</v>
      </c>
    </row>
    <row r="40" spans="1:2" ht="15.75" x14ac:dyDescent="0.25">
      <c r="A40" s="4" t="s">
        <v>9</v>
      </c>
      <c r="B40" s="5">
        <v>71.3</v>
      </c>
    </row>
    <row r="41" spans="1:2" ht="15.75" x14ac:dyDescent="0.25">
      <c r="A41" s="20" t="str">
        <f>ТЭО!A22</f>
        <v xml:space="preserve">АРТПС Бобруйск                    </v>
      </c>
      <c r="B41" s="21"/>
    </row>
    <row r="42" spans="1:2" ht="31.5" x14ac:dyDescent="0.25">
      <c r="A42" s="10" t="s">
        <v>121</v>
      </c>
      <c r="B42" s="11">
        <f>2.59*12000/1000</f>
        <v>31.08</v>
      </c>
    </row>
    <row r="43" spans="1:2" ht="15.75" x14ac:dyDescent="0.25">
      <c r="A43" s="10" t="s">
        <v>8</v>
      </c>
      <c r="B43" s="11">
        <f>B42*0.1</f>
        <v>3.1080000000000001</v>
      </c>
    </row>
    <row r="44" spans="1:2" ht="15.75" x14ac:dyDescent="0.25">
      <c r="A44" s="4" t="s">
        <v>9</v>
      </c>
      <c r="B44" s="5">
        <f>SUM(B42:B43)</f>
        <v>34.187999999999995</v>
      </c>
    </row>
    <row r="45" spans="1:2" ht="31.5" x14ac:dyDescent="0.25">
      <c r="A45" s="10" t="s">
        <v>126</v>
      </c>
      <c r="B45" s="11">
        <f>2.59*20000/1000</f>
        <v>51.8</v>
      </c>
    </row>
    <row r="46" spans="1:2" ht="15.75" x14ac:dyDescent="0.25">
      <c r="A46" s="10" t="s">
        <v>8</v>
      </c>
      <c r="B46" s="11">
        <f>B45*0.1</f>
        <v>5.18</v>
      </c>
    </row>
    <row r="47" spans="1:2" ht="15.75" x14ac:dyDescent="0.25">
      <c r="A47" s="4" t="s">
        <v>9</v>
      </c>
      <c r="B47" s="5">
        <f>SUM(B45:B46)</f>
        <v>56.98</v>
      </c>
    </row>
    <row r="48" spans="1:2" ht="31.5" x14ac:dyDescent="0.25">
      <c r="A48" s="10" t="s">
        <v>126</v>
      </c>
      <c r="B48" s="11">
        <f>2.59*20000/1000</f>
        <v>51.8</v>
      </c>
    </row>
    <row r="49" spans="1:2" ht="15.75" x14ac:dyDescent="0.25">
      <c r="A49" s="10" t="s">
        <v>8</v>
      </c>
      <c r="B49" s="11">
        <f>B48*0.1</f>
        <v>5.18</v>
      </c>
    </row>
    <row r="50" spans="1:2" ht="15.75" x14ac:dyDescent="0.25">
      <c r="A50" s="4" t="s">
        <v>9</v>
      </c>
      <c r="B50" s="5">
        <f>SUM(B48:B49)</f>
        <v>56.98</v>
      </c>
    </row>
    <row r="51" spans="1:2" ht="31.5" x14ac:dyDescent="0.25">
      <c r="A51" s="10" t="s">
        <v>126</v>
      </c>
      <c r="B51" s="11">
        <f>2.59*20000/1000</f>
        <v>51.8</v>
      </c>
    </row>
    <row r="52" spans="1:2" ht="15.75" x14ac:dyDescent="0.25">
      <c r="A52" s="10" t="s">
        <v>8</v>
      </c>
      <c r="B52" s="11">
        <f>B51*0.1</f>
        <v>5.18</v>
      </c>
    </row>
    <row r="53" spans="1:2" ht="15.75" x14ac:dyDescent="0.25">
      <c r="A53" s="4" t="s">
        <v>9</v>
      </c>
      <c r="B53" s="5">
        <f>SUM(B51:B52)</f>
        <v>56.98</v>
      </c>
    </row>
    <row r="54" spans="1:2" ht="31.5" x14ac:dyDescent="0.25">
      <c r="A54" s="10" t="s">
        <v>126</v>
      </c>
      <c r="B54" s="11">
        <f>2.59*20000/1000</f>
        <v>51.8</v>
      </c>
    </row>
    <row r="55" spans="1:2" ht="15.75" x14ac:dyDescent="0.25">
      <c r="A55" s="10" t="s">
        <v>8</v>
      </c>
      <c r="B55" s="11">
        <f>B54*0.1</f>
        <v>5.18</v>
      </c>
    </row>
    <row r="56" spans="1:2" ht="15.75" x14ac:dyDescent="0.25">
      <c r="A56" s="4" t="s">
        <v>9</v>
      </c>
      <c r="B56" s="5">
        <f>SUM(B54:B55)</f>
        <v>56.98</v>
      </c>
    </row>
    <row r="57" spans="1:2" ht="31.5" x14ac:dyDescent="0.25">
      <c r="A57" s="10" t="s">
        <v>122</v>
      </c>
      <c r="B57" s="11">
        <f>2.59*29000/1000</f>
        <v>75.11</v>
      </c>
    </row>
    <row r="58" spans="1:2" ht="15.75" x14ac:dyDescent="0.25">
      <c r="A58" s="10" t="s">
        <v>8</v>
      </c>
      <c r="B58" s="11">
        <f>B57*0.1</f>
        <v>7.5110000000000001</v>
      </c>
    </row>
    <row r="59" spans="1:2" ht="15.75" x14ac:dyDescent="0.25">
      <c r="A59" s="4" t="s">
        <v>9</v>
      </c>
      <c r="B59" s="5">
        <f>SUM(B57:B58)</f>
        <v>82.620999999999995</v>
      </c>
    </row>
    <row r="60" spans="1:2" ht="15.75" x14ac:dyDescent="0.25">
      <c r="A60" s="20" t="str">
        <f>ТЭО!A29</f>
        <v xml:space="preserve">АРТПС Богданово                   </v>
      </c>
      <c r="B60" s="21"/>
    </row>
    <row r="61" spans="1:2" ht="31.5" x14ac:dyDescent="0.25">
      <c r="A61" s="10" t="s">
        <v>127</v>
      </c>
      <c r="B61" s="11">
        <f>2.59*24000/1000</f>
        <v>62.16</v>
      </c>
    </row>
    <row r="62" spans="1:2" ht="15.75" x14ac:dyDescent="0.25">
      <c r="A62" s="10" t="s">
        <v>8</v>
      </c>
      <c r="B62" s="11">
        <f>B61*0.1</f>
        <v>6.2160000000000002</v>
      </c>
    </row>
    <row r="63" spans="1:2" ht="15.75" x14ac:dyDescent="0.25">
      <c r="A63" s="4" t="s">
        <v>9</v>
      </c>
      <c r="B63" s="5">
        <f>SUM(B61:B62)</f>
        <v>68.375999999999991</v>
      </c>
    </row>
    <row r="64" spans="1:2" ht="15.75" x14ac:dyDescent="0.25">
      <c r="A64" s="20" t="str">
        <f>ТЭО!A31</f>
        <v xml:space="preserve">АРТПС Борисов                          </v>
      </c>
      <c r="B64" s="21"/>
    </row>
    <row r="65" spans="1:2" ht="31.5" x14ac:dyDescent="0.25">
      <c r="A65" s="10" t="s">
        <v>122</v>
      </c>
      <c r="B65" s="11">
        <f>2.59*29000/1000</f>
        <v>75.11</v>
      </c>
    </row>
    <row r="66" spans="1:2" ht="15.75" x14ac:dyDescent="0.25">
      <c r="A66" s="10" t="s">
        <v>8</v>
      </c>
      <c r="B66" s="11">
        <f>B65*0.1</f>
        <v>7.5110000000000001</v>
      </c>
    </row>
    <row r="67" spans="1:2" ht="15.75" x14ac:dyDescent="0.25">
      <c r="A67" s="4" t="s">
        <v>9</v>
      </c>
      <c r="B67" s="5">
        <f>SUM(B65:B66)</f>
        <v>82.620999999999995</v>
      </c>
    </row>
    <row r="68" spans="1:2" ht="15.75" x14ac:dyDescent="0.25">
      <c r="A68" s="20" t="str">
        <f>ТЭО!A33</f>
        <v xml:space="preserve">АРТПС Брагин                     </v>
      </c>
      <c r="B68" s="21"/>
    </row>
    <row r="69" spans="1:2" ht="31.5" x14ac:dyDescent="0.25">
      <c r="A69" s="10" t="s">
        <v>126</v>
      </c>
      <c r="B69" s="11">
        <f>2.59*20000/1000</f>
        <v>51.8</v>
      </c>
    </row>
    <row r="70" spans="1:2" ht="15.75" x14ac:dyDescent="0.25">
      <c r="A70" s="10" t="s">
        <v>8</v>
      </c>
      <c r="B70" s="11">
        <f>B69*0.1</f>
        <v>5.18</v>
      </c>
    </row>
    <row r="71" spans="1:2" ht="15.75" x14ac:dyDescent="0.25">
      <c r="A71" s="4" t="s">
        <v>9</v>
      </c>
      <c r="B71" s="5">
        <f>SUM(B69:B70)</f>
        <v>56.98</v>
      </c>
    </row>
    <row r="72" spans="1:2" ht="31.5" x14ac:dyDescent="0.25">
      <c r="A72" s="10" t="s">
        <v>126</v>
      </c>
      <c r="B72" s="11">
        <f>2.59*20000/1000</f>
        <v>51.8</v>
      </c>
    </row>
    <row r="73" spans="1:2" ht="15.75" x14ac:dyDescent="0.25">
      <c r="A73" s="10" t="s">
        <v>8</v>
      </c>
      <c r="B73" s="11">
        <f>B72*0.1</f>
        <v>5.18</v>
      </c>
    </row>
    <row r="74" spans="1:2" ht="15.75" x14ac:dyDescent="0.25">
      <c r="A74" s="4" t="s">
        <v>9</v>
      </c>
      <c r="B74" s="5">
        <f>SUM(B72:B73)</f>
        <v>56.98</v>
      </c>
    </row>
    <row r="75" spans="1:2" ht="31.5" x14ac:dyDescent="0.25">
      <c r="A75" s="10" t="s">
        <v>126</v>
      </c>
      <c r="B75" s="11">
        <f>2.59*20000/1000</f>
        <v>51.8</v>
      </c>
    </row>
    <row r="76" spans="1:2" ht="15.75" x14ac:dyDescent="0.25">
      <c r="A76" s="10" t="s">
        <v>8</v>
      </c>
      <c r="B76" s="11">
        <f>B75*0.1</f>
        <v>5.18</v>
      </c>
    </row>
    <row r="77" spans="1:2" ht="15.75" x14ac:dyDescent="0.25">
      <c r="A77" s="4" t="s">
        <v>9</v>
      </c>
      <c r="B77" s="5">
        <f>SUM(B75:B76)</f>
        <v>56.98</v>
      </c>
    </row>
    <row r="78" spans="1:2" ht="31.5" x14ac:dyDescent="0.25">
      <c r="A78" s="10" t="s">
        <v>126</v>
      </c>
      <c r="B78" s="11">
        <f>2.59*20000/1000</f>
        <v>51.8</v>
      </c>
    </row>
    <row r="79" spans="1:2" ht="15.75" x14ac:dyDescent="0.25">
      <c r="A79" s="10" t="s">
        <v>8</v>
      </c>
      <c r="B79" s="11">
        <f>B78*0.1</f>
        <v>5.18</v>
      </c>
    </row>
    <row r="80" spans="1:2" ht="15.75" x14ac:dyDescent="0.25">
      <c r="A80" s="4" t="s">
        <v>9</v>
      </c>
      <c r="B80" s="5">
        <f>SUM(B78:B79)</f>
        <v>56.98</v>
      </c>
    </row>
    <row r="81" spans="1:2" ht="31.5" x14ac:dyDescent="0.25">
      <c r="A81" s="10" t="s">
        <v>126</v>
      </c>
      <c r="B81" s="11">
        <f>2.59*20000/1000</f>
        <v>51.8</v>
      </c>
    </row>
    <row r="82" spans="1:2" ht="15.75" x14ac:dyDescent="0.25">
      <c r="A82" s="10" t="s">
        <v>8</v>
      </c>
      <c r="B82" s="11">
        <f>B81*0.1</f>
        <v>5.18</v>
      </c>
    </row>
    <row r="83" spans="1:2" ht="15.75" x14ac:dyDescent="0.25">
      <c r="A83" s="4" t="s">
        <v>9</v>
      </c>
      <c r="B83" s="5">
        <f>SUM(B81:B82)</f>
        <v>56.98</v>
      </c>
    </row>
    <row r="84" spans="1:2" ht="31.5" x14ac:dyDescent="0.25">
      <c r="A84" s="10" t="s">
        <v>125</v>
      </c>
      <c r="B84" s="11">
        <f>2.59*25000/1000</f>
        <v>64.75</v>
      </c>
    </row>
    <row r="85" spans="1:2" ht="15.75" x14ac:dyDescent="0.25">
      <c r="A85" s="10" t="s">
        <v>8</v>
      </c>
      <c r="B85" s="11">
        <f>B84*0.1</f>
        <v>6.4750000000000005</v>
      </c>
    </row>
    <row r="86" spans="1:2" ht="15.75" x14ac:dyDescent="0.25">
      <c r="A86" s="4" t="s">
        <v>9</v>
      </c>
      <c r="B86" s="5">
        <v>71.3</v>
      </c>
    </row>
    <row r="87" spans="1:2" ht="15.75" x14ac:dyDescent="0.25">
      <c r="A87" s="20" t="str">
        <f>ТЭО!A40</f>
        <v xml:space="preserve">АРТПС Браслав                  </v>
      </c>
      <c r="B87" s="21"/>
    </row>
    <row r="88" spans="1:2" ht="31.5" x14ac:dyDescent="0.25">
      <c r="A88" s="10" t="s">
        <v>126</v>
      </c>
      <c r="B88" s="11">
        <f>2.59*20000/1000</f>
        <v>51.8</v>
      </c>
    </row>
    <row r="89" spans="1:2" ht="15.75" x14ac:dyDescent="0.25">
      <c r="A89" s="10" t="s">
        <v>8</v>
      </c>
      <c r="B89" s="11">
        <f>B88*0.1</f>
        <v>5.18</v>
      </c>
    </row>
    <row r="90" spans="1:2" ht="15.75" x14ac:dyDescent="0.25">
      <c r="A90" s="4" t="s">
        <v>9</v>
      </c>
      <c r="B90" s="5">
        <f>SUM(B88:B89)</f>
        <v>56.98</v>
      </c>
    </row>
    <row r="91" spans="1:2" ht="31.5" x14ac:dyDescent="0.25">
      <c r="A91" s="10" t="s">
        <v>126</v>
      </c>
      <c r="B91" s="11">
        <f>2.59*20000/1000</f>
        <v>51.8</v>
      </c>
    </row>
    <row r="92" spans="1:2" ht="15.75" x14ac:dyDescent="0.25">
      <c r="A92" s="10" t="s">
        <v>8</v>
      </c>
      <c r="B92" s="11">
        <f>B91*0.1</f>
        <v>5.18</v>
      </c>
    </row>
    <row r="93" spans="1:2" ht="15.75" x14ac:dyDescent="0.25">
      <c r="A93" s="4" t="s">
        <v>9</v>
      </c>
      <c r="B93" s="5">
        <f>SUM(B91:B92)</f>
        <v>56.98</v>
      </c>
    </row>
    <row r="94" spans="1:2" ht="31.5" x14ac:dyDescent="0.25">
      <c r="A94" s="10" t="s">
        <v>126</v>
      </c>
      <c r="B94" s="11">
        <f>2.59*20000/1000</f>
        <v>51.8</v>
      </c>
    </row>
    <row r="95" spans="1:2" ht="15.75" x14ac:dyDescent="0.25">
      <c r="A95" s="10" t="s">
        <v>8</v>
      </c>
      <c r="B95" s="11">
        <f>B94*0.1</f>
        <v>5.18</v>
      </c>
    </row>
    <row r="96" spans="1:2" ht="15.75" x14ac:dyDescent="0.25">
      <c r="A96" s="4" t="s">
        <v>9</v>
      </c>
      <c r="B96" s="5">
        <f>SUM(B94:B95)</f>
        <v>56.98</v>
      </c>
    </row>
    <row r="97" spans="1:2" ht="31.5" x14ac:dyDescent="0.25">
      <c r="A97" s="10" t="s">
        <v>126</v>
      </c>
      <c r="B97" s="11">
        <f>2.59*20000/1000</f>
        <v>51.8</v>
      </c>
    </row>
    <row r="98" spans="1:2" ht="15.75" x14ac:dyDescent="0.25">
      <c r="A98" s="10" t="s">
        <v>8</v>
      </c>
      <c r="B98" s="11">
        <f>B97*0.1</f>
        <v>5.18</v>
      </c>
    </row>
    <row r="99" spans="1:2" ht="15.75" x14ac:dyDescent="0.25">
      <c r="A99" s="4" t="s">
        <v>9</v>
      </c>
      <c r="B99" s="5">
        <f>SUM(B97:B98)</f>
        <v>56.98</v>
      </c>
    </row>
    <row r="100" spans="1:2" ht="31.5" x14ac:dyDescent="0.25">
      <c r="A100" s="10" t="s">
        <v>126</v>
      </c>
      <c r="B100" s="11">
        <f>2.59*20000/1000</f>
        <v>51.8</v>
      </c>
    </row>
    <row r="101" spans="1:2" ht="15.75" x14ac:dyDescent="0.25">
      <c r="A101" s="10" t="s">
        <v>8</v>
      </c>
      <c r="B101" s="11">
        <f>B100*0.1</f>
        <v>5.18</v>
      </c>
    </row>
    <row r="102" spans="1:2" ht="15.75" x14ac:dyDescent="0.25">
      <c r="A102" s="4" t="s">
        <v>9</v>
      </c>
      <c r="B102" s="5">
        <f>SUM(B100:B101)</f>
        <v>56.98</v>
      </c>
    </row>
    <row r="103" spans="1:2" ht="31.5" x14ac:dyDescent="0.25">
      <c r="A103" s="10" t="s">
        <v>122</v>
      </c>
      <c r="B103" s="11">
        <f>2.59*29000/1000</f>
        <v>75.11</v>
      </c>
    </row>
    <row r="104" spans="1:2" ht="15.75" x14ac:dyDescent="0.25">
      <c r="A104" s="10" t="s">
        <v>8</v>
      </c>
      <c r="B104" s="11">
        <f>B103*0.1</f>
        <v>7.5110000000000001</v>
      </c>
    </row>
    <row r="105" spans="1:2" ht="15.75" x14ac:dyDescent="0.25">
      <c r="A105" s="4" t="s">
        <v>9</v>
      </c>
      <c r="B105" s="5">
        <f>SUM(B103:B104)</f>
        <v>82.620999999999995</v>
      </c>
    </row>
    <row r="106" spans="1:2" ht="31.5" x14ac:dyDescent="0.25">
      <c r="A106" s="10" t="s">
        <v>124</v>
      </c>
      <c r="B106" s="11">
        <f>2.59*12000/1000</f>
        <v>31.08</v>
      </c>
    </row>
    <row r="107" spans="1:2" ht="15.75" x14ac:dyDescent="0.25">
      <c r="A107" s="10" t="s">
        <v>8</v>
      </c>
      <c r="B107" s="11">
        <f>B106*0.1</f>
        <v>3.1080000000000001</v>
      </c>
    </row>
    <row r="108" spans="1:2" ht="15.75" x14ac:dyDescent="0.25">
      <c r="A108" s="4" t="s">
        <v>9</v>
      </c>
      <c r="B108" s="5">
        <f>SUM(B106:B107)</f>
        <v>34.187999999999995</v>
      </c>
    </row>
    <row r="109" spans="1:2" ht="15.75" x14ac:dyDescent="0.25">
      <c r="A109" s="20" t="str">
        <f>ТЭО!A48</f>
        <v xml:space="preserve">АРТПС Бычиха        </v>
      </c>
      <c r="B109" s="21"/>
    </row>
    <row r="110" spans="1:2" ht="31.5" x14ac:dyDescent="0.25">
      <c r="A110" s="10" t="s">
        <v>124</v>
      </c>
      <c r="B110" s="11">
        <f>2.59*12000/1000</f>
        <v>31.08</v>
      </c>
    </row>
    <row r="111" spans="1:2" ht="15.75" x14ac:dyDescent="0.25">
      <c r="A111" s="10" t="s">
        <v>8</v>
      </c>
      <c r="B111" s="11">
        <f>B110*0.1</f>
        <v>3.1080000000000001</v>
      </c>
    </row>
    <row r="112" spans="1:2" ht="15.75" x14ac:dyDescent="0.25">
      <c r="A112" s="4" t="s">
        <v>9</v>
      </c>
      <c r="B112" s="5">
        <f>SUM(B110:B111)</f>
        <v>34.187999999999995</v>
      </c>
    </row>
    <row r="113" spans="1:2" ht="15.75" x14ac:dyDescent="0.25">
      <c r="A113" s="20" t="str">
        <f>ТЭО!A50</f>
        <v xml:space="preserve">АРТПС Вербовичи                  </v>
      </c>
      <c r="B113" s="21"/>
    </row>
    <row r="114" spans="1:2" ht="31.5" x14ac:dyDescent="0.25">
      <c r="A114" s="10" t="s">
        <v>127</v>
      </c>
      <c r="B114" s="11">
        <f>2.59*27000/1000</f>
        <v>69.930000000000007</v>
      </c>
    </row>
    <row r="115" spans="1:2" ht="15.75" x14ac:dyDescent="0.25">
      <c r="A115" s="10" t="s">
        <v>8</v>
      </c>
      <c r="B115" s="11">
        <f>B114*0.1</f>
        <v>6.9930000000000012</v>
      </c>
    </row>
    <row r="116" spans="1:2" ht="15.75" x14ac:dyDescent="0.25">
      <c r="A116" s="4" t="s">
        <v>9</v>
      </c>
      <c r="B116" s="5">
        <f>SUM(B114:B115)</f>
        <v>76.923000000000002</v>
      </c>
    </row>
    <row r="117" spans="1:2" ht="31.5" x14ac:dyDescent="0.25">
      <c r="A117" s="10" t="s">
        <v>127</v>
      </c>
      <c r="B117" s="11">
        <f>2.59*27000/1000</f>
        <v>69.930000000000007</v>
      </c>
    </row>
    <row r="118" spans="1:2" ht="15.75" x14ac:dyDescent="0.25">
      <c r="A118" s="10" t="s">
        <v>8</v>
      </c>
      <c r="B118" s="11">
        <f>B117*0.1</f>
        <v>6.9930000000000012</v>
      </c>
    </row>
    <row r="119" spans="1:2" ht="15.75" x14ac:dyDescent="0.25">
      <c r="A119" s="4" t="s">
        <v>9</v>
      </c>
      <c r="B119" s="5">
        <f>SUM(B117:B118)</f>
        <v>76.923000000000002</v>
      </c>
    </row>
    <row r="120" spans="1:2" ht="15.75" x14ac:dyDescent="0.25">
      <c r="A120" s="20" t="str">
        <f>ТЭО!A53</f>
        <v xml:space="preserve">АРТПС Воложин                          </v>
      </c>
      <c r="B120" s="21"/>
    </row>
    <row r="121" spans="1:2" ht="31.5" x14ac:dyDescent="0.25">
      <c r="A121" s="10" t="s">
        <v>121</v>
      </c>
      <c r="B121" s="11">
        <f>2.59*12000/1000</f>
        <v>31.08</v>
      </c>
    </row>
    <row r="122" spans="1:2" ht="15.75" x14ac:dyDescent="0.25">
      <c r="A122" s="10" t="s">
        <v>8</v>
      </c>
      <c r="B122" s="11">
        <f>B121*0.1</f>
        <v>3.1080000000000001</v>
      </c>
    </row>
    <row r="123" spans="1:2" ht="15.75" x14ac:dyDescent="0.25">
      <c r="A123" s="4" t="s">
        <v>9</v>
      </c>
      <c r="B123" s="5">
        <f>SUM(B121:B122)</f>
        <v>34.187999999999995</v>
      </c>
    </row>
    <row r="124" spans="1:2" ht="31.5" x14ac:dyDescent="0.25">
      <c r="A124" s="10" t="s">
        <v>121</v>
      </c>
      <c r="B124" s="11">
        <f>2.59*12000/1000</f>
        <v>31.08</v>
      </c>
    </row>
    <row r="125" spans="1:2" ht="15.75" x14ac:dyDescent="0.25">
      <c r="A125" s="10" t="s">
        <v>8</v>
      </c>
      <c r="B125" s="11">
        <f>B124*0.1</f>
        <v>3.1080000000000001</v>
      </c>
    </row>
    <row r="126" spans="1:2" ht="15.75" x14ac:dyDescent="0.25">
      <c r="A126" s="4" t="s">
        <v>9</v>
      </c>
      <c r="B126" s="5">
        <f>SUM(B124:B125)</f>
        <v>34.187999999999995</v>
      </c>
    </row>
    <row r="127" spans="1:2" ht="31.5" x14ac:dyDescent="0.25">
      <c r="A127" s="10" t="s">
        <v>129</v>
      </c>
      <c r="B127" s="11">
        <f>2.59*13000/1000</f>
        <v>33.67</v>
      </c>
    </row>
    <row r="128" spans="1:2" ht="15.75" x14ac:dyDescent="0.25">
      <c r="A128" s="10" t="s">
        <v>8</v>
      </c>
      <c r="B128" s="11">
        <f>B127*0.1</f>
        <v>3.3670000000000004</v>
      </c>
    </row>
    <row r="129" spans="1:2" ht="15.75" x14ac:dyDescent="0.25">
      <c r="A129" s="4" t="s">
        <v>9</v>
      </c>
      <c r="B129" s="5">
        <v>37.1</v>
      </c>
    </row>
    <row r="130" spans="1:2" ht="31.5" x14ac:dyDescent="0.25">
      <c r="A130" s="10" t="s">
        <v>124</v>
      </c>
      <c r="B130" s="11">
        <f>2.59*12000/1000</f>
        <v>31.08</v>
      </c>
    </row>
    <row r="131" spans="1:2" ht="15.75" x14ac:dyDescent="0.25">
      <c r="A131" s="10" t="s">
        <v>8</v>
      </c>
      <c r="B131" s="11">
        <f>B130*0.1</f>
        <v>3.1080000000000001</v>
      </c>
    </row>
    <row r="132" spans="1:2" ht="15.75" x14ac:dyDescent="0.25">
      <c r="A132" s="4" t="s">
        <v>9</v>
      </c>
      <c r="B132" s="5">
        <f>SUM(B130:B131)</f>
        <v>34.187999999999995</v>
      </c>
    </row>
    <row r="133" spans="1:2" ht="31.5" x14ac:dyDescent="0.25">
      <c r="A133" s="10" t="s">
        <v>124</v>
      </c>
      <c r="B133" s="11">
        <f>2.59*12000/1000</f>
        <v>31.08</v>
      </c>
    </row>
    <row r="134" spans="1:2" ht="15.75" x14ac:dyDescent="0.25">
      <c r="A134" s="10" t="s">
        <v>8</v>
      </c>
      <c r="B134" s="11">
        <f>B133*0.1</f>
        <v>3.1080000000000001</v>
      </c>
    </row>
    <row r="135" spans="1:2" ht="15.75" x14ac:dyDescent="0.25">
      <c r="A135" s="4" t="s">
        <v>9</v>
      </c>
      <c r="B135" s="5">
        <f>SUM(B133:B134)</f>
        <v>34.187999999999995</v>
      </c>
    </row>
    <row r="136" spans="1:2" ht="31.5" x14ac:dyDescent="0.25">
      <c r="A136" s="10" t="s">
        <v>124</v>
      </c>
      <c r="B136" s="11">
        <f>2.59*12000/1000</f>
        <v>31.08</v>
      </c>
    </row>
    <row r="137" spans="1:2" ht="15.75" x14ac:dyDescent="0.25">
      <c r="A137" s="10" t="s">
        <v>8</v>
      </c>
      <c r="B137" s="11">
        <f>B136*0.1</f>
        <v>3.1080000000000001</v>
      </c>
    </row>
    <row r="138" spans="1:2" ht="15.75" x14ac:dyDescent="0.25">
      <c r="A138" s="4" t="s">
        <v>9</v>
      </c>
      <c r="B138" s="5">
        <f>SUM(B136:B137)</f>
        <v>34.187999999999995</v>
      </c>
    </row>
    <row r="139" spans="1:2" ht="15.75" x14ac:dyDescent="0.25">
      <c r="A139" s="20" t="str">
        <f>ТЭО!A60</f>
        <v xml:space="preserve">АРТПС Волосовичи                  </v>
      </c>
      <c r="B139" s="21"/>
    </row>
    <row r="140" spans="1:2" ht="31.5" x14ac:dyDescent="0.25">
      <c r="A140" s="10" t="s">
        <v>122</v>
      </c>
      <c r="B140" s="11">
        <f>2.59*29000/1000</f>
        <v>75.11</v>
      </c>
    </row>
    <row r="141" spans="1:2" ht="15.75" x14ac:dyDescent="0.25">
      <c r="A141" s="10" t="s">
        <v>8</v>
      </c>
      <c r="B141" s="11">
        <f>B140*0.1</f>
        <v>7.5110000000000001</v>
      </c>
    </row>
    <row r="142" spans="1:2" ht="15.75" x14ac:dyDescent="0.25">
      <c r="A142" s="4" t="s">
        <v>9</v>
      </c>
      <c r="B142" s="5">
        <f>SUM(B140:B141)</f>
        <v>82.620999999999995</v>
      </c>
    </row>
    <row r="143" spans="1:2" ht="31.5" x14ac:dyDescent="0.25">
      <c r="A143" s="10" t="s">
        <v>124</v>
      </c>
      <c r="B143" s="11">
        <f>2.59*12000/1000</f>
        <v>31.08</v>
      </c>
    </row>
    <row r="144" spans="1:2" ht="15.75" x14ac:dyDescent="0.25">
      <c r="A144" s="10" t="s">
        <v>8</v>
      </c>
      <c r="B144" s="11">
        <f>B143*0.1</f>
        <v>3.1080000000000001</v>
      </c>
    </row>
    <row r="145" spans="1:2" ht="15.75" x14ac:dyDescent="0.25">
      <c r="A145" s="4" t="s">
        <v>9</v>
      </c>
      <c r="B145" s="5">
        <f>SUM(B143:B144)</f>
        <v>34.187999999999995</v>
      </c>
    </row>
    <row r="146" spans="1:2" ht="15.75" x14ac:dyDescent="0.25">
      <c r="A146" s="20" t="str">
        <f>ТЭО!A63</f>
        <v xml:space="preserve">АРТПС Ворновка                   </v>
      </c>
      <c r="B146" s="21"/>
    </row>
    <row r="147" spans="1:2" ht="31.5" x14ac:dyDescent="0.25">
      <c r="A147" s="10" t="s">
        <v>124</v>
      </c>
      <c r="B147" s="11">
        <f>2.59*12000/1000</f>
        <v>31.08</v>
      </c>
    </row>
    <row r="148" spans="1:2" ht="15.75" x14ac:dyDescent="0.25">
      <c r="A148" s="10" t="s">
        <v>8</v>
      </c>
      <c r="B148" s="11">
        <f>B147*0.1</f>
        <v>3.1080000000000001</v>
      </c>
    </row>
    <row r="149" spans="1:2" ht="15.75" x14ac:dyDescent="0.25">
      <c r="A149" s="4" t="s">
        <v>9</v>
      </c>
      <c r="B149" s="5">
        <f>SUM(B147:B148)</f>
        <v>34.187999999999995</v>
      </c>
    </row>
    <row r="150" spans="1:2" ht="31.5" x14ac:dyDescent="0.25">
      <c r="A150" s="10" t="s">
        <v>126</v>
      </c>
      <c r="B150" s="11">
        <f>2.59*20000/1000</f>
        <v>51.8</v>
      </c>
    </row>
    <row r="151" spans="1:2" ht="15.75" x14ac:dyDescent="0.25">
      <c r="A151" s="10" t="s">
        <v>8</v>
      </c>
      <c r="B151" s="11">
        <f>B150*0.1</f>
        <v>5.18</v>
      </c>
    </row>
    <row r="152" spans="1:2" ht="15.75" x14ac:dyDescent="0.25">
      <c r="A152" s="4" t="s">
        <v>9</v>
      </c>
      <c r="B152" s="5">
        <f>SUM(B150:B151)</f>
        <v>56.98</v>
      </c>
    </row>
    <row r="153" spans="1:2" ht="15.75" x14ac:dyDescent="0.25">
      <c r="A153" s="20" t="str">
        <f>ТЭО!A66</f>
        <v xml:space="preserve">АРТПС Ганцевичи                  </v>
      </c>
      <c r="B153" s="21"/>
    </row>
    <row r="154" spans="1:2" ht="31.5" x14ac:dyDescent="0.25">
      <c r="A154" s="10" t="s">
        <v>124</v>
      </c>
      <c r="B154" s="11">
        <f>2.59*12000/1000</f>
        <v>31.08</v>
      </c>
    </row>
    <row r="155" spans="1:2" ht="15.75" x14ac:dyDescent="0.25">
      <c r="A155" s="10" t="s">
        <v>8</v>
      </c>
      <c r="B155" s="11">
        <f>B154*0.1</f>
        <v>3.1080000000000001</v>
      </c>
    </row>
    <row r="156" spans="1:2" ht="15.75" x14ac:dyDescent="0.25">
      <c r="A156" s="4" t="s">
        <v>9</v>
      </c>
      <c r="B156" s="5">
        <f>SUM(B154:B155)</f>
        <v>34.187999999999995</v>
      </c>
    </row>
    <row r="157" spans="1:2" ht="31.5" x14ac:dyDescent="0.25">
      <c r="A157" s="10" t="s">
        <v>127</v>
      </c>
      <c r="B157" s="11">
        <f>2.59*27000/1000</f>
        <v>69.930000000000007</v>
      </c>
    </row>
    <row r="158" spans="1:2" ht="15.75" x14ac:dyDescent="0.25">
      <c r="A158" s="10" t="s">
        <v>8</v>
      </c>
      <c r="B158" s="11">
        <f>B157*0.1</f>
        <v>6.9930000000000012</v>
      </c>
    </row>
    <row r="159" spans="1:2" ht="15.75" x14ac:dyDescent="0.25">
      <c r="A159" s="4" t="s">
        <v>9</v>
      </c>
      <c r="B159" s="5">
        <f>SUM(B157:B158)</f>
        <v>76.923000000000002</v>
      </c>
    </row>
    <row r="160" spans="1:2" ht="15.75" x14ac:dyDescent="0.25">
      <c r="A160" s="20" t="str">
        <f>ТЭО!A69</f>
        <v xml:space="preserve">АРТПС Геранены               </v>
      </c>
      <c r="B160" s="21"/>
    </row>
    <row r="161" spans="1:2" ht="31.5" x14ac:dyDescent="0.25">
      <c r="A161" s="10" t="s">
        <v>122</v>
      </c>
      <c r="B161" s="11">
        <f>2.59*29000/1000</f>
        <v>75.11</v>
      </c>
    </row>
    <row r="162" spans="1:2" ht="15.75" x14ac:dyDescent="0.25">
      <c r="A162" s="10" t="s">
        <v>8</v>
      </c>
      <c r="B162" s="11">
        <f>B161*0.1</f>
        <v>7.5110000000000001</v>
      </c>
    </row>
    <row r="163" spans="1:2" ht="15.75" x14ac:dyDescent="0.25">
      <c r="A163" s="4" t="s">
        <v>9</v>
      </c>
      <c r="B163" s="5">
        <f>SUM(B161:B162)</f>
        <v>82.620999999999995</v>
      </c>
    </row>
    <row r="164" spans="1:2" ht="15.75" x14ac:dyDescent="0.25">
      <c r="A164" s="20" t="str">
        <f>ТЭО!A71</f>
        <v xml:space="preserve">АРТПС Горы                        </v>
      </c>
      <c r="B164" s="21"/>
    </row>
    <row r="165" spans="1:2" ht="31.5" x14ac:dyDescent="0.25">
      <c r="A165" s="10" t="s">
        <v>124</v>
      </c>
      <c r="B165" s="11">
        <f>2.59*12000/1000</f>
        <v>31.08</v>
      </c>
    </row>
    <row r="166" spans="1:2" ht="15.75" x14ac:dyDescent="0.25">
      <c r="A166" s="10" t="s">
        <v>8</v>
      </c>
      <c r="B166" s="11">
        <f>B165*0.1</f>
        <v>3.1080000000000001</v>
      </c>
    </row>
    <row r="167" spans="1:2" ht="15.75" x14ac:dyDescent="0.25">
      <c r="A167" s="4" t="s">
        <v>9</v>
      </c>
      <c r="B167" s="5">
        <f>SUM(B165:B166)</f>
        <v>34.187999999999995</v>
      </c>
    </row>
    <row r="168" spans="1:2" ht="31.5" x14ac:dyDescent="0.25">
      <c r="A168" s="10" t="s">
        <v>124</v>
      </c>
      <c r="B168" s="11">
        <f>2.59*12000/1000</f>
        <v>31.08</v>
      </c>
    </row>
    <row r="169" spans="1:2" ht="15.75" x14ac:dyDescent="0.25">
      <c r="A169" s="10" t="s">
        <v>8</v>
      </c>
      <c r="B169" s="11">
        <f>B168*0.1</f>
        <v>3.1080000000000001</v>
      </c>
    </row>
    <row r="170" spans="1:2" ht="15.75" x14ac:dyDescent="0.25">
      <c r="A170" s="4" t="s">
        <v>9</v>
      </c>
      <c r="B170" s="5">
        <f>SUM(B168:B169)</f>
        <v>34.187999999999995</v>
      </c>
    </row>
    <row r="171" spans="1:2" ht="31.5" x14ac:dyDescent="0.25">
      <c r="A171" s="10" t="s">
        <v>122</v>
      </c>
      <c r="B171" s="11">
        <f>2.59*29000/1000</f>
        <v>75.11</v>
      </c>
    </row>
    <row r="172" spans="1:2" ht="15.75" x14ac:dyDescent="0.25">
      <c r="A172" s="10" t="s">
        <v>8</v>
      </c>
      <c r="B172" s="11">
        <f>B171*0.1</f>
        <v>7.5110000000000001</v>
      </c>
    </row>
    <row r="173" spans="1:2" ht="15.75" x14ac:dyDescent="0.25">
      <c r="A173" s="4" t="s">
        <v>9</v>
      </c>
      <c r="B173" s="5">
        <f>SUM(B171:B172)</f>
        <v>82.620999999999995</v>
      </c>
    </row>
    <row r="174" spans="1:2" ht="15.75" x14ac:dyDescent="0.25">
      <c r="A174" s="20" t="str">
        <f>ТЭО!A75</f>
        <v xml:space="preserve">АРТПС Гребенка                         </v>
      </c>
      <c r="B174" s="21"/>
    </row>
    <row r="175" spans="1:2" ht="31.5" x14ac:dyDescent="0.25">
      <c r="A175" s="10" t="s">
        <v>124</v>
      </c>
      <c r="B175" s="11">
        <f>2.59*12000/1000</f>
        <v>31.08</v>
      </c>
    </row>
    <row r="176" spans="1:2" ht="15.75" x14ac:dyDescent="0.25">
      <c r="A176" s="10" t="s">
        <v>8</v>
      </c>
      <c r="B176" s="11">
        <f>B175*0.1</f>
        <v>3.1080000000000001</v>
      </c>
    </row>
    <row r="177" spans="1:2" ht="15.75" x14ac:dyDescent="0.25">
      <c r="A177" s="4" t="s">
        <v>9</v>
      </c>
      <c r="B177" s="5">
        <f>SUM(B175:B176)</f>
        <v>34.187999999999995</v>
      </c>
    </row>
    <row r="178" spans="1:2" ht="31.5" x14ac:dyDescent="0.25">
      <c r="A178" s="10" t="s">
        <v>127</v>
      </c>
      <c r="B178" s="11">
        <f>2.59*27000/1000</f>
        <v>69.930000000000007</v>
      </c>
    </row>
    <row r="179" spans="1:2" ht="15.75" x14ac:dyDescent="0.25">
      <c r="A179" s="10" t="s">
        <v>8</v>
      </c>
      <c r="B179" s="11">
        <f>B178*0.1</f>
        <v>6.9930000000000012</v>
      </c>
    </row>
    <row r="180" spans="1:2" ht="15.75" x14ac:dyDescent="0.25">
      <c r="A180" s="4" t="s">
        <v>9</v>
      </c>
      <c r="B180" s="5">
        <f>SUM(B178:B179)</f>
        <v>76.923000000000002</v>
      </c>
    </row>
    <row r="181" spans="1:2" ht="15.75" x14ac:dyDescent="0.25">
      <c r="A181" s="20" t="str">
        <f>ТЭО!A78</f>
        <v xml:space="preserve">АРТПС Гута                       </v>
      </c>
      <c r="B181" s="21"/>
    </row>
    <row r="182" spans="1:2" ht="31.5" x14ac:dyDescent="0.25">
      <c r="A182" s="10" t="s">
        <v>127</v>
      </c>
      <c r="B182" s="11">
        <f>2.59*27000/1000</f>
        <v>69.930000000000007</v>
      </c>
    </row>
    <row r="183" spans="1:2" ht="15.75" x14ac:dyDescent="0.25">
      <c r="A183" s="10" t="s">
        <v>8</v>
      </c>
      <c r="B183" s="11">
        <f>B182*0.1</f>
        <v>6.9930000000000012</v>
      </c>
    </row>
    <row r="184" spans="1:2" ht="15.75" x14ac:dyDescent="0.25">
      <c r="A184" s="4" t="s">
        <v>9</v>
      </c>
      <c r="B184" s="5">
        <f>SUM(B182:B183)</f>
        <v>76.923000000000002</v>
      </c>
    </row>
    <row r="185" spans="1:2" ht="15.75" x14ac:dyDescent="0.25">
      <c r="A185" s="20" t="str">
        <f>ТЭО!A80</f>
        <v xml:space="preserve">АРТПС Добрынь                    </v>
      </c>
      <c r="B185" s="21"/>
    </row>
    <row r="186" spans="1:2" ht="31.5" x14ac:dyDescent="0.25">
      <c r="A186" s="10" t="s">
        <v>127</v>
      </c>
      <c r="B186" s="11">
        <f>2.59*27000/1000</f>
        <v>69.930000000000007</v>
      </c>
    </row>
    <row r="187" spans="1:2" ht="15.75" x14ac:dyDescent="0.25">
      <c r="A187" s="10" t="s">
        <v>8</v>
      </c>
      <c r="B187" s="11">
        <f>B186*0.1</f>
        <v>6.9930000000000012</v>
      </c>
    </row>
    <row r="188" spans="1:2" ht="15.75" x14ac:dyDescent="0.25">
      <c r="A188" s="4" t="s">
        <v>9</v>
      </c>
      <c r="B188" s="5">
        <f>SUM(B186:B187)</f>
        <v>76.923000000000002</v>
      </c>
    </row>
    <row r="189" spans="1:2" ht="15.75" x14ac:dyDescent="0.25">
      <c r="A189" s="20" t="str">
        <f>ТЭО!A82</f>
        <v xml:space="preserve">АРТПС Долгиново                  </v>
      </c>
      <c r="B189" s="21"/>
    </row>
    <row r="190" spans="1:2" ht="31.5" x14ac:dyDescent="0.25">
      <c r="A190" s="10" t="s">
        <v>127</v>
      </c>
      <c r="B190" s="11">
        <f>2.59*27000/1000</f>
        <v>69.930000000000007</v>
      </c>
    </row>
    <row r="191" spans="1:2" ht="15.75" x14ac:dyDescent="0.25">
      <c r="A191" s="10" t="s">
        <v>8</v>
      </c>
      <c r="B191" s="11">
        <f>B190*0.1</f>
        <v>6.9930000000000012</v>
      </c>
    </row>
    <row r="192" spans="1:2" ht="15.75" x14ac:dyDescent="0.25">
      <c r="A192" s="4" t="s">
        <v>9</v>
      </c>
      <c r="B192" s="5">
        <f>SUM(B190:B191)</f>
        <v>76.923000000000002</v>
      </c>
    </row>
    <row r="193" spans="1:2" ht="31.5" x14ac:dyDescent="0.25">
      <c r="A193" s="10" t="s">
        <v>122</v>
      </c>
      <c r="B193" s="11">
        <f>2.59*29000/1000</f>
        <v>75.11</v>
      </c>
    </row>
    <row r="194" spans="1:2" ht="15.75" x14ac:dyDescent="0.25">
      <c r="A194" s="10" t="s">
        <v>8</v>
      </c>
      <c r="B194" s="11">
        <f>B193*0.1</f>
        <v>7.5110000000000001</v>
      </c>
    </row>
    <row r="195" spans="1:2" ht="15.75" x14ac:dyDescent="0.25">
      <c r="A195" s="4" t="s">
        <v>9</v>
      </c>
      <c r="B195" s="5">
        <f>SUM(B193:B194)</f>
        <v>82.620999999999995</v>
      </c>
    </row>
    <row r="196" spans="1:2" ht="31.5" x14ac:dyDescent="0.25">
      <c r="A196" s="10" t="s">
        <v>127</v>
      </c>
      <c r="B196" s="11">
        <f>2.59*27000/1000</f>
        <v>69.930000000000007</v>
      </c>
    </row>
    <row r="197" spans="1:2" ht="15.75" x14ac:dyDescent="0.25">
      <c r="A197" s="10" t="s">
        <v>8</v>
      </c>
      <c r="B197" s="11">
        <f>B196*0.1</f>
        <v>6.9930000000000012</v>
      </c>
    </row>
    <row r="198" spans="1:2" ht="15.75" x14ac:dyDescent="0.25">
      <c r="A198" s="4" t="s">
        <v>9</v>
      </c>
      <c r="B198" s="5">
        <f>SUM(B196:B197)</f>
        <v>76.923000000000002</v>
      </c>
    </row>
    <row r="199" spans="1:2" ht="31.5" x14ac:dyDescent="0.25">
      <c r="A199" s="10" t="s">
        <v>124</v>
      </c>
      <c r="B199" s="11">
        <f>2.59*12000/1000</f>
        <v>31.08</v>
      </c>
    </row>
    <row r="200" spans="1:2" ht="15.75" x14ac:dyDescent="0.25">
      <c r="A200" s="10" t="s">
        <v>8</v>
      </c>
      <c r="B200" s="11">
        <f>B199*0.1</f>
        <v>3.1080000000000001</v>
      </c>
    </row>
    <row r="201" spans="1:2" ht="15.75" x14ac:dyDescent="0.25">
      <c r="A201" s="4" t="s">
        <v>9</v>
      </c>
      <c r="B201" s="5">
        <f>SUM(B199:B200)</f>
        <v>34.187999999999995</v>
      </c>
    </row>
    <row r="202" spans="1:2" ht="31.5" x14ac:dyDescent="0.25">
      <c r="A202" s="10" t="s">
        <v>124</v>
      </c>
      <c r="B202" s="11">
        <f>2.59*12000/1000</f>
        <v>31.08</v>
      </c>
    </row>
    <row r="203" spans="1:2" ht="15.75" x14ac:dyDescent="0.25">
      <c r="A203" s="10" t="s">
        <v>8</v>
      </c>
      <c r="B203" s="11">
        <f>B202*0.1</f>
        <v>3.1080000000000001</v>
      </c>
    </row>
    <row r="204" spans="1:2" ht="15.75" x14ac:dyDescent="0.25">
      <c r="A204" s="4" t="s">
        <v>9</v>
      </c>
      <c r="B204" s="5">
        <f>SUM(B202:B203)</f>
        <v>34.187999999999995</v>
      </c>
    </row>
    <row r="205" spans="1:2" ht="15.75" x14ac:dyDescent="0.25">
      <c r="A205" s="20" t="str">
        <f>ТЭО!A87</f>
        <v xml:space="preserve">АРТПС Дричин                           </v>
      </c>
      <c r="B205" s="21"/>
    </row>
    <row r="206" spans="1:2" ht="31.5" x14ac:dyDescent="0.25">
      <c r="A206" s="10" t="s">
        <v>122</v>
      </c>
      <c r="B206" s="11">
        <f>2.59*29000/1000</f>
        <v>75.11</v>
      </c>
    </row>
    <row r="207" spans="1:2" ht="15.75" x14ac:dyDescent="0.25">
      <c r="A207" s="10" t="s">
        <v>8</v>
      </c>
      <c r="B207" s="11">
        <f>B206*0.1</f>
        <v>7.5110000000000001</v>
      </c>
    </row>
    <row r="208" spans="1:2" ht="15.75" x14ac:dyDescent="0.25">
      <c r="A208" s="4" t="s">
        <v>9</v>
      </c>
      <c r="B208" s="5">
        <f>SUM(B206:B207)</f>
        <v>82.620999999999995</v>
      </c>
    </row>
    <row r="209" spans="1:2" ht="15.75" x14ac:dyDescent="0.25">
      <c r="A209" s="20" t="str">
        <f>ТЭО!A89</f>
        <v xml:space="preserve">АРТПС Дрогичин                  </v>
      </c>
      <c r="B209" s="21"/>
    </row>
    <row r="210" spans="1:2" ht="31.5" x14ac:dyDescent="0.25">
      <c r="A210" s="10" t="s">
        <v>124</v>
      </c>
      <c r="B210" s="11">
        <f>2.59*12000/1000</f>
        <v>31.08</v>
      </c>
    </row>
    <row r="211" spans="1:2" ht="15.75" x14ac:dyDescent="0.25">
      <c r="A211" s="10" t="s">
        <v>8</v>
      </c>
      <c r="B211" s="11">
        <f>B210*0.1</f>
        <v>3.1080000000000001</v>
      </c>
    </row>
    <row r="212" spans="1:2" ht="15.75" x14ac:dyDescent="0.25">
      <c r="A212" s="4" t="s">
        <v>9</v>
      </c>
      <c r="B212" s="5">
        <f>SUM(B210:B211)</f>
        <v>34.187999999999995</v>
      </c>
    </row>
    <row r="213" spans="1:2" ht="31.5" x14ac:dyDescent="0.25">
      <c r="A213" s="10" t="s">
        <v>121</v>
      </c>
      <c r="B213" s="11">
        <f>2.59*12000/1000</f>
        <v>31.08</v>
      </c>
    </row>
    <row r="214" spans="1:2" ht="15.75" x14ac:dyDescent="0.25">
      <c r="A214" s="10" t="s">
        <v>8</v>
      </c>
      <c r="B214" s="11">
        <f>B213*0.1</f>
        <v>3.1080000000000001</v>
      </c>
    </row>
    <row r="215" spans="1:2" ht="15.75" x14ac:dyDescent="0.25">
      <c r="A215" s="4" t="s">
        <v>9</v>
      </c>
      <c r="B215" s="5">
        <f>SUM(B213:B214)</f>
        <v>34.187999999999995</v>
      </c>
    </row>
    <row r="216" spans="1:2" ht="31.5" x14ac:dyDescent="0.25">
      <c r="A216" s="10" t="s">
        <v>122</v>
      </c>
      <c r="B216" s="11">
        <f>2.59*29000/1000</f>
        <v>75.11</v>
      </c>
    </row>
    <row r="217" spans="1:2" ht="15.75" x14ac:dyDescent="0.25">
      <c r="A217" s="10" t="s">
        <v>8</v>
      </c>
      <c r="B217" s="11">
        <f>B216*0.1</f>
        <v>7.5110000000000001</v>
      </c>
    </row>
    <row r="218" spans="1:2" ht="15.75" x14ac:dyDescent="0.25">
      <c r="A218" s="4" t="s">
        <v>9</v>
      </c>
      <c r="B218" s="5">
        <f>SUM(B216:B217)</f>
        <v>82.620999999999995</v>
      </c>
    </row>
    <row r="219" spans="1:2" ht="15.75" x14ac:dyDescent="0.25">
      <c r="A219" s="20" t="str">
        <f>ТЭО!A93</f>
        <v xml:space="preserve">АРТПС Житковичи                  </v>
      </c>
      <c r="B219" s="21"/>
    </row>
    <row r="220" spans="1:2" ht="31.5" x14ac:dyDescent="0.25">
      <c r="A220" s="10" t="s">
        <v>122</v>
      </c>
      <c r="B220" s="11">
        <f>2.59*29000/1000</f>
        <v>75.11</v>
      </c>
    </row>
    <row r="221" spans="1:2" ht="15.75" x14ac:dyDescent="0.25">
      <c r="A221" s="10" t="s">
        <v>8</v>
      </c>
      <c r="B221" s="11">
        <f>B220*0.1</f>
        <v>7.5110000000000001</v>
      </c>
    </row>
    <row r="222" spans="1:2" ht="15.75" x14ac:dyDescent="0.25">
      <c r="A222" s="4" t="s">
        <v>9</v>
      </c>
      <c r="B222" s="5">
        <f>SUM(B220:B221)</f>
        <v>82.620999999999995</v>
      </c>
    </row>
    <row r="223" spans="1:2" ht="31.5" x14ac:dyDescent="0.25">
      <c r="A223" s="10" t="s">
        <v>124</v>
      </c>
      <c r="B223" s="11">
        <f>2.59*12000/1000</f>
        <v>31.08</v>
      </c>
    </row>
    <row r="224" spans="1:2" ht="15.75" x14ac:dyDescent="0.25">
      <c r="A224" s="10" t="s">
        <v>8</v>
      </c>
      <c r="B224" s="11">
        <f>B223*0.1</f>
        <v>3.1080000000000001</v>
      </c>
    </row>
    <row r="225" spans="1:2" ht="15.75" x14ac:dyDescent="0.25">
      <c r="A225" s="4" t="s">
        <v>9</v>
      </c>
      <c r="B225" s="5">
        <f>SUM(B223:B224)</f>
        <v>34.187999999999995</v>
      </c>
    </row>
    <row r="226" spans="1:2" ht="31.5" x14ac:dyDescent="0.25">
      <c r="A226" s="10" t="s">
        <v>124</v>
      </c>
      <c r="B226" s="11">
        <f>2.59*12000/1000</f>
        <v>31.08</v>
      </c>
    </row>
    <row r="227" spans="1:2" ht="15.75" x14ac:dyDescent="0.25">
      <c r="A227" s="10" t="s">
        <v>8</v>
      </c>
      <c r="B227" s="11">
        <f>B226*0.1</f>
        <v>3.1080000000000001</v>
      </c>
    </row>
    <row r="228" spans="1:2" ht="15.75" x14ac:dyDescent="0.25">
      <c r="A228" s="4" t="s">
        <v>9</v>
      </c>
      <c r="B228" s="5">
        <f>SUM(B226:B227)</f>
        <v>34.187999999999995</v>
      </c>
    </row>
    <row r="229" spans="1:2" ht="15.75" x14ac:dyDescent="0.25">
      <c r="A229" s="20" t="str">
        <f>ТЭО!A97</f>
        <v xml:space="preserve">АРТПС Жлобин                      </v>
      </c>
      <c r="B229" s="21"/>
    </row>
    <row r="230" spans="1:2" ht="31.5" x14ac:dyDescent="0.25">
      <c r="A230" s="10" t="s">
        <v>126</v>
      </c>
      <c r="B230" s="11">
        <f>2.59*20000/1000</f>
        <v>51.8</v>
      </c>
    </row>
    <row r="231" spans="1:2" ht="15.75" x14ac:dyDescent="0.25">
      <c r="A231" s="10" t="s">
        <v>8</v>
      </c>
      <c r="B231" s="11">
        <f>B230*0.1</f>
        <v>5.18</v>
      </c>
    </row>
    <row r="232" spans="1:2" ht="15.75" x14ac:dyDescent="0.25">
      <c r="A232" s="4" t="s">
        <v>9</v>
      </c>
      <c r="B232" s="5">
        <f>SUM(B230:B231)</f>
        <v>56.98</v>
      </c>
    </row>
    <row r="233" spans="1:2" ht="31.5" x14ac:dyDescent="0.25">
      <c r="A233" s="10" t="s">
        <v>126</v>
      </c>
      <c r="B233" s="11">
        <f>2.59*20000/1000</f>
        <v>51.8</v>
      </c>
    </row>
    <row r="234" spans="1:2" ht="15.75" x14ac:dyDescent="0.25">
      <c r="A234" s="10" t="s">
        <v>8</v>
      </c>
      <c r="B234" s="11">
        <f>B233*0.1</f>
        <v>5.18</v>
      </c>
    </row>
    <row r="235" spans="1:2" ht="15.75" x14ac:dyDescent="0.25">
      <c r="A235" s="4" t="s">
        <v>9</v>
      </c>
      <c r="B235" s="5">
        <f>SUM(B233:B234)</f>
        <v>56.98</v>
      </c>
    </row>
    <row r="236" spans="1:2" ht="31.5" x14ac:dyDescent="0.25">
      <c r="A236" s="10" t="s">
        <v>125</v>
      </c>
      <c r="B236" s="11">
        <f>2.59*25000/1000</f>
        <v>64.75</v>
      </c>
    </row>
    <row r="237" spans="1:2" ht="15.75" x14ac:dyDescent="0.25">
      <c r="A237" s="10" t="s">
        <v>8</v>
      </c>
      <c r="B237" s="11">
        <f>B236*0.1</f>
        <v>6.4750000000000005</v>
      </c>
    </row>
    <row r="238" spans="1:2" ht="15.75" x14ac:dyDescent="0.25">
      <c r="A238" s="4" t="s">
        <v>9</v>
      </c>
      <c r="B238" s="5">
        <v>71.3</v>
      </c>
    </row>
    <row r="239" spans="1:2" ht="31.5" x14ac:dyDescent="0.25">
      <c r="A239" s="10" t="s">
        <v>130</v>
      </c>
      <c r="B239" s="11">
        <f>2.59*11000/1000</f>
        <v>28.49</v>
      </c>
    </row>
    <row r="240" spans="1:2" ht="15.75" x14ac:dyDescent="0.25">
      <c r="A240" s="10" t="s">
        <v>8</v>
      </c>
      <c r="B240" s="11">
        <f>B239*0.1</f>
        <v>2.8490000000000002</v>
      </c>
    </row>
    <row r="241" spans="1:2" ht="15.75" x14ac:dyDescent="0.25">
      <c r="A241" s="4" t="s">
        <v>9</v>
      </c>
      <c r="B241" s="5">
        <f>SUM(B239:B240)</f>
        <v>31.338999999999999</v>
      </c>
    </row>
    <row r="242" spans="1:2" ht="31.5" x14ac:dyDescent="0.25">
      <c r="A242" s="10" t="s">
        <v>126</v>
      </c>
      <c r="B242" s="11">
        <f>2.59*20000/1000</f>
        <v>51.8</v>
      </c>
    </row>
    <row r="243" spans="1:2" ht="15.75" x14ac:dyDescent="0.25">
      <c r="A243" s="10" t="s">
        <v>8</v>
      </c>
      <c r="B243" s="11">
        <f>B242*0.1</f>
        <v>5.18</v>
      </c>
    </row>
    <row r="244" spans="1:2" ht="15.75" x14ac:dyDescent="0.25">
      <c r="A244" s="4" t="s">
        <v>9</v>
      </c>
      <c r="B244" s="5">
        <f>SUM(B242:B243)</f>
        <v>56.98</v>
      </c>
    </row>
    <row r="245" spans="1:2" ht="15.75" x14ac:dyDescent="0.25">
      <c r="A245" s="20" t="str">
        <f>ТЭО!A103</f>
        <v xml:space="preserve">АРТПС Запрудье                    </v>
      </c>
      <c r="B245" s="21"/>
    </row>
    <row r="246" spans="1:2" ht="31.5" x14ac:dyDescent="0.25">
      <c r="A246" s="10" t="s">
        <v>127</v>
      </c>
      <c r="B246" s="11">
        <f>2.59*27000/1000</f>
        <v>69.930000000000007</v>
      </c>
    </row>
    <row r="247" spans="1:2" ht="15.75" x14ac:dyDescent="0.25">
      <c r="A247" s="10" t="s">
        <v>8</v>
      </c>
      <c r="B247" s="11">
        <f>B246*0.1</f>
        <v>6.9930000000000012</v>
      </c>
    </row>
    <row r="248" spans="1:2" ht="15.75" x14ac:dyDescent="0.25">
      <c r="A248" s="4" t="s">
        <v>9</v>
      </c>
      <c r="B248" s="5">
        <f>SUM(B246:B247)</f>
        <v>76.923000000000002</v>
      </c>
    </row>
    <row r="249" spans="1:2" ht="15.75" x14ac:dyDescent="0.25">
      <c r="A249" s="20" t="str">
        <f>ТЭО!A105</f>
        <v xml:space="preserve">АРТПС Защебье                    </v>
      </c>
      <c r="B249" s="21"/>
    </row>
    <row r="250" spans="1:2" ht="31.5" x14ac:dyDescent="0.25">
      <c r="A250" s="10" t="s">
        <v>125</v>
      </c>
      <c r="B250" s="11">
        <f>2.59*25000/1000</f>
        <v>64.75</v>
      </c>
    </row>
    <row r="251" spans="1:2" ht="15.75" x14ac:dyDescent="0.25">
      <c r="A251" s="10" t="s">
        <v>8</v>
      </c>
      <c r="B251" s="11">
        <f>B250*0.1</f>
        <v>6.4750000000000005</v>
      </c>
    </row>
    <row r="252" spans="1:2" ht="15.75" x14ac:dyDescent="0.25">
      <c r="A252" s="4" t="s">
        <v>9</v>
      </c>
      <c r="B252" s="5">
        <v>71.3</v>
      </c>
    </row>
    <row r="253" spans="1:2" ht="31.5" x14ac:dyDescent="0.25">
      <c r="A253" s="10" t="s">
        <v>125</v>
      </c>
      <c r="B253" s="11">
        <f>2.59*25000/1000</f>
        <v>64.75</v>
      </c>
    </row>
    <row r="254" spans="1:2" ht="15.75" x14ac:dyDescent="0.25">
      <c r="A254" s="10" t="s">
        <v>8</v>
      </c>
      <c r="B254" s="11">
        <f>B253*0.1</f>
        <v>6.4750000000000005</v>
      </c>
    </row>
    <row r="255" spans="1:2" ht="15.75" x14ac:dyDescent="0.25">
      <c r="A255" s="4" t="s">
        <v>9</v>
      </c>
      <c r="B255" s="5">
        <v>71.3</v>
      </c>
    </row>
    <row r="256" spans="1:2" ht="15.75" x14ac:dyDescent="0.25">
      <c r="A256" s="20" t="str">
        <f>ТЭО!A108</f>
        <v xml:space="preserve">АРТПС Копыль                      </v>
      </c>
      <c r="B256" s="21"/>
    </row>
    <row r="257" spans="1:2" ht="31.5" x14ac:dyDescent="0.25">
      <c r="A257" s="10" t="s">
        <v>126</v>
      </c>
      <c r="B257" s="11">
        <f>2.59*20000/1000</f>
        <v>51.8</v>
      </c>
    </row>
    <row r="258" spans="1:2" ht="15.75" x14ac:dyDescent="0.25">
      <c r="A258" s="10" t="s">
        <v>8</v>
      </c>
      <c r="B258" s="11">
        <f>B257*0.1</f>
        <v>5.18</v>
      </c>
    </row>
    <row r="259" spans="1:2" ht="15.75" x14ac:dyDescent="0.25">
      <c r="A259" s="4" t="s">
        <v>9</v>
      </c>
      <c r="B259" s="5">
        <f>SUM(B257:B258)</f>
        <v>56.98</v>
      </c>
    </row>
    <row r="260" spans="1:2" ht="31.5" x14ac:dyDescent="0.25">
      <c r="A260" s="10" t="s">
        <v>123</v>
      </c>
      <c r="B260" s="11">
        <f>2.59*14000/1000</f>
        <v>36.26</v>
      </c>
    </row>
    <row r="261" spans="1:2" ht="15.75" x14ac:dyDescent="0.25">
      <c r="A261" s="10" t="s">
        <v>8</v>
      </c>
      <c r="B261" s="11">
        <f>B260*0.1</f>
        <v>3.6259999999999999</v>
      </c>
    </row>
    <row r="262" spans="1:2" ht="15.75" x14ac:dyDescent="0.25">
      <c r="A262" s="4" t="s">
        <v>9</v>
      </c>
      <c r="B262" s="5">
        <f>SUM(B260:B261)</f>
        <v>39.885999999999996</v>
      </c>
    </row>
    <row r="263" spans="1:2" ht="15.75" x14ac:dyDescent="0.25">
      <c r="A263" s="20" t="str">
        <f>ТЭО!A111</f>
        <v xml:space="preserve">АРТПС Костюковичи                 </v>
      </c>
      <c r="B263" s="21"/>
    </row>
    <row r="264" spans="1:2" ht="31.5" x14ac:dyDescent="0.25">
      <c r="A264" s="10" t="s">
        <v>126</v>
      </c>
      <c r="B264" s="11">
        <f>2.59*20000/1000</f>
        <v>51.8</v>
      </c>
    </row>
    <row r="265" spans="1:2" ht="15.75" x14ac:dyDescent="0.25">
      <c r="A265" s="10" t="s">
        <v>8</v>
      </c>
      <c r="B265" s="11">
        <f>B264*0.1</f>
        <v>5.18</v>
      </c>
    </row>
    <row r="266" spans="1:2" ht="15.75" x14ac:dyDescent="0.25">
      <c r="A266" s="4" t="s">
        <v>9</v>
      </c>
      <c r="B266" s="5">
        <f>SUM(B264:B265)</f>
        <v>56.98</v>
      </c>
    </row>
    <row r="267" spans="1:2" ht="31.5" x14ac:dyDescent="0.25">
      <c r="A267" s="10" t="s">
        <v>126</v>
      </c>
      <c r="B267" s="11">
        <f>2.59*20000/1000</f>
        <v>51.8</v>
      </c>
    </row>
    <row r="268" spans="1:2" ht="15.75" x14ac:dyDescent="0.25">
      <c r="A268" s="10" t="s">
        <v>8</v>
      </c>
      <c r="B268" s="11">
        <f>B267*0.1</f>
        <v>5.18</v>
      </c>
    </row>
    <row r="269" spans="1:2" ht="15.75" x14ac:dyDescent="0.25">
      <c r="A269" s="4" t="s">
        <v>9</v>
      </c>
      <c r="B269" s="5">
        <f>SUM(B267:B268)</f>
        <v>56.98</v>
      </c>
    </row>
    <row r="270" spans="1:2" ht="31.5" x14ac:dyDescent="0.25">
      <c r="A270" s="10" t="s">
        <v>126</v>
      </c>
      <c r="B270" s="11">
        <f>2.59*20000/1000</f>
        <v>51.8</v>
      </c>
    </row>
    <row r="271" spans="1:2" ht="15.75" x14ac:dyDescent="0.25">
      <c r="A271" s="10" t="s">
        <v>8</v>
      </c>
      <c r="B271" s="11">
        <f>B270*0.1</f>
        <v>5.18</v>
      </c>
    </row>
    <row r="272" spans="1:2" ht="15.75" x14ac:dyDescent="0.25">
      <c r="A272" s="4" t="s">
        <v>9</v>
      </c>
      <c r="B272" s="5">
        <f>SUM(B270:B271)</f>
        <v>56.98</v>
      </c>
    </row>
    <row r="273" spans="1:2" ht="31.5" x14ac:dyDescent="0.25">
      <c r="A273" s="10" t="s">
        <v>126</v>
      </c>
      <c r="B273" s="11">
        <f>2.59*20000/1000</f>
        <v>51.8</v>
      </c>
    </row>
    <row r="274" spans="1:2" ht="15.75" x14ac:dyDescent="0.25">
      <c r="A274" s="10" t="s">
        <v>8</v>
      </c>
      <c r="B274" s="11">
        <f>B273*0.1</f>
        <v>5.18</v>
      </c>
    </row>
    <row r="275" spans="1:2" ht="15.75" x14ac:dyDescent="0.25">
      <c r="A275" s="4" t="s">
        <v>9</v>
      </c>
      <c r="B275" s="5">
        <f>SUM(B273:B274)</f>
        <v>56.98</v>
      </c>
    </row>
    <row r="276" spans="1:2" ht="31.5" x14ac:dyDescent="0.25">
      <c r="A276" s="10" t="s">
        <v>122</v>
      </c>
      <c r="B276" s="11">
        <f>2.59*29000/1000</f>
        <v>75.11</v>
      </c>
    </row>
    <row r="277" spans="1:2" ht="15.75" x14ac:dyDescent="0.25">
      <c r="A277" s="10" t="s">
        <v>8</v>
      </c>
      <c r="B277" s="11">
        <f>B276*0.1</f>
        <v>7.5110000000000001</v>
      </c>
    </row>
    <row r="278" spans="1:2" ht="15.75" x14ac:dyDescent="0.25">
      <c r="A278" s="4" t="s">
        <v>9</v>
      </c>
      <c r="B278" s="5">
        <f>SUM(B276:B277)</f>
        <v>82.620999999999995</v>
      </c>
    </row>
    <row r="279" spans="1:2" ht="15.75" x14ac:dyDescent="0.25">
      <c r="A279" s="20" t="str">
        <f>ТЭО!A117</f>
        <v xml:space="preserve">АРТПС Крево                    </v>
      </c>
      <c r="B279" s="21"/>
    </row>
    <row r="280" spans="1:2" ht="31.5" x14ac:dyDescent="0.25">
      <c r="A280" s="10" t="s">
        <v>121</v>
      </c>
      <c r="B280" s="11">
        <f>2.59*12000/1000</f>
        <v>31.08</v>
      </c>
    </row>
    <row r="281" spans="1:2" ht="15.75" x14ac:dyDescent="0.25">
      <c r="A281" s="10" t="s">
        <v>8</v>
      </c>
      <c r="B281" s="11">
        <f>B280*0.1</f>
        <v>3.1080000000000001</v>
      </c>
    </row>
    <row r="282" spans="1:2" ht="15.75" x14ac:dyDescent="0.25">
      <c r="A282" s="4" t="s">
        <v>9</v>
      </c>
      <c r="B282" s="5">
        <f>SUM(B280:B281)</f>
        <v>34.187999999999995</v>
      </c>
    </row>
    <row r="283" spans="1:2" ht="31.5" x14ac:dyDescent="0.25">
      <c r="A283" s="10" t="s">
        <v>121</v>
      </c>
      <c r="B283" s="11">
        <f>2.59*12000/1000</f>
        <v>31.08</v>
      </c>
    </row>
    <row r="284" spans="1:2" ht="15.75" x14ac:dyDescent="0.25">
      <c r="A284" s="10" t="s">
        <v>8</v>
      </c>
      <c r="B284" s="11">
        <f>B283*0.1</f>
        <v>3.1080000000000001</v>
      </c>
    </row>
    <row r="285" spans="1:2" ht="15.75" x14ac:dyDescent="0.25">
      <c r="A285" s="4" t="s">
        <v>9</v>
      </c>
      <c r="B285" s="5">
        <f>SUM(B283:B284)</f>
        <v>34.187999999999995</v>
      </c>
    </row>
    <row r="286" spans="1:2" ht="31.5" x14ac:dyDescent="0.25">
      <c r="A286" s="10" t="s">
        <v>121</v>
      </c>
      <c r="B286" s="11">
        <f>2.59*12000/1000</f>
        <v>31.08</v>
      </c>
    </row>
    <row r="287" spans="1:2" ht="15.75" x14ac:dyDescent="0.25">
      <c r="A287" s="10" t="s">
        <v>8</v>
      </c>
      <c r="B287" s="11">
        <f>B286*0.1</f>
        <v>3.1080000000000001</v>
      </c>
    </row>
    <row r="288" spans="1:2" ht="15.75" x14ac:dyDescent="0.25">
      <c r="A288" s="4" t="s">
        <v>9</v>
      </c>
      <c r="B288" s="5">
        <f>SUM(B286:B287)</f>
        <v>34.187999999999995</v>
      </c>
    </row>
    <row r="289" spans="1:2" ht="31.5" x14ac:dyDescent="0.25">
      <c r="A289" s="10" t="s">
        <v>122</v>
      </c>
      <c r="B289" s="11">
        <f>2.59*29000/1000</f>
        <v>75.11</v>
      </c>
    </row>
    <row r="290" spans="1:2" ht="15.75" x14ac:dyDescent="0.25">
      <c r="A290" s="10" t="s">
        <v>8</v>
      </c>
      <c r="B290" s="11">
        <f>B289*0.1</f>
        <v>7.5110000000000001</v>
      </c>
    </row>
    <row r="291" spans="1:2" ht="15.75" x14ac:dyDescent="0.25">
      <c r="A291" s="4" t="s">
        <v>9</v>
      </c>
      <c r="B291" s="5">
        <f>SUM(B289:B290)</f>
        <v>82.620999999999995</v>
      </c>
    </row>
    <row r="292" spans="1:2" ht="15.75" x14ac:dyDescent="0.25">
      <c r="A292" s="20" t="str">
        <f>ТЭО!A122</f>
        <v xml:space="preserve">АРТПС Кричев                      </v>
      </c>
      <c r="B292" s="21"/>
    </row>
    <row r="293" spans="1:2" ht="31.5" x14ac:dyDescent="0.25">
      <c r="A293" s="10" t="s">
        <v>122</v>
      </c>
      <c r="B293" s="11">
        <f>2.59*29000/1000</f>
        <v>75.11</v>
      </c>
    </row>
    <row r="294" spans="1:2" ht="15.75" x14ac:dyDescent="0.25">
      <c r="A294" s="10" t="s">
        <v>8</v>
      </c>
      <c r="B294" s="11">
        <f>B293*0.1</f>
        <v>7.5110000000000001</v>
      </c>
    </row>
    <row r="295" spans="1:2" ht="15.75" x14ac:dyDescent="0.25">
      <c r="A295" s="4" t="s">
        <v>9</v>
      </c>
      <c r="B295" s="5">
        <f>SUM(B293:B294)</f>
        <v>82.620999999999995</v>
      </c>
    </row>
    <row r="296" spans="1:2" ht="31.5" x14ac:dyDescent="0.25">
      <c r="A296" s="10" t="s">
        <v>125</v>
      </c>
      <c r="B296" s="11">
        <f>2.59*25000/1000</f>
        <v>64.75</v>
      </c>
    </row>
    <row r="297" spans="1:2" ht="15.75" x14ac:dyDescent="0.25">
      <c r="A297" s="10" t="s">
        <v>8</v>
      </c>
      <c r="B297" s="11">
        <f>B296*0.1</f>
        <v>6.4750000000000005</v>
      </c>
    </row>
    <row r="298" spans="1:2" ht="15.75" x14ac:dyDescent="0.25">
      <c r="A298" s="4" t="s">
        <v>9</v>
      </c>
      <c r="B298" s="5">
        <v>71.3</v>
      </c>
    </row>
    <row r="299" spans="1:2" ht="15.75" x14ac:dyDescent="0.25">
      <c r="A299" s="20" t="str">
        <f>ТЭО!A125</f>
        <v xml:space="preserve">АРТПС Крулевщина                  </v>
      </c>
      <c r="B299" s="21"/>
    </row>
    <row r="300" spans="1:2" ht="31.5" x14ac:dyDescent="0.25">
      <c r="A300" s="10" t="s">
        <v>127</v>
      </c>
      <c r="B300" s="11">
        <f>2.59*27000/1000</f>
        <v>69.930000000000007</v>
      </c>
    </row>
    <row r="301" spans="1:2" ht="15.75" x14ac:dyDescent="0.25">
      <c r="A301" s="10" t="s">
        <v>8</v>
      </c>
      <c r="B301" s="11">
        <f>B300*0.1</f>
        <v>6.9930000000000012</v>
      </c>
    </row>
    <row r="302" spans="1:2" ht="15.75" x14ac:dyDescent="0.25">
      <c r="A302" s="4" t="s">
        <v>9</v>
      </c>
      <c r="B302" s="5">
        <f>SUM(B300:B301)</f>
        <v>76.923000000000002</v>
      </c>
    </row>
    <row r="303" spans="1:2" ht="31.5" x14ac:dyDescent="0.25">
      <c r="A303" s="10" t="s">
        <v>124</v>
      </c>
      <c r="B303" s="11">
        <f>2.59*12000/1000</f>
        <v>31.08</v>
      </c>
    </row>
    <row r="304" spans="1:2" ht="15.75" x14ac:dyDescent="0.25">
      <c r="A304" s="10" t="s">
        <v>8</v>
      </c>
      <c r="B304" s="11">
        <f>B303*0.1</f>
        <v>3.1080000000000001</v>
      </c>
    </row>
    <row r="305" spans="1:2" ht="15.75" x14ac:dyDescent="0.25">
      <c r="A305" s="4" t="s">
        <v>9</v>
      </c>
      <c r="B305" s="5">
        <f>SUM(B303:B304)</f>
        <v>34.187999999999995</v>
      </c>
    </row>
    <row r="306" spans="1:2" ht="15.75" x14ac:dyDescent="0.25">
      <c r="A306" s="20" t="str">
        <f>ТЭО!A128</f>
        <v xml:space="preserve">АРТПС Крупский                         </v>
      </c>
      <c r="B306" s="21"/>
    </row>
    <row r="307" spans="1:2" ht="31.5" x14ac:dyDescent="0.25">
      <c r="A307" s="10" t="s">
        <v>126</v>
      </c>
      <c r="B307" s="11">
        <f>2.59*20000/1000</f>
        <v>51.8</v>
      </c>
    </row>
    <row r="308" spans="1:2" ht="15.75" x14ac:dyDescent="0.25">
      <c r="A308" s="10" t="s">
        <v>8</v>
      </c>
      <c r="B308" s="11">
        <f>B307*0.1</f>
        <v>5.18</v>
      </c>
    </row>
    <row r="309" spans="1:2" ht="15.75" x14ac:dyDescent="0.25">
      <c r="A309" s="4" t="s">
        <v>9</v>
      </c>
      <c r="B309" s="5">
        <f>SUM(B307:B308)</f>
        <v>56.98</v>
      </c>
    </row>
    <row r="310" spans="1:2" ht="31.5" x14ac:dyDescent="0.25">
      <c r="A310" s="10" t="s">
        <v>126</v>
      </c>
      <c r="B310" s="11">
        <f>2.59*20000/1000</f>
        <v>51.8</v>
      </c>
    </row>
    <row r="311" spans="1:2" ht="15.75" x14ac:dyDescent="0.25">
      <c r="A311" s="10" t="s">
        <v>8</v>
      </c>
      <c r="B311" s="11">
        <f>B310*0.1</f>
        <v>5.18</v>
      </c>
    </row>
    <row r="312" spans="1:2" ht="15.75" x14ac:dyDescent="0.25">
      <c r="A312" s="4" t="s">
        <v>9</v>
      </c>
      <c r="B312" s="5">
        <f>SUM(B310:B311)</f>
        <v>56.98</v>
      </c>
    </row>
    <row r="313" spans="1:2" ht="31.5" x14ac:dyDescent="0.25">
      <c r="A313" s="10" t="s">
        <v>122</v>
      </c>
      <c r="B313" s="11">
        <f>2.59*29000/1000</f>
        <v>75.11</v>
      </c>
    </row>
    <row r="314" spans="1:2" ht="15.75" x14ac:dyDescent="0.25">
      <c r="A314" s="10" t="s">
        <v>8</v>
      </c>
      <c r="B314" s="11">
        <f>B313*0.1</f>
        <v>7.5110000000000001</v>
      </c>
    </row>
    <row r="315" spans="1:2" ht="15.75" x14ac:dyDescent="0.25">
      <c r="A315" s="4" t="s">
        <v>9</v>
      </c>
      <c r="B315" s="5">
        <f>SUM(B313:B314)</f>
        <v>82.620999999999995</v>
      </c>
    </row>
    <row r="316" spans="1:2" ht="31.5" x14ac:dyDescent="0.25">
      <c r="A316" s="10" t="s">
        <v>123</v>
      </c>
      <c r="B316" s="11">
        <f>2.59*14000/1000</f>
        <v>36.26</v>
      </c>
    </row>
    <row r="317" spans="1:2" ht="15.75" x14ac:dyDescent="0.25">
      <c r="A317" s="10" t="s">
        <v>8</v>
      </c>
      <c r="B317" s="11">
        <f>B316*0.1</f>
        <v>3.6259999999999999</v>
      </c>
    </row>
    <row r="318" spans="1:2" ht="15.75" x14ac:dyDescent="0.25">
      <c r="A318" s="4" t="s">
        <v>9</v>
      </c>
      <c r="B318" s="5">
        <f>SUM(B316:B317)</f>
        <v>39.885999999999996</v>
      </c>
    </row>
    <row r="319" spans="1:2" ht="15.75" x14ac:dyDescent="0.25">
      <c r="A319" s="20" t="str">
        <f>ТЭО!A133</f>
        <v xml:space="preserve">АРТПС Куплин (Пружаны)           </v>
      </c>
      <c r="B319" s="21"/>
    </row>
    <row r="320" spans="1:2" ht="31.5" x14ac:dyDescent="0.25">
      <c r="A320" s="10" t="s">
        <v>122</v>
      </c>
      <c r="B320" s="11">
        <f>2.59*29000/1000</f>
        <v>75.11</v>
      </c>
    </row>
    <row r="321" spans="1:2" ht="15.75" x14ac:dyDescent="0.25">
      <c r="A321" s="10" t="s">
        <v>8</v>
      </c>
      <c r="B321" s="11">
        <f>B320*0.1</f>
        <v>7.5110000000000001</v>
      </c>
    </row>
    <row r="322" spans="1:2" ht="15.75" x14ac:dyDescent="0.25">
      <c r="A322" s="4" t="s">
        <v>9</v>
      </c>
      <c r="B322" s="5">
        <f>SUM(B320:B321)</f>
        <v>82.620999999999995</v>
      </c>
    </row>
    <row r="323" spans="1:2" ht="31.5" x14ac:dyDescent="0.25">
      <c r="A323" s="10" t="s">
        <v>122</v>
      </c>
      <c r="B323" s="11">
        <f>2.59*29000/1000</f>
        <v>75.11</v>
      </c>
    </row>
    <row r="324" spans="1:2" ht="15.75" x14ac:dyDescent="0.25">
      <c r="A324" s="10" t="s">
        <v>8</v>
      </c>
      <c r="B324" s="11">
        <f>B323*0.1</f>
        <v>7.5110000000000001</v>
      </c>
    </row>
    <row r="325" spans="1:2" ht="15.75" x14ac:dyDescent="0.25">
      <c r="A325" s="4" t="s">
        <v>9</v>
      </c>
      <c r="B325" s="5">
        <f>SUM(B323:B324)</f>
        <v>82.620999999999995</v>
      </c>
    </row>
    <row r="326" spans="1:2" ht="15.75" x14ac:dyDescent="0.25">
      <c r="A326" s="20" t="str">
        <f>ТЭО!A136</f>
        <v xml:space="preserve"> АРТПС Лиозно                     </v>
      </c>
      <c r="B326" s="21"/>
    </row>
    <row r="327" spans="1:2" ht="31.5" x14ac:dyDescent="0.25">
      <c r="A327" s="10" t="s">
        <v>131</v>
      </c>
      <c r="B327" s="11">
        <f>2.59*25000/1000</f>
        <v>64.75</v>
      </c>
    </row>
    <row r="328" spans="1:2" ht="15.75" x14ac:dyDescent="0.25">
      <c r="A328" s="10" t="s">
        <v>8</v>
      </c>
      <c r="B328" s="11">
        <f>B327*0.1</f>
        <v>6.4750000000000005</v>
      </c>
    </row>
    <row r="329" spans="1:2" ht="15.75" x14ac:dyDescent="0.25">
      <c r="A329" s="4" t="s">
        <v>9</v>
      </c>
      <c r="B329" s="5">
        <v>71.3</v>
      </c>
    </row>
    <row r="330" spans="1:2" ht="31.5" x14ac:dyDescent="0.25">
      <c r="A330" s="10" t="s">
        <v>124</v>
      </c>
      <c r="B330" s="11">
        <f>2.59*12000/1000</f>
        <v>31.08</v>
      </c>
    </row>
    <row r="331" spans="1:2" ht="15.75" x14ac:dyDescent="0.25">
      <c r="A331" s="10" t="s">
        <v>8</v>
      </c>
      <c r="B331" s="11">
        <f>B330*0.1</f>
        <v>3.1080000000000001</v>
      </c>
    </row>
    <row r="332" spans="1:2" ht="15.75" x14ac:dyDescent="0.25">
      <c r="A332" s="4" t="s">
        <v>9</v>
      </c>
      <c r="B332" s="5">
        <f>SUM(B330:B331)</f>
        <v>34.187999999999995</v>
      </c>
    </row>
    <row r="333" spans="1:2" ht="15.75" x14ac:dyDescent="0.25">
      <c r="A333" s="20" t="str">
        <f>ТЭО!A139</f>
        <v xml:space="preserve">АРТПС Любань                           </v>
      </c>
      <c r="B333" s="21"/>
    </row>
    <row r="334" spans="1:2" ht="31.5" x14ac:dyDescent="0.25">
      <c r="A334" s="10" t="s">
        <v>127</v>
      </c>
      <c r="B334" s="11">
        <f>2.59*27000/1000</f>
        <v>69.930000000000007</v>
      </c>
    </row>
    <row r="335" spans="1:2" ht="15.75" x14ac:dyDescent="0.25">
      <c r="A335" s="10" t="s">
        <v>8</v>
      </c>
      <c r="B335" s="11">
        <f>B334*0.1</f>
        <v>6.9930000000000012</v>
      </c>
    </row>
    <row r="336" spans="1:2" ht="15.75" x14ac:dyDescent="0.25">
      <c r="A336" s="4" t="s">
        <v>9</v>
      </c>
      <c r="B336" s="5">
        <f>SUM(B334:B335)</f>
        <v>76.923000000000002</v>
      </c>
    </row>
    <row r="337" spans="1:2" ht="15.75" x14ac:dyDescent="0.25">
      <c r="A337" s="20" t="str">
        <f>ТЭО!A141</f>
        <v xml:space="preserve">АРТПС Любча                      </v>
      </c>
      <c r="B337" s="21"/>
    </row>
    <row r="338" spans="1:2" ht="31.5" x14ac:dyDescent="0.25">
      <c r="A338" s="10" t="s">
        <v>124</v>
      </c>
      <c r="B338" s="11">
        <f>2.59*12000/1000</f>
        <v>31.08</v>
      </c>
    </row>
    <row r="339" spans="1:2" ht="15.75" x14ac:dyDescent="0.25">
      <c r="A339" s="10" t="s">
        <v>8</v>
      </c>
      <c r="B339" s="11">
        <f>B338*0.1</f>
        <v>3.1080000000000001</v>
      </c>
    </row>
    <row r="340" spans="1:2" ht="15.75" x14ac:dyDescent="0.25">
      <c r="A340" s="4" t="s">
        <v>9</v>
      </c>
      <c r="B340" s="5">
        <f>SUM(B338:B339)</f>
        <v>34.187999999999995</v>
      </c>
    </row>
    <row r="341" spans="1:2" ht="31.5" x14ac:dyDescent="0.25">
      <c r="A341" s="10" t="s">
        <v>124</v>
      </c>
      <c r="B341" s="11">
        <f>2.59*12000/1000</f>
        <v>31.08</v>
      </c>
    </row>
    <row r="342" spans="1:2" ht="15.75" x14ac:dyDescent="0.25">
      <c r="A342" s="10" t="s">
        <v>8</v>
      </c>
      <c r="B342" s="11">
        <f>B341*0.1</f>
        <v>3.1080000000000001</v>
      </c>
    </row>
    <row r="343" spans="1:2" ht="15.75" x14ac:dyDescent="0.25">
      <c r="A343" s="4" t="s">
        <v>9</v>
      </c>
      <c r="B343" s="5">
        <f>SUM(B341:B342)</f>
        <v>34.187999999999995</v>
      </c>
    </row>
    <row r="344" spans="1:2" ht="15.75" x14ac:dyDescent="0.25">
      <c r="A344" s="20" t="str">
        <f>ТЭО!A144</f>
        <v xml:space="preserve">АРТПС Минск (Коммунистическая)         </v>
      </c>
      <c r="B344" s="21"/>
    </row>
    <row r="345" spans="1:2" ht="31.5" x14ac:dyDescent="0.25">
      <c r="A345" s="10" t="s">
        <v>132</v>
      </c>
      <c r="B345" s="11">
        <f>2.59*25000/1000</f>
        <v>64.75</v>
      </c>
    </row>
    <row r="346" spans="1:2" ht="15.75" x14ac:dyDescent="0.25">
      <c r="A346" s="10" t="s">
        <v>8</v>
      </c>
      <c r="B346" s="11">
        <f>B345*0.1</f>
        <v>6.4750000000000005</v>
      </c>
    </row>
    <row r="347" spans="1:2" ht="15.75" x14ac:dyDescent="0.25">
      <c r="A347" s="4" t="s">
        <v>9</v>
      </c>
      <c r="B347" s="5">
        <v>71.3</v>
      </c>
    </row>
    <row r="348" spans="1:2" ht="15.75" x14ac:dyDescent="0.25">
      <c r="A348" s="20" t="str">
        <f>ТЭО!A146</f>
        <v xml:space="preserve">АРТПС Мироненки                   </v>
      </c>
      <c r="B348" s="21"/>
    </row>
    <row r="349" spans="1:2" ht="31.5" x14ac:dyDescent="0.25">
      <c r="A349" s="10" t="s">
        <v>122</v>
      </c>
      <c r="B349" s="11">
        <f>2.59*29000/1000</f>
        <v>75.11</v>
      </c>
    </row>
    <row r="350" spans="1:2" ht="15.75" x14ac:dyDescent="0.25">
      <c r="A350" s="10" t="s">
        <v>8</v>
      </c>
      <c r="B350" s="11">
        <f>B349*0.1</f>
        <v>7.5110000000000001</v>
      </c>
    </row>
    <row r="351" spans="1:2" ht="15.75" x14ac:dyDescent="0.25">
      <c r="A351" s="4" t="s">
        <v>9</v>
      </c>
      <c r="B351" s="5">
        <f>SUM(B349:B350)</f>
        <v>82.620999999999995</v>
      </c>
    </row>
    <row r="352" spans="1:2" ht="15.75" x14ac:dyDescent="0.25">
      <c r="A352" s="20" t="str">
        <f>ТЭО!A148</f>
        <v xml:space="preserve">АРТПС Мишневичи                 </v>
      </c>
      <c r="B352" s="21"/>
    </row>
    <row r="353" spans="1:2" ht="31.5" x14ac:dyDescent="0.25">
      <c r="A353" s="10" t="s">
        <v>132</v>
      </c>
      <c r="B353" s="11">
        <f>2.59*25000/1000</f>
        <v>64.75</v>
      </c>
    </row>
    <row r="354" spans="1:2" ht="15.75" x14ac:dyDescent="0.25">
      <c r="A354" s="10" t="s">
        <v>8</v>
      </c>
      <c r="B354" s="11">
        <f>B353*0.1</f>
        <v>6.4750000000000005</v>
      </c>
    </row>
    <row r="355" spans="1:2" ht="15.75" x14ac:dyDescent="0.25">
      <c r="A355" s="4" t="s">
        <v>9</v>
      </c>
      <c r="B355" s="5">
        <v>71.3</v>
      </c>
    </row>
    <row r="356" spans="1:2" ht="31.5" x14ac:dyDescent="0.25">
      <c r="A356" s="10" t="s">
        <v>124</v>
      </c>
      <c r="B356" s="11">
        <f>2.59*12000/1000</f>
        <v>31.08</v>
      </c>
    </row>
    <row r="357" spans="1:2" ht="15.75" x14ac:dyDescent="0.25">
      <c r="A357" s="10" t="s">
        <v>8</v>
      </c>
      <c r="B357" s="11">
        <f>B356*0.1</f>
        <v>3.1080000000000001</v>
      </c>
    </row>
    <row r="358" spans="1:2" ht="15.75" x14ac:dyDescent="0.25">
      <c r="A358" s="4" t="s">
        <v>9</v>
      </c>
      <c r="B358" s="5">
        <f>SUM(B356:B357)</f>
        <v>34.187999999999995</v>
      </c>
    </row>
    <row r="359" spans="1:2" ht="31.5" x14ac:dyDescent="0.25">
      <c r="A359" s="10" t="s">
        <v>132</v>
      </c>
      <c r="B359" s="11">
        <f>2.59*25000/1000</f>
        <v>64.75</v>
      </c>
    </row>
    <row r="360" spans="1:2" ht="15.75" x14ac:dyDescent="0.25">
      <c r="A360" s="10" t="s">
        <v>8</v>
      </c>
      <c r="B360" s="11">
        <f>B359*0.1</f>
        <v>6.4750000000000005</v>
      </c>
    </row>
    <row r="361" spans="1:2" ht="15.75" x14ac:dyDescent="0.25">
      <c r="A361" s="4" t="s">
        <v>9</v>
      </c>
      <c r="B361" s="5">
        <v>71.3</v>
      </c>
    </row>
    <row r="362" spans="1:2" ht="15.75" x14ac:dyDescent="0.25">
      <c r="A362" s="20" t="str">
        <f>ТЭО!A152</f>
        <v xml:space="preserve">АРТПС Мозырь                     </v>
      </c>
      <c r="B362" s="21"/>
    </row>
    <row r="363" spans="1:2" ht="31.5" x14ac:dyDescent="0.25">
      <c r="A363" s="10" t="s">
        <v>124</v>
      </c>
      <c r="B363" s="11">
        <f>2.59*12000/1000</f>
        <v>31.08</v>
      </c>
    </row>
    <row r="364" spans="1:2" ht="15.75" x14ac:dyDescent="0.25">
      <c r="A364" s="10" t="s">
        <v>8</v>
      </c>
      <c r="B364" s="11">
        <f>B363*0.1</f>
        <v>3.1080000000000001</v>
      </c>
    </row>
    <row r="365" spans="1:2" ht="15.75" x14ac:dyDescent="0.25">
      <c r="A365" s="4" t="s">
        <v>9</v>
      </c>
      <c r="B365" s="5">
        <f>SUM(B363:B364)</f>
        <v>34.187999999999995</v>
      </c>
    </row>
    <row r="366" spans="1:2" ht="15.75" x14ac:dyDescent="0.25">
      <c r="A366" s="20" t="str">
        <f>ТЭО!A154</f>
        <v xml:space="preserve">АРТПС Молодечно                        </v>
      </c>
      <c r="B366" s="21"/>
    </row>
    <row r="367" spans="1:2" ht="31.5" x14ac:dyDescent="0.25">
      <c r="A367" s="10" t="s">
        <v>121</v>
      </c>
      <c r="B367" s="11">
        <f>2.59*12000/1000</f>
        <v>31.08</v>
      </c>
    </row>
    <row r="368" spans="1:2" ht="15.75" x14ac:dyDescent="0.25">
      <c r="A368" s="10" t="s">
        <v>8</v>
      </c>
      <c r="B368" s="11">
        <f>B367*0.1</f>
        <v>3.1080000000000001</v>
      </c>
    </row>
    <row r="369" spans="1:2" ht="15.75" x14ac:dyDescent="0.25">
      <c r="A369" s="4" t="s">
        <v>9</v>
      </c>
      <c r="B369" s="5">
        <f>SUM(B367:B368)</f>
        <v>34.187999999999995</v>
      </c>
    </row>
    <row r="370" spans="1:2" ht="31.5" x14ac:dyDescent="0.25">
      <c r="A370" s="10" t="s">
        <v>124</v>
      </c>
      <c r="B370" s="11">
        <f>2.59*12000/1000</f>
        <v>31.08</v>
      </c>
    </row>
    <row r="371" spans="1:2" ht="15.75" x14ac:dyDescent="0.25">
      <c r="A371" s="10" t="s">
        <v>8</v>
      </c>
      <c r="B371" s="11">
        <f>B370*0.1</f>
        <v>3.1080000000000001</v>
      </c>
    </row>
    <row r="372" spans="1:2" ht="15.75" x14ac:dyDescent="0.25">
      <c r="A372" s="4" t="s">
        <v>9</v>
      </c>
      <c r="B372" s="5">
        <f>SUM(B370:B371)</f>
        <v>34.187999999999995</v>
      </c>
    </row>
    <row r="373" spans="1:2" ht="31.5" x14ac:dyDescent="0.25">
      <c r="A373" s="10" t="s">
        <v>124</v>
      </c>
      <c r="B373" s="11">
        <f>2.59*12000/1000</f>
        <v>31.08</v>
      </c>
    </row>
    <row r="374" spans="1:2" ht="15.75" x14ac:dyDescent="0.25">
      <c r="A374" s="10" t="s">
        <v>8</v>
      </c>
      <c r="B374" s="11">
        <f>B373*0.1</f>
        <v>3.1080000000000001</v>
      </c>
    </row>
    <row r="375" spans="1:2" ht="15.75" x14ac:dyDescent="0.25">
      <c r="A375" s="4" t="s">
        <v>9</v>
      </c>
      <c r="B375" s="5">
        <f>SUM(B373:B374)</f>
        <v>34.187999999999995</v>
      </c>
    </row>
    <row r="376" spans="1:2" ht="31.5" x14ac:dyDescent="0.25">
      <c r="A376" s="10" t="s">
        <v>124</v>
      </c>
      <c r="B376" s="11">
        <f>2.59*12000/1000</f>
        <v>31.08</v>
      </c>
    </row>
    <row r="377" spans="1:2" ht="15.75" x14ac:dyDescent="0.25">
      <c r="A377" s="10" t="s">
        <v>8</v>
      </c>
      <c r="B377" s="11">
        <f>B376*0.1</f>
        <v>3.1080000000000001</v>
      </c>
    </row>
    <row r="378" spans="1:2" ht="15.75" x14ac:dyDescent="0.25">
      <c r="A378" s="4" t="s">
        <v>9</v>
      </c>
      <c r="B378" s="5">
        <f>SUM(B376:B377)</f>
        <v>34.187999999999995</v>
      </c>
    </row>
    <row r="379" spans="1:2" ht="15.75" x14ac:dyDescent="0.25">
      <c r="A379" s="20" t="str">
        <f>ТЭО!A159</f>
        <v xml:space="preserve">АРТПС Мосты                    </v>
      </c>
      <c r="B379" s="21"/>
    </row>
    <row r="380" spans="1:2" ht="31.5" x14ac:dyDescent="0.25">
      <c r="A380" s="10" t="s">
        <v>122</v>
      </c>
      <c r="B380" s="11">
        <f>2.59*29000/1000</f>
        <v>75.11</v>
      </c>
    </row>
    <row r="381" spans="1:2" ht="15.75" x14ac:dyDescent="0.25">
      <c r="A381" s="10" t="s">
        <v>8</v>
      </c>
      <c r="B381" s="11">
        <f>B380*0.1</f>
        <v>7.5110000000000001</v>
      </c>
    </row>
    <row r="382" spans="1:2" ht="15.75" x14ac:dyDescent="0.25">
      <c r="A382" s="4" t="s">
        <v>9</v>
      </c>
      <c r="B382" s="5">
        <f>SUM(B380:B381)</f>
        <v>82.620999999999995</v>
      </c>
    </row>
    <row r="383" spans="1:2" ht="15.75" x14ac:dyDescent="0.25">
      <c r="A383" s="20" t="str">
        <f>ТЭО!A161</f>
        <v xml:space="preserve">АРТПС Мстиславль                 </v>
      </c>
      <c r="B383" s="21"/>
    </row>
    <row r="384" spans="1:2" ht="31.5" x14ac:dyDescent="0.25">
      <c r="A384" s="10" t="s">
        <v>122</v>
      </c>
      <c r="B384" s="11">
        <f>2.59*29000/1000</f>
        <v>75.11</v>
      </c>
    </row>
    <row r="385" spans="1:2" ht="15.75" x14ac:dyDescent="0.25">
      <c r="A385" s="10" t="s">
        <v>8</v>
      </c>
      <c r="B385" s="11">
        <f>B384*0.1</f>
        <v>7.5110000000000001</v>
      </c>
    </row>
    <row r="386" spans="1:2" ht="15.75" x14ac:dyDescent="0.25">
      <c r="A386" s="4" t="s">
        <v>9</v>
      </c>
      <c r="B386" s="5">
        <f>SUM(B384:B385)</f>
        <v>82.620999999999995</v>
      </c>
    </row>
    <row r="387" spans="1:2" ht="31.5" x14ac:dyDescent="0.25">
      <c r="A387" s="10" t="s">
        <v>124</v>
      </c>
      <c r="B387" s="11">
        <f>2.59*12000/1000</f>
        <v>31.08</v>
      </c>
    </row>
    <row r="388" spans="1:2" ht="15.75" x14ac:dyDescent="0.25">
      <c r="A388" s="10" t="s">
        <v>8</v>
      </c>
      <c r="B388" s="11">
        <f>B387*0.1</f>
        <v>3.1080000000000001</v>
      </c>
    </row>
    <row r="389" spans="1:2" ht="15.75" x14ac:dyDescent="0.25">
      <c r="A389" s="4" t="s">
        <v>9</v>
      </c>
      <c r="B389" s="5">
        <f>SUM(B387:B388)</f>
        <v>34.187999999999995</v>
      </c>
    </row>
    <row r="390" spans="1:2" ht="15.75" x14ac:dyDescent="0.25">
      <c r="A390" s="20" t="str">
        <f>ТЭО!A164</f>
        <v xml:space="preserve">АРТПС Мыто                        </v>
      </c>
      <c r="B390" s="21"/>
    </row>
    <row r="391" spans="1:2" ht="31.5" x14ac:dyDescent="0.25">
      <c r="A391" s="10" t="s">
        <v>122</v>
      </c>
      <c r="B391" s="11">
        <f>2.59*29000/1000</f>
        <v>75.11</v>
      </c>
    </row>
    <row r="392" spans="1:2" ht="15.75" x14ac:dyDescent="0.25">
      <c r="A392" s="10" t="s">
        <v>8</v>
      </c>
      <c r="B392" s="11">
        <f>B391*0.1</f>
        <v>7.5110000000000001</v>
      </c>
    </row>
    <row r="393" spans="1:2" ht="15.75" x14ac:dyDescent="0.25">
      <c r="A393" s="4" t="s">
        <v>9</v>
      </c>
      <c r="B393" s="5">
        <f>SUM(B391:B392)</f>
        <v>82.620999999999995</v>
      </c>
    </row>
    <row r="394" spans="1:2" ht="15.75" x14ac:dyDescent="0.25">
      <c r="A394" s="20" t="str">
        <f>ТЭО!A166</f>
        <v xml:space="preserve">АРТПС Мядель                    </v>
      </c>
      <c r="B394" s="21"/>
    </row>
    <row r="395" spans="1:2" ht="31.5" x14ac:dyDescent="0.25">
      <c r="A395" s="10" t="s">
        <v>126</v>
      </c>
      <c r="B395" s="11">
        <f>2.59*20000/1000</f>
        <v>51.8</v>
      </c>
    </row>
    <row r="396" spans="1:2" ht="15.75" x14ac:dyDescent="0.25">
      <c r="A396" s="10" t="s">
        <v>8</v>
      </c>
      <c r="B396" s="11">
        <f>B395*0.1</f>
        <v>5.18</v>
      </c>
    </row>
    <row r="397" spans="1:2" ht="15.75" x14ac:dyDescent="0.25">
      <c r="A397" s="4" t="s">
        <v>9</v>
      </c>
      <c r="B397" s="5">
        <f>SUM(B395:B396)</f>
        <v>56.98</v>
      </c>
    </row>
    <row r="398" spans="1:2" ht="31.5" x14ac:dyDescent="0.25">
      <c r="A398" s="10" t="s">
        <v>122</v>
      </c>
      <c r="B398" s="11">
        <f>2.59*29000/1000</f>
        <v>75.11</v>
      </c>
    </row>
    <row r="399" spans="1:2" ht="15.75" x14ac:dyDescent="0.25">
      <c r="A399" s="10" t="s">
        <v>8</v>
      </c>
      <c r="B399" s="11">
        <f>B398*0.1</f>
        <v>7.5110000000000001</v>
      </c>
    </row>
    <row r="400" spans="1:2" ht="15.75" x14ac:dyDescent="0.25">
      <c r="A400" s="4" t="s">
        <v>9</v>
      </c>
      <c r="B400" s="5">
        <f>SUM(B398:B399)</f>
        <v>82.620999999999995</v>
      </c>
    </row>
    <row r="401" spans="1:2" ht="31.5" x14ac:dyDescent="0.25">
      <c r="A401" s="10" t="s">
        <v>126</v>
      </c>
      <c r="B401" s="11">
        <f>2.59*20000/1000</f>
        <v>51.8</v>
      </c>
    </row>
    <row r="402" spans="1:2" ht="15.75" x14ac:dyDescent="0.25">
      <c r="A402" s="10" t="s">
        <v>8</v>
      </c>
      <c r="B402" s="11">
        <f>B401*0.1</f>
        <v>5.18</v>
      </c>
    </row>
    <row r="403" spans="1:2" ht="15.75" x14ac:dyDescent="0.25">
      <c r="A403" s="4" t="s">
        <v>9</v>
      </c>
      <c r="B403" s="5">
        <f>SUM(B401:B402)</f>
        <v>56.98</v>
      </c>
    </row>
    <row r="404" spans="1:2" ht="31.5" x14ac:dyDescent="0.25">
      <c r="A404" s="10" t="s">
        <v>126</v>
      </c>
      <c r="B404" s="11">
        <f>2.59*20000/1000</f>
        <v>51.8</v>
      </c>
    </row>
    <row r="405" spans="1:2" ht="15.75" x14ac:dyDescent="0.25">
      <c r="A405" s="10" t="s">
        <v>8</v>
      </c>
      <c r="B405" s="11">
        <f>B404*0.1</f>
        <v>5.18</v>
      </c>
    </row>
    <row r="406" spans="1:2" ht="15.75" x14ac:dyDescent="0.25">
      <c r="A406" s="4" t="s">
        <v>9</v>
      </c>
      <c r="B406" s="5">
        <f>SUM(B404:B405)</f>
        <v>56.98</v>
      </c>
    </row>
    <row r="407" spans="1:2" ht="31.5" x14ac:dyDescent="0.25">
      <c r="A407" s="10" t="s">
        <v>126</v>
      </c>
      <c r="B407" s="11">
        <f>2.59*20000/1000</f>
        <v>51.8</v>
      </c>
    </row>
    <row r="408" spans="1:2" ht="15.75" x14ac:dyDescent="0.25">
      <c r="A408" s="10" t="s">
        <v>8</v>
      </c>
      <c r="B408" s="11">
        <f>B407*0.1</f>
        <v>5.18</v>
      </c>
    </row>
    <row r="409" spans="1:2" ht="15.75" x14ac:dyDescent="0.25">
      <c r="A409" s="4" t="s">
        <v>9</v>
      </c>
      <c r="B409" s="5">
        <f>SUM(B407:B408)</f>
        <v>56.98</v>
      </c>
    </row>
    <row r="410" spans="1:2" ht="31.5" x14ac:dyDescent="0.25">
      <c r="A410" s="10" t="s">
        <v>126</v>
      </c>
      <c r="B410" s="11">
        <f>2.59*20000/1000</f>
        <v>51.8</v>
      </c>
    </row>
    <row r="411" spans="1:2" ht="15.75" x14ac:dyDescent="0.25">
      <c r="A411" s="10" t="s">
        <v>8</v>
      </c>
      <c r="B411" s="11">
        <f>B410*0.1</f>
        <v>5.18</v>
      </c>
    </row>
    <row r="412" spans="1:2" ht="15.75" x14ac:dyDescent="0.25">
      <c r="A412" s="4" t="s">
        <v>9</v>
      </c>
      <c r="B412" s="5">
        <f>SUM(B410:B411)</f>
        <v>56.98</v>
      </c>
    </row>
    <row r="413" spans="1:2" ht="31.5" x14ac:dyDescent="0.25">
      <c r="A413" s="10" t="s">
        <v>122</v>
      </c>
      <c r="B413" s="11">
        <f>2.59*29000/1000</f>
        <v>75.11</v>
      </c>
    </row>
    <row r="414" spans="1:2" ht="15.75" x14ac:dyDescent="0.25">
      <c r="A414" s="10" t="s">
        <v>8</v>
      </c>
      <c r="B414" s="11">
        <f>B413*0.1</f>
        <v>7.5110000000000001</v>
      </c>
    </row>
    <row r="415" spans="1:2" ht="15.75" x14ac:dyDescent="0.25">
      <c r="A415" s="4" t="s">
        <v>9</v>
      </c>
      <c r="B415" s="5">
        <f>SUM(B413:B414)</f>
        <v>82.620999999999995</v>
      </c>
    </row>
    <row r="416" spans="1:2" ht="15.75" x14ac:dyDescent="0.25">
      <c r="A416" s="20" t="str">
        <f>ТЭО!A174</f>
        <v xml:space="preserve">АРТПС Новая Стража              </v>
      </c>
      <c r="B416" s="21"/>
    </row>
    <row r="417" spans="1:2" ht="31.5" x14ac:dyDescent="0.25">
      <c r="A417" s="10" t="s">
        <v>122</v>
      </c>
      <c r="B417" s="11">
        <f>2.59*29000/1000</f>
        <v>75.11</v>
      </c>
    </row>
    <row r="418" spans="1:2" ht="15.75" x14ac:dyDescent="0.25">
      <c r="A418" s="10" t="s">
        <v>8</v>
      </c>
      <c r="B418" s="11">
        <f>B417*0.1</f>
        <v>7.5110000000000001</v>
      </c>
    </row>
    <row r="419" spans="1:2" ht="15.75" x14ac:dyDescent="0.25">
      <c r="A419" s="4" t="s">
        <v>9</v>
      </c>
      <c r="B419" s="5">
        <f>SUM(B417:B418)</f>
        <v>82.620999999999995</v>
      </c>
    </row>
    <row r="420" spans="1:2" ht="31.5" x14ac:dyDescent="0.25">
      <c r="A420" s="10" t="s">
        <v>126</v>
      </c>
      <c r="B420" s="11">
        <f>2.59*20000/1000</f>
        <v>51.8</v>
      </c>
    </row>
    <row r="421" spans="1:2" ht="15.75" x14ac:dyDescent="0.25">
      <c r="A421" s="10" t="s">
        <v>8</v>
      </c>
      <c r="B421" s="11">
        <f>B420*0.1</f>
        <v>5.18</v>
      </c>
    </row>
    <row r="422" spans="1:2" ht="15.75" x14ac:dyDescent="0.25">
      <c r="A422" s="4" t="s">
        <v>9</v>
      </c>
      <c r="B422" s="5">
        <f>SUM(B420:B421)</f>
        <v>56.98</v>
      </c>
    </row>
    <row r="423" spans="1:2" ht="15.75" x14ac:dyDescent="0.25">
      <c r="A423" s="20" t="str">
        <f>ТЭО!A177</f>
        <v xml:space="preserve">АРТПС Новоселье                        </v>
      </c>
      <c r="B423" s="21"/>
    </row>
    <row r="424" spans="1:2" ht="31.5" x14ac:dyDescent="0.25">
      <c r="A424" s="10" t="s">
        <v>124</v>
      </c>
      <c r="B424" s="11">
        <f>2.59*12000/1000</f>
        <v>31.08</v>
      </c>
    </row>
    <row r="425" spans="1:2" ht="15.75" x14ac:dyDescent="0.25">
      <c r="A425" s="10" t="s">
        <v>8</v>
      </c>
      <c r="B425" s="11">
        <f>B424*0.1</f>
        <v>3.1080000000000001</v>
      </c>
    </row>
    <row r="426" spans="1:2" ht="15.75" x14ac:dyDescent="0.25">
      <c r="A426" s="4" t="s">
        <v>9</v>
      </c>
      <c r="B426" s="5">
        <f>SUM(B424:B425)</f>
        <v>34.187999999999995</v>
      </c>
    </row>
    <row r="427" spans="1:2" ht="31.5" x14ac:dyDescent="0.25">
      <c r="A427" s="10" t="s">
        <v>124</v>
      </c>
      <c r="B427" s="11">
        <f>2.59*12000/1000</f>
        <v>31.08</v>
      </c>
    </row>
    <row r="428" spans="1:2" ht="15.75" x14ac:dyDescent="0.25">
      <c r="A428" s="10" t="s">
        <v>8</v>
      </c>
      <c r="B428" s="11">
        <f>B427*0.1</f>
        <v>3.1080000000000001</v>
      </c>
    </row>
    <row r="429" spans="1:2" ht="15.75" x14ac:dyDescent="0.25">
      <c r="A429" s="4" t="s">
        <v>9</v>
      </c>
      <c r="B429" s="5">
        <f>SUM(B427:B428)</f>
        <v>34.187999999999995</v>
      </c>
    </row>
    <row r="430" spans="1:2" ht="31.5" x14ac:dyDescent="0.25">
      <c r="A430" s="10" t="s">
        <v>122</v>
      </c>
      <c r="B430" s="11">
        <f>2.59*29000/1000</f>
        <v>75.11</v>
      </c>
    </row>
    <row r="431" spans="1:2" ht="15.75" x14ac:dyDescent="0.25">
      <c r="A431" s="10" t="s">
        <v>8</v>
      </c>
      <c r="B431" s="11">
        <f>B430*0.1</f>
        <v>7.5110000000000001</v>
      </c>
    </row>
    <row r="432" spans="1:2" ht="15.75" x14ac:dyDescent="0.25">
      <c r="A432" s="4" t="s">
        <v>9</v>
      </c>
      <c r="B432" s="5">
        <f>SUM(B430:B431)</f>
        <v>82.620999999999995</v>
      </c>
    </row>
    <row r="433" spans="1:2" ht="15.75" x14ac:dyDescent="0.25">
      <c r="A433" s="20" t="str">
        <f>ТЭО!A181</f>
        <v xml:space="preserve">АРТПС Обухово                  </v>
      </c>
      <c r="B433" s="21"/>
    </row>
    <row r="434" spans="1:2" ht="31.5" x14ac:dyDescent="0.25">
      <c r="A434" s="10" t="s">
        <v>124</v>
      </c>
      <c r="B434" s="11">
        <f>2.59*12000/1000</f>
        <v>31.08</v>
      </c>
    </row>
    <row r="435" spans="1:2" ht="15.75" x14ac:dyDescent="0.25">
      <c r="A435" s="10" t="s">
        <v>8</v>
      </c>
      <c r="B435" s="11">
        <f>B434*0.1</f>
        <v>3.1080000000000001</v>
      </c>
    </row>
    <row r="436" spans="1:2" ht="15.75" x14ac:dyDescent="0.25">
      <c r="A436" s="4" t="s">
        <v>9</v>
      </c>
      <c r="B436" s="5">
        <f>SUM(B434:B435)</f>
        <v>34.187999999999995</v>
      </c>
    </row>
    <row r="437" spans="1:2" ht="31.5" x14ac:dyDescent="0.25">
      <c r="A437" s="10" t="s">
        <v>124</v>
      </c>
      <c r="B437" s="11">
        <f>2.59*12000/1000</f>
        <v>31.08</v>
      </c>
    </row>
    <row r="438" spans="1:2" ht="15.75" x14ac:dyDescent="0.25">
      <c r="A438" s="10" t="s">
        <v>8</v>
      </c>
      <c r="B438" s="11">
        <f>B437*0.1</f>
        <v>3.1080000000000001</v>
      </c>
    </row>
    <row r="439" spans="1:2" ht="15.75" x14ac:dyDescent="0.25">
      <c r="A439" s="4" t="s">
        <v>9</v>
      </c>
      <c r="B439" s="5">
        <f>SUM(B437:B438)</f>
        <v>34.187999999999995</v>
      </c>
    </row>
    <row r="440" spans="1:2" ht="31.5" x14ac:dyDescent="0.25">
      <c r="A440" s="10" t="s">
        <v>132</v>
      </c>
      <c r="B440" s="11">
        <f>2.59*25000/1000</f>
        <v>64.75</v>
      </c>
    </row>
    <row r="441" spans="1:2" ht="15.75" x14ac:dyDescent="0.25">
      <c r="A441" s="10" t="s">
        <v>8</v>
      </c>
      <c r="B441" s="11">
        <f>B440*0.1</f>
        <v>6.4750000000000005</v>
      </c>
    </row>
    <row r="442" spans="1:2" ht="15.75" x14ac:dyDescent="0.25">
      <c r="A442" s="4" t="s">
        <v>9</v>
      </c>
      <c r="B442" s="5">
        <v>71.3</v>
      </c>
    </row>
    <row r="443" spans="1:2" ht="31.5" x14ac:dyDescent="0.25">
      <c r="A443" s="10" t="s">
        <v>122</v>
      </c>
      <c r="B443" s="11">
        <f>2.59*29000/1000</f>
        <v>75.11</v>
      </c>
    </row>
    <row r="444" spans="1:2" ht="15.75" x14ac:dyDescent="0.25">
      <c r="A444" s="10" t="s">
        <v>8</v>
      </c>
      <c r="B444" s="11">
        <f>B443*0.1</f>
        <v>7.5110000000000001</v>
      </c>
    </row>
    <row r="445" spans="1:2" ht="15.75" x14ac:dyDescent="0.25">
      <c r="A445" s="4" t="s">
        <v>9</v>
      </c>
      <c r="B445" s="5">
        <f>SUM(B443:B444)</f>
        <v>82.620999999999995</v>
      </c>
    </row>
    <row r="446" spans="1:2" ht="15.75" x14ac:dyDescent="0.25">
      <c r="A446" s="20" t="str">
        <f>ТЭО!A186</f>
        <v xml:space="preserve">АРТПС Озерцы                    </v>
      </c>
      <c r="B446" s="21"/>
    </row>
    <row r="447" spans="1:2" ht="31.5" x14ac:dyDescent="0.25">
      <c r="A447" s="10" t="s">
        <v>132</v>
      </c>
      <c r="B447" s="11">
        <f>2.59*25000/1000</f>
        <v>64.75</v>
      </c>
    </row>
    <row r="448" spans="1:2" ht="15.75" x14ac:dyDescent="0.25">
      <c r="A448" s="10" t="s">
        <v>8</v>
      </c>
      <c r="B448" s="11">
        <f>B447*0.1</f>
        <v>6.4750000000000005</v>
      </c>
    </row>
    <row r="449" spans="1:2" ht="15.75" x14ac:dyDescent="0.25">
      <c r="A449" s="4" t="s">
        <v>9</v>
      </c>
      <c r="B449" s="5">
        <v>71.3</v>
      </c>
    </row>
    <row r="450" spans="1:2" ht="15.75" x14ac:dyDescent="0.25">
      <c r="A450" s="20" t="str">
        <f>ТЭО!A188</f>
        <v xml:space="preserve">АРТПС Освея                      </v>
      </c>
      <c r="B450" s="21"/>
    </row>
    <row r="451" spans="1:2" ht="31.5" x14ac:dyDescent="0.25">
      <c r="A451" s="10" t="s">
        <v>132</v>
      </c>
      <c r="B451" s="11">
        <f>2.59*25000/1000</f>
        <v>64.75</v>
      </c>
    </row>
    <row r="452" spans="1:2" ht="15.75" x14ac:dyDescent="0.25">
      <c r="A452" s="10" t="s">
        <v>8</v>
      </c>
      <c r="B452" s="11">
        <f>B451*0.1</f>
        <v>6.4750000000000005</v>
      </c>
    </row>
    <row r="453" spans="1:2" ht="15.75" x14ac:dyDescent="0.25">
      <c r="A453" s="4" t="s">
        <v>9</v>
      </c>
      <c r="B453" s="5">
        <v>71.3</v>
      </c>
    </row>
    <row r="454" spans="1:2" ht="31.5" x14ac:dyDescent="0.25">
      <c r="A454" s="10" t="s">
        <v>126</v>
      </c>
      <c r="B454" s="11">
        <f>2.59*20000/1000</f>
        <v>51.8</v>
      </c>
    </row>
    <row r="455" spans="1:2" ht="15.75" x14ac:dyDescent="0.25">
      <c r="A455" s="10" t="s">
        <v>8</v>
      </c>
      <c r="B455" s="11">
        <f>B454*0.1</f>
        <v>5.18</v>
      </c>
    </row>
    <row r="456" spans="1:2" ht="15.75" x14ac:dyDescent="0.25">
      <c r="A456" s="4" t="s">
        <v>9</v>
      </c>
      <c r="B456" s="5">
        <f>SUM(B454:B455)</f>
        <v>56.98</v>
      </c>
    </row>
    <row r="457" spans="1:2" ht="31.5" x14ac:dyDescent="0.25">
      <c r="A457" s="10" t="s">
        <v>126</v>
      </c>
      <c r="B457" s="11">
        <f>2.59*20000/1000</f>
        <v>51.8</v>
      </c>
    </row>
    <row r="458" spans="1:2" ht="15.75" x14ac:dyDescent="0.25">
      <c r="A458" s="10" t="s">
        <v>8</v>
      </c>
      <c r="B458" s="11">
        <f>B457*0.1</f>
        <v>5.18</v>
      </c>
    </row>
    <row r="459" spans="1:2" ht="15.75" x14ac:dyDescent="0.25">
      <c r="A459" s="4" t="s">
        <v>9</v>
      </c>
      <c r="B459" s="5">
        <f>SUM(B457:B458)</f>
        <v>56.98</v>
      </c>
    </row>
    <row r="460" spans="1:2" ht="31.5" x14ac:dyDescent="0.25">
      <c r="A460" s="10" t="s">
        <v>133</v>
      </c>
      <c r="B460" s="11">
        <f>2.59*25000/1000</f>
        <v>64.75</v>
      </c>
    </row>
    <row r="461" spans="1:2" ht="15.75" x14ac:dyDescent="0.25">
      <c r="A461" s="10" t="s">
        <v>8</v>
      </c>
      <c r="B461" s="11">
        <f>B460*0.1</f>
        <v>6.4750000000000005</v>
      </c>
    </row>
    <row r="462" spans="1:2" ht="15.75" x14ac:dyDescent="0.25">
      <c r="A462" s="4" t="s">
        <v>9</v>
      </c>
      <c r="B462" s="5">
        <v>71.3</v>
      </c>
    </row>
    <row r="463" spans="1:2" ht="15.75" x14ac:dyDescent="0.25">
      <c r="A463" s="20" t="str">
        <f>ТЭО!A193</f>
        <v xml:space="preserve">АРТПС Осиповичи                 </v>
      </c>
      <c r="B463" s="21"/>
    </row>
    <row r="464" spans="1:2" ht="31.5" x14ac:dyDescent="0.25">
      <c r="A464" s="10" t="s">
        <v>126</v>
      </c>
      <c r="B464" s="11">
        <f>2.59*20000/1000</f>
        <v>51.8</v>
      </c>
    </row>
    <row r="465" spans="1:2" ht="15.75" x14ac:dyDescent="0.25">
      <c r="A465" s="10" t="s">
        <v>8</v>
      </c>
      <c r="B465" s="11">
        <f>B464*0.1</f>
        <v>5.18</v>
      </c>
    </row>
    <row r="466" spans="1:2" ht="15.75" x14ac:dyDescent="0.25">
      <c r="A466" s="4" t="s">
        <v>9</v>
      </c>
      <c r="B466" s="5">
        <f>SUM(B464:B465)</f>
        <v>56.98</v>
      </c>
    </row>
    <row r="467" spans="1:2" ht="31.5" x14ac:dyDescent="0.25">
      <c r="A467" s="10" t="s">
        <v>126</v>
      </c>
      <c r="B467" s="11">
        <f>2.59*20000/1000</f>
        <v>51.8</v>
      </c>
    </row>
    <row r="468" spans="1:2" ht="15.75" x14ac:dyDescent="0.25">
      <c r="A468" s="10" t="s">
        <v>8</v>
      </c>
      <c r="B468" s="11">
        <f>B467*0.1</f>
        <v>5.18</v>
      </c>
    </row>
    <row r="469" spans="1:2" ht="15.75" x14ac:dyDescent="0.25">
      <c r="A469" s="4" t="s">
        <v>9</v>
      </c>
      <c r="B469" s="5">
        <f>SUM(B467:B468)</f>
        <v>56.98</v>
      </c>
    </row>
    <row r="470" spans="1:2" ht="31.5" x14ac:dyDescent="0.25">
      <c r="A470" s="10" t="s">
        <v>122</v>
      </c>
      <c r="B470" s="11">
        <f>2.59*29000/1000</f>
        <v>75.11</v>
      </c>
    </row>
    <row r="471" spans="1:2" ht="15.75" x14ac:dyDescent="0.25">
      <c r="A471" s="10" t="s">
        <v>8</v>
      </c>
      <c r="B471" s="11">
        <f>B470*0.1</f>
        <v>7.5110000000000001</v>
      </c>
    </row>
    <row r="472" spans="1:2" ht="15.75" x14ac:dyDescent="0.25">
      <c r="A472" s="4" t="s">
        <v>9</v>
      </c>
      <c r="B472" s="5">
        <f>SUM(B470:B471)</f>
        <v>82.620999999999995</v>
      </c>
    </row>
    <row r="473" spans="1:2" ht="31.5" x14ac:dyDescent="0.25">
      <c r="A473" s="10" t="s">
        <v>132</v>
      </c>
      <c r="B473" s="11">
        <f>2.59*25000/1000</f>
        <v>64.75</v>
      </c>
    </row>
    <row r="474" spans="1:2" ht="15.75" x14ac:dyDescent="0.25">
      <c r="A474" s="10" t="s">
        <v>8</v>
      </c>
      <c r="B474" s="11">
        <f>B473*0.1</f>
        <v>6.4750000000000005</v>
      </c>
    </row>
    <row r="475" spans="1:2" ht="15.75" x14ac:dyDescent="0.25">
      <c r="A475" s="4" t="s">
        <v>9</v>
      </c>
      <c r="B475" s="5">
        <v>71.3</v>
      </c>
    </row>
    <row r="476" spans="1:2" ht="15.75" x14ac:dyDescent="0.25">
      <c r="A476" s="20" t="str">
        <f>ТЭО!A198</f>
        <v xml:space="preserve">АРТПС Острино              </v>
      </c>
      <c r="B476" s="21"/>
    </row>
    <row r="477" spans="1:2" ht="31.5" x14ac:dyDescent="0.25">
      <c r="A477" s="10" t="s">
        <v>122</v>
      </c>
      <c r="B477" s="11">
        <f>2.59*29000/1000</f>
        <v>75.11</v>
      </c>
    </row>
    <row r="478" spans="1:2" ht="15.75" x14ac:dyDescent="0.25">
      <c r="A478" s="10" t="s">
        <v>8</v>
      </c>
      <c r="B478" s="11">
        <f>B477*0.1</f>
        <v>7.5110000000000001</v>
      </c>
    </row>
    <row r="479" spans="1:2" ht="15.75" x14ac:dyDescent="0.25">
      <c r="A479" s="4" t="s">
        <v>9</v>
      </c>
      <c r="B479" s="5">
        <f>SUM(B477:B478)</f>
        <v>82.620999999999995</v>
      </c>
    </row>
    <row r="480" spans="1:2" ht="31.5" x14ac:dyDescent="0.25">
      <c r="A480" s="10" t="s">
        <v>127</v>
      </c>
      <c r="B480" s="11">
        <f>2.59*27000/1000</f>
        <v>69.930000000000007</v>
      </c>
    </row>
    <row r="481" spans="1:2" ht="15.75" x14ac:dyDescent="0.25">
      <c r="A481" s="10" t="s">
        <v>8</v>
      </c>
      <c r="B481" s="11">
        <f>B480*0.1</f>
        <v>6.9930000000000012</v>
      </c>
    </row>
    <row r="482" spans="1:2" ht="15.75" x14ac:dyDescent="0.25">
      <c r="A482" s="4" t="s">
        <v>9</v>
      </c>
      <c r="B482" s="5">
        <f>SUM(B480:B481)</f>
        <v>76.923000000000002</v>
      </c>
    </row>
    <row r="483" spans="1:2" ht="15.75" x14ac:dyDescent="0.25">
      <c r="A483" s="20" t="str">
        <f>ТЭО!A201</f>
        <v xml:space="preserve">АРТПС Пинск (Посеничи)          </v>
      </c>
      <c r="B483" s="21"/>
    </row>
    <row r="484" spans="1:2" ht="31.5" x14ac:dyDescent="0.25">
      <c r="A484" s="10" t="s">
        <v>121</v>
      </c>
      <c r="B484" s="11">
        <f>2.59*12000/1000</f>
        <v>31.08</v>
      </c>
    </row>
    <row r="485" spans="1:2" ht="15.75" x14ac:dyDescent="0.25">
      <c r="A485" s="10" t="s">
        <v>8</v>
      </c>
      <c r="B485" s="11">
        <f>B484*0.1</f>
        <v>3.1080000000000001</v>
      </c>
    </row>
    <row r="486" spans="1:2" ht="15.75" x14ac:dyDescent="0.25">
      <c r="A486" s="4" t="s">
        <v>9</v>
      </c>
      <c r="B486" s="5">
        <f>SUM(B484:B485)</f>
        <v>34.187999999999995</v>
      </c>
    </row>
    <row r="487" spans="1:2" ht="31.5" x14ac:dyDescent="0.25">
      <c r="A487" s="10" t="s">
        <v>121</v>
      </c>
      <c r="B487" s="11">
        <f>2.59*12000/1000</f>
        <v>31.08</v>
      </c>
    </row>
    <row r="488" spans="1:2" ht="15.75" x14ac:dyDescent="0.25">
      <c r="A488" s="10" t="s">
        <v>8</v>
      </c>
      <c r="B488" s="11">
        <f>B487*0.1</f>
        <v>3.1080000000000001</v>
      </c>
    </row>
    <row r="489" spans="1:2" ht="15.75" x14ac:dyDescent="0.25">
      <c r="A489" s="4" t="s">
        <v>9</v>
      </c>
      <c r="B489" s="5">
        <f>SUM(B487:B488)</f>
        <v>34.187999999999995</v>
      </c>
    </row>
    <row r="490" spans="1:2" ht="31.5" x14ac:dyDescent="0.25">
      <c r="A490" s="10" t="s">
        <v>126</v>
      </c>
      <c r="B490" s="11">
        <f>2.59*20000/1000</f>
        <v>51.8</v>
      </c>
    </row>
    <row r="491" spans="1:2" ht="15.75" x14ac:dyDescent="0.25">
      <c r="A491" s="10" t="s">
        <v>8</v>
      </c>
      <c r="B491" s="11">
        <f>B490*0.1</f>
        <v>5.18</v>
      </c>
    </row>
    <row r="492" spans="1:2" ht="15.75" x14ac:dyDescent="0.25">
      <c r="A492" s="4" t="s">
        <v>9</v>
      </c>
      <c r="B492" s="5">
        <f>SUM(B490:B491)</f>
        <v>56.98</v>
      </c>
    </row>
    <row r="493" spans="1:2" ht="31.5" x14ac:dyDescent="0.25">
      <c r="A493" s="10" t="s">
        <v>126</v>
      </c>
      <c r="B493" s="11">
        <f>2.59*20000/1000</f>
        <v>51.8</v>
      </c>
    </row>
    <row r="494" spans="1:2" ht="15.75" x14ac:dyDescent="0.25">
      <c r="A494" s="10" t="s">
        <v>8</v>
      </c>
      <c r="B494" s="11">
        <f>B493*0.1</f>
        <v>5.18</v>
      </c>
    </row>
    <row r="495" spans="1:2" ht="15.75" x14ac:dyDescent="0.25">
      <c r="A495" s="4" t="s">
        <v>9</v>
      </c>
      <c r="B495" s="5">
        <f>SUM(B493:B494)</f>
        <v>56.98</v>
      </c>
    </row>
    <row r="496" spans="1:2" ht="31.5" x14ac:dyDescent="0.25">
      <c r="A496" s="10" t="s">
        <v>126</v>
      </c>
      <c r="B496" s="11">
        <f>2.59*20000/1000</f>
        <v>51.8</v>
      </c>
    </row>
    <row r="497" spans="1:2" ht="15.75" x14ac:dyDescent="0.25">
      <c r="A497" s="10" t="s">
        <v>8</v>
      </c>
      <c r="B497" s="11">
        <f>B496*0.1</f>
        <v>5.18</v>
      </c>
    </row>
    <row r="498" spans="1:2" ht="15.75" x14ac:dyDescent="0.25">
      <c r="A498" s="4" t="s">
        <v>9</v>
      </c>
      <c r="B498" s="5">
        <f>SUM(B496:B497)</f>
        <v>56.98</v>
      </c>
    </row>
    <row r="499" spans="1:2" ht="31.5" x14ac:dyDescent="0.25">
      <c r="A499" s="10" t="s">
        <v>126</v>
      </c>
      <c r="B499" s="11">
        <f>2.59*20000/1000</f>
        <v>51.8</v>
      </c>
    </row>
    <row r="500" spans="1:2" ht="15.75" x14ac:dyDescent="0.25">
      <c r="A500" s="10" t="s">
        <v>8</v>
      </c>
      <c r="B500" s="11">
        <f>B499*0.1</f>
        <v>5.18</v>
      </c>
    </row>
    <row r="501" spans="1:2" ht="15.75" x14ac:dyDescent="0.25">
      <c r="A501" s="4" t="s">
        <v>9</v>
      </c>
      <c r="B501" s="5">
        <f>SUM(B499:B500)</f>
        <v>56.98</v>
      </c>
    </row>
    <row r="502" spans="1:2" ht="31.5" x14ac:dyDescent="0.25">
      <c r="A502" s="10" t="s">
        <v>126</v>
      </c>
      <c r="B502" s="11">
        <f>2.59*20000/1000</f>
        <v>51.8</v>
      </c>
    </row>
    <row r="503" spans="1:2" ht="15.75" x14ac:dyDescent="0.25">
      <c r="A503" s="10" t="s">
        <v>8</v>
      </c>
      <c r="B503" s="11">
        <f>B502*0.1</f>
        <v>5.18</v>
      </c>
    </row>
    <row r="504" spans="1:2" ht="15.75" x14ac:dyDescent="0.25">
      <c r="A504" s="4" t="s">
        <v>9</v>
      </c>
      <c r="B504" s="5">
        <f>SUM(B502:B503)</f>
        <v>56.98</v>
      </c>
    </row>
    <row r="505" spans="1:2" ht="31.5" x14ac:dyDescent="0.25">
      <c r="A505" s="10" t="s">
        <v>121</v>
      </c>
      <c r="B505" s="11">
        <f>2.59*12000/1000</f>
        <v>31.08</v>
      </c>
    </row>
    <row r="506" spans="1:2" ht="15.75" x14ac:dyDescent="0.25">
      <c r="A506" s="10" t="s">
        <v>8</v>
      </c>
      <c r="B506" s="11">
        <f>B505*0.1</f>
        <v>3.1080000000000001</v>
      </c>
    </row>
    <row r="507" spans="1:2" ht="15.75" x14ac:dyDescent="0.25">
      <c r="A507" s="4" t="s">
        <v>9</v>
      </c>
      <c r="B507" s="5">
        <f>SUM(B505:B506)</f>
        <v>34.187999999999995</v>
      </c>
    </row>
    <row r="508" spans="1:2" ht="15.75" x14ac:dyDescent="0.25">
      <c r="A508" s="20" t="str">
        <f>ТЭО!A210</f>
        <v xml:space="preserve">АРТПС Плещеницы                        </v>
      </c>
      <c r="B508" s="21"/>
    </row>
    <row r="509" spans="1:2" ht="31.5" x14ac:dyDescent="0.25">
      <c r="A509" s="10" t="s">
        <v>124</v>
      </c>
      <c r="B509" s="11">
        <f>2.59*12000/1000</f>
        <v>31.08</v>
      </c>
    </row>
    <row r="510" spans="1:2" ht="15.75" x14ac:dyDescent="0.25">
      <c r="A510" s="10" t="s">
        <v>8</v>
      </c>
      <c r="B510" s="11">
        <f>B509*0.1</f>
        <v>3.1080000000000001</v>
      </c>
    </row>
    <row r="511" spans="1:2" ht="15.75" x14ac:dyDescent="0.25">
      <c r="A511" s="4" t="s">
        <v>9</v>
      </c>
      <c r="B511" s="5">
        <f>SUM(B509:B510)</f>
        <v>34.187999999999995</v>
      </c>
    </row>
    <row r="512" spans="1:2" ht="15.75" x14ac:dyDescent="0.25">
      <c r="A512" s="20" t="str">
        <f>ТЭО!A212</f>
        <v xml:space="preserve">АРТПС Пруды                            </v>
      </c>
      <c r="B512" s="21"/>
    </row>
    <row r="513" spans="1:2" ht="31.5" x14ac:dyDescent="0.25">
      <c r="A513" s="10" t="s">
        <v>127</v>
      </c>
      <c r="B513" s="11">
        <f>2.59*27000/1000</f>
        <v>69.930000000000007</v>
      </c>
    </row>
    <row r="514" spans="1:2" ht="15.75" x14ac:dyDescent="0.25">
      <c r="A514" s="10" t="s">
        <v>8</v>
      </c>
      <c r="B514" s="11">
        <f>B513*0.1</f>
        <v>6.9930000000000012</v>
      </c>
    </row>
    <row r="515" spans="1:2" ht="15.75" x14ac:dyDescent="0.25">
      <c r="A515" s="4" t="s">
        <v>9</v>
      </c>
      <c r="B515" s="5">
        <f>SUM(B513:B514)</f>
        <v>76.923000000000002</v>
      </c>
    </row>
    <row r="516" spans="1:2" ht="31.5" x14ac:dyDescent="0.25">
      <c r="A516" s="10" t="s">
        <v>123</v>
      </c>
      <c r="B516" s="11">
        <f>2.59*14000/1000</f>
        <v>36.26</v>
      </c>
    </row>
    <row r="517" spans="1:2" ht="15.75" x14ac:dyDescent="0.25">
      <c r="A517" s="10" t="s">
        <v>8</v>
      </c>
      <c r="B517" s="11">
        <f>B516*0.1</f>
        <v>3.6259999999999999</v>
      </c>
    </row>
    <row r="518" spans="1:2" ht="15.75" x14ac:dyDescent="0.25">
      <c r="A518" s="4" t="s">
        <v>9</v>
      </c>
      <c r="B518" s="5">
        <f>SUM(B516:B517)</f>
        <v>39.885999999999996</v>
      </c>
    </row>
    <row r="519" spans="1:2" ht="31.5" x14ac:dyDescent="0.25">
      <c r="A519" s="10" t="s">
        <v>123</v>
      </c>
      <c r="B519" s="11">
        <f>2.59*14000/1000</f>
        <v>36.26</v>
      </c>
    </row>
    <row r="520" spans="1:2" ht="15.75" x14ac:dyDescent="0.25">
      <c r="A520" s="10" t="s">
        <v>8</v>
      </c>
      <c r="B520" s="11">
        <f>B519*0.1</f>
        <v>3.6259999999999999</v>
      </c>
    </row>
    <row r="521" spans="1:2" ht="15.75" x14ac:dyDescent="0.25">
      <c r="A521" s="4" t="s">
        <v>9</v>
      </c>
      <c r="B521" s="5">
        <f>SUM(B519:B520)</f>
        <v>39.885999999999996</v>
      </c>
    </row>
    <row r="522" spans="1:2" ht="15.75" x14ac:dyDescent="0.25">
      <c r="A522" s="20" t="str">
        <f>ТЭО!A216</f>
        <v xml:space="preserve">АРТПС Радошковичи                      </v>
      </c>
      <c r="B522" s="21"/>
    </row>
    <row r="523" spans="1:2" ht="31.5" x14ac:dyDescent="0.25">
      <c r="A523" s="10" t="s">
        <v>122</v>
      </c>
      <c r="B523" s="11">
        <f>2.59*29000/1000</f>
        <v>75.11</v>
      </c>
    </row>
    <row r="524" spans="1:2" ht="15.75" x14ac:dyDescent="0.25">
      <c r="A524" s="10" t="s">
        <v>8</v>
      </c>
      <c r="B524" s="11">
        <f>B523*0.1</f>
        <v>7.5110000000000001</v>
      </c>
    </row>
    <row r="525" spans="1:2" ht="15.75" x14ac:dyDescent="0.25">
      <c r="A525" s="4" t="s">
        <v>9</v>
      </c>
      <c r="B525" s="5">
        <f>SUM(B523:B524)</f>
        <v>82.620999999999995</v>
      </c>
    </row>
    <row r="526" spans="1:2" ht="15.75" x14ac:dyDescent="0.25">
      <c r="A526" s="20" t="str">
        <f>ТЭО!A218</f>
        <v xml:space="preserve">АРТПС Свислочь                 </v>
      </c>
      <c r="B526" s="21"/>
    </row>
    <row r="527" spans="1:2" ht="31.5" x14ac:dyDescent="0.25">
      <c r="A527" s="10" t="s">
        <v>122</v>
      </c>
      <c r="B527" s="11">
        <f>2.59*29000/1000</f>
        <v>75.11</v>
      </c>
    </row>
    <row r="528" spans="1:2" ht="15.75" x14ac:dyDescent="0.25">
      <c r="A528" s="10" t="s">
        <v>8</v>
      </c>
      <c r="B528" s="11">
        <f>B527*0.1</f>
        <v>7.5110000000000001</v>
      </c>
    </row>
    <row r="529" spans="1:2" ht="15.75" x14ac:dyDescent="0.25">
      <c r="A529" s="4" t="s">
        <v>9</v>
      </c>
      <c r="B529" s="5">
        <f>SUM(B527:B528)</f>
        <v>82.620999999999995</v>
      </c>
    </row>
    <row r="530" spans="1:2" ht="15.75" x14ac:dyDescent="0.25">
      <c r="A530" s="20" t="str">
        <f>ТЭО!A220</f>
        <v xml:space="preserve">АРТПС Сенно                  </v>
      </c>
      <c r="B530" s="21"/>
    </row>
    <row r="531" spans="1:2" ht="31.5" x14ac:dyDescent="0.25">
      <c r="A531" s="10" t="s">
        <v>122</v>
      </c>
      <c r="B531" s="11">
        <f>2.59*29000/1000</f>
        <v>75.11</v>
      </c>
    </row>
    <row r="532" spans="1:2" ht="15.75" x14ac:dyDescent="0.25">
      <c r="A532" s="10" t="s">
        <v>8</v>
      </c>
      <c r="B532" s="11">
        <f>B531*0.1</f>
        <v>7.5110000000000001</v>
      </c>
    </row>
    <row r="533" spans="1:2" ht="15.75" x14ac:dyDescent="0.25">
      <c r="A533" s="4" t="s">
        <v>9</v>
      </c>
      <c r="B533" s="5">
        <f>SUM(B531:B532)</f>
        <v>82.620999999999995</v>
      </c>
    </row>
    <row r="534" spans="1:2" ht="31.5" x14ac:dyDescent="0.25">
      <c r="A534" s="10" t="s">
        <v>124</v>
      </c>
      <c r="B534" s="11">
        <f>2.59*12000/1000</f>
        <v>31.08</v>
      </c>
    </row>
    <row r="535" spans="1:2" ht="15.75" x14ac:dyDescent="0.25">
      <c r="A535" s="10" t="s">
        <v>8</v>
      </c>
      <c r="B535" s="11">
        <f>B534*0.1</f>
        <v>3.1080000000000001</v>
      </c>
    </row>
    <row r="536" spans="1:2" ht="15.75" x14ac:dyDescent="0.25">
      <c r="A536" s="4" t="s">
        <v>9</v>
      </c>
      <c r="B536" s="5">
        <f>SUM(B534:B535)</f>
        <v>34.187999999999995</v>
      </c>
    </row>
    <row r="537" spans="1:2" ht="31.5" x14ac:dyDescent="0.25">
      <c r="A537" s="10" t="s">
        <v>124</v>
      </c>
      <c r="B537" s="11">
        <f>2.59*12000/1000</f>
        <v>31.08</v>
      </c>
    </row>
    <row r="538" spans="1:2" ht="15.75" x14ac:dyDescent="0.25">
      <c r="A538" s="10" t="s">
        <v>8</v>
      </c>
      <c r="B538" s="11">
        <f>B537*0.1</f>
        <v>3.1080000000000001</v>
      </c>
    </row>
    <row r="539" spans="1:2" ht="15.75" x14ac:dyDescent="0.25">
      <c r="A539" s="4" t="s">
        <v>9</v>
      </c>
      <c r="B539" s="5">
        <f>SUM(B537:B538)</f>
        <v>34.187999999999995</v>
      </c>
    </row>
    <row r="540" spans="1:2" ht="15.75" x14ac:dyDescent="0.25">
      <c r="A540" s="20" t="str">
        <f>ТЭО!A224</f>
        <v xml:space="preserve">АРТПС Скерси                    </v>
      </c>
      <c r="B540" s="21"/>
    </row>
    <row r="541" spans="1:2" ht="31.5" x14ac:dyDescent="0.25">
      <c r="A541" s="10" t="s">
        <v>124</v>
      </c>
      <c r="B541" s="11">
        <f>2.59*12000/1000</f>
        <v>31.08</v>
      </c>
    </row>
    <row r="542" spans="1:2" ht="15.75" x14ac:dyDescent="0.25">
      <c r="A542" s="10" t="s">
        <v>8</v>
      </c>
      <c r="B542" s="11">
        <f>B541*0.1</f>
        <v>3.1080000000000001</v>
      </c>
    </row>
    <row r="543" spans="1:2" ht="15.75" x14ac:dyDescent="0.25">
      <c r="A543" s="4" t="s">
        <v>9</v>
      </c>
      <c r="B543" s="5">
        <f>SUM(B541:B542)</f>
        <v>34.187999999999995</v>
      </c>
    </row>
    <row r="544" spans="1:2" ht="31.5" x14ac:dyDescent="0.25">
      <c r="A544" s="10" t="s">
        <v>124</v>
      </c>
      <c r="B544" s="11">
        <f>2.59*12000/1000</f>
        <v>31.08</v>
      </c>
    </row>
    <row r="545" spans="1:2" ht="15.75" x14ac:dyDescent="0.25">
      <c r="A545" s="10" t="s">
        <v>8</v>
      </c>
      <c r="B545" s="11">
        <f>B544*0.1</f>
        <v>3.1080000000000001</v>
      </c>
    </row>
    <row r="546" spans="1:2" ht="15.75" x14ac:dyDescent="0.25">
      <c r="A546" s="4" t="s">
        <v>9</v>
      </c>
      <c r="B546" s="5">
        <f>SUM(B544:B545)</f>
        <v>34.187999999999995</v>
      </c>
    </row>
    <row r="547" spans="1:2" ht="31.5" x14ac:dyDescent="0.25">
      <c r="A547" s="10" t="s">
        <v>120</v>
      </c>
      <c r="B547" s="11">
        <f>2.59*10000/1000</f>
        <v>25.9</v>
      </c>
    </row>
    <row r="548" spans="1:2" ht="15.75" x14ac:dyDescent="0.25">
      <c r="A548" s="10" t="s">
        <v>8</v>
      </c>
      <c r="B548" s="11">
        <f>B547*0.1</f>
        <v>2.59</v>
      </c>
    </row>
    <row r="549" spans="1:2" ht="15.75" x14ac:dyDescent="0.25">
      <c r="A549" s="4" t="s">
        <v>9</v>
      </c>
      <c r="B549" s="5">
        <f>SUM(B547:B548)</f>
        <v>28.49</v>
      </c>
    </row>
    <row r="550" spans="1:2" ht="15.75" x14ac:dyDescent="0.25">
      <c r="A550" s="20" t="str">
        <f>ТЭО!A228</f>
        <v xml:space="preserve">АРТПС Славгород                  </v>
      </c>
      <c r="B550" s="21"/>
    </row>
    <row r="551" spans="1:2" ht="31.5" x14ac:dyDescent="0.25">
      <c r="A551" s="10" t="s">
        <v>122</v>
      </c>
      <c r="B551" s="11">
        <f>2.59*29000/1000</f>
        <v>75.11</v>
      </c>
    </row>
    <row r="552" spans="1:2" ht="15.75" x14ac:dyDescent="0.25">
      <c r="A552" s="10" t="s">
        <v>8</v>
      </c>
      <c r="B552" s="11">
        <f>B551*0.1</f>
        <v>7.5110000000000001</v>
      </c>
    </row>
    <row r="553" spans="1:2" ht="15.75" x14ac:dyDescent="0.25">
      <c r="A553" s="4" t="s">
        <v>9</v>
      </c>
      <c r="B553" s="5">
        <f>SUM(B551:B552)</f>
        <v>82.620999999999995</v>
      </c>
    </row>
    <row r="554" spans="1:2" ht="31.5" x14ac:dyDescent="0.25">
      <c r="A554" s="10" t="s">
        <v>122</v>
      </c>
      <c r="B554" s="11">
        <f>2.59*29000/1000</f>
        <v>75.11</v>
      </c>
    </row>
    <row r="555" spans="1:2" ht="15.75" x14ac:dyDescent="0.25">
      <c r="A555" s="10" t="s">
        <v>8</v>
      </c>
      <c r="B555" s="11">
        <f>B554*0.1</f>
        <v>7.5110000000000001</v>
      </c>
    </row>
    <row r="556" spans="1:2" ht="15.75" x14ac:dyDescent="0.25">
      <c r="A556" s="4" t="s">
        <v>9</v>
      </c>
      <c r="B556" s="5">
        <f>SUM(B554:B555)</f>
        <v>82.620999999999995</v>
      </c>
    </row>
    <row r="557" spans="1:2" ht="31.5" x14ac:dyDescent="0.25">
      <c r="A557" s="10" t="s">
        <v>132</v>
      </c>
      <c r="B557" s="11">
        <f>2.59*25000/1000</f>
        <v>64.75</v>
      </c>
    </row>
    <row r="558" spans="1:2" ht="15.75" x14ac:dyDescent="0.25">
      <c r="A558" s="10" t="s">
        <v>8</v>
      </c>
      <c r="B558" s="11">
        <f>B557*0.1</f>
        <v>6.4750000000000005</v>
      </c>
    </row>
    <row r="559" spans="1:2" ht="15.75" x14ac:dyDescent="0.25">
      <c r="A559" s="4" t="s">
        <v>9</v>
      </c>
      <c r="B559" s="5">
        <v>71.3</v>
      </c>
    </row>
    <row r="560" spans="1:2" ht="15.75" x14ac:dyDescent="0.25">
      <c r="A560" s="20" t="str">
        <f>ТЭО!A232</f>
        <v xml:space="preserve">АРТПС Слобода                    </v>
      </c>
      <c r="B560" s="21"/>
    </row>
    <row r="561" spans="1:2" ht="31.5" x14ac:dyDescent="0.25">
      <c r="A561" s="10" t="s">
        <v>128</v>
      </c>
      <c r="B561" s="11">
        <f>2.59*18000/1000</f>
        <v>46.62</v>
      </c>
    </row>
    <row r="562" spans="1:2" ht="15.75" x14ac:dyDescent="0.25">
      <c r="A562" s="10" t="s">
        <v>8</v>
      </c>
      <c r="B562" s="11">
        <f>B561*0.1</f>
        <v>4.6619999999999999</v>
      </c>
    </row>
    <row r="563" spans="1:2" ht="15.75" x14ac:dyDescent="0.25">
      <c r="A563" s="4" t="s">
        <v>9</v>
      </c>
      <c r="B563" s="5">
        <f>SUM(B561:B562)</f>
        <v>51.281999999999996</v>
      </c>
    </row>
    <row r="564" spans="1:2" ht="31.5" x14ac:dyDescent="0.25">
      <c r="A564" s="10" t="s">
        <v>122</v>
      </c>
      <c r="B564" s="11">
        <f>2.59*29000/1000</f>
        <v>75.11</v>
      </c>
    </row>
    <row r="565" spans="1:2" ht="15.75" x14ac:dyDescent="0.25">
      <c r="A565" s="10" t="s">
        <v>8</v>
      </c>
      <c r="B565" s="11">
        <f>B564*0.1</f>
        <v>7.5110000000000001</v>
      </c>
    </row>
    <row r="566" spans="1:2" ht="15.75" x14ac:dyDescent="0.25">
      <c r="A566" s="4" t="s">
        <v>9</v>
      </c>
      <c r="B566" s="5">
        <f>SUM(B564:B565)</f>
        <v>82.620999999999995</v>
      </c>
    </row>
    <row r="567" spans="1:2" ht="31.5" x14ac:dyDescent="0.25">
      <c r="A567" s="10" t="s">
        <v>132</v>
      </c>
      <c r="B567" s="11">
        <f>2.59*25000/1000</f>
        <v>64.75</v>
      </c>
    </row>
    <row r="568" spans="1:2" ht="15.75" x14ac:dyDescent="0.25">
      <c r="A568" s="10" t="s">
        <v>8</v>
      </c>
      <c r="B568" s="11">
        <f>B567*0.1</f>
        <v>6.4750000000000005</v>
      </c>
    </row>
    <row r="569" spans="1:2" ht="15.75" x14ac:dyDescent="0.25">
      <c r="A569" s="4" t="s">
        <v>9</v>
      </c>
      <c r="B569" s="5">
        <v>71.3</v>
      </c>
    </row>
    <row r="570" spans="1:2" ht="15.75" x14ac:dyDescent="0.25">
      <c r="A570" s="20" t="str">
        <f>ТЭО!A236</f>
        <v xml:space="preserve">АРТПС Сметаничи                 </v>
      </c>
      <c r="B570" s="21"/>
    </row>
    <row r="571" spans="1:2" ht="31.5" x14ac:dyDescent="0.25">
      <c r="A571" s="10" t="s">
        <v>126</v>
      </c>
      <c r="B571" s="11">
        <f>2.59*20000/1000</f>
        <v>51.8</v>
      </c>
    </row>
    <row r="572" spans="1:2" ht="15.75" x14ac:dyDescent="0.25">
      <c r="A572" s="10" t="s">
        <v>8</v>
      </c>
      <c r="B572" s="11">
        <f>B571*0.1</f>
        <v>5.18</v>
      </c>
    </row>
    <row r="573" spans="1:2" ht="15.75" x14ac:dyDescent="0.25">
      <c r="A573" s="4" t="s">
        <v>9</v>
      </c>
      <c r="B573" s="5">
        <f>SUM(B571:B572)</f>
        <v>56.98</v>
      </c>
    </row>
    <row r="574" spans="1:2" ht="31.5" x14ac:dyDescent="0.25">
      <c r="A574" s="10" t="s">
        <v>126</v>
      </c>
      <c r="B574" s="11">
        <f>2.59*20000/1000</f>
        <v>51.8</v>
      </c>
    </row>
    <row r="575" spans="1:2" ht="15.75" x14ac:dyDescent="0.25">
      <c r="A575" s="10" t="s">
        <v>8</v>
      </c>
      <c r="B575" s="11">
        <f>B574*0.1</f>
        <v>5.18</v>
      </c>
    </row>
    <row r="576" spans="1:2" ht="15.75" x14ac:dyDescent="0.25">
      <c r="A576" s="4" t="s">
        <v>9</v>
      </c>
      <c r="B576" s="5">
        <f>SUM(B574:B575)</f>
        <v>56.98</v>
      </c>
    </row>
    <row r="577" spans="1:2" ht="31.5" x14ac:dyDescent="0.25">
      <c r="A577" s="10" t="s">
        <v>126</v>
      </c>
      <c r="B577" s="11">
        <f>2.59*20000/1000</f>
        <v>51.8</v>
      </c>
    </row>
    <row r="578" spans="1:2" ht="15.75" x14ac:dyDescent="0.25">
      <c r="A578" s="10" t="s">
        <v>8</v>
      </c>
      <c r="B578" s="11">
        <f>B577*0.1</f>
        <v>5.18</v>
      </c>
    </row>
    <row r="579" spans="1:2" ht="15.75" x14ac:dyDescent="0.25">
      <c r="A579" s="4" t="s">
        <v>9</v>
      </c>
      <c r="B579" s="5">
        <f>SUM(B577:B578)</f>
        <v>56.98</v>
      </c>
    </row>
    <row r="580" spans="1:2" ht="31.5" x14ac:dyDescent="0.25">
      <c r="A580" s="10" t="s">
        <v>126</v>
      </c>
      <c r="B580" s="11">
        <f>2.59*20000/1000</f>
        <v>51.8</v>
      </c>
    </row>
    <row r="581" spans="1:2" ht="15.75" x14ac:dyDescent="0.25">
      <c r="A581" s="10" t="s">
        <v>8</v>
      </c>
      <c r="B581" s="11">
        <f>B580*0.1</f>
        <v>5.18</v>
      </c>
    </row>
    <row r="582" spans="1:2" ht="15.75" x14ac:dyDescent="0.25">
      <c r="A582" s="4" t="s">
        <v>9</v>
      </c>
      <c r="B582" s="5">
        <f>SUM(B580:B581)</f>
        <v>56.98</v>
      </c>
    </row>
    <row r="583" spans="1:2" ht="31.5" x14ac:dyDescent="0.25">
      <c r="A583" s="10" t="s">
        <v>126</v>
      </c>
      <c r="B583" s="11">
        <f>2.59*20000/1000</f>
        <v>51.8</v>
      </c>
    </row>
    <row r="584" spans="1:2" ht="15.75" x14ac:dyDescent="0.25">
      <c r="A584" s="10" t="s">
        <v>8</v>
      </c>
      <c r="B584" s="11">
        <f>B583*0.1</f>
        <v>5.18</v>
      </c>
    </row>
    <row r="585" spans="1:2" ht="15.75" x14ac:dyDescent="0.25">
      <c r="A585" s="4" t="s">
        <v>9</v>
      </c>
      <c r="B585" s="5">
        <f>SUM(B583:B584)</f>
        <v>56.98</v>
      </c>
    </row>
    <row r="586" spans="1:2" ht="31.5" x14ac:dyDescent="0.25">
      <c r="A586" s="10" t="s">
        <v>124</v>
      </c>
      <c r="B586" s="11">
        <f>2.59*12000/1000</f>
        <v>31.08</v>
      </c>
    </row>
    <row r="587" spans="1:2" ht="15.75" x14ac:dyDescent="0.25">
      <c r="A587" s="10" t="s">
        <v>8</v>
      </c>
      <c r="B587" s="11">
        <f>B586*0.1</f>
        <v>3.1080000000000001</v>
      </c>
    </row>
    <row r="588" spans="1:2" ht="15.75" x14ac:dyDescent="0.25">
      <c r="A588" s="4" t="s">
        <v>9</v>
      </c>
      <c r="B588" s="5">
        <f>SUM(B586:B587)</f>
        <v>34.187999999999995</v>
      </c>
    </row>
    <row r="589" spans="1:2" ht="31.5" x14ac:dyDescent="0.25">
      <c r="A589" s="10" t="s">
        <v>126</v>
      </c>
      <c r="B589" s="11">
        <f>2.59*20000/1000</f>
        <v>51.8</v>
      </c>
    </row>
    <row r="590" spans="1:2" ht="15.75" x14ac:dyDescent="0.25">
      <c r="A590" s="10" t="s">
        <v>8</v>
      </c>
      <c r="B590" s="11">
        <f>B589*0.1</f>
        <v>5.18</v>
      </c>
    </row>
    <row r="591" spans="1:2" ht="15.75" x14ac:dyDescent="0.25">
      <c r="A591" s="4" t="s">
        <v>9</v>
      </c>
      <c r="B591" s="5">
        <f>SUM(B589:B590)</f>
        <v>56.98</v>
      </c>
    </row>
    <row r="592" spans="1:2" ht="15.75" x14ac:dyDescent="0.25">
      <c r="A592" s="20" t="str">
        <f>ТЭО!A244</f>
        <v xml:space="preserve">АРТПС Сморгонь                  </v>
      </c>
      <c r="B592" s="21"/>
    </row>
    <row r="593" spans="1:2" ht="31.5" x14ac:dyDescent="0.25">
      <c r="A593" s="10" t="s">
        <v>132</v>
      </c>
      <c r="B593" s="11">
        <f>2.59*25000/1000</f>
        <v>64.75</v>
      </c>
    </row>
    <row r="594" spans="1:2" ht="15.75" x14ac:dyDescent="0.25">
      <c r="A594" s="10" t="s">
        <v>8</v>
      </c>
      <c r="B594" s="11">
        <f>B593*0.1</f>
        <v>6.4750000000000005</v>
      </c>
    </row>
    <row r="595" spans="1:2" ht="15.75" x14ac:dyDescent="0.25">
      <c r="A595" s="4" t="s">
        <v>9</v>
      </c>
      <c r="B595" s="5">
        <v>71.3</v>
      </c>
    </row>
    <row r="596" spans="1:2" ht="15.75" x14ac:dyDescent="0.25">
      <c r="A596" s="20" t="str">
        <f>ТЭО!A246</f>
        <v xml:space="preserve">АРТПС Солигорск               </v>
      </c>
      <c r="B596" s="21"/>
    </row>
    <row r="597" spans="1:2" ht="31.5" x14ac:dyDescent="0.25">
      <c r="A597" s="10" t="s">
        <v>132</v>
      </c>
      <c r="B597" s="11">
        <f>2.59*25000/1000</f>
        <v>64.75</v>
      </c>
    </row>
    <row r="598" spans="1:2" ht="15.75" x14ac:dyDescent="0.25">
      <c r="A598" s="10" t="s">
        <v>8</v>
      </c>
      <c r="B598" s="11">
        <f>B597*0.1</f>
        <v>6.4750000000000005</v>
      </c>
    </row>
    <row r="599" spans="1:2" ht="15.75" x14ac:dyDescent="0.25">
      <c r="A599" s="4" t="s">
        <v>9</v>
      </c>
      <c r="B599" s="5">
        <v>71.3</v>
      </c>
    </row>
    <row r="600" spans="1:2" ht="31.5" x14ac:dyDescent="0.25">
      <c r="A600" s="10" t="s">
        <v>122</v>
      </c>
      <c r="B600" s="11">
        <f>2.59*29000/1000</f>
        <v>75.11</v>
      </c>
    </row>
    <row r="601" spans="1:2" ht="15.75" x14ac:dyDescent="0.25">
      <c r="A601" s="10" t="s">
        <v>8</v>
      </c>
      <c r="B601" s="11">
        <f>B600*0.1</f>
        <v>7.5110000000000001</v>
      </c>
    </row>
    <row r="602" spans="1:2" ht="15.75" x14ac:dyDescent="0.25">
      <c r="A602" s="4" t="s">
        <v>9</v>
      </c>
      <c r="B602" s="5">
        <f>SUM(B600:B601)</f>
        <v>82.620999999999995</v>
      </c>
    </row>
    <row r="603" spans="1:2" ht="31.5" x14ac:dyDescent="0.25">
      <c r="A603" s="10" t="s">
        <v>126</v>
      </c>
      <c r="B603" s="11">
        <f>2.59*20000/1000</f>
        <v>51.8</v>
      </c>
    </row>
    <row r="604" spans="1:2" ht="15.75" x14ac:dyDescent="0.25">
      <c r="A604" s="10" t="s">
        <v>8</v>
      </c>
      <c r="B604" s="11">
        <f>B603*0.1</f>
        <v>5.18</v>
      </c>
    </row>
    <row r="605" spans="1:2" ht="15.75" x14ac:dyDescent="0.25">
      <c r="A605" s="4" t="s">
        <v>9</v>
      </c>
      <c r="B605" s="5">
        <f>SUM(B603:B604)</f>
        <v>56.98</v>
      </c>
    </row>
    <row r="606" spans="1:2" ht="31.5" x14ac:dyDescent="0.25">
      <c r="A606" s="10" t="s">
        <v>126</v>
      </c>
      <c r="B606" s="11">
        <f>2.59*20000/1000</f>
        <v>51.8</v>
      </c>
    </row>
    <row r="607" spans="1:2" ht="15.75" x14ac:dyDescent="0.25">
      <c r="A607" s="10" t="s">
        <v>8</v>
      </c>
      <c r="B607" s="11">
        <f>B606*0.1</f>
        <v>5.18</v>
      </c>
    </row>
    <row r="608" spans="1:2" ht="15.75" x14ac:dyDescent="0.25">
      <c r="A608" s="4" t="s">
        <v>9</v>
      </c>
      <c r="B608" s="5">
        <f>SUM(B606:B607)</f>
        <v>56.98</v>
      </c>
    </row>
    <row r="609" spans="1:2" ht="31.5" x14ac:dyDescent="0.25">
      <c r="A609" s="10" t="s">
        <v>124</v>
      </c>
      <c r="B609" s="11">
        <f>2.59*12000/1000</f>
        <v>31.08</v>
      </c>
    </row>
    <row r="610" spans="1:2" ht="15.75" x14ac:dyDescent="0.25">
      <c r="A610" s="10" t="s">
        <v>8</v>
      </c>
      <c r="B610" s="11">
        <f>B609*0.1</f>
        <v>3.1080000000000001</v>
      </c>
    </row>
    <row r="611" spans="1:2" ht="15.75" x14ac:dyDescent="0.25">
      <c r="A611" s="4" t="s">
        <v>9</v>
      </c>
      <c r="B611" s="5">
        <f>SUM(B609:B610)</f>
        <v>34.187999999999995</v>
      </c>
    </row>
    <row r="612" spans="1:2" ht="15.75" x14ac:dyDescent="0.25">
      <c r="A612" s="20" t="str">
        <f>ТЭО!A252</f>
        <v xml:space="preserve">АРТПС Солтаново               </v>
      </c>
      <c r="B612" s="21"/>
    </row>
    <row r="613" spans="1:2" ht="31.5" x14ac:dyDescent="0.25">
      <c r="A613" s="10" t="s">
        <v>132</v>
      </c>
      <c r="B613" s="11">
        <f>2.59*25000/1000</f>
        <v>64.75</v>
      </c>
    </row>
    <row r="614" spans="1:2" ht="15.75" x14ac:dyDescent="0.25">
      <c r="A614" s="10" t="s">
        <v>8</v>
      </c>
      <c r="B614" s="11">
        <f>B613*0.1</f>
        <v>6.4750000000000005</v>
      </c>
    </row>
    <row r="615" spans="1:2" ht="15.75" x14ac:dyDescent="0.25">
      <c r="A615" s="4" t="s">
        <v>9</v>
      </c>
      <c r="B615" s="5">
        <v>71.3</v>
      </c>
    </row>
    <row r="616" spans="1:2" ht="15.75" x14ac:dyDescent="0.25">
      <c r="A616" s="20" t="str">
        <f>ТЭО!A254</f>
        <v xml:space="preserve">АРТПС Сосны                 </v>
      </c>
      <c r="B616" s="21"/>
    </row>
    <row r="617" spans="1:2" ht="31.5" x14ac:dyDescent="0.25">
      <c r="A617" s="10" t="s">
        <v>132</v>
      </c>
      <c r="B617" s="11">
        <f>2.59*25000/1000</f>
        <v>64.75</v>
      </c>
    </row>
    <row r="618" spans="1:2" ht="15.75" x14ac:dyDescent="0.25">
      <c r="A618" s="10" t="s">
        <v>8</v>
      </c>
      <c r="B618" s="11">
        <f>B617*0.1</f>
        <v>6.4750000000000005</v>
      </c>
    </row>
    <row r="619" spans="1:2" ht="15.75" x14ac:dyDescent="0.25">
      <c r="A619" s="4" t="s">
        <v>9</v>
      </c>
      <c r="B619" s="5">
        <v>71.3</v>
      </c>
    </row>
    <row r="620" spans="1:2" ht="31.5" x14ac:dyDescent="0.25">
      <c r="A620" s="10" t="s">
        <v>124</v>
      </c>
      <c r="B620" s="11">
        <f>2.59*12000/1000</f>
        <v>31.08</v>
      </c>
    </row>
    <row r="621" spans="1:2" ht="15.75" x14ac:dyDescent="0.25">
      <c r="A621" s="10" t="s">
        <v>8</v>
      </c>
      <c r="B621" s="11">
        <f>B620*0.1</f>
        <v>3.1080000000000001</v>
      </c>
    </row>
    <row r="622" spans="1:2" ht="15.75" x14ac:dyDescent="0.25">
      <c r="A622" s="4" t="s">
        <v>9</v>
      </c>
      <c r="B622" s="5">
        <f>SUM(B620:B621)</f>
        <v>34.187999999999995</v>
      </c>
    </row>
    <row r="623" spans="1:2" ht="15.75" x14ac:dyDescent="0.25">
      <c r="A623" s="20" t="str">
        <f>ТЭО!A257</f>
        <v xml:space="preserve">АРТПС Старые Дороги              </v>
      </c>
      <c r="B623" s="21"/>
    </row>
    <row r="624" spans="1:2" ht="31.5" x14ac:dyDescent="0.25">
      <c r="A624" s="10" t="s">
        <v>122</v>
      </c>
      <c r="B624" s="11">
        <f>2.59*29000/1000</f>
        <v>75.11</v>
      </c>
    </row>
    <row r="625" spans="1:2" ht="15.75" x14ac:dyDescent="0.25">
      <c r="A625" s="10" t="s">
        <v>8</v>
      </c>
      <c r="B625" s="11">
        <f>B624*0.1</f>
        <v>7.5110000000000001</v>
      </c>
    </row>
    <row r="626" spans="1:2" ht="15.75" x14ac:dyDescent="0.25">
      <c r="A626" s="4" t="s">
        <v>9</v>
      </c>
      <c r="B626" s="5">
        <f>SUM(B624:B625)</f>
        <v>82.620999999999995</v>
      </c>
    </row>
    <row r="627" spans="1:2" ht="15.75" x14ac:dyDescent="0.25">
      <c r="A627" s="20" t="str">
        <f>ТЭО!A259</f>
        <v xml:space="preserve">АРТПС Стодоличи                   </v>
      </c>
      <c r="B627" s="21"/>
    </row>
    <row r="628" spans="1:2" ht="31.5" x14ac:dyDescent="0.25">
      <c r="A628" s="10" t="s">
        <v>132</v>
      </c>
      <c r="B628" s="11">
        <f>2.59*25000/1000</f>
        <v>64.75</v>
      </c>
    </row>
    <row r="629" spans="1:2" ht="15.75" x14ac:dyDescent="0.25">
      <c r="A629" s="10" t="s">
        <v>8</v>
      </c>
      <c r="B629" s="11">
        <f>B628*0.1</f>
        <v>6.4750000000000005</v>
      </c>
    </row>
    <row r="630" spans="1:2" ht="15.75" x14ac:dyDescent="0.25">
      <c r="A630" s="4" t="s">
        <v>9</v>
      </c>
      <c r="B630" s="5">
        <v>71.3</v>
      </c>
    </row>
    <row r="631" spans="1:2" ht="31.5" x14ac:dyDescent="0.25">
      <c r="A631" s="10" t="s">
        <v>124</v>
      </c>
      <c r="B631" s="11">
        <f>2.59*12000/1000</f>
        <v>31.08</v>
      </c>
    </row>
    <row r="632" spans="1:2" ht="15.75" x14ac:dyDescent="0.25">
      <c r="A632" s="10" t="s">
        <v>8</v>
      </c>
      <c r="B632" s="11">
        <f>B631*0.1</f>
        <v>3.1080000000000001</v>
      </c>
    </row>
    <row r="633" spans="1:2" ht="15.75" x14ac:dyDescent="0.25">
      <c r="A633" s="4" t="s">
        <v>9</v>
      </c>
      <c r="B633" s="5">
        <f>SUM(B631:B632)</f>
        <v>34.187999999999995</v>
      </c>
    </row>
    <row r="634" spans="1:2" ht="31.5" x14ac:dyDescent="0.25">
      <c r="A634" s="10" t="s">
        <v>132</v>
      </c>
      <c r="B634" s="11">
        <f>2.59*25000/1000</f>
        <v>64.75</v>
      </c>
    </row>
    <row r="635" spans="1:2" ht="15.75" x14ac:dyDescent="0.25">
      <c r="A635" s="10" t="s">
        <v>8</v>
      </c>
      <c r="B635" s="11">
        <f>B634*0.1</f>
        <v>6.4750000000000005</v>
      </c>
    </row>
    <row r="636" spans="1:2" ht="15.75" x14ac:dyDescent="0.25">
      <c r="A636" s="4" t="s">
        <v>9</v>
      </c>
      <c r="B636" s="5">
        <v>71.3</v>
      </c>
    </row>
    <row r="637" spans="1:2" ht="31.5" x14ac:dyDescent="0.25">
      <c r="A637" s="10" t="s">
        <v>124</v>
      </c>
      <c r="B637" s="11">
        <f>2.59*12000/1000</f>
        <v>31.08</v>
      </c>
    </row>
    <row r="638" spans="1:2" ht="15.75" x14ac:dyDescent="0.25">
      <c r="A638" s="10" t="s">
        <v>8</v>
      </c>
      <c r="B638" s="11">
        <f>B637*0.1</f>
        <v>3.1080000000000001</v>
      </c>
    </row>
    <row r="639" spans="1:2" ht="15.75" x14ac:dyDescent="0.25">
      <c r="A639" s="4" t="s">
        <v>9</v>
      </c>
      <c r="B639" s="5">
        <f>SUM(B637:B638)</f>
        <v>34.187999999999995</v>
      </c>
    </row>
    <row r="640" spans="1:2" ht="15.75" x14ac:dyDescent="0.25">
      <c r="A640" s="20" t="str">
        <f>ТЭО!A264</f>
        <v xml:space="preserve">АРТПС Столбцы                    </v>
      </c>
      <c r="B640" s="21"/>
    </row>
    <row r="641" spans="1:2" ht="31.5" x14ac:dyDescent="0.25">
      <c r="A641" s="10" t="s">
        <v>122</v>
      </c>
      <c r="B641" s="11">
        <f>2.59*29000/1000</f>
        <v>75.11</v>
      </c>
    </row>
    <row r="642" spans="1:2" ht="15.75" x14ac:dyDescent="0.25">
      <c r="A642" s="10" t="s">
        <v>8</v>
      </c>
      <c r="B642" s="11">
        <f>B641*0.1</f>
        <v>7.5110000000000001</v>
      </c>
    </row>
    <row r="643" spans="1:2" ht="15.75" x14ac:dyDescent="0.25">
      <c r="A643" s="4" t="s">
        <v>9</v>
      </c>
      <c r="B643" s="5">
        <f>SUM(B641:B642)</f>
        <v>82.620999999999995</v>
      </c>
    </row>
    <row r="644" spans="1:2" ht="31.5" x14ac:dyDescent="0.25">
      <c r="A644" s="10" t="s">
        <v>123</v>
      </c>
      <c r="B644" s="11">
        <f>2.59*14000/1000</f>
        <v>36.26</v>
      </c>
    </row>
    <row r="645" spans="1:2" ht="15.75" x14ac:dyDescent="0.25">
      <c r="A645" s="10" t="s">
        <v>8</v>
      </c>
      <c r="B645" s="11">
        <f>B644*0.1</f>
        <v>3.6259999999999999</v>
      </c>
    </row>
    <row r="646" spans="1:2" ht="15.75" x14ac:dyDescent="0.25">
      <c r="A646" s="4" t="s">
        <v>9</v>
      </c>
      <c r="B646" s="5">
        <f>SUM(B644:B645)</f>
        <v>39.885999999999996</v>
      </c>
    </row>
    <row r="647" spans="1:2" ht="15.75" x14ac:dyDescent="0.25">
      <c r="A647" s="20" t="str">
        <f>ТЭО!A267</f>
        <v xml:space="preserve">АРТПС Столин                    </v>
      </c>
      <c r="B647" s="21"/>
    </row>
    <row r="648" spans="1:2" ht="31.5" x14ac:dyDescent="0.25">
      <c r="A648" s="10" t="s">
        <v>129</v>
      </c>
      <c r="B648" s="11">
        <f>2.59*13000/1000</f>
        <v>33.67</v>
      </c>
    </row>
    <row r="649" spans="1:2" ht="15.75" x14ac:dyDescent="0.25">
      <c r="A649" s="10" t="s">
        <v>8</v>
      </c>
      <c r="B649" s="11">
        <f>B648*0.1</f>
        <v>3.3670000000000004</v>
      </c>
    </row>
    <row r="650" spans="1:2" ht="15.75" x14ac:dyDescent="0.25">
      <c r="A650" s="4" t="s">
        <v>9</v>
      </c>
      <c r="B650" s="5">
        <v>37.1</v>
      </c>
    </row>
    <row r="651" spans="1:2" ht="31.5" x14ac:dyDescent="0.25">
      <c r="A651" s="10" t="s">
        <v>124</v>
      </c>
      <c r="B651" s="11">
        <f>2.59*12000/1000</f>
        <v>31.08</v>
      </c>
    </row>
    <row r="652" spans="1:2" ht="15.75" x14ac:dyDescent="0.25">
      <c r="A652" s="10" t="s">
        <v>8</v>
      </c>
      <c r="B652" s="11">
        <f>B651*0.1</f>
        <v>3.1080000000000001</v>
      </c>
    </row>
    <row r="653" spans="1:2" ht="15.75" x14ac:dyDescent="0.25">
      <c r="A653" s="4" t="s">
        <v>9</v>
      </c>
      <c r="B653" s="5">
        <f>SUM(B651:B652)</f>
        <v>34.187999999999995</v>
      </c>
    </row>
    <row r="654" spans="1:2" ht="31.5" x14ac:dyDescent="0.25">
      <c r="A654" s="10" t="s">
        <v>124</v>
      </c>
      <c r="B654" s="11">
        <f>2.59*12000/1000</f>
        <v>31.08</v>
      </c>
    </row>
    <row r="655" spans="1:2" ht="15.75" x14ac:dyDescent="0.25">
      <c r="A655" s="10" t="s">
        <v>8</v>
      </c>
      <c r="B655" s="11">
        <f>B654*0.1</f>
        <v>3.1080000000000001</v>
      </c>
    </row>
    <row r="656" spans="1:2" ht="15.75" x14ac:dyDescent="0.25">
      <c r="A656" s="4" t="s">
        <v>9</v>
      </c>
      <c r="B656" s="5">
        <f>SUM(B654:B655)</f>
        <v>34.187999999999995</v>
      </c>
    </row>
    <row r="657" spans="1:2" ht="15.75" x14ac:dyDescent="0.25">
      <c r="A657" s="20" t="str">
        <f>ТЭО!A271</f>
        <v xml:space="preserve">АРТПС Струбки                     </v>
      </c>
      <c r="B657" s="21"/>
    </row>
    <row r="658" spans="1:2" ht="31.5" x14ac:dyDescent="0.25">
      <c r="A658" s="10" t="s">
        <v>124</v>
      </c>
      <c r="B658" s="11">
        <f>2.59*12000/1000</f>
        <v>31.08</v>
      </c>
    </row>
    <row r="659" spans="1:2" ht="15.75" x14ac:dyDescent="0.25">
      <c r="A659" s="10" t="s">
        <v>8</v>
      </c>
      <c r="B659" s="11">
        <f>B658*0.1</f>
        <v>3.1080000000000001</v>
      </c>
    </row>
    <row r="660" spans="1:2" ht="15.75" x14ac:dyDescent="0.25">
      <c r="A660" s="4" t="s">
        <v>9</v>
      </c>
      <c r="B660" s="5">
        <f>SUM(B658:B659)</f>
        <v>34.187999999999995</v>
      </c>
    </row>
    <row r="661" spans="1:2" ht="31.5" x14ac:dyDescent="0.25">
      <c r="A661" s="10" t="s">
        <v>124</v>
      </c>
      <c r="B661" s="11">
        <f>2.59*12000/1000</f>
        <v>31.08</v>
      </c>
    </row>
    <row r="662" spans="1:2" ht="15.75" x14ac:dyDescent="0.25">
      <c r="A662" s="10" t="s">
        <v>8</v>
      </c>
      <c r="B662" s="11">
        <f>B661*0.1</f>
        <v>3.1080000000000001</v>
      </c>
    </row>
    <row r="663" spans="1:2" ht="15.75" x14ac:dyDescent="0.25">
      <c r="A663" s="4" t="s">
        <v>9</v>
      </c>
      <c r="B663" s="5">
        <f>SUM(B661:B662)</f>
        <v>34.187999999999995</v>
      </c>
    </row>
    <row r="664" spans="1:2" ht="15.75" x14ac:dyDescent="0.25">
      <c r="A664" s="20" t="str">
        <f>ТЭО!A274</f>
        <v xml:space="preserve">АРТПС Техтин                      </v>
      </c>
      <c r="B664" s="21"/>
    </row>
    <row r="665" spans="1:2" ht="31.5" x14ac:dyDescent="0.25">
      <c r="A665" s="10" t="s">
        <v>122</v>
      </c>
      <c r="B665" s="11">
        <f>2.59*29000/1000</f>
        <v>75.11</v>
      </c>
    </row>
    <row r="666" spans="1:2" ht="15.75" x14ac:dyDescent="0.25">
      <c r="A666" s="10" t="s">
        <v>8</v>
      </c>
      <c r="B666" s="11">
        <f>B665*0.1</f>
        <v>7.5110000000000001</v>
      </c>
    </row>
    <row r="667" spans="1:2" ht="15.75" x14ac:dyDescent="0.25">
      <c r="A667" s="4" t="s">
        <v>9</v>
      </c>
      <c r="B667" s="5">
        <f>SUM(B665:B666)</f>
        <v>82.620999999999995</v>
      </c>
    </row>
    <row r="668" spans="1:2" ht="31.5" x14ac:dyDescent="0.25">
      <c r="A668" s="10" t="s">
        <v>123</v>
      </c>
      <c r="B668" s="11">
        <f>2.59*14000/1000</f>
        <v>36.26</v>
      </c>
    </row>
    <row r="669" spans="1:2" ht="15.75" x14ac:dyDescent="0.25">
      <c r="A669" s="10" t="s">
        <v>8</v>
      </c>
      <c r="B669" s="11">
        <f>B668*0.1</f>
        <v>3.6259999999999999</v>
      </c>
    </row>
    <row r="670" spans="1:2" ht="15.75" x14ac:dyDescent="0.25">
      <c r="A670" s="4" t="s">
        <v>9</v>
      </c>
      <c r="B670" s="5">
        <f>SUM(B668:B669)</f>
        <v>39.885999999999996</v>
      </c>
    </row>
    <row r="671" spans="1:2" ht="15.75" x14ac:dyDescent="0.25">
      <c r="A671" s="20" t="str">
        <f>ТЭО!A277</f>
        <v xml:space="preserve">АРТПС Трокеники                  </v>
      </c>
      <c r="B671" s="21"/>
    </row>
    <row r="672" spans="1:2" ht="31.5" x14ac:dyDescent="0.25">
      <c r="A672" s="10" t="s">
        <v>124</v>
      </c>
      <c r="B672" s="11">
        <f>2.59*12000/1000</f>
        <v>31.08</v>
      </c>
    </row>
    <row r="673" spans="1:2" ht="15.75" x14ac:dyDescent="0.25">
      <c r="A673" s="10" t="s">
        <v>8</v>
      </c>
      <c r="B673" s="11">
        <f>B672*0.1</f>
        <v>3.1080000000000001</v>
      </c>
    </row>
    <row r="674" spans="1:2" ht="15.75" x14ac:dyDescent="0.25">
      <c r="A674" s="4" t="s">
        <v>9</v>
      </c>
      <c r="B674" s="5">
        <f>SUM(B672:B673)</f>
        <v>34.187999999999995</v>
      </c>
    </row>
    <row r="675" spans="1:2" ht="31.5" x14ac:dyDescent="0.25">
      <c r="A675" s="10" t="s">
        <v>124</v>
      </c>
      <c r="B675" s="11">
        <f>2.59*12000/1000</f>
        <v>31.08</v>
      </c>
    </row>
    <row r="676" spans="1:2" ht="15.75" x14ac:dyDescent="0.25">
      <c r="A676" s="10" t="s">
        <v>8</v>
      </c>
      <c r="B676" s="11">
        <f>B675*0.1</f>
        <v>3.1080000000000001</v>
      </c>
    </row>
    <row r="677" spans="1:2" ht="15.75" x14ac:dyDescent="0.25">
      <c r="A677" s="4" t="s">
        <v>9</v>
      </c>
      <c r="B677" s="5">
        <f>SUM(B675:B676)</f>
        <v>34.187999999999995</v>
      </c>
    </row>
    <row r="678" spans="1:2" ht="31.5" x14ac:dyDescent="0.25">
      <c r="A678" s="10" t="s">
        <v>124</v>
      </c>
      <c r="B678" s="11">
        <f>2.59*12000/1000</f>
        <v>31.08</v>
      </c>
    </row>
    <row r="679" spans="1:2" ht="15.75" x14ac:dyDescent="0.25">
      <c r="A679" s="10" t="s">
        <v>8</v>
      </c>
      <c r="B679" s="11">
        <f>B678*0.1</f>
        <v>3.1080000000000001</v>
      </c>
    </row>
    <row r="680" spans="1:2" ht="15.75" x14ac:dyDescent="0.25">
      <c r="A680" s="4" t="s">
        <v>9</v>
      </c>
      <c r="B680" s="5">
        <f>SUM(B678:B679)</f>
        <v>34.187999999999995</v>
      </c>
    </row>
    <row r="681" spans="1:2" ht="15.75" x14ac:dyDescent="0.25">
      <c r="A681" s="20" t="str">
        <f>ТЭО!A281</f>
        <v xml:space="preserve">АРТПС Ушачи                     </v>
      </c>
      <c r="B681" s="21"/>
    </row>
    <row r="682" spans="1:2" ht="31.5" x14ac:dyDescent="0.25">
      <c r="A682" s="10" t="s">
        <v>126</v>
      </c>
      <c r="B682" s="11">
        <f>2.59*20000/1000</f>
        <v>51.8</v>
      </c>
    </row>
    <row r="683" spans="1:2" ht="15.75" x14ac:dyDescent="0.25">
      <c r="A683" s="10" t="s">
        <v>8</v>
      </c>
      <c r="B683" s="11">
        <f>B682*0.1</f>
        <v>5.18</v>
      </c>
    </row>
    <row r="684" spans="1:2" ht="15.75" x14ac:dyDescent="0.25">
      <c r="A684" s="4" t="s">
        <v>9</v>
      </c>
      <c r="B684" s="5">
        <f>SUM(B682:B683)</f>
        <v>56.98</v>
      </c>
    </row>
    <row r="685" spans="1:2" ht="31.5" x14ac:dyDescent="0.25">
      <c r="A685" s="10" t="s">
        <v>126</v>
      </c>
      <c r="B685" s="11">
        <f>2.59*20000/1000</f>
        <v>51.8</v>
      </c>
    </row>
    <row r="686" spans="1:2" ht="15.75" x14ac:dyDescent="0.25">
      <c r="A686" s="10" t="s">
        <v>8</v>
      </c>
      <c r="B686" s="11">
        <f>B685*0.1</f>
        <v>5.18</v>
      </c>
    </row>
    <row r="687" spans="1:2" ht="15.75" x14ac:dyDescent="0.25">
      <c r="A687" s="4" t="s">
        <v>9</v>
      </c>
      <c r="B687" s="5">
        <f>SUM(B685:B686)</f>
        <v>56.98</v>
      </c>
    </row>
    <row r="688" spans="1:2" ht="31.5" x14ac:dyDescent="0.25">
      <c r="A688" s="10" t="s">
        <v>126</v>
      </c>
      <c r="B688" s="11">
        <f>2.59*20000/1000</f>
        <v>51.8</v>
      </c>
    </row>
    <row r="689" spans="1:2" ht="15.75" x14ac:dyDescent="0.25">
      <c r="A689" s="10" t="s">
        <v>8</v>
      </c>
      <c r="B689" s="11">
        <f>B688*0.1</f>
        <v>5.18</v>
      </c>
    </row>
    <row r="690" spans="1:2" ht="15.75" x14ac:dyDescent="0.25">
      <c r="A690" s="4" t="s">
        <v>9</v>
      </c>
      <c r="B690" s="5">
        <f>SUM(B688:B689)</f>
        <v>56.98</v>
      </c>
    </row>
    <row r="691" spans="1:2" ht="31.5" x14ac:dyDescent="0.25">
      <c r="A691" s="10" t="s">
        <v>126</v>
      </c>
      <c r="B691" s="11">
        <f>2.59*20000/1000</f>
        <v>51.8</v>
      </c>
    </row>
    <row r="692" spans="1:2" ht="15.75" x14ac:dyDescent="0.25">
      <c r="A692" s="10" t="s">
        <v>8</v>
      </c>
      <c r="B692" s="11">
        <f>B691*0.1</f>
        <v>5.18</v>
      </c>
    </row>
    <row r="693" spans="1:2" ht="15.75" x14ac:dyDescent="0.25">
      <c r="A693" s="4" t="s">
        <v>9</v>
      </c>
      <c r="B693" s="5">
        <f>SUM(B691:B692)</f>
        <v>56.98</v>
      </c>
    </row>
    <row r="694" spans="1:2" ht="31.5" x14ac:dyDescent="0.25">
      <c r="A694" s="10" t="s">
        <v>126</v>
      </c>
      <c r="B694" s="11">
        <f>2.59*20000/1000</f>
        <v>51.8</v>
      </c>
    </row>
    <row r="695" spans="1:2" ht="15.75" x14ac:dyDescent="0.25">
      <c r="A695" s="10" t="s">
        <v>8</v>
      </c>
      <c r="B695" s="11">
        <f>B694*0.1</f>
        <v>5.18</v>
      </c>
    </row>
    <row r="696" spans="1:2" ht="15.75" x14ac:dyDescent="0.25">
      <c r="A696" s="4" t="s">
        <v>9</v>
      </c>
      <c r="B696" s="5">
        <f>SUM(B694:B695)</f>
        <v>56.98</v>
      </c>
    </row>
    <row r="697" spans="1:2" ht="31.5" x14ac:dyDescent="0.25">
      <c r="A697" s="10" t="s">
        <v>126</v>
      </c>
      <c r="B697" s="11">
        <f>2.59*20000/1000</f>
        <v>51.8</v>
      </c>
    </row>
    <row r="698" spans="1:2" ht="15.75" x14ac:dyDescent="0.25">
      <c r="A698" s="10" t="s">
        <v>8</v>
      </c>
      <c r="B698" s="11">
        <f>B697*0.1</f>
        <v>5.18</v>
      </c>
    </row>
    <row r="699" spans="1:2" ht="15.75" x14ac:dyDescent="0.25">
      <c r="A699" s="4" t="s">
        <v>9</v>
      </c>
      <c r="B699" s="5">
        <f>SUM(B697:B698)</f>
        <v>56.98</v>
      </c>
    </row>
    <row r="700" spans="1:2" ht="31.5" x14ac:dyDescent="0.25">
      <c r="A700" s="10" t="s">
        <v>123</v>
      </c>
      <c r="B700" s="11">
        <f>2.59*14000/1000</f>
        <v>36.26</v>
      </c>
    </row>
    <row r="701" spans="1:2" ht="15.75" x14ac:dyDescent="0.25">
      <c r="A701" s="10" t="s">
        <v>8</v>
      </c>
      <c r="B701" s="11">
        <f>B700*0.1</f>
        <v>3.6259999999999999</v>
      </c>
    </row>
    <row r="702" spans="1:2" ht="15.75" x14ac:dyDescent="0.25">
      <c r="A702" s="4" t="s">
        <v>9</v>
      </c>
      <c r="B702" s="5">
        <f>SUM(B700:B701)</f>
        <v>39.885999999999996</v>
      </c>
    </row>
    <row r="703" spans="1:2" ht="31.5" x14ac:dyDescent="0.25">
      <c r="A703" s="10" t="s">
        <v>126</v>
      </c>
      <c r="B703" s="11">
        <f>2.59*20000/1000</f>
        <v>51.8</v>
      </c>
    </row>
    <row r="704" spans="1:2" ht="15.75" x14ac:dyDescent="0.25">
      <c r="A704" s="10" t="s">
        <v>8</v>
      </c>
      <c r="B704" s="11">
        <f>B703*0.1</f>
        <v>5.18</v>
      </c>
    </row>
    <row r="705" spans="1:2" ht="15.75" x14ac:dyDescent="0.25">
      <c r="A705" s="4" t="s">
        <v>9</v>
      </c>
      <c r="B705" s="5">
        <f>SUM(B703:B704)</f>
        <v>56.98</v>
      </c>
    </row>
    <row r="706" spans="1:2" ht="15.75" x14ac:dyDescent="0.25">
      <c r="A706" s="20" t="str">
        <f>ТЭО!A290</f>
        <v xml:space="preserve">АРТПС Шарковщина                 </v>
      </c>
      <c r="B706" s="21"/>
    </row>
    <row r="707" spans="1:2" ht="31.5" x14ac:dyDescent="0.25">
      <c r="A707" s="10" t="s">
        <v>122</v>
      </c>
      <c r="B707" s="11">
        <f>2.59*29000/1000</f>
        <v>75.11</v>
      </c>
    </row>
    <row r="708" spans="1:2" ht="15.75" x14ac:dyDescent="0.25">
      <c r="A708" s="10" t="s">
        <v>8</v>
      </c>
      <c r="B708" s="11">
        <f>B707*0.1</f>
        <v>7.5110000000000001</v>
      </c>
    </row>
    <row r="709" spans="1:2" ht="15.75" x14ac:dyDescent="0.25">
      <c r="A709" s="4" t="s">
        <v>9</v>
      </c>
      <c r="B709" s="5">
        <f>SUM(B707:B708)</f>
        <v>82.620999999999995</v>
      </c>
    </row>
    <row r="710" spans="1:2" ht="31.5" x14ac:dyDescent="0.25">
      <c r="A710" s="10" t="s">
        <v>124</v>
      </c>
      <c r="B710" s="11">
        <f>2.59*12000/1000</f>
        <v>31.08</v>
      </c>
    </row>
    <row r="711" spans="1:2" ht="15.75" x14ac:dyDescent="0.25">
      <c r="A711" s="10" t="s">
        <v>8</v>
      </c>
      <c r="B711" s="11">
        <f>B710*0.1</f>
        <v>3.1080000000000001</v>
      </c>
    </row>
    <row r="712" spans="1:2" ht="15.75" x14ac:dyDescent="0.25">
      <c r="A712" s="4" t="s">
        <v>9</v>
      </c>
      <c r="B712" s="5">
        <f>SUM(B710:B711)</f>
        <v>34.187999999999995</v>
      </c>
    </row>
    <row r="713" spans="1:2" ht="15.75" x14ac:dyDescent="0.25">
      <c r="A713" s="20" t="str">
        <f>ТЭО!A293</f>
        <v xml:space="preserve">АРТПС Шепелевичи                  </v>
      </c>
      <c r="B713" s="21"/>
    </row>
    <row r="714" spans="1:2" ht="31.5" x14ac:dyDescent="0.25">
      <c r="A714" s="10" t="s">
        <v>127</v>
      </c>
      <c r="B714" s="11">
        <f>2.59*27000/1000</f>
        <v>69.930000000000007</v>
      </c>
    </row>
    <row r="715" spans="1:2" ht="15.75" x14ac:dyDescent="0.25">
      <c r="A715" s="10" t="s">
        <v>8</v>
      </c>
      <c r="B715" s="11">
        <f>B714*0.1</f>
        <v>6.9930000000000012</v>
      </c>
    </row>
    <row r="716" spans="1:2" ht="15.75" x14ac:dyDescent="0.25">
      <c r="A716" s="4" t="s">
        <v>9</v>
      </c>
      <c r="B716" s="5">
        <f>SUM(B714:B715)</f>
        <v>76.923000000000002</v>
      </c>
    </row>
    <row r="717" spans="1:2" ht="31.5" x14ac:dyDescent="0.25">
      <c r="A717" s="10" t="s">
        <v>127</v>
      </c>
      <c r="B717" s="11">
        <f>2.59*27000/1000</f>
        <v>69.930000000000007</v>
      </c>
    </row>
    <row r="718" spans="1:2" ht="15.75" x14ac:dyDescent="0.25">
      <c r="A718" s="10" t="s">
        <v>8</v>
      </c>
      <c r="B718" s="11">
        <f>B717*0.1</f>
        <v>6.9930000000000012</v>
      </c>
    </row>
    <row r="719" spans="1:2" ht="15.75" x14ac:dyDescent="0.25">
      <c r="A719" s="4" t="s">
        <v>9</v>
      </c>
      <c r="B719" s="5">
        <f>SUM(B717:B718)</f>
        <v>76.923000000000002</v>
      </c>
    </row>
    <row r="720" spans="1:2" ht="15.75" x14ac:dyDescent="0.25">
      <c r="A720" s="20" t="str">
        <f>ТЭО!A296</f>
        <v xml:space="preserve">АРТПС Ярошовка                         </v>
      </c>
      <c r="B720" s="21"/>
    </row>
    <row r="721" spans="1:2" ht="31.5" x14ac:dyDescent="0.25">
      <c r="A721" s="10" t="s">
        <v>123</v>
      </c>
      <c r="B721" s="11">
        <f>2.59*14000/1000</f>
        <v>36.26</v>
      </c>
    </row>
    <row r="722" spans="1:2" ht="15.75" x14ac:dyDescent="0.25">
      <c r="A722" s="10" t="s">
        <v>8</v>
      </c>
      <c r="B722" s="11">
        <f>B721*0.1</f>
        <v>3.6259999999999999</v>
      </c>
    </row>
    <row r="723" spans="1:2" ht="15.75" x14ac:dyDescent="0.25">
      <c r="A723" s="4" t="s">
        <v>9</v>
      </c>
      <c r="B723" s="5">
        <f>SUM(B721:B722)</f>
        <v>39.885999999999996</v>
      </c>
    </row>
    <row r="724" spans="1:2" ht="31.5" x14ac:dyDescent="0.25">
      <c r="A724" s="10" t="s">
        <v>127</v>
      </c>
      <c r="B724" s="11">
        <f>2.59*27000/1000</f>
        <v>69.930000000000007</v>
      </c>
    </row>
    <row r="725" spans="1:2" ht="15.75" x14ac:dyDescent="0.25">
      <c r="A725" s="10" t="s">
        <v>8</v>
      </c>
      <c r="B725" s="11">
        <f>B724*0.1</f>
        <v>6.9930000000000012</v>
      </c>
    </row>
    <row r="726" spans="1:2" ht="15.75" x14ac:dyDescent="0.25">
      <c r="A726" s="4" t="s">
        <v>9</v>
      </c>
      <c r="B726" s="5">
        <f>SUM(B724:B725)</f>
        <v>76.923000000000002</v>
      </c>
    </row>
    <row r="727" spans="1:2" ht="15.75" x14ac:dyDescent="0.25">
      <c r="A727" s="20" t="str">
        <f>ТЭО!A299</f>
        <v xml:space="preserve">ОРТПС Витебск                    </v>
      </c>
      <c r="B727" s="21"/>
    </row>
    <row r="728" spans="1:2" ht="31.5" x14ac:dyDescent="0.25">
      <c r="A728" s="10" t="s">
        <v>126</v>
      </c>
      <c r="B728" s="11">
        <f>2.59*20000/1000</f>
        <v>51.8</v>
      </c>
    </row>
    <row r="729" spans="1:2" ht="15.75" x14ac:dyDescent="0.25">
      <c r="A729" s="10" t="s">
        <v>8</v>
      </c>
      <c r="B729" s="11">
        <f>B728*0.1</f>
        <v>5.18</v>
      </c>
    </row>
    <row r="730" spans="1:2" ht="15.75" x14ac:dyDescent="0.25">
      <c r="A730" s="4" t="s">
        <v>9</v>
      </c>
      <c r="B730" s="5">
        <f>SUM(B728:B729)</f>
        <v>56.98</v>
      </c>
    </row>
    <row r="731" spans="1:2" ht="31.5" x14ac:dyDescent="0.25">
      <c r="A731" s="10" t="s">
        <v>126</v>
      </c>
      <c r="B731" s="11">
        <f>2.59*20000/1000</f>
        <v>51.8</v>
      </c>
    </row>
    <row r="732" spans="1:2" ht="15.75" x14ac:dyDescent="0.25">
      <c r="A732" s="10" t="s">
        <v>8</v>
      </c>
      <c r="B732" s="11">
        <f>B731*0.1</f>
        <v>5.18</v>
      </c>
    </row>
    <row r="733" spans="1:2" ht="15.75" x14ac:dyDescent="0.25">
      <c r="A733" s="4" t="s">
        <v>9</v>
      </c>
      <c r="B733" s="5">
        <f>SUM(B731:B732)</f>
        <v>56.98</v>
      </c>
    </row>
    <row r="734" spans="1:2" ht="31.5" x14ac:dyDescent="0.25">
      <c r="A734" s="10" t="s">
        <v>126</v>
      </c>
      <c r="B734" s="11">
        <f>2.59*20000/1000</f>
        <v>51.8</v>
      </c>
    </row>
    <row r="735" spans="1:2" ht="15.75" x14ac:dyDescent="0.25">
      <c r="A735" s="10" t="s">
        <v>8</v>
      </c>
      <c r="B735" s="11">
        <f>B734*0.1</f>
        <v>5.18</v>
      </c>
    </row>
    <row r="736" spans="1:2" ht="15.75" x14ac:dyDescent="0.25">
      <c r="A736" s="4" t="s">
        <v>9</v>
      </c>
      <c r="B736" s="5">
        <f>SUM(B734:B735)</f>
        <v>56.98</v>
      </c>
    </row>
    <row r="737" spans="1:2" ht="31.5" x14ac:dyDescent="0.25">
      <c r="A737" s="10" t="s">
        <v>126</v>
      </c>
      <c r="B737" s="11">
        <f>2.59*20000/1000</f>
        <v>51.8</v>
      </c>
    </row>
    <row r="738" spans="1:2" ht="15.75" x14ac:dyDescent="0.25">
      <c r="A738" s="10" t="s">
        <v>8</v>
      </c>
      <c r="B738" s="11">
        <f>B737*0.1</f>
        <v>5.18</v>
      </c>
    </row>
    <row r="739" spans="1:2" ht="15.75" x14ac:dyDescent="0.25">
      <c r="A739" s="4" t="s">
        <v>9</v>
      </c>
      <c r="B739" s="5">
        <f>SUM(B737:B738)</f>
        <v>56.98</v>
      </c>
    </row>
    <row r="740" spans="1:2" ht="31.5" x14ac:dyDescent="0.25">
      <c r="A740" s="10" t="s">
        <v>127</v>
      </c>
      <c r="B740" s="11">
        <f>2.59*27000/1000</f>
        <v>69.930000000000007</v>
      </c>
    </row>
    <row r="741" spans="1:2" ht="15.75" x14ac:dyDescent="0.25">
      <c r="A741" s="10" t="s">
        <v>8</v>
      </c>
      <c r="B741" s="11">
        <f>B740*0.1</f>
        <v>6.9930000000000012</v>
      </c>
    </row>
    <row r="742" spans="1:2" ht="15.75" x14ac:dyDescent="0.25">
      <c r="A742" s="4" t="s">
        <v>9</v>
      </c>
      <c r="B742" s="5">
        <f>SUM(B740:B741)</f>
        <v>76.923000000000002</v>
      </c>
    </row>
    <row r="743" spans="1:2" ht="31.5" x14ac:dyDescent="0.25">
      <c r="A743" s="10" t="s">
        <v>122</v>
      </c>
      <c r="B743" s="11">
        <f>2.59*29000/1000</f>
        <v>75.11</v>
      </c>
    </row>
    <row r="744" spans="1:2" ht="15.75" x14ac:dyDescent="0.25">
      <c r="A744" s="10" t="s">
        <v>8</v>
      </c>
      <c r="B744" s="11">
        <f>B743*0.1</f>
        <v>7.5110000000000001</v>
      </c>
    </row>
    <row r="745" spans="1:2" ht="15.75" x14ac:dyDescent="0.25">
      <c r="A745" s="4" t="s">
        <v>9</v>
      </c>
      <c r="B745" s="5">
        <f>SUM(B743:B744)</f>
        <v>82.620999999999995</v>
      </c>
    </row>
    <row r="746" spans="1:2" ht="31.5" x14ac:dyDescent="0.25">
      <c r="A746" s="10" t="s">
        <v>132</v>
      </c>
      <c r="B746" s="11">
        <f>2.59*25000/1000</f>
        <v>64.75</v>
      </c>
    </row>
    <row r="747" spans="1:2" ht="15.75" x14ac:dyDescent="0.25">
      <c r="A747" s="10" t="s">
        <v>8</v>
      </c>
      <c r="B747" s="11">
        <f>B746*0.1</f>
        <v>6.4750000000000005</v>
      </c>
    </row>
    <row r="748" spans="1:2" ht="15.75" x14ac:dyDescent="0.25">
      <c r="A748" s="4" t="s">
        <v>9</v>
      </c>
      <c r="B748" s="5">
        <v>71.3</v>
      </c>
    </row>
    <row r="749" spans="1:2" ht="31.5" x14ac:dyDescent="0.25">
      <c r="A749" s="10" t="s">
        <v>127</v>
      </c>
      <c r="B749" s="11">
        <f>2.59*27000/1000</f>
        <v>69.930000000000007</v>
      </c>
    </row>
    <row r="750" spans="1:2" ht="15.75" x14ac:dyDescent="0.25">
      <c r="A750" s="10" t="s">
        <v>8</v>
      </c>
      <c r="B750" s="11">
        <f>B749*0.1</f>
        <v>6.9930000000000012</v>
      </c>
    </row>
    <row r="751" spans="1:2" ht="15.75" x14ac:dyDescent="0.25">
      <c r="A751" s="4" t="s">
        <v>9</v>
      </c>
      <c r="B751" s="5">
        <f>SUM(B749:B750)</f>
        <v>76.923000000000002</v>
      </c>
    </row>
    <row r="752" spans="1:2" ht="15.75" x14ac:dyDescent="0.25">
      <c r="A752" s="20" t="str">
        <f>ТЭО!A308</f>
        <v xml:space="preserve">ОРТПС Гомель                    </v>
      </c>
      <c r="B752" s="21"/>
    </row>
    <row r="753" spans="1:2" ht="31.5" x14ac:dyDescent="0.25">
      <c r="A753" s="10" t="s">
        <v>122</v>
      </c>
      <c r="B753" s="11">
        <f>2.59*29000/1000</f>
        <v>75.11</v>
      </c>
    </row>
    <row r="754" spans="1:2" ht="15.75" x14ac:dyDescent="0.25">
      <c r="A754" s="10" t="s">
        <v>8</v>
      </c>
      <c r="B754" s="11">
        <f>B753*0.1</f>
        <v>7.5110000000000001</v>
      </c>
    </row>
    <row r="755" spans="1:2" ht="15.75" x14ac:dyDescent="0.25">
      <c r="A755" s="4" t="s">
        <v>9</v>
      </c>
      <c r="B755" s="5">
        <f>SUM(B753:B754)</f>
        <v>82.620999999999995</v>
      </c>
    </row>
    <row r="756" spans="1:2" ht="15.75" x14ac:dyDescent="0.25">
      <c r="A756" s="20" t="str">
        <f>ТЭО!A310</f>
        <v xml:space="preserve">ОРТПС Гродно                  </v>
      </c>
      <c r="B756" s="21"/>
    </row>
    <row r="757" spans="1:2" ht="31.5" x14ac:dyDescent="0.25">
      <c r="A757" s="10" t="s">
        <v>121</v>
      </c>
      <c r="B757" s="11">
        <f>2.59*12000/1000</f>
        <v>31.08</v>
      </c>
    </row>
    <row r="758" spans="1:2" ht="15.75" x14ac:dyDescent="0.25">
      <c r="A758" s="10" t="s">
        <v>8</v>
      </c>
      <c r="B758" s="11">
        <f>B757*0.1</f>
        <v>3.1080000000000001</v>
      </c>
    </row>
    <row r="759" spans="1:2" ht="15.75" x14ac:dyDescent="0.25">
      <c r="A759" s="4" t="s">
        <v>9</v>
      </c>
      <c r="B759" s="5">
        <f>SUM(B757:B758)</f>
        <v>34.187999999999995</v>
      </c>
    </row>
    <row r="760" spans="1:2" ht="15.75" x14ac:dyDescent="0.25">
      <c r="A760" s="20" t="str">
        <f>ТЭО!A312</f>
        <v xml:space="preserve">ОРТПС Могилев                    </v>
      </c>
      <c r="B760" s="21"/>
    </row>
    <row r="761" spans="1:2" ht="31.5" x14ac:dyDescent="0.25">
      <c r="A761" s="10" t="s">
        <v>126</v>
      </c>
      <c r="B761" s="11">
        <f>2.59*20000/1000</f>
        <v>51.8</v>
      </c>
    </row>
    <row r="762" spans="1:2" ht="15.75" x14ac:dyDescent="0.25">
      <c r="A762" s="10" t="s">
        <v>8</v>
      </c>
      <c r="B762" s="11">
        <f>B761*0.1</f>
        <v>5.18</v>
      </c>
    </row>
    <row r="763" spans="1:2" ht="15.75" x14ac:dyDescent="0.25">
      <c r="A763" s="4" t="s">
        <v>9</v>
      </c>
      <c r="B763" s="5">
        <f>SUM(B761:B762)</f>
        <v>56.98</v>
      </c>
    </row>
    <row r="764" spans="1:2" ht="31.5" x14ac:dyDescent="0.25">
      <c r="A764" s="10" t="s">
        <v>126</v>
      </c>
      <c r="B764" s="11">
        <f>2.59*20000/1000</f>
        <v>51.8</v>
      </c>
    </row>
    <row r="765" spans="1:2" ht="15.75" x14ac:dyDescent="0.25">
      <c r="A765" s="10" t="s">
        <v>8</v>
      </c>
      <c r="B765" s="11">
        <f>B764*0.1</f>
        <v>5.18</v>
      </c>
    </row>
    <row r="766" spans="1:2" ht="15.75" x14ac:dyDescent="0.25">
      <c r="A766" s="4" t="s">
        <v>9</v>
      </c>
      <c r="B766" s="5">
        <f>SUM(B764:B765)</f>
        <v>56.98</v>
      </c>
    </row>
    <row r="767" spans="1:2" ht="31.5" x14ac:dyDescent="0.25">
      <c r="A767" s="10" t="s">
        <v>126</v>
      </c>
      <c r="B767" s="11">
        <f>2.59*20000/1000</f>
        <v>51.8</v>
      </c>
    </row>
    <row r="768" spans="1:2" ht="15.75" x14ac:dyDescent="0.25">
      <c r="A768" s="10" t="s">
        <v>8</v>
      </c>
      <c r="B768" s="11">
        <f>B767*0.1</f>
        <v>5.18</v>
      </c>
    </row>
    <row r="769" spans="1:2" ht="15.75" x14ac:dyDescent="0.25">
      <c r="A769" s="4" t="s">
        <v>9</v>
      </c>
      <c r="B769" s="5">
        <f>SUM(B767:B768)</f>
        <v>56.98</v>
      </c>
    </row>
    <row r="770" spans="1:2" ht="31.5" x14ac:dyDescent="0.25">
      <c r="A770" s="10" t="s">
        <v>126</v>
      </c>
      <c r="B770" s="11">
        <f>2.59*20000/1000</f>
        <v>51.8</v>
      </c>
    </row>
    <row r="771" spans="1:2" ht="15.75" x14ac:dyDescent="0.25">
      <c r="A771" s="10" t="s">
        <v>8</v>
      </c>
      <c r="B771" s="11">
        <f>B770*0.1</f>
        <v>5.18</v>
      </c>
    </row>
    <row r="772" spans="1:2" ht="15.75" x14ac:dyDescent="0.25">
      <c r="A772" s="4" t="s">
        <v>9</v>
      </c>
      <c r="B772" s="5">
        <f>SUM(B770:B771)</f>
        <v>56.98</v>
      </c>
    </row>
    <row r="773" spans="1:2" ht="31.5" x14ac:dyDescent="0.25">
      <c r="A773" s="10" t="s">
        <v>132</v>
      </c>
      <c r="B773" s="11">
        <f>2.59*25000/1000</f>
        <v>64.75</v>
      </c>
    </row>
    <row r="774" spans="1:2" ht="15.75" x14ac:dyDescent="0.25">
      <c r="A774" s="10" t="s">
        <v>8</v>
      </c>
      <c r="B774" s="11">
        <f>B773*0.1</f>
        <v>6.4750000000000005</v>
      </c>
    </row>
    <row r="775" spans="1:2" ht="15.75" x14ac:dyDescent="0.25">
      <c r="A775" s="4" t="s">
        <v>9</v>
      </c>
      <c r="B775" s="5">
        <v>71.3</v>
      </c>
    </row>
    <row r="776" spans="1:2" ht="31.5" x14ac:dyDescent="0.25">
      <c r="A776" s="10" t="s">
        <v>124</v>
      </c>
      <c r="B776" s="11">
        <f>2.59*12000/1000</f>
        <v>31.08</v>
      </c>
    </row>
    <row r="777" spans="1:2" ht="15.75" x14ac:dyDescent="0.25">
      <c r="A777" s="10" t="s">
        <v>8</v>
      </c>
      <c r="B777" s="11">
        <f>B776*0.1</f>
        <v>3.1080000000000001</v>
      </c>
    </row>
    <row r="778" spans="1:2" ht="15.75" x14ac:dyDescent="0.25">
      <c r="A778" s="4" t="s">
        <v>9</v>
      </c>
      <c r="B778" s="5">
        <f>SUM(B776:B777)</f>
        <v>34.187999999999995</v>
      </c>
    </row>
    <row r="779" spans="1:2" ht="15.75" x14ac:dyDescent="0.25">
      <c r="A779" s="20" t="str">
        <f>ТЭО!A319</f>
        <v xml:space="preserve">ОРТПС Ракитница               </v>
      </c>
      <c r="B779" s="21"/>
    </row>
    <row r="780" spans="1:2" ht="31.5" x14ac:dyDescent="0.25">
      <c r="A780" s="10" t="s">
        <v>126</v>
      </c>
      <c r="B780" s="11">
        <f>2.59*20000/1000</f>
        <v>51.8</v>
      </c>
    </row>
    <row r="781" spans="1:2" ht="15.75" x14ac:dyDescent="0.25">
      <c r="A781" s="10" t="s">
        <v>8</v>
      </c>
      <c r="B781" s="11">
        <f>B780*0.1</f>
        <v>5.18</v>
      </c>
    </row>
    <row r="782" spans="1:2" ht="15.75" x14ac:dyDescent="0.25">
      <c r="A782" s="4" t="s">
        <v>9</v>
      </c>
      <c r="B782" s="5">
        <f>SUM(B780:B781)</f>
        <v>56.98</v>
      </c>
    </row>
    <row r="783" spans="1:2" ht="31.5" x14ac:dyDescent="0.25">
      <c r="A783" s="10" t="s">
        <v>126</v>
      </c>
      <c r="B783" s="11">
        <f>2.59*20000/1000</f>
        <v>51.8</v>
      </c>
    </row>
    <row r="784" spans="1:2" ht="15.75" x14ac:dyDescent="0.25">
      <c r="A784" s="10" t="s">
        <v>8</v>
      </c>
      <c r="B784" s="11">
        <f>B783*0.1</f>
        <v>5.18</v>
      </c>
    </row>
    <row r="785" spans="1:2" ht="15.75" x14ac:dyDescent="0.25">
      <c r="A785" s="4" t="s">
        <v>9</v>
      </c>
      <c r="B785" s="5">
        <f>SUM(B783:B784)</f>
        <v>56.98</v>
      </c>
    </row>
    <row r="786" spans="1:2" ht="31.5" x14ac:dyDescent="0.25">
      <c r="A786" s="10" t="s">
        <v>126</v>
      </c>
      <c r="B786" s="11">
        <f>2.59*20000/1000</f>
        <v>51.8</v>
      </c>
    </row>
    <row r="787" spans="1:2" ht="15.75" x14ac:dyDescent="0.25">
      <c r="A787" s="10" t="s">
        <v>8</v>
      </c>
      <c r="B787" s="11">
        <f>B786*0.1</f>
        <v>5.18</v>
      </c>
    </row>
    <row r="788" spans="1:2" ht="15.75" x14ac:dyDescent="0.25">
      <c r="A788" s="4" t="s">
        <v>9</v>
      </c>
      <c r="B788" s="5">
        <f>SUM(B786:B787)</f>
        <v>56.98</v>
      </c>
    </row>
    <row r="789" spans="1:2" ht="31.5" x14ac:dyDescent="0.25">
      <c r="A789" s="10" t="s">
        <v>126</v>
      </c>
      <c r="B789" s="11">
        <f>2.59*20000/1000</f>
        <v>51.8</v>
      </c>
    </row>
    <row r="790" spans="1:2" ht="15.75" x14ac:dyDescent="0.25">
      <c r="A790" s="10" t="s">
        <v>8</v>
      </c>
      <c r="B790" s="11">
        <f>B789*0.1</f>
        <v>5.18</v>
      </c>
    </row>
    <row r="791" spans="1:2" ht="15.75" x14ac:dyDescent="0.25">
      <c r="A791" s="4" t="s">
        <v>9</v>
      </c>
      <c r="B791" s="5">
        <f>SUM(B789:B790)</f>
        <v>56.98</v>
      </c>
    </row>
    <row r="792" spans="1:2" ht="31.5" x14ac:dyDescent="0.25">
      <c r="A792" s="10" t="s">
        <v>121</v>
      </c>
      <c r="B792" s="11">
        <f>2.59*12000/1000</f>
        <v>31.08</v>
      </c>
    </row>
    <row r="793" spans="1:2" ht="15.75" x14ac:dyDescent="0.25">
      <c r="A793" s="10" t="s">
        <v>8</v>
      </c>
      <c r="B793" s="11">
        <f>B792*0.1</f>
        <v>3.1080000000000001</v>
      </c>
    </row>
    <row r="794" spans="1:2" ht="15.75" x14ac:dyDescent="0.25">
      <c r="A794" s="4" t="s">
        <v>9</v>
      </c>
      <c r="B794" s="5">
        <f>SUM(B792:B793)</f>
        <v>34.187999999999995</v>
      </c>
    </row>
    <row r="795" spans="1:2" ht="15.75" x14ac:dyDescent="0.25">
      <c r="A795" s="20" t="str">
        <f>ТЭО!A325</f>
        <v xml:space="preserve">РТПС Колодищи                </v>
      </c>
      <c r="B795" s="21"/>
    </row>
    <row r="796" spans="1:2" ht="31.5" x14ac:dyDescent="0.25">
      <c r="A796" s="10" t="s">
        <v>126</v>
      </c>
      <c r="B796" s="11">
        <f>2.59*20000/1000</f>
        <v>51.8</v>
      </c>
    </row>
    <row r="797" spans="1:2" ht="15.75" x14ac:dyDescent="0.25">
      <c r="A797" s="10" t="s">
        <v>8</v>
      </c>
      <c r="B797" s="11">
        <f>B796*0.1</f>
        <v>5.18</v>
      </c>
    </row>
    <row r="798" spans="1:2" ht="15.75" x14ac:dyDescent="0.25">
      <c r="A798" s="4" t="s">
        <v>9</v>
      </c>
      <c r="B798" s="5">
        <f>SUM(B796:B797)</f>
        <v>56.98</v>
      </c>
    </row>
    <row r="799" spans="1:2" ht="31.5" x14ac:dyDescent="0.25">
      <c r="A799" s="10" t="s">
        <v>126</v>
      </c>
      <c r="B799" s="11">
        <f>2.59*20000/1000</f>
        <v>51.8</v>
      </c>
    </row>
    <row r="800" spans="1:2" ht="15.75" x14ac:dyDescent="0.25">
      <c r="A800" s="10" t="s">
        <v>8</v>
      </c>
      <c r="B800" s="11">
        <f>B799*0.1</f>
        <v>5.18</v>
      </c>
    </row>
    <row r="801" spans="1:2" ht="15.75" x14ac:dyDescent="0.25">
      <c r="A801" s="4" t="s">
        <v>9</v>
      </c>
      <c r="B801" s="5">
        <f>SUM(B799:B800)</f>
        <v>56.98</v>
      </c>
    </row>
    <row r="802" spans="1:2" ht="31.5" x14ac:dyDescent="0.25">
      <c r="A802" s="10" t="s">
        <v>123</v>
      </c>
      <c r="B802" s="11">
        <f>2.59*14000/1000</f>
        <v>36.26</v>
      </c>
    </row>
    <row r="803" spans="1:2" ht="15.75" x14ac:dyDescent="0.25">
      <c r="A803" s="10" t="s">
        <v>8</v>
      </c>
      <c r="B803" s="11">
        <f>B802*0.1</f>
        <v>3.6259999999999999</v>
      </c>
    </row>
    <row r="804" spans="1:2" ht="15.75" x14ac:dyDescent="0.25">
      <c r="A804" s="4" t="s">
        <v>9</v>
      </c>
      <c r="B804" s="5">
        <f>SUM(B802:B803)</f>
        <v>39.885999999999996</v>
      </c>
    </row>
    <row r="805" spans="1:2" ht="31.5" x14ac:dyDescent="0.25">
      <c r="A805" s="10" t="s">
        <v>126</v>
      </c>
      <c r="B805" s="11">
        <f>2.59*20000/1000</f>
        <v>51.8</v>
      </c>
    </row>
    <row r="806" spans="1:2" ht="15.75" x14ac:dyDescent="0.25">
      <c r="A806" s="10" t="s">
        <v>8</v>
      </c>
      <c r="B806" s="11">
        <f>B805*0.1</f>
        <v>5.18</v>
      </c>
    </row>
    <row r="807" spans="1:2" ht="15.75" x14ac:dyDescent="0.25">
      <c r="A807" s="4" t="s">
        <v>9</v>
      </c>
      <c r="B807" s="5">
        <f>SUM(B805:B806)</f>
        <v>56.98</v>
      </c>
    </row>
    <row r="808" spans="1:2" ht="31.5" x14ac:dyDescent="0.25">
      <c r="A808" s="10" t="s">
        <v>126</v>
      </c>
      <c r="B808" s="11">
        <f>2.59*20000/1000</f>
        <v>51.8</v>
      </c>
    </row>
    <row r="809" spans="1:2" ht="15.75" x14ac:dyDescent="0.25">
      <c r="A809" s="10" t="s">
        <v>8</v>
      </c>
      <c r="B809" s="11">
        <f>B808*0.1</f>
        <v>5.18</v>
      </c>
    </row>
    <row r="810" spans="1:2" ht="15.75" x14ac:dyDescent="0.25">
      <c r="A810" s="4" t="s">
        <v>9</v>
      </c>
      <c r="B810" s="5">
        <f>SUM(B808:B809)</f>
        <v>56.98</v>
      </c>
    </row>
    <row r="811" spans="1:2" ht="31.5" x14ac:dyDescent="0.25">
      <c r="A811" s="10" t="s">
        <v>126</v>
      </c>
      <c r="B811" s="11">
        <f>2.59*20000/1000</f>
        <v>51.8</v>
      </c>
    </row>
    <row r="812" spans="1:2" ht="15.75" x14ac:dyDescent="0.25">
      <c r="A812" s="10" t="s">
        <v>8</v>
      </c>
      <c r="B812" s="11">
        <f>B811*0.1</f>
        <v>5.18</v>
      </c>
    </row>
    <row r="813" spans="1:2" ht="15.75" x14ac:dyDescent="0.25">
      <c r="A813" s="4" t="s">
        <v>9</v>
      </c>
      <c r="B813" s="5">
        <f>SUM(B811:B812)</f>
        <v>56.98</v>
      </c>
    </row>
    <row r="814" spans="1:2" ht="31.5" x14ac:dyDescent="0.25">
      <c r="A814" s="10" t="s">
        <v>122</v>
      </c>
      <c r="B814" s="11">
        <f>2.59*29000/1000</f>
        <v>75.11</v>
      </c>
    </row>
    <row r="815" spans="1:2" ht="15.75" x14ac:dyDescent="0.25">
      <c r="A815" s="10" t="s">
        <v>8</v>
      </c>
      <c r="B815" s="11">
        <f>B814*0.1</f>
        <v>7.5110000000000001</v>
      </c>
    </row>
    <row r="816" spans="1:2" ht="15.75" x14ac:dyDescent="0.25">
      <c r="A816" s="4" t="s">
        <v>9</v>
      </c>
      <c r="B816" s="5">
        <f>SUM(B814:B815)</f>
        <v>82.620999999999995</v>
      </c>
    </row>
    <row r="817" spans="1:2" ht="31.5" x14ac:dyDescent="0.25">
      <c r="A817" s="10" t="s">
        <v>122</v>
      </c>
      <c r="B817" s="11">
        <f>2.59*29000/1000</f>
        <v>75.11</v>
      </c>
    </row>
    <row r="818" spans="1:2" ht="15.75" x14ac:dyDescent="0.25">
      <c r="A818" s="10" t="s">
        <v>8</v>
      </c>
      <c r="B818" s="11">
        <f>B817*0.1</f>
        <v>7.5110000000000001</v>
      </c>
    </row>
    <row r="819" spans="1:2" ht="15.75" x14ac:dyDescent="0.25">
      <c r="A819" s="4" t="s">
        <v>9</v>
      </c>
      <c r="B819" s="5">
        <f>SUM(B817:B818)</f>
        <v>82.620999999999995</v>
      </c>
    </row>
    <row r="820" spans="1:2" ht="31.5" x14ac:dyDescent="0.25">
      <c r="A820" s="10" t="s">
        <v>122</v>
      </c>
      <c r="B820" s="11">
        <f>2.59*29000/1000</f>
        <v>75.11</v>
      </c>
    </row>
    <row r="821" spans="1:2" ht="15.75" x14ac:dyDescent="0.25">
      <c r="A821" s="10" t="s">
        <v>8</v>
      </c>
      <c r="B821" s="11">
        <f>B820*0.1</f>
        <v>7.5110000000000001</v>
      </c>
    </row>
    <row r="822" spans="1:2" ht="15.75" x14ac:dyDescent="0.25">
      <c r="A822" s="4" t="s">
        <v>9</v>
      </c>
      <c r="B822" s="5">
        <f>SUM(B820:B821)</f>
        <v>82.620999999999995</v>
      </c>
    </row>
    <row r="823" spans="1:2" ht="31.5" x14ac:dyDescent="0.25">
      <c r="A823" s="10" t="s">
        <v>126</v>
      </c>
      <c r="B823" s="11">
        <f>2.59*20000/1000</f>
        <v>51.8</v>
      </c>
    </row>
    <row r="824" spans="1:2" ht="15.75" x14ac:dyDescent="0.25">
      <c r="A824" s="10" t="s">
        <v>8</v>
      </c>
      <c r="B824" s="11">
        <f>B823*0.1</f>
        <v>5.18</v>
      </c>
    </row>
    <row r="825" spans="1:2" ht="15.75" x14ac:dyDescent="0.25">
      <c r="A825" s="4" t="s">
        <v>9</v>
      </c>
      <c r="B825" s="5">
        <f>SUM(B823:B824)</f>
        <v>56.98</v>
      </c>
    </row>
    <row r="826" spans="1:2" ht="31.5" x14ac:dyDescent="0.25">
      <c r="A826" s="10" t="s">
        <v>126</v>
      </c>
      <c r="B826" s="11">
        <f>2.59*20000/1000</f>
        <v>51.8</v>
      </c>
    </row>
    <row r="827" spans="1:2" ht="15.75" x14ac:dyDescent="0.25">
      <c r="A827" s="10" t="s">
        <v>8</v>
      </c>
      <c r="B827" s="11">
        <f>B826*0.1</f>
        <v>5.18</v>
      </c>
    </row>
    <row r="828" spans="1:2" ht="15.75" x14ac:dyDescent="0.25">
      <c r="A828" s="4" t="s">
        <v>9</v>
      </c>
      <c r="B828" s="5">
        <f>SUM(B826:B827)</f>
        <v>56.98</v>
      </c>
    </row>
    <row r="829" spans="1:2" ht="31.5" x14ac:dyDescent="0.25">
      <c r="A829" s="10" t="s">
        <v>126</v>
      </c>
      <c r="B829" s="11">
        <f>2.59*20000/1000</f>
        <v>51.8</v>
      </c>
    </row>
    <row r="830" spans="1:2" ht="15.75" x14ac:dyDescent="0.25">
      <c r="A830" s="10" t="s">
        <v>8</v>
      </c>
      <c r="B830" s="11">
        <f>B829*0.1</f>
        <v>5.18</v>
      </c>
    </row>
    <row r="831" spans="1:2" ht="15.75" x14ac:dyDescent="0.25">
      <c r="A831" s="4" t="s">
        <v>9</v>
      </c>
      <c r="B831" s="5">
        <f>SUM(B829:B830)</f>
        <v>56.98</v>
      </c>
    </row>
  </sheetData>
  <mergeCells count="86">
    <mergeCell ref="A612:B612"/>
    <mergeCell ref="A616:B616"/>
    <mergeCell ref="A623:B623"/>
    <mergeCell ref="A560:B560"/>
    <mergeCell ref="A570:B570"/>
    <mergeCell ref="A592:B592"/>
    <mergeCell ref="A596:B596"/>
    <mergeCell ref="A540:B540"/>
    <mergeCell ref="A550:B550"/>
    <mergeCell ref="A476:B476"/>
    <mergeCell ref="A483:B483"/>
    <mergeCell ref="A508:B508"/>
    <mergeCell ref="A512:B512"/>
    <mergeCell ref="A522:B522"/>
    <mergeCell ref="A446:B446"/>
    <mergeCell ref="A450:B450"/>
    <mergeCell ref="A463:B463"/>
    <mergeCell ref="A526:B526"/>
    <mergeCell ref="A530:B530"/>
    <mergeCell ref="A390:B390"/>
    <mergeCell ref="A394:B394"/>
    <mergeCell ref="A416:B416"/>
    <mergeCell ref="A423:B423"/>
    <mergeCell ref="A433:B433"/>
    <mergeCell ref="A352:B352"/>
    <mergeCell ref="A362:B362"/>
    <mergeCell ref="A366:B366"/>
    <mergeCell ref="A379:B379"/>
    <mergeCell ref="A383:B383"/>
    <mergeCell ref="A326:B326"/>
    <mergeCell ref="A333:B333"/>
    <mergeCell ref="A337:B337"/>
    <mergeCell ref="A344:B344"/>
    <mergeCell ref="A348:B348"/>
    <mergeCell ref="A34:B34"/>
    <mergeCell ref="A41:B41"/>
    <mergeCell ref="A60:B60"/>
    <mergeCell ref="A64:B64"/>
    <mergeCell ref="A2:B2"/>
    <mergeCell ref="A9:B9"/>
    <mergeCell ref="A16:B16"/>
    <mergeCell ref="A23:B23"/>
    <mergeCell ref="A27:B27"/>
    <mergeCell ref="A68:B68"/>
    <mergeCell ref="A87:B87"/>
    <mergeCell ref="A109:B109"/>
    <mergeCell ref="A113:B113"/>
    <mergeCell ref="A120:B120"/>
    <mergeCell ref="A139:B139"/>
    <mergeCell ref="A146:B146"/>
    <mergeCell ref="A153:B153"/>
    <mergeCell ref="A160:B160"/>
    <mergeCell ref="A164:B164"/>
    <mergeCell ref="A174:B174"/>
    <mergeCell ref="A181:B181"/>
    <mergeCell ref="A185:B185"/>
    <mergeCell ref="A189:B189"/>
    <mergeCell ref="A205:B205"/>
    <mergeCell ref="A627:B627"/>
    <mergeCell ref="A640:B640"/>
    <mergeCell ref="A647:B647"/>
    <mergeCell ref="A657:B657"/>
    <mergeCell ref="A209:B209"/>
    <mergeCell ref="A219:B219"/>
    <mergeCell ref="A229:B229"/>
    <mergeCell ref="A292:B292"/>
    <mergeCell ref="A299:B299"/>
    <mergeCell ref="A306:B306"/>
    <mergeCell ref="A319:B319"/>
    <mergeCell ref="A245:B245"/>
    <mergeCell ref="A249:B249"/>
    <mergeCell ref="A256:B256"/>
    <mergeCell ref="A263:B263"/>
    <mergeCell ref="A279:B279"/>
    <mergeCell ref="A664:B664"/>
    <mergeCell ref="A671:B671"/>
    <mergeCell ref="A681:B681"/>
    <mergeCell ref="A706:B706"/>
    <mergeCell ref="A713:B713"/>
    <mergeCell ref="A756:B756"/>
    <mergeCell ref="A760:B760"/>
    <mergeCell ref="A779:B779"/>
    <mergeCell ref="A795:B795"/>
    <mergeCell ref="A720:B720"/>
    <mergeCell ref="A727:B727"/>
    <mergeCell ref="A752:B7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ТЭО</vt:lpstr>
      <vt:lpstr>Затраты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user</cp:lastModifiedBy>
  <dcterms:created xsi:type="dcterms:W3CDTF">2015-12-24T11:14:31Z</dcterms:created>
  <dcterms:modified xsi:type="dcterms:W3CDTF">2022-10-27T07:16:06Z</dcterms:modified>
</cp:coreProperties>
</file>