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 activeTab="1"/>
  </bookViews>
  <sheets>
    <sheet name="Ajustes 25_V1" sheetId="1" r:id="rId1"/>
    <sheet name="Custo da Empresa" sheetId="2" r:id="rId2"/>
  </sheets>
  <definedNames>
    <definedName name="_xlnm._FilterDatabase" localSheetId="0" hidden="1">'Ajustes 25_V1'!$A$1:$W$116</definedName>
    <definedName name="_xlnm._FilterDatabase" localSheetId="1" hidden="1">'Custo da Empresa'!$A$3:$X$117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T5" i="2"/>
  <c r="T6" i="2"/>
  <c r="T7" i="2"/>
  <c r="T8" i="2"/>
  <c r="T9" i="2"/>
  <c r="T10" i="2"/>
  <c r="T1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4" i="2"/>
  <c r="T10" i="1"/>
  <c r="T1" i="2"/>
  <c r="Y11" i="2"/>
  <c r="Y68" i="2"/>
  <c r="Z11" i="2"/>
  <c r="Z15" i="2"/>
  <c r="Z71" i="2"/>
  <c r="Z103" i="2"/>
  <c r="Y5" i="2"/>
  <c r="Y6" i="2"/>
  <c r="Y7" i="2"/>
  <c r="Y8" i="2"/>
  <c r="Y9" i="2"/>
  <c r="Y10" i="2"/>
  <c r="Z12" i="2"/>
  <c r="Y13" i="2"/>
  <c r="Y14" i="2"/>
  <c r="Y15" i="2"/>
  <c r="Y16" i="2"/>
  <c r="Y17" i="2"/>
  <c r="Y18" i="2"/>
  <c r="Z19" i="2"/>
  <c r="Z20" i="2"/>
  <c r="Y21" i="2"/>
  <c r="Y22" i="2"/>
  <c r="Y23" i="2"/>
  <c r="Y24" i="2"/>
  <c r="Y25" i="2"/>
  <c r="Y26" i="2"/>
  <c r="Z27" i="2"/>
  <c r="Z28" i="2"/>
  <c r="Y29" i="2"/>
  <c r="Y30" i="2"/>
  <c r="Y31" i="2"/>
  <c r="Y32" i="2"/>
  <c r="Y33" i="2"/>
  <c r="Y34" i="2"/>
  <c r="Z35" i="2"/>
  <c r="Z36" i="2"/>
  <c r="Y37" i="2"/>
  <c r="Y38" i="2"/>
  <c r="Y39" i="2"/>
  <c r="Y40" i="2"/>
  <c r="Y41" i="2"/>
  <c r="Y42" i="2"/>
  <c r="Z43" i="2"/>
  <c r="Z44" i="2"/>
  <c r="Y45" i="2"/>
  <c r="Y46" i="2"/>
  <c r="Y47" i="2"/>
  <c r="Y48" i="2"/>
  <c r="Y49" i="2"/>
  <c r="Y50" i="2"/>
  <c r="Z51" i="2"/>
  <c r="Z52" i="2"/>
  <c r="Y53" i="2"/>
  <c r="Y54" i="2"/>
  <c r="Y55" i="2"/>
  <c r="Y56" i="2"/>
  <c r="Y57" i="2"/>
  <c r="Y58" i="2"/>
  <c r="Z59" i="2"/>
  <c r="Z60" i="2"/>
  <c r="Y61" i="2"/>
  <c r="Y62" i="2"/>
  <c r="Y63" i="2"/>
  <c r="Y64" i="2"/>
  <c r="Y65" i="2"/>
  <c r="Y66" i="2"/>
  <c r="Z67" i="2"/>
  <c r="Z68" i="2"/>
  <c r="Y69" i="2"/>
  <c r="Y70" i="2"/>
  <c r="Y71" i="2"/>
  <c r="Y72" i="2"/>
  <c r="Y73" i="2"/>
  <c r="Y74" i="2"/>
  <c r="Z75" i="2"/>
  <c r="Z76" i="2"/>
  <c r="Y77" i="2"/>
  <c r="Y78" i="2"/>
  <c r="Y79" i="2"/>
  <c r="Y80" i="2"/>
  <c r="Y81" i="2"/>
  <c r="Y82" i="2"/>
  <c r="Z83" i="2"/>
  <c r="Z84" i="2"/>
  <c r="Y85" i="2"/>
  <c r="Y86" i="2"/>
  <c r="Y87" i="2"/>
  <c r="Y88" i="2"/>
  <c r="Y89" i="2"/>
  <c r="Y90" i="2"/>
  <c r="Z91" i="2"/>
  <c r="Z92" i="2"/>
  <c r="Y93" i="2"/>
  <c r="Y94" i="2"/>
  <c r="Y95" i="2"/>
  <c r="Y96" i="2"/>
  <c r="Y97" i="2"/>
  <c r="Y98" i="2"/>
  <c r="Z99" i="2"/>
  <c r="Z100" i="2"/>
  <c r="Y101" i="2"/>
  <c r="Y102" i="2"/>
  <c r="Y103" i="2"/>
  <c r="Y104" i="2"/>
  <c r="Y105" i="2"/>
  <c r="Y106" i="2"/>
  <c r="Z107" i="2"/>
  <c r="Z108" i="2"/>
  <c r="Y109" i="2"/>
  <c r="Y110" i="2"/>
  <c r="Y111" i="2"/>
  <c r="Y112" i="2"/>
  <c r="Y113" i="2"/>
  <c r="Y114" i="2"/>
  <c r="Z115" i="2"/>
  <c r="Z116" i="2"/>
  <c r="Y117" i="2"/>
  <c r="Y4" i="2"/>
  <c r="Q116" i="2"/>
  <c r="Q114" i="2"/>
  <c r="Q83" i="2"/>
  <c r="Q58" i="2"/>
  <c r="Q32" i="2"/>
  <c r="Q26" i="2"/>
  <c r="Z23" i="2" l="1"/>
  <c r="Z10" i="2"/>
  <c r="Z39" i="2"/>
  <c r="Z98" i="2"/>
  <c r="Z66" i="2"/>
  <c r="Z34" i="2"/>
  <c r="Z7" i="2"/>
  <c r="Y60" i="2"/>
  <c r="Z95" i="2"/>
  <c r="Z63" i="2"/>
  <c r="Z31" i="2"/>
  <c r="Y116" i="2"/>
  <c r="Y52" i="2"/>
  <c r="Z90" i="2"/>
  <c r="Z58" i="2"/>
  <c r="Z26" i="2"/>
  <c r="Y108" i="2"/>
  <c r="Y44" i="2"/>
  <c r="Z114" i="2"/>
  <c r="Z87" i="2"/>
  <c r="Z55" i="2"/>
  <c r="Y100" i="2"/>
  <c r="Y36" i="2"/>
  <c r="Z111" i="2"/>
  <c r="Z82" i="2"/>
  <c r="Z50" i="2"/>
  <c r="Z18" i="2"/>
  <c r="Y92" i="2"/>
  <c r="Y28" i="2"/>
  <c r="Z79" i="2"/>
  <c r="Z47" i="2"/>
  <c r="Y84" i="2"/>
  <c r="Y20" i="2"/>
  <c r="Z106" i="2"/>
  <c r="Z74" i="2"/>
  <c r="Z42" i="2"/>
  <c r="Y76" i="2"/>
  <c r="Y12" i="2"/>
  <c r="Z113" i="2"/>
  <c r="Z105" i="2"/>
  <c r="Z97" i="2"/>
  <c r="Z89" i="2"/>
  <c r="Z81" i="2"/>
  <c r="Z73" i="2"/>
  <c r="Z65" i="2"/>
  <c r="Z57" i="2"/>
  <c r="Z49" i="2"/>
  <c r="Z41" i="2"/>
  <c r="Z33" i="2"/>
  <c r="Z25" i="2"/>
  <c r="Z17" i="2"/>
  <c r="Z9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Z112" i="2"/>
  <c r="Z104" i="2"/>
  <c r="Z96" i="2"/>
  <c r="Z88" i="2"/>
  <c r="Z80" i="2"/>
  <c r="Z72" i="2"/>
  <c r="Z64" i="2"/>
  <c r="Z56" i="2"/>
  <c r="Z48" i="2"/>
  <c r="Z40" i="2"/>
  <c r="Z32" i="2"/>
  <c r="Z24" i="2"/>
  <c r="Z16" i="2"/>
  <c r="Z8" i="2"/>
  <c r="Z4" i="2"/>
  <c r="Z110" i="2"/>
  <c r="Z102" i="2"/>
  <c r="Z94" i="2"/>
  <c r="Z86" i="2"/>
  <c r="Z78" i="2"/>
  <c r="Z70" i="2"/>
  <c r="Z62" i="2"/>
  <c r="Z54" i="2"/>
  <c r="Z46" i="2"/>
  <c r="Z38" i="2"/>
  <c r="Z30" i="2"/>
  <c r="Z22" i="2"/>
  <c r="Z14" i="2"/>
  <c r="Z6" i="2"/>
  <c r="Z117" i="2"/>
  <c r="Z109" i="2"/>
  <c r="Z101" i="2"/>
  <c r="Z93" i="2"/>
  <c r="Z85" i="2"/>
  <c r="Z77" i="2"/>
  <c r="Z69" i="2"/>
  <c r="Z61" i="2"/>
  <c r="Z53" i="2"/>
  <c r="Z45" i="2"/>
  <c r="Z37" i="2"/>
  <c r="Z29" i="2"/>
  <c r="Z21" i="2"/>
  <c r="Z13" i="2"/>
  <c r="Z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4" i="2"/>
  <c r="J5" i="2"/>
  <c r="S5" i="2" s="1"/>
  <c r="J6" i="2"/>
  <c r="J7" i="2"/>
  <c r="J8" i="2"/>
  <c r="S8" i="2" s="1"/>
  <c r="J9" i="2"/>
  <c r="J10" i="2"/>
  <c r="S10" i="2" s="1"/>
  <c r="J11" i="2"/>
  <c r="J12" i="2"/>
  <c r="J13" i="2"/>
  <c r="S13" i="2" s="1"/>
  <c r="J14" i="2"/>
  <c r="J15" i="2"/>
  <c r="J16" i="2"/>
  <c r="S16" i="2" s="1"/>
  <c r="J17" i="2"/>
  <c r="J18" i="2"/>
  <c r="S18" i="2" s="1"/>
  <c r="J19" i="2"/>
  <c r="J20" i="2"/>
  <c r="J21" i="2"/>
  <c r="S21" i="2" s="1"/>
  <c r="J22" i="2"/>
  <c r="J23" i="2"/>
  <c r="J24" i="2"/>
  <c r="S24" i="2" s="1"/>
  <c r="J25" i="2"/>
  <c r="S25" i="2" s="1"/>
  <c r="J26" i="2"/>
  <c r="S26" i="2" s="1"/>
  <c r="J27" i="2"/>
  <c r="J28" i="2"/>
  <c r="J29" i="2"/>
  <c r="S29" i="2" s="1"/>
  <c r="J30" i="2"/>
  <c r="J31" i="2"/>
  <c r="J32" i="2"/>
  <c r="S32" i="2" s="1"/>
  <c r="J33" i="2"/>
  <c r="S33" i="2" s="1"/>
  <c r="J34" i="2"/>
  <c r="S34" i="2" s="1"/>
  <c r="J35" i="2"/>
  <c r="J36" i="2"/>
  <c r="J37" i="2"/>
  <c r="S37" i="2" s="1"/>
  <c r="J38" i="2"/>
  <c r="J39" i="2"/>
  <c r="J40" i="2"/>
  <c r="S40" i="2" s="1"/>
  <c r="J41" i="2"/>
  <c r="S41" i="2" s="1"/>
  <c r="J42" i="2"/>
  <c r="S42" i="2" s="1"/>
  <c r="J43" i="2"/>
  <c r="J44" i="2"/>
  <c r="J45" i="2"/>
  <c r="S45" i="2" s="1"/>
  <c r="J46" i="2"/>
  <c r="J47" i="2"/>
  <c r="J48" i="2"/>
  <c r="S48" i="2" s="1"/>
  <c r="J49" i="2"/>
  <c r="S49" i="2" s="1"/>
  <c r="J50" i="2"/>
  <c r="S50" i="2" s="1"/>
  <c r="J51" i="2"/>
  <c r="J52" i="2"/>
  <c r="J53" i="2"/>
  <c r="S53" i="2" s="1"/>
  <c r="J54" i="2"/>
  <c r="J55" i="2"/>
  <c r="J56" i="2"/>
  <c r="S56" i="2" s="1"/>
  <c r="J57" i="2"/>
  <c r="J58" i="2"/>
  <c r="S58" i="2" s="1"/>
  <c r="J59" i="2"/>
  <c r="J60" i="2"/>
  <c r="J61" i="2"/>
  <c r="S61" i="2" s="1"/>
  <c r="J62" i="2"/>
  <c r="J63" i="2"/>
  <c r="J64" i="2"/>
  <c r="S64" i="2" s="1"/>
  <c r="J65" i="2"/>
  <c r="S65" i="2" s="1"/>
  <c r="J66" i="2"/>
  <c r="S66" i="2" s="1"/>
  <c r="J67" i="2"/>
  <c r="J68" i="2"/>
  <c r="J69" i="2"/>
  <c r="S69" i="2" s="1"/>
  <c r="J70" i="2"/>
  <c r="J71" i="2"/>
  <c r="J72" i="2"/>
  <c r="S72" i="2" s="1"/>
  <c r="J73" i="2"/>
  <c r="S73" i="2" s="1"/>
  <c r="J74" i="2"/>
  <c r="S74" i="2" s="1"/>
  <c r="J75" i="2"/>
  <c r="J76" i="2"/>
  <c r="J77" i="2"/>
  <c r="S77" i="2" s="1"/>
  <c r="J78" i="2"/>
  <c r="J79" i="2"/>
  <c r="J80" i="2"/>
  <c r="S80" i="2" s="1"/>
  <c r="J81" i="2"/>
  <c r="S81" i="2" s="1"/>
  <c r="J82" i="2"/>
  <c r="S82" i="2" s="1"/>
  <c r="J83" i="2"/>
  <c r="J84" i="2"/>
  <c r="J85" i="2"/>
  <c r="S85" i="2" s="1"/>
  <c r="J86" i="2"/>
  <c r="J87" i="2"/>
  <c r="J88" i="2"/>
  <c r="S88" i="2" s="1"/>
  <c r="J89" i="2"/>
  <c r="S89" i="2" s="1"/>
  <c r="J90" i="2"/>
  <c r="S90" i="2" s="1"/>
  <c r="J91" i="2"/>
  <c r="J92" i="2"/>
  <c r="J93" i="2"/>
  <c r="S93" i="2" s="1"/>
  <c r="J94" i="2"/>
  <c r="J95" i="2"/>
  <c r="J96" i="2"/>
  <c r="S96" i="2" s="1"/>
  <c r="J97" i="2"/>
  <c r="S97" i="2" s="1"/>
  <c r="J98" i="2"/>
  <c r="S98" i="2" s="1"/>
  <c r="J99" i="2"/>
  <c r="J100" i="2"/>
  <c r="J101" i="2"/>
  <c r="S101" i="2" s="1"/>
  <c r="J102" i="2"/>
  <c r="J103" i="2"/>
  <c r="J104" i="2"/>
  <c r="S104" i="2" s="1"/>
  <c r="J105" i="2"/>
  <c r="S105" i="2" s="1"/>
  <c r="J106" i="2"/>
  <c r="S106" i="2" s="1"/>
  <c r="J107" i="2"/>
  <c r="J108" i="2"/>
  <c r="J109" i="2"/>
  <c r="S109" i="2" s="1"/>
  <c r="J110" i="2"/>
  <c r="J111" i="2"/>
  <c r="J112" i="2"/>
  <c r="S112" i="2" s="1"/>
  <c r="J113" i="2"/>
  <c r="S113" i="2" s="1"/>
  <c r="J114" i="2"/>
  <c r="S114" i="2" s="1"/>
  <c r="J115" i="2"/>
  <c r="J116" i="2"/>
  <c r="J117" i="2"/>
  <c r="S117" i="2" s="1"/>
  <c r="J4" i="2"/>
  <c r="S17" i="2" l="1"/>
  <c r="S9" i="2"/>
  <c r="S57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S4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6" i="2"/>
  <c r="S116" i="2"/>
  <c r="S92" i="2"/>
  <c r="S68" i="2"/>
  <c r="S52" i="2"/>
  <c r="S36" i="2"/>
  <c r="S28" i="2"/>
  <c r="S12" i="2"/>
  <c r="S108" i="2"/>
  <c r="S100" i="2"/>
  <c r="S84" i="2"/>
  <c r="S76" i="2"/>
  <c r="S60" i="2"/>
  <c r="S44" i="2"/>
  <c r="S20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I116" i="1"/>
  <c r="T72" i="1"/>
  <c r="R113" i="1"/>
  <c r="S113" i="1" s="1"/>
  <c r="T29" i="1"/>
  <c r="T94" i="1"/>
  <c r="R94" i="1"/>
  <c r="S94" i="1" s="1"/>
  <c r="R98" i="1"/>
  <c r="S98" i="1" s="1"/>
  <c r="T38" i="1" l="1"/>
  <c r="T114" i="1" l="1"/>
  <c r="T112" i="1"/>
  <c r="T24" i="1"/>
  <c r="T30" i="1"/>
  <c r="T15" i="1"/>
  <c r="T14" i="1"/>
  <c r="T13" i="1"/>
  <c r="T12" i="1"/>
  <c r="T11" i="1"/>
  <c r="T42" i="1"/>
  <c r="T111" i="1"/>
  <c r="T110" i="1"/>
  <c r="T109" i="1"/>
  <c r="T84" i="1"/>
  <c r="T83" i="1"/>
  <c r="T82" i="1"/>
  <c r="T69" i="1"/>
  <c r="T68" i="1"/>
  <c r="T63" i="1"/>
  <c r="T21" i="1"/>
  <c r="T25" i="1"/>
  <c r="T40" i="1"/>
  <c r="T39" i="1"/>
  <c r="T106" i="1"/>
  <c r="T105" i="1"/>
  <c r="T104" i="1"/>
  <c r="T103" i="1"/>
  <c r="T102" i="1"/>
  <c r="T101" i="1"/>
  <c r="T100" i="1"/>
  <c r="T95" i="1"/>
  <c r="T93" i="1"/>
  <c r="T92" i="1"/>
  <c r="T91" i="1"/>
  <c r="T90" i="1"/>
  <c r="T89" i="1"/>
  <c r="T88" i="1"/>
  <c r="T87" i="1"/>
  <c r="T86" i="1"/>
  <c r="T85" i="1"/>
  <c r="T80" i="1"/>
  <c r="R23" i="1"/>
  <c r="R60" i="1"/>
  <c r="S60" i="1" s="1"/>
  <c r="R54" i="1"/>
  <c r="S54" i="1" s="1"/>
  <c r="R38" i="1"/>
  <c r="S38" i="1" s="1"/>
  <c r="R45" i="1"/>
  <c r="S45" i="1" s="1"/>
  <c r="R52" i="1"/>
  <c r="S52" i="1" s="1"/>
  <c r="R2" i="1"/>
  <c r="S2" i="1" s="1"/>
  <c r="R50" i="1"/>
  <c r="S50" i="1" s="1"/>
  <c r="R57" i="1"/>
  <c r="S57" i="1" s="1"/>
  <c r="R62" i="1"/>
  <c r="S62" i="1" s="1"/>
  <c r="R32" i="1"/>
  <c r="S32" i="1" s="1"/>
  <c r="R35" i="1"/>
  <c r="S35" i="1" s="1"/>
  <c r="R18" i="1"/>
  <c r="S18" i="1" s="1"/>
  <c r="R34" i="1"/>
  <c r="S34" i="1" s="1"/>
  <c r="R59" i="1"/>
  <c r="S59" i="1" s="1"/>
  <c r="R42" i="1"/>
  <c r="S42" i="1" s="1"/>
  <c r="R5" i="1"/>
  <c r="S5" i="1" s="1"/>
  <c r="R24" i="1"/>
  <c r="S24" i="1" s="1"/>
  <c r="R27" i="1"/>
  <c r="S27" i="1" s="1"/>
  <c r="R56" i="1"/>
  <c r="S56" i="1" s="1"/>
  <c r="R28" i="1"/>
  <c r="S28" i="1" s="1"/>
  <c r="R20" i="1"/>
  <c r="S20" i="1" s="1"/>
  <c r="R58" i="1"/>
  <c r="S58" i="1" s="1"/>
  <c r="R43" i="1"/>
  <c r="S43" i="1" s="1"/>
  <c r="R31" i="1"/>
  <c r="S31" i="1" s="1"/>
  <c r="R21" i="1"/>
  <c r="S21" i="1" s="1"/>
  <c r="R49" i="1"/>
  <c r="S49" i="1" s="1"/>
  <c r="R17" i="1"/>
  <c r="S17" i="1" s="1"/>
  <c r="R41" i="1"/>
  <c r="S41" i="1" s="1"/>
  <c r="R26" i="1"/>
  <c r="S26" i="1" s="1"/>
  <c r="R7" i="1"/>
  <c r="S7" i="1" s="1"/>
  <c r="R51" i="1"/>
  <c r="S51" i="1" s="1"/>
  <c r="R48" i="1"/>
  <c r="S48" i="1" s="1"/>
  <c r="R46" i="1"/>
  <c r="S46" i="1" s="1"/>
  <c r="R36" i="1"/>
  <c r="S36" i="1" s="1"/>
  <c r="R25" i="1"/>
  <c r="S25" i="1" s="1"/>
  <c r="R3" i="1"/>
  <c r="S3" i="1" s="1"/>
  <c r="R33" i="1"/>
  <c r="S33" i="1" s="1"/>
  <c r="R4" i="1"/>
  <c r="S4" i="1" s="1"/>
  <c r="R6" i="1"/>
  <c r="S6" i="1" s="1"/>
  <c r="R53" i="1"/>
  <c r="S53" i="1" s="1"/>
  <c r="R55" i="1"/>
  <c r="S55" i="1" s="1"/>
  <c r="R39" i="1"/>
  <c r="S39" i="1" s="1"/>
  <c r="R19" i="1"/>
  <c r="S19" i="1" s="1"/>
  <c r="R8" i="1"/>
  <c r="S8" i="1" s="1"/>
  <c r="R47" i="1"/>
  <c r="S47" i="1" s="1"/>
  <c r="R37" i="1"/>
  <c r="S37" i="1" s="1"/>
  <c r="R16" i="1"/>
  <c r="S16" i="1" s="1"/>
  <c r="R40" i="1"/>
  <c r="S40" i="1" s="1"/>
  <c r="R44" i="1"/>
  <c r="S44" i="1" s="1"/>
  <c r="R30" i="1"/>
  <c r="S30" i="1" s="1"/>
  <c r="R22" i="1"/>
  <c r="S22" i="1" s="1"/>
  <c r="T116" i="1" l="1"/>
  <c r="S23" i="1"/>
  <c r="S116" i="1" s="1"/>
  <c r="R116" i="1"/>
  <c r="T118" i="1" l="1"/>
</calcChain>
</file>

<file path=xl/comments1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b/>
            <sz val="8"/>
            <color indexed="81"/>
            <rFont val="Tahoma"/>
            <family val="2"/>
          </rPr>
          <t>Dissídio11/24: 5,12%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Período: 01-12/2024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30% do salário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3" authorId="0" shapeId="0">
      <text>
        <r>
          <rPr>
            <b/>
            <sz val="8"/>
            <color indexed="81"/>
            <rFont val="Tahoma"/>
            <family val="2"/>
          </rPr>
          <t>Dissídio11/24: 5,12%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cargas sociales están constituidas principalmente por las cotizaciones del INSS (Instituto Nacional de Seguridad Social). La parte del INSS de la empresa es del 20% del salario bruto, sin límite. La parte del INSS del empleado es del 8 al 11% del valor bruto, con un valor máximo de R$ 570,90 (11% * R$ 5.189,82).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Los empleadores en Brasil están legalmente obligados a contribuir con el 8% del salario de un empleado a su cuenta de FGTS, con un 3.2% adicional designado para el pago por despido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Décimo tercer sueldo, prorrateo mensual.
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El adicional de sobreaviso en Brasil es un pago que recibe el trabajador que está en espera de ser llamado para trabajar. Este adicional equivale a un tercio del valor de la hora normal de trabajo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periculosidad en Brasil es una condición de trabajo que expone al trabajador a riesgos que pueden poner en peligro su vida o integridad física. Para compensar este riesgo, el empleador debe pagar un adicional de salario llamado adicional de periculosidad</t>
        </r>
      </text>
    </comment>
  </commentList>
</comments>
</file>

<file path=xl/sharedStrings.xml><?xml version="1.0" encoding="utf-8"?>
<sst xmlns="http://schemas.openxmlformats.org/spreadsheetml/2006/main" count="1358" uniqueCount="320">
  <si>
    <t>Código</t>
  </si>
  <si>
    <t>Admissão</t>
  </si>
  <si>
    <t>Unid.</t>
  </si>
  <si>
    <t>STATUS</t>
  </si>
  <si>
    <t>Ativo</t>
  </si>
  <si>
    <t>Afastado - Doenca</t>
  </si>
  <si>
    <t>Afastado - Acidente De Trabalho</t>
  </si>
  <si>
    <t>NOME</t>
  </si>
  <si>
    <t>Ximena Clara Burg Ermann</t>
  </si>
  <si>
    <t>Tatiana Martins De Sousa</t>
  </si>
  <si>
    <t>Patricia Fernanda Thomaz Rodrigues</t>
  </si>
  <si>
    <t>Celso Orlando De Oliveira</t>
  </si>
  <si>
    <t>Sergio Cardoso Dos Santos</t>
  </si>
  <si>
    <t>Katiuscia De Giacometti Feistauer</t>
  </si>
  <si>
    <t>Marcelo De Moraes Guizelin</t>
  </si>
  <si>
    <t>Guilherme Henrique Menegari</t>
  </si>
  <si>
    <t>Fernanda Cristina De Lima Vieira</t>
  </si>
  <si>
    <t>Maria Cristina Chiarinotti Vigano</t>
  </si>
  <si>
    <t>Maira De Abreu Ramos Botion</t>
  </si>
  <si>
    <t>Juliana Brino De Oliveira Chaves</t>
  </si>
  <si>
    <t>Marcelo Weisberg</t>
  </si>
  <si>
    <t>Marina Perico</t>
  </si>
  <si>
    <t>Mauricio Camillo Neves</t>
  </si>
  <si>
    <t>Marilia Vitorino</t>
  </si>
  <si>
    <t>Ronielton Souza Silva</t>
  </si>
  <si>
    <t>Vanessa Aparecida Uccella</t>
  </si>
  <si>
    <t>Fabricio De Souza Trevisan</t>
  </si>
  <si>
    <t>Gustavo Silva Do Nascimento</t>
  </si>
  <si>
    <t>Itamar Narciso De Moraes</t>
  </si>
  <si>
    <t>Lucas Gabriel Candido</t>
  </si>
  <si>
    <t>Felipe Rodrigues</t>
  </si>
  <si>
    <t>Fernanda Portela Quintiliano</t>
  </si>
  <si>
    <t>Aline Salome</t>
  </si>
  <si>
    <t>Jonatas Tadeu Martins</t>
  </si>
  <si>
    <t>Everton Luiz Rovai Bordignon</t>
  </si>
  <si>
    <t>Isaias Cunha</t>
  </si>
  <si>
    <t>Renata Carolina Zore</t>
  </si>
  <si>
    <t>Igor Junio Goulart</t>
  </si>
  <si>
    <t>Joao Vitor Moraes De Andrade</t>
  </si>
  <si>
    <t>Wilson Luiz Dos Santos</t>
  </si>
  <si>
    <t>Naiade Regina Pinto</t>
  </si>
  <si>
    <t>Vanessa Beretta Gouveia</t>
  </si>
  <si>
    <t>Ana Claudia Reis De Menezes</t>
  </si>
  <si>
    <t>Rodrigo Bortolotto</t>
  </si>
  <si>
    <t>Tamiris Pelissoni Manfrim</t>
  </si>
  <si>
    <t>Vanessa Mellao</t>
  </si>
  <si>
    <t>Andre Luiz De Mello Araujo</t>
  </si>
  <si>
    <t>Renato Augusto De Oliveira Cabral</t>
  </si>
  <si>
    <t>Flavia Menegassi De Moraes</t>
  </si>
  <si>
    <t>Luiz Gustavo Do Nascimento</t>
  </si>
  <si>
    <t>Marcela Luzia Ferres Giroto</t>
  </si>
  <si>
    <t>Flavio Willian Finotti</t>
  </si>
  <si>
    <t>Leandro Pelaquim</t>
  </si>
  <si>
    <t>Guilherme Lopes De Souza</t>
  </si>
  <si>
    <t>Joselia Silene Dos Santos Alencar</t>
  </si>
  <si>
    <t>Beatriz Tavares De Araujo Soares</t>
  </si>
  <si>
    <t>Paula Daniela Bressan Faria</t>
  </si>
  <si>
    <t>Evandro Ricardo Dente</t>
  </si>
  <si>
    <t>Matheus Henrique Da Silva</t>
  </si>
  <si>
    <t>Wendel Dos Santos</t>
  </si>
  <si>
    <t>Camila Da Silva Jose</t>
  </si>
  <si>
    <t>Bruno Dos Santos Rossini</t>
  </si>
  <si>
    <t>Patricia Luppi Del Bel</t>
  </si>
  <si>
    <t>Francisco Ratz</t>
  </si>
  <si>
    <t>Jose Luiz Amaro</t>
  </si>
  <si>
    <t>Fernanda Scarpa Schmeiske</t>
  </si>
  <si>
    <t>Mariana Granziol De Freitas</t>
  </si>
  <si>
    <t>Rui Norito Okubo</t>
  </si>
  <si>
    <t>Bruno Martin Crasto Moraes</t>
  </si>
  <si>
    <t>Melissa Samara Coelho</t>
  </si>
  <si>
    <t>Jose Luiz Ferreira Neto</t>
  </si>
  <si>
    <t>Jorge Luiz Guedes De Oliveira</t>
  </si>
  <si>
    <t>Renata Borges Rigobello</t>
  </si>
  <si>
    <t>Marina Bezerra Felisbino</t>
  </si>
  <si>
    <t>Kesia Esther Cardoso De Oliveira</t>
  </si>
  <si>
    <t>Matheus Henrique Dos Santos Silva</t>
  </si>
  <si>
    <t>Victor Gabriel Delfino</t>
  </si>
  <si>
    <t>Carolina Do Carmo Geronasso Bredis</t>
  </si>
  <si>
    <t>Paulo Cesar Passos Alves</t>
  </si>
  <si>
    <t>Beatriz Rodrigues</t>
  </si>
  <si>
    <t>Thiago Rocha Da Paixao</t>
  </si>
  <si>
    <t>Camila Coelho Barbosa Lima</t>
  </si>
  <si>
    <t>Jessica Michelli Botelho</t>
  </si>
  <si>
    <t>Henrique Tertuliano Dos Santos</t>
  </si>
  <si>
    <t>Francisco Matheus Ferreira Goncalves</t>
  </si>
  <si>
    <t>Lucas Renan De Souza Barbosa</t>
  </si>
  <si>
    <t>Gabriela Rosa Oliveira</t>
  </si>
  <si>
    <t>Vitor Franzini</t>
  </si>
  <si>
    <t>Roberta Baggio Nucci Mendes</t>
  </si>
  <si>
    <t>Bianca Sao Pedro Dos Santos</t>
  </si>
  <si>
    <t>Vitor Gabriel Jacyntho Dos Santos</t>
  </si>
  <si>
    <t>Theriana Coladetti Libanori</t>
  </si>
  <si>
    <t>Lucas Henrique Moreira Da Silva</t>
  </si>
  <si>
    <t>Lais Pinheiro</t>
  </si>
  <si>
    <t>Matheus Botelho Fornazari</t>
  </si>
  <si>
    <t>Luan Martins Soares</t>
  </si>
  <si>
    <t>Denner Eduardo Rodrigues De Souza</t>
  </si>
  <si>
    <t>Gabriella Fischer</t>
  </si>
  <si>
    <t>David Caique Adorno De Oliveira</t>
  </si>
  <si>
    <t>Lucas Henrique Passos Alves</t>
  </si>
  <si>
    <t>Mayara Portela Andrade Santos</t>
  </si>
  <si>
    <t>Karen Seiko Matsuda</t>
  </si>
  <si>
    <t>Daniela Lorencetti</t>
  </si>
  <si>
    <t>Caroline Sthefani Alves Santos</t>
  </si>
  <si>
    <t>Beatriz De Melo Vieira</t>
  </si>
  <si>
    <t>Ruan Ricardo De Farias</t>
  </si>
  <si>
    <t>Bruno Fernando Faria</t>
  </si>
  <si>
    <t>Maria Eduarda Germano</t>
  </si>
  <si>
    <t>Thiago Cardoso</t>
  </si>
  <si>
    <t>Camila Roberta Milesi</t>
  </si>
  <si>
    <t>Caua Freitas De Padua</t>
  </si>
  <si>
    <t>Ana Flavia De Paula Campagna</t>
  </si>
  <si>
    <t>Carlos Eduardo Passos</t>
  </si>
  <si>
    <t>Antonio Mateus Cruz Sampaio</t>
  </si>
  <si>
    <t>Taissa Roberta Martins</t>
  </si>
  <si>
    <t>Leandro Kevin Santos Silva</t>
  </si>
  <si>
    <t>Marcos Henrique De Souza</t>
  </si>
  <si>
    <t>Crislaine Dos Santos Santana</t>
  </si>
  <si>
    <t>Halana Nanci Alonso</t>
  </si>
  <si>
    <t>Lauro Urias De Souza</t>
  </si>
  <si>
    <t>Erivelto Venancio</t>
  </si>
  <si>
    <t>Arthur Bolliger</t>
  </si>
  <si>
    <t>POSIÇÃO</t>
  </si>
  <si>
    <t>Gerente Geral</t>
  </si>
  <si>
    <t>Vendedor "B"</t>
  </si>
  <si>
    <t>Gerente De Vendas</t>
  </si>
  <si>
    <t>Especialista Comercial Sensorial</t>
  </si>
  <si>
    <t>Analista De Logística Sr.</t>
  </si>
  <si>
    <t>Coordenador De Producao Sr</t>
  </si>
  <si>
    <t>Perfumista Pleno</t>
  </si>
  <si>
    <t>Chefe De Aplicacao De Aromas</t>
  </si>
  <si>
    <t>Coordenador De Compras E Comercio Exterior</t>
  </si>
  <si>
    <t>Executivo De Vendas De Aromas</t>
  </si>
  <si>
    <t>Coordenador De Ti</t>
  </si>
  <si>
    <t>Aromista Junior</t>
  </si>
  <si>
    <t>Analista De Aplicação Jr</t>
  </si>
  <si>
    <t>Fabricante Lider</t>
  </si>
  <si>
    <t>Tecnico Controle Da Qualidade Sr</t>
  </si>
  <si>
    <t>Auxiliar De Producao</t>
  </si>
  <si>
    <t>Motorista</t>
  </si>
  <si>
    <t>Encarregado De Producao De Aromas</t>
  </si>
  <si>
    <t>Perfumista Junior</t>
  </si>
  <si>
    <t>Encarregado De Amostras</t>
  </si>
  <si>
    <t>Chefe De Planta</t>
  </si>
  <si>
    <t>Analista De Logistica Pl</t>
  </si>
  <si>
    <t>Coordenador De Qualidade</t>
  </si>
  <si>
    <t>Motorista Ii</t>
  </si>
  <si>
    <t>Tecnico De Criacao E Aplicacao De Aromas</t>
  </si>
  <si>
    <t>Eletromecanico Pl</t>
  </si>
  <si>
    <t>Assistente Logistico De Producao</t>
  </si>
  <si>
    <t>Fabricante Iii</t>
  </si>
  <si>
    <t>Analista Financeiro Pl</t>
  </si>
  <si>
    <t>Executivo De Vendas De Fragrancias</t>
  </si>
  <si>
    <t>Analista De Pcm Sr</t>
  </si>
  <si>
    <t>Especialista De Criacao E Aplic Cond E Aromas</t>
  </si>
  <si>
    <t>Avaliador Sensorial Jr</t>
  </si>
  <si>
    <t>Analista Comercial Jr</t>
  </si>
  <si>
    <t>Auxiliar Administrativo De Manutencao</t>
  </si>
  <si>
    <t>Coordenador Customer Service</t>
  </si>
  <si>
    <t>Fabricante Ii</t>
  </si>
  <si>
    <t>Supervisor Tecnico Manutencao</t>
  </si>
  <si>
    <t>Assistente De Aplicacao Pl</t>
  </si>
  <si>
    <t>Avaliador Sensorial Trainee</t>
  </si>
  <si>
    <t>Assistente De Almoxarifado Ii</t>
  </si>
  <si>
    <t>Fabricante</t>
  </si>
  <si>
    <t>Analista De Aplicação Pl</t>
  </si>
  <si>
    <t>Assistente De Laboratorio Iii</t>
  </si>
  <si>
    <t>Coordenador De Rh</t>
  </si>
  <si>
    <t>Tecnico Controle Da Qualidade Jr</t>
  </si>
  <si>
    <t>Auxiliar Em Rotinas De Producao</t>
  </si>
  <si>
    <t>Analista Garantia Da Qualidade Jr</t>
  </si>
  <si>
    <t>Aromista Sr</t>
  </si>
  <si>
    <t>Analista De Cromatografia</t>
  </si>
  <si>
    <t>Assistente De Almoxarifado</t>
  </si>
  <si>
    <t>Analista Contábil Fiscal Jr</t>
  </si>
  <si>
    <t>Assistente De Laboratorio Ii</t>
  </si>
  <si>
    <t>Assistente De Laboratorio</t>
  </si>
  <si>
    <t>Analista De Marketing</t>
  </si>
  <si>
    <t>Analista De Compras E Comercio Exterior Jr</t>
  </si>
  <si>
    <t>Flavor Innovation Support</t>
  </si>
  <si>
    <t>Controlador De Qualidade</t>
  </si>
  <si>
    <t>Analista Financeiro Jr</t>
  </si>
  <si>
    <t>Controller Financeiro</t>
  </si>
  <si>
    <t>Auxiliar De Almoxarife</t>
  </si>
  <si>
    <t>Assistente De Cromatografia E Desenvolvimento</t>
  </si>
  <si>
    <t>Assistente Garantia Da Qualidade</t>
  </si>
  <si>
    <t>Assistente De Controle Da Qualidade</t>
  </si>
  <si>
    <t>Tecnico Manutencao</t>
  </si>
  <si>
    <t>Analista De Rh Pl</t>
  </si>
  <si>
    <t>Assistente De Ti</t>
  </si>
  <si>
    <t>Assistente De Faturamento</t>
  </si>
  <si>
    <t>Assistente De Compras E Comercio Exterior Jr</t>
  </si>
  <si>
    <t>Assistente De Pcm Jr</t>
  </si>
  <si>
    <t>Ajudante De Motorista</t>
  </si>
  <si>
    <t>Administrador</t>
  </si>
  <si>
    <t>SETOR</t>
  </si>
  <si>
    <t>Administração Geral</t>
  </si>
  <si>
    <t>Comercial Fragrâncias Filial</t>
  </si>
  <si>
    <t>Aplicacao/Sensorial Fragrancias Filial</t>
  </si>
  <si>
    <t>Armazém</t>
  </si>
  <si>
    <t>Administração Produção Filial</t>
  </si>
  <si>
    <t>Desenvolvimento Fragrâncias Filial</t>
  </si>
  <si>
    <t>Aplicação Aromas</t>
  </si>
  <si>
    <t>Abastecimento</t>
  </si>
  <si>
    <t>Comercial Aromas</t>
  </si>
  <si>
    <t>Informática Filial</t>
  </si>
  <si>
    <t>Desenvolvimento Aromas</t>
  </si>
  <si>
    <t>Produção Aromas</t>
  </si>
  <si>
    <t>Controle De Qualidade</t>
  </si>
  <si>
    <t>Administração Produção</t>
  </si>
  <si>
    <t>Logística Diversos</t>
  </si>
  <si>
    <t>Garantia Da Qualidade</t>
  </si>
  <si>
    <t>Manutenção Filial</t>
  </si>
  <si>
    <t>Finanças Filial</t>
  </si>
  <si>
    <t>Customer Service</t>
  </si>
  <si>
    <t>Manutenção</t>
  </si>
  <si>
    <t>Produção Fragrâncias Filial</t>
  </si>
  <si>
    <t>Recursos Humanos</t>
  </si>
  <si>
    <t>Marketing Fragrancias</t>
  </si>
  <si>
    <t>Customer Service Filial</t>
  </si>
  <si>
    <t>Marketing Aromas</t>
  </si>
  <si>
    <t>Autônomos Filial</t>
  </si>
  <si>
    <t>AJUDA VIAGEM</t>
  </si>
  <si>
    <t>MÉDIA COM.</t>
  </si>
  <si>
    <t>Dif.R$</t>
  </si>
  <si>
    <t>Dif.%</t>
  </si>
  <si>
    <t>PROPOSTA 2025</t>
  </si>
  <si>
    <t>PESQUISA MERCADO MP 25</t>
  </si>
  <si>
    <t>Analista de Logísitica SR</t>
  </si>
  <si>
    <t>Coordenador de Transportes</t>
  </si>
  <si>
    <t>Analista de Dados de Manutenção</t>
  </si>
  <si>
    <t>Chefe de Fabricação de Aromas</t>
  </si>
  <si>
    <t>Coordenador de Avaliação Sensorial e Laboratório</t>
  </si>
  <si>
    <t>Gestor</t>
  </si>
  <si>
    <t>Marcelo M.</t>
  </si>
  <si>
    <t>Marcela G.</t>
  </si>
  <si>
    <t>Lucas</t>
  </si>
  <si>
    <t>Karen</t>
  </si>
  <si>
    <t>Cris Vigano</t>
  </si>
  <si>
    <t>Maira</t>
  </si>
  <si>
    <t>Ximena</t>
  </si>
  <si>
    <t>Arthur</t>
  </si>
  <si>
    <t>Magdalena</t>
  </si>
  <si>
    <t>Patricia</t>
  </si>
  <si>
    <t>Everton</t>
  </si>
  <si>
    <t>Marcelo W.</t>
  </si>
  <si>
    <t>Fabricio</t>
  </si>
  <si>
    <t>Gui Menegari</t>
  </si>
  <si>
    <t>Aline</t>
  </si>
  <si>
    <t>Michel</t>
  </si>
  <si>
    <t>Mauricio</t>
  </si>
  <si>
    <t>NOVO CARGO</t>
  </si>
  <si>
    <t>Fabricante II</t>
  </si>
  <si>
    <t>Fabricante III</t>
  </si>
  <si>
    <t>Periculosidade</t>
  </si>
  <si>
    <t>Supervisor Jr Produção</t>
  </si>
  <si>
    <t>Técnico de Manutenção Industrial e PCM</t>
  </si>
  <si>
    <t>Assistente De Avaliação Sensorial</t>
  </si>
  <si>
    <t>Encarregado De Cromatografia e Desenvolvimento</t>
  </si>
  <si>
    <t>Analista de Aplicação e Amostras</t>
  </si>
  <si>
    <t>Alteração Ajuda Viaje R$11.500,00</t>
  </si>
  <si>
    <t>1500-2500</t>
  </si>
  <si>
    <t>3500-4500</t>
  </si>
  <si>
    <t>4500-5500</t>
  </si>
  <si>
    <t>28000-35000</t>
  </si>
  <si>
    <t>6000-7000</t>
  </si>
  <si>
    <t>9000-10500</t>
  </si>
  <si>
    <t>14000-18000</t>
  </si>
  <si>
    <t>7500-9500</t>
  </si>
  <si>
    <t>7500-9000</t>
  </si>
  <si>
    <t>6500-7500</t>
  </si>
  <si>
    <t>12500-15000</t>
  </si>
  <si>
    <t>5000-6000</t>
  </si>
  <si>
    <t>5500-6500</t>
  </si>
  <si>
    <t>4000-4500</t>
  </si>
  <si>
    <t>2500-3500</t>
  </si>
  <si>
    <t>2500-3000</t>
  </si>
  <si>
    <t>2750-3300</t>
  </si>
  <si>
    <t>3500-4000</t>
  </si>
  <si>
    <t>Assistente Garantia Da Qualidade PL</t>
  </si>
  <si>
    <t>3000-4000</t>
  </si>
  <si>
    <t>10000-15000</t>
  </si>
  <si>
    <t>11000-15000</t>
  </si>
  <si>
    <t>14500-21000</t>
  </si>
  <si>
    <t>20000-30000</t>
  </si>
  <si>
    <t>15000-25000</t>
  </si>
  <si>
    <t>5000-10000</t>
  </si>
  <si>
    <t>15000-20000</t>
  </si>
  <si>
    <t>35000-45000</t>
  </si>
  <si>
    <t>25000-35000</t>
  </si>
  <si>
    <t>4000-5000</t>
  </si>
  <si>
    <t>7000-8000</t>
  </si>
  <si>
    <t>2100-3000</t>
  </si>
  <si>
    <t>Total Incremento</t>
  </si>
  <si>
    <t>Ajustes +Periculosidade</t>
  </si>
  <si>
    <t>SALÁRIO ATUAL</t>
  </si>
  <si>
    <t>Especialista GHS (hibrido)</t>
  </si>
  <si>
    <t>em fev/24 R$3000</t>
  </si>
  <si>
    <t>em fev/24 R$7000</t>
  </si>
  <si>
    <t>em fev/24 R$2350</t>
  </si>
  <si>
    <t>confirmar se é Planejador</t>
  </si>
  <si>
    <t>Chefe de Qualidade (confirmar chile)</t>
  </si>
  <si>
    <t>Alteração Ajuda Viaje R$1.500,00</t>
  </si>
  <si>
    <t>Alteração Ajuda Viaje R$2.500,00</t>
  </si>
  <si>
    <t>Alteração Ajuda Viaje R$1.000,00</t>
  </si>
  <si>
    <t>Chefe de RH (confirmar chile)</t>
  </si>
  <si>
    <t>INSS</t>
  </si>
  <si>
    <t>FGTS</t>
  </si>
  <si>
    <t xml:space="preserve">13TH - MONT SALARY </t>
  </si>
  <si>
    <t>VACATION</t>
  </si>
  <si>
    <t>VACATION ADD 1/3 EXTRA</t>
  </si>
  <si>
    <t>COMISIONES</t>
  </si>
  <si>
    <t>AYUDA VIAJE</t>
  </si>
  <si>
    <t>ADICIONAL DE SOBREAVISO</t>
  </si>
  <si>
    <t>% INCREMENTO</t>
  </si>
  <si>
    <t>DIF</t>
  </si>
  <si>
    <t>TIPO CAMBIO</t>
  </si>
  <si>
    <t>PESO CHILENO</t>
  </si>
  <si>
    <t>PERICULOSIDADE</t>
  </si>
  <si>
    <t>TOTAL COSTO EMPRESA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</si>
</sst>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0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9"/>
      <color rgb="FFC00000"/>
      <name val="Calibri Light"/>
      <family val="2"/>
      <scheme val="major"/>
    </font>
    <font>
      <b/>
      <sz val="10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FF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6">
    <xf numFmtId="0" fontId="0" fillId="0" borderId="0" xfId="0"/>
    <xf numFmtId="165" fontId="0" fillId="0" borderId="0" xfId="1" applyFont="1"/>
    <xf numFmtId="165" fontId="0" fillId="0" borderId="0" xfId="1" applyFont="1" applyBorder="1"/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protection locked="0"/>
    </xf>
    <xf numFmtId="165" fontId="6" fillId="0" borderId="2" xfId="1" applyFont="1" applyBorder="1" applyAlignment="1" applyProtection="1">
      <protection locked="0"/>
    </xf>
    <xf numFmtId="165" fontId="6" fillId="0" borderId="2" xfId="1" applyFont="1" applyBorder="1" applyAlignment="1" applyProtection="1">
      <alignment horizontal="left"/>
      <protection locked="0"/>
    </xf>
    <xf numFmtId="14" fontId="6" fillId="0" borderId="2" xfId="0" applyNumberFormat="1" applyFont="1" applyBorder="1" applyAlignment="1" applyProtection="1">
      <protection locked="0"/>
    </xf>
    <xf numFmtId="165" fontId="6" fillId="0" borderId="5" xfId="1" applyFont="1" applyBorder="1" applyAlignment="1" applyProtection="1">
      <alignment horizontal="left"/>
      <protection locked="0"/>
    </xf>
    <xf numFmtId="9" fontId="7" fillId="0" borderId="5" xfId="2" applyFont="1" applyFill="1" applyBorder="1" applyAlignment="1">
      <alignment horizontal="center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165" fontId="0" fillId="0" borderId="0" xfId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165" fontId="6" fillId="4" borderId="5" xfId="1" applyFont="1" applyFill="1" applyBorder="1" applyAlignment="1" applyProtection="1">
      <alignment horizontal="left"/>
      <protection locked="0"/>
    </xf>
    <xf numFmtId="9" fontId="7" fillId="4" borderId="5" xfId="2" applyFont="1" applyFill="1" applyBorder="1" applyAlignment="1">
      <alignment horizontal="center"/>
    </xf>
    <xf numFmtId="165" fontId="6" fillId="4" borderId="2" xfId="1" applyFont="1" applyFill="1" applyBorder="1" applyAlignment="1" applyProtection="1">
      <protection locked="0"/>
    </xf>
    <xf numFmtId="0" fontId="8" fillId="0" borderId="2" xfId="0" applyFont="1" applyBorder="1" applyAlignment="1" applyProtection="1">
      <alignment horizontal="right"/>
      <protection locked="0"/>
    </xf>
    <xf numFmtId="165" fontId="10" fillId="0" borderId="0" xfId="0" applyNumberFormat="1" applyFont="1"/>
    <xf numFmtId="166" fontId="5" fillId="5" borderId="1" xfId="0" applyNumberFormat="1" applyFont="1" applyFill="1" applyBorder="1" applyAlignment="1">
      <alignment horizontal="center" vertical="center"/>
    </xf>
    <xf numFmtId="166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0" fillId="0" borderId="0" xfId="2" applyFont="1"/>
    <xf numFmtId="0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9" fontId="11" fillId="7" borderId="1" xfId="2" applyFont="1" applyFill="1" applyBorder="1" applyAlignment="1">
      <alignment horizontal="center" vertical="center"/>
    </xf>
    <xf numFmtId="165" fontId="6" fillId="4" borderId="3" xfId="1" applyFont="1" applyFill="1" applyBorder="1" applyAlignment="1" applyProtection="1">
      <alignment horizontal="left"/>
      <protection locked="0"/>
    </xf>
    <xf numFmtId="165" fontId="6" fillId="9" borderId="2" xfId="1" applyFont="1" applyFill="1" applyBorder="1" applyAlignment="1" applyProtection="1">
      <protection locked="0"/>
    </xf>
    <xf numFmtId="165" fontId="6" fillId="0" borderId="2" xfId="1" applyFont="1" applyFill="1" applyBorder="1" applyAlignment="1" applyProtection="1">
      <protection locked="0"/>
    </xf>
    <xf numFmtId="0" fontId="0" fillId="0" borderId="0" xfId="0" applyFill="1"/>
    <xf numFmtId="165" fontId="6" fillId="0" borderId="3" xfId="1" applyFont="1" applyFill="1" applyBorder="1" applyAlignment="1" applyProtection="1">
      <alignment horizontal="left"/>
      <protection locked="0"/>
    </xf>
    <xf numFmtId="165" fontId="6" fillId="10" borderId="2" xfId="1" applyFont="1" applyFill="1" applyBorder="1" applyAlignment="1" applyProtection="1">
      <protection locked="0"/>
    </xf>
    <xf numFmtId="165" fontId="6" fillId="8" borderId="3" xfId="1" applyFont="1" applyFill="1" applyBorder="1" applyAlignment="1" applyProtection="1">
      <alignment horizontal="center"/>
      <protection locked="0"/>
    </xf>
    <xf numFmtId="165" fontId="6" fillId="4" borderId="3" xfId="1" applyFont="1" applyFill="1" applyBorder="1" applyAlignment="1" applyProtection="1">
      <protection locked="0"/>
    </xf>
    <xf numFmtId="165" fontId="6" fillId="0" borderId="2" xfId="1" applyFont="1" applyFill="1" applyBorder="1" applyAlignment="1" applyProtection="1">
      <alignment horizontal="left"/>
      <protection locked="0"/>
    </xf>
    <xf numFmtId="165" fontId="6" fillId="4" borderId="2" xfId="1" applyFont="1" applyFill="1" applyBorder="1" applyAlignment="1" applyProtection="1">
      <alignment horizontal="left"/>
      <protection locked="0"/>
    </xf>
    <xf numFmtId="0" fontId="6" fillId="6" borderId="2" xfId="0" applyFont="1" applyFill="1" applyBorder="1" applyAlignment="1" applyProtection="1">
      <alignment horizontal="left"/>
      <protection locked="0"/>
    </xf>
    <xf numFmtId="164" fontId="6" fillId="0" borderId="5" xfId="1" applyNumberFormat="1" applyFont="1" applyBorder="1" applyAlignment="1" applyProtection="1">
      <alignment horizontal="left"/>
      <protection locked="0"/>
    </xf>
    <xf numFmtId="0" fontId="6" fillId="11" borderId="2" xfId="0" applyFont="1" applyFill="1" applyBorder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left"/>
      <protection locked="0"/>
    </xf>
    <xf numFmtId="165" fontId="6" fillId="11" borderId="2" xfId="1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165" fontId="13" fillId="0" borderId="0" xfId="1" applyFont="1"/>
    <xf numFmtId="0" fontId="7" fillId="0" borderId="0" xfId="0" applyFont="1" applyAlignment="1">
      <alignment vertical="center"/>
    </xf>
    <xf numFmtId="165" fontId="6" fillId="10" borderId="2" xfId="1" applyFont="1" applyFill="1" applyBorder="1" applyAlignment="1" applyProtection="1">
      <alignment vertical="center"/>
    </xf>
    <xf numFmtId="42" fontId="6" fillId="10" borderId="2" xfId="3" applyFont="1" applyFill="1" applyBorder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2" xfId="0" applyFont="1" applyBorder="1" applyAlignment="1" applyProtection="1">
      <alignment vertical="center"/>
      <protection locked="0"/>
    </xf>
    <xf numFmtId="14" fontId="6" fillId="0" borderId="2" xfId="0" applyNumberFormat="1" applyFont="1" applyBorder="1" applyAlignment="1" applyProtection="1">
      <alignment vertical="center"/>
      <protection locked="0"/>
    </xf>
    <xf numFmtId="165" fontId="6" fillId="10" borderId="2" xfId="1" applyFont="1" applyFill="1" applyBorder="1" applyAlignment="1" applyProtection="1">
      <alignment vertical="center"/>
      <protection locked="0"/>
    </xf>
    <xf numFmtId="165" fontId="6" fillId="9" borderId="2" xfId="1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 wrapText="1"/>
      <protection locked="0"/>
    </xf>
    <xf numFmtId="166" fontId="5" fillId="5" borderId="4" xfId="0" applyNumberFormat="1" applyFont="1" applyFill="1" applyBorder="1" applyAlignment="1">
      <alignment vertical="center"/>
    </xf>
    <xf numFmtId="0" fontId="6" fillId="0" borderId="2" xfId="0" applyFont="1" applyFill="1" applyBorder="1" applyAlignment="1" applyProtection="1">
      <alignment vertical="center"/>
      <protection locked="0"/>
    </xf>
    <xf numFmtId="0" fontId="6" fillId="11" borderId="2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6" fillId="9" borderId="2" xfId="0" applyFont="1" applyFill="1" applyBorder="1" applyAlignment="1" applyProtection="1">
      <alignment vertical="center"/>
      <protection locked="0"/>
    </xf>
    <xf numFmtId="167" fontId="6" fillId="9" borderId="2" xfId="2" applyNumberFormat="1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right"/>
      <protection locked="0"/>
    </xf>
    <xf numFmtId="9" fontId="7" fillId="0" borderId="0" xfId="2" applyFont="1" applyAlignment="1">
      <alignment horizontal="center" vertical="center"/>
    </xf>
    <xf numFmtId="0" fontId="5" fillId="12" borderId="2" xfId="0" applyFont="1" applyFill="1" applyBorder="1" applyAlignment="1" applyProtection="1">
      <alignment vertical="center" wrapText="1"/>
      <protection locked="0"/>
    </xf>
    <xf numFmtId="0" fontId="5" fillId="12" borderId="2" xfId="0" applyFont="1" applyFill="1" applyBorder="1" applyAlignment="1" applyProtection="1">
      <alignment horizontal="center" vertical="center" wrapText="1"/>
      <protection locked="0"/>
    </xf>
    <xf numFmtId="9" fontId="5" fillId="12" borderId="2" xfId="2" applyFont="1" applyFill="1" applyBorder="1" applyAlignment="1" applyProtection="1">
      <alignment horizontal="center" vertical="center" wrapText="1"/>
      <protection locked="0"/>
    </xf>
    <xf numFmtId="9" fontId="6" fillId="10" borderId="2" xfId="2" applyFont="1" applyFill="1" applyBorder="1" applyAlignment="1" applyProtection="1">
      <alignment horizontal="center" vertical="center"/>
    </xf>
    <xf numFmtId="165" fontId="6" fillId="13" borderId="2" xfId="1" applyFont="1" applyFill="1" applyBorder="1" applyAlignment="1" applyProtection="1">
      <alignment vertical="center"/>
    </xf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8"/>
  <sheetViews>
    <sheetView showGridLines="0" topLeftCell="I1" workbookViewId="0">
      <selection activeCell="M1" sqref="M1:O115"/>
    </sheetView>
  </sheetViews>
  <sheetFormatPr baseColWidth="10" defaultRowHeight="15" x14ac:dyDescent="0.25"/>
  <cols>
    <col min="1" max="1" width="7.140625" bestFit="1" customWidth="1"/>
    <col min="2" max="2" width="28.140625" bestFit="1" customWidth="1"/>
    <col min="3" max="3" width="6.7109375" customWidth="1"/>
    <col min="4" max="4" width="9" customWidth="1"/>
    <col min="5" max="5" width="35.42578125" bestFit="1" customWidth="1"/>
    <col min="6" max="6" width="4.5703125" customWidth="1"/>
    <col min="7" max="7" width="27.42578125" bestFit="1" customWidth="1"/>
    <col min="8" max="8" width="10.5703125" bestFit="1" customWidth="1"/>
    <col min="9" max="9" width="14.140625" style="1" bestFit="1" customWidth="1"/>
    <col min="10" max="10" width="11.42578125" style="1" bestFit="1" customWidth="1"/>
    <col min="11" max="11" width="10.28515625" style="2" bestFit="1" customWidth="1"/>
    <col min="12" max="12" width="12.42578125" style="12" bestFit="1" customWidth="1"/>
    <col min="13" max="13" width="13.7109375" bestFit="1" customWidth="1"/>
    <col min="14" max="14" width="12.140625" bestFit="1" customWidth="1"/>
    <col min="15" max="15" width="11.42578125" style="22"/>
    <col min="16" max="16" width="11.140625" customWidth="1"/>
    <col min="17" max="17" width="37" bestFit="1" customWidth="1"/>
    <col min="20" max="20" width="14.140625" bestFit="1" customWidth="1"/>
    <col min="21" max="21" width="14.28515625" bestFit="1" customWidth="1"/>
  </cols>
  <sheetData>
    <row r="1" spans="1:23" ht="22.5" x14ac:dyDescent="0.25">
      <c r="A1" s="3" t="s">
        <v>0</v>
      </c>
      <c r="B1" s="3" t="s">
        <v>7</v>
      </c>
      <c r="C1" s="3" t="s">
        <v>3</v>
      </c>
      <c r="D1" s="3" t="s">
        <v>1</v>
      </c>
      <c r="E1" s="3" t="s">
        <v>122</v>
      </c>
      <c r="F1" s="3" t="s">
        <v>2</v>
      </c>
      <c r="G1" s="3" t="s">
        <v>195</v>
      </c>
      <c r="H1" s="3" t="s">
        <v>233</v>
      </c>
      <c r="I1" s="3" t="s">
        <v>295</v>
      </c>
      <c r="J1" s="3" t="s">
        <v>222</v>
      </c>
      <c r="K1" s="3" t="s">
        <v>223</v>
      </c>
      <c r="L1" s="11" t="s">
        <v>227</v>
      </c>
      <c r="M1" s="23">
        <v>2024</v>
      </c>
      <c r="N1" s="24" t="s">
        <v>224</v>
      </c>
      <c r="O1" s="25" t="s">
        <v>225</v>
      </c>
      <c r="P1" s="19" t="s">
        <v>226</v>
      </c>
      <c r="Q1" s="20" t="s">
        <v>251</v>
      </c>
      <c r="R1" s="21" t="s">
        <v>224</v>
      </c>
      <c r="S1" s="21" t="s">
        <v>225</v>
      </c>
      <c r="T1" s="13" t="s">
        <v>254</v>
      </c>
    </row>
    <row r="2" spans="1:23" x14ac:dyDescent="0.25">
      <c r="A2" s="4">
        <v>43</v>
      </c>
      <c r="B2" s="5" t="s">
        <v>18</v>
      </c>
      <c r="C2" s="4" t="s">
        <v>4</v>
      </c>
      <c r="D2" s="8">
        <v>40575</v>
      </c>
      <c r="E2" s="4" t="s">
        <v>131</v>
      </c>
      <c r="F2" s="5">
        <v>1</v>
      </c>
      <c r="G2" s="41" t="s">
        <v>203</v>
      </c>
      <c r="H2" s="38" t="s">
        <v>240</v>
      </c>
      <c r="I2" s="31">
        <v>7568.64</v>
      </c>
      <c r="J2" s="7">
        <v>0</v>
      </c>
      <c r="K2" s="6">
        <v>0</v>
      </c>
      <c r="L2" s="32" t="s">
        <v>268</v>
      </c>
      <c r="M2" s="9">
        <v>7200</v>
      </c>
      <c r="N2" s="9">
        <v>468.47999999999956</v>
      </c>
      <c r="O2" s="10">
        <v>6.9594980034226969E-2</v>
      </c>
      <c r="P2" s="26">
        <v>9000</v>
      </c>
      <c r="Q2" s="4"/>
      <c r="R2" s="9">
        <f t="shared" ref="R2:R8" si="0">P2-I2</f>
        <v>1431.3599999999997</v>
      </c>
      <c r="S2" s="10">
        <f t="shared" ref="S2:S8" si="1">R2/P2</f>
        <v>0.15903999999999996</v>
      </c>
      <c r="T2" s="28"/>
    </row>
    <row r="3" spans="1:23" x14ac:dyDescent="0.25">
      <c r="A3" s="4">
        <v>237</v>
      </c>
      <c r="B3" s="5" t="s">
        <v>79</v>
      </c>
      <c r="C3" s="4" t="s">
        <v>4</v>
      </c>
      <c r="D3" s="8">
        <v>44789</v>
      </c>
      <c r="E3" s="4" t="s">
        <v>177</v>
      </c>
      <c r="F3" s="5">
        <v>2</v>
      </c>
      <c r="G3" s="41" t="s">
        <v>218</v>
      </c>
      <c r="H3" s="38" t="s">
        <v>242</v>
      </c>
      <c r="I3" s="31">
        <v>5781.6</v>
      </c>
      <c r="J3" s="7">
        <v>0</v>
      </c>
      <c r="K3" s="6">
        <v>0</v>
      </c>
      <c r="L3" s="32" t="s">
        <v>265</v>
      </c>
      <c r="M3" s="9">
        <v>5500</v>
      </c>
      <c r="N3" s="9">
        <v>1224.6400000000003</v>
      </c>
      <c r="O3" s="10">
        <v>0.28644137569701744</v>
      </c>
      <c r="P3" s="26">
        <v>7200</v>
      </c>
      <c r="Q3" s="4"/>
      <c r="R3" s="9">
        <f t="shared" si="0"/>
        <v>1418.3999999999996</v>
      </c>
      <c r="S3" s="10">
        <f t="shared" si="1"/>
        <v>0.19699999999999995</v>
      </c>
      <c r="T3" s="28"/>
    </row>
    <row r="4" spans="1:23" x14ac:dyDescent="0.25">
      <c r="A4" s="4">
        <v>241</v>
      </c>
      <c r="B4" s="5" t="s">
        <v>82</v>
      </c>
      <c r="C4" s="4" t="s">
        <v>4</v>
      </c>
      <c r="D4" s="8">
        <v>44802</v>
      </c>
      <c r="E4" s="4" t="s">
        <v>152</v>
      </c>
      <c r="F4" s="5">
        <v>2</v>
      </c>
      <c r="G4" s="41" t="s">
        <v>197</v>
      </c>
      <c r="H4" s="38" t="s">
        <v>249</v>
      </c>
      <c r="I4" s="31">
        <v>6412.32</v>
      </c>
      <c r="J4" s="7">
        <v>0</v>
      </c>
      <c r="K4" s="6">
        <v>0</v>
      </c>
      <c r="L4" s="32" t="s">
        <v>285</v>
      </c>
      <c r="M4" s="9">
        <v>6100</v>
      </c>
      <c r="N4" s="9">
        <v>784.19999999999982</v>
      </c>
      <c r="O4" s="10">
        <v>0.14752248015350461</v>
      </c>
      <c r="P4" s="26">
        <v>8000</v>
      </c>
      <c r="Q4" s="4"/>
      <c r="R4" s="9">
        <f t="shared" si="0"/>
        <v>1587.6800000000003</v>
      </c>
      <c r="S4" s="10">
        <f t="shared" si="1"/>
        <v>0.19846000000000003</v>
      </c>
      <c r="T4" s="28"/>
    </row>
    <row r="5" spans="1:23" x14ac:dyDescent="0.25">
      <c r="A5" s="4">
        <v>124</v>
      </c>
      <c r="B5" s="5" t="s">
        <v>34</v>
      </c>
      <c r="C5" s="4" t="s">
        <v>4</v>
      </c>
      <c r="D5" s="8">
        <v>42121</v>
      </c>
      <c r="E5" s="4" t="s">
        <v>145</v>
      </c>
      <c r="F5" s="5">
        <v>1</v>
      </c>
      <c r="G5" s="41" t="s">
        <v>211</v>
      </c>
      <c r="H5" s="38" t="s">
        <v>240</v>
      </c>
      <c r="I5" s="31">
        <v>11664.43</v>
      </c>
      <c r="J5" s="7">
        <v>0</v>
      </c>
      <c r="K5" s="6">
        <v>0</v>
      </c>
      <c r="L5" s="32" t="s">
        <v>267</v>
      </c>
      <c r="M5" s="9"/>
      <c r="N5" s="9"/>
      <c r="O5" s="10"/>
      <c r="P5" s="26">
        <v>13500</v>
      </c>
      <c r="Q5" s="39" t="s">
        <v>301</v>
      </c>
      <c r="R5" s="9">
        <f t="shared" si="0"/>
        <v>1835.5699999999997</v>
      </c>
      <c r="S5" s="10">
        <f t="shared" si="1"/>
        <v>0.13596814814814812</v>
      </c>
      <c r="T5" s="28"/>
      <c r="U5" s="9" t="s">
        <v>299</v>
      </c>
      <c r="V5" s="9">
        <v>216</v>
      </c>
      <c r="W5" s="10">
        <v>0.10121836925960637</v>
      </c>
    </row>
    <row r="6" spans="1:23" x14ac:dyDescent="0.25">
      <c r="A6" s="4">
        <v>247</v>
      </c>
      <c r="B6" s="5" t="s">
        <v>87</v>
      </c>
      <c r="C6" s="4" t="s">
        <v>4</v>
      </c>
      <c r="D6" s="8">
        <v>44872</v>
      </c>
      <c r="E6" s="4" t="s">
        <v>178</v>
      </c>
      <c r="F6" s="5">
        <v>1</v>
      </c>
      <c r="G6" s="41" t="s">
        <v>203</v>
      </c>
      <c r="H6" s="38" t="s">
        <v>239</v>
      </c>
      <c r="I6" s="31">
        <v>3784.32</v>
      </c>
      <c r="J6" s="7">
        <v>0</v>
      </c>
      <c r="K6" s="6">
        <v>0</v>
      </c>
      <c r="L6" s="32" t="s">
        <v>262</v>
      </c>
      <c r="M6" s="9">
        <v>3000</v>
      </c>
      <c r="N6" s="9">
        <v>160.13999999999987</v>
      </c>
      <c r="O6" s="10">
        <v>5.6390103737508142E-2</v>
      </c>
      <c r="P6" s="26">
        <v>4300</v>
      </c>
      <c r="Q6" s="39" t="s">
        <v>300</v>
      </c>
      <c r="R6" s="9">
        <f t="shared" si="0"/>
        <v>515.67999999999984</v>
      </c>
      <c r="S6" s="10">
        <f t="shared" si="1"/>
        <v>0.1199255813953488</v>
      </c>
      <c r="T6" s="28"/>
      <c r="W6" s="29"/>
    </row>
    <row r="7" spans="1:23" x14ac:dyDescent="0.25">
      <c r="A7" s="4">
        <v>209</v>
      </c>
      <c r="B7" s="5" t="s">
        <v>66</v>
      </c>
      <c r="C7" s="4" t="s">
        <v>4</v>
      </c>
      <c r="D7" s="8">
        <v>43871</v>
      </c>
      <c r="E7" s="4" t="s">
        <v>170</v>
      </c>
      <c r="F7" s="5">
        <v>1</v>
      </c>
      <c r="G7" s="41" t="s">
        <v>211</v>
      </c>
      <c r="H7" s="38" t="s">
        <v>244</v>
      </c>
      <c r="I7" s="31">
        <v>3574.08</v>
      </c>
      <c r="J7" s="7">
        <v>0</v>
      </c>
      <c r="K7" s="6">
        <v>0</v>
      </c>
      <c r="L7" s="32" t="s">
        <v>274</v>
      </c>
      <c r="M7" s="9">
        <v>3400</v>
      </c>
      <c r="N7" s="9">
        <v>244.59999999999991</v>
      </c>
      <c r="O7" s="10">
        <v>7.7517905812258314E-2</v>
      </c>
      <c r="P7" s="26">
        <v>3950</v>
      </c>
      <c r="Q7" s="4"/>
      <c r="R7" s="9">
        <f t="shared" si="0"/>
        <v>375.92000000000007</v>
      </c>
      <c r="S7" s="10">
        <f t="shared" si="1"/>
        <v>9.5169620253164569E-2</v>
      </c>
      <c r="T7" s="28"/>
    </row>
    <row r="8" spans="1:23" x14ac:dyDescent="0.25">
      <c r="A8" s="4">
        <v>259</v>
      </c>
      <c r="B8" s="5" t="s">
        <v>98</v>
      </c>
      <c r="C8" s="4" t="s">
        <v>4</v>
      </c>
      <c r="D8" s="8">
        <v>45124</v>
      </c>
      <c r="E8" s="36" t="s">
        <v>185</v>
      </c>
      <c r="F8" s="5">
        <v>1</v>
      </c>
      <c r="G8" s="41" t="s">
        <v>211</v>
      </c>
      <c r="H8" s="38" t="s">
        <v>244</v>
      </c>
      <c r="I8" s="31">
        <v>3153.6</v>
      </c>
      <c r="J8" s="7">
        <v>0</v>
      </c>
      <c r="K8" s="6">
        <v>0</v>
      </c>
      <c r="L8" s="32" t="s">
        <v>275</v>
      </c>
      <c r="M8" s="9">
        <v>3000</v>
      </c>
      <c r="N8" s="9">
        <v>151.84000000000015</v>
      </c>
      <c r="O8" s="10">
        <v>5.3311611707207517E-2</v>
      </c>
      <c r="P8" s="26">
        <v>3400</v>
      </c>
      <c r="Q8" s="4" t="s">
        <v>279</v>
      </c>
      <c r="R8" s="9">
        <f t="shared" si="0"/>
        <v>246.40000000000009</v>
      </c>
      <c r="S8" s="10">
        <f t="shared" si="1"/>
        <v>7.2470588235294148E-2</v>
      </c>
      <c r="T8" s="28"/>
    </row>
    <row r="9" spans="1:23" x14ac:dyDescent="0.25">
      <c r="A9" s="4">
        <v>286</v>
      </c>
      <c r="B9" s="5" t="s">
        <v>118</v>
      </c>
      <c r="C9" s="4" t="s">
        <v>4</v>
      </c>
      <c r="D9" s="8">
        <v>45572</v>
      </c>
      <c r="E9" s="4" t="s">
        <v>191</v>
      </c>
      <c r="F9" s="5">
        <v>1</v>
      </c>
      <c r="G9" s="41" t="s">
        <v>203</v>
      </c>
      <c r="H9" s="38" t="s">
        <v>239</v>
      </c>
      <c r="I9" s="31">
        <v>2811.95</v>
      </c>
      <c r="J9" s="7">
        <v>0</v>
      </c>
      <c r="K9" s="6">
        <v>0</v>
      </c>
      <c r="L9" s="32" t="s">
        <v>275</v>
      </c>
      <c r="M9" s="9"/>
      <c r="N9" s="9"/>
      <c r="O9" s="10"/>
      <c r="P9" s="30"/>
      <c r="Q9" s="4"/>
      <c r="R9" s="9"/>
      <c r="S9" s="10"/>
      <c r="T9" s="28"/>
    </row>
    <row r="10" spans="1:23" x14ac:dyDescent="0.25">
      <c r="A10" s="4">
        <v>267</v>
      </c>
      <c r="B10" s="5" t="s">
        <v>102</v>
      </c>
      <c r="C10" s="4" t="s">
        <v>4</v>
      </c>
      <c r="D10" s="8">
        <v>45215</v>
      </c>
      <c r="E10" s="4" t="s">
        <v>186</v>
      </c>
      <c r="F10" s="5">
        <v>1</v>
      </c>
      <c r="G10" s="41" t="s">
        <v>208</v>
      </c>
      <c r="H10" s="38" t="s">
        <v>244</v>
      </c>
      <c r="I10" s="31">
        <v>2470.3200000000002</v>
      </c>
      <c r="J10" s="7">
        <v>0</v>
      </c>
      <c r="K10" s="6">
        <v>0</v>
      </c>
      <c r="L10" s="32" t="s">
        <v>276</v>
      </c>
      <c r="M10" s="9">
        <v>2350</v>
      </c>
      <c r="N10" s="9">
        <v>216</v>
      </c>
      <c r="O10" s="10">
        <v>0.10121836925960637</v>
      </c>
      <c r="P10" s="30"/>
      <c r="Q10" s="4"/>
      <c r="R10" s="9"/>
      <c r="S10" s="10"/>
      <c r="T10" s="27">
        <f>I10/100*30</f>
        <v>741.09600000000012</v>
      </c>
    </row>
    <row r="11" spans="1:23" x14ac:dyDescent="0.25">
      <c r="A11" s="4">
        <v>273</v>
      </c>
      <c r="B11" s="5" t="s">
        <v>107</v>
      </c>
      <c r="C11" s="4" t="s">
        <v>4</v>
      </c>
      <c r="D11" s="8">
        <v>45238</v>
      </c>
      <c r="E11" s="4" t="s">
        <v>186</v>
      </c>
      <c r="F11" s="5">
        <v>1</v>
      </c>
      <c r="G11" s="41" t="s">
        <v>208</v>
      </c>
      <c r="H11" s="38" t="s">
        <v>244</v>
      </c>
      <c r="I11" s="31">
        <v>2470.3200000000002</v>
      </c>
      <c r="J11" s="7">
        <v>0</v>
      </c>
      <c r="K11" s="6">
        <v>0</v>
      </c>
      <c r="L11" s="32" t="s">
        <v>276</v>
      </c>
      <c r="M11" s="9">
        <v>2350</v>
      </c>
      <c r="N11" s="9">
        <v>216</v>
      </c>
      <c r="O11" s="10">
        <v>0.10121836925960637</v>
      </c>
      <c r="P11" s="30"/>
      <c r="Q11" s="4"/>
      <c r="R11" s="9"/>
      <c r="S11" s="10"/>
      <c r="T11" s="27">
        <f t="shared" ref="T11:T15" si="2">I11/100*30</f>
        <v>741.09600000000012</v>
      </c>
    </row>
    <row r="12" spans="1:23" x14ac:dyDescent="0.25">
      <c r="A12" s="4">
        <v>249</v>
      </c>
      <c r="B12" s="5" t="s">
        <v>89</v>
      </c>
      <c r="C12" s="4" t="s">
        <v>4</v>
      </c>
      <c r="D12" s="8">
        <v>44937</v>
      </c>
      <c r="E12" s="4" t="s">
        <v>180</v>
      </c>
      <c r="F12" s="5">
        <v>1</v>
      </c>
      <c r="G12" s="41" t="s">
        <v>208</v>
      </c>
      <c r="H12" s="38" t="s">
        <v>244</v>
      </c>
      <c r="I12" s="31">
        <v>2943.36</v>
      </c>
      <c r="J12" s="7">
        <v>0</v>
      </c>
      <c r="K12" s="6">
        <v>0</v>
      </c>
      <c r="L12" s="32" t="s">
        <v>262</v>
      </c>
      <c r="M12" s="9">
        <v>2800</v>
      </c>
      <c r="N12" s="9">
        <v>666</v>
      </c>
      <c r="O12" s="10">
        <v>0.31208997188378634</v>
      </c>
      <c r="P12" s="30"/>
      <c r="Q12" s="4"/>
      <c r="R12" s="9"/>
      <c r="S12" s="10"/>
      <c r="T12" s="27">
        <f t="shared" si="2"/>
        <v>883.00800000000004</v>
      </c>
    </row>
    <row r="13" spans="1:23" x14ac:dyDescent="0.25">
      <c r="A13" s="4">
        <v>201</v>
      </c>
      <c r="B13" s="5" t="s">
        <v>63</v>
      </c>
      <c r="C13" s="4" t="s">
        <v>4</v>
      </c>
      <c r="D13" s="8">
        <v>43843</v>
      </c>
      <c r="E13" s="4" t="s">
        <v>168</v>
      </c>
      <c r="F13" s="5">
        <v>1</v>
      </c>
      <c r="G13" s="41" t="s">
        <v>208</v>
      </c>
      <c r="H13" s="38" t="s">
        <v>244</v>
      </c>
      <c r="I13" s="31">
        <v>3679.2</v>
      </c>
      <c r="J13" s="7">
        <v>0</v>
      </c>
      <c r="K13" s="6">
        <v>0</v>
      </c>
      <c r="L13" s="32" t="s">
        <v>262</v>
      </c>
      <c r="M13" s="9">
        <v>3500</v>
      </c>
      <c r="N13" s="9">
        <v>554.96</v>
      </c>
      <c r="O13" s="10">
        <v>0.18843886670469673</v>
      </c>
      <c r="P13" s="30"/>
      <c r="Q13" s="4"/>
      <c r="R13" s="9"/>
      <c r="S13" s="10"/>
      <c r="T13" s="27">
        <f t="shared" si="2"/>
        <v>1103.76</v>
      </c>
    </row>
    <row r="14" spans="1:23" x14ac:dyDescent="0.25">
      <c r="A14" s="4">
        <v>213</v>
      </c>
      <c r="B14" s="5" t="s">
        <v>68</v>
      </c>
      <c r="C14" s="4" t="s">
        <v>4</v>
      </c>
      <c r="D14" s="8">
        <v>44109</v>
      </c>
      <c r="E14" s="4" t="s">
        <v>168</v>
      </c>
      <c r="F14" s="5">
        <v>1</v>
      </c>
      <c r="G14" s="41" t="s">
        <v>208</v>
      </c>
      <c r="H14" s="38" t="s">
        <v>244</v>
      </c>
      <c r="I14" s="31">
        <v>3395.38</v>
      </c>
      <c r="J14" s="7">
        <v>0</v>
      </c>
      <c r="K14" s="6">
        <v>0</v>
      </c>
      <c r="L14" s="32" t="s">
        <v>262</v>
      </c>
      <c r="M14" s="9">
        <v>3230</v>
      </c>
      <c r="N14" s="9">
        <v>643.62</v>
      </c>
      <c r="O14" s="10">
        <v>0.25</v>
      </c>
      <c r="P14" s="30"/>
      <c r="Q14" s="4"/>
      <c r="R14" s="9"/>
      <c r="S14" s="10"/>
      <c r="T14" s="27">
        <f t="shared" si="2"/>
        <v>1018.614</v>
      </c>
    </row>
    <row r="15" spans="1:23" x14ac:dyDescent="0.25">
      <c r="A15" s="4">
        <v>83</v>
      </c>
      <c r="B15" s="5" t="s">
        <v>25</v>
      </c>
      <c r="C15" s="4" t="s">
        <v>4</v>
      </c>
      <c r="D15" s="8">
        <v>41449</v>
      </c>
      <c r="E15" s="4" t="s">
        <v>137</v>
      </c>
      <c r="F15" s="5">
        <v>1</v>
      </c>
      <c r="G15" s="41" t="s">
        <v>208</v>
      </c>
      <c r="H15" s="38" t="s">
        <v>244</v>
      </c>
      <c r="I15" s="31">
        <v>6937.92</v>
      </c>
      <c r="J15" s="7">
        <v>0</v>
      </c>
      <c r="K15" s="6">
        <v>0</v>
      </c>
      <c r="L15" s="32" t="s">
        <v>270</v>
      </c>
      <c r="M15" s="9">
        <v>6600</v>
      </c>
      <c r="N15" s="9">
        <v>289.19999999999982</v>
      </c>
      <c r="O15" s="10">
        <v>4.5826202700133073E-2</v>
      </c>
      <c r="P15" s="30"/>
      <c r="Q15" s="4"/>
      <c r="R15" s="9"/>
      <c r="S15" s="10"/>
      <c r="T15" s="27">
        <f t="shared" si="2"/>
        <v>2081.3759999999997</v>
      </c>
    </row>
    <row r="16" spans="1:23" x14ac:dyDescent="0.25">
      <c r="A16" s="4">
        <v>268</v>
      </c>
      <c r="B16" s="5" t="s">
        <v>103</v>
      </c>
      <c r="C16" s="4" t="s">
        <v>4</v>
      </c>
      <c r="D16" s="8">
        <v>45224</v>
      </c>
      <c r="E16" s="36" t="s">
        <v>176</v>
      </c>
      <c r="F16" s="5">
        <v>2</v>
      </c>
      <c r="G16" s="4" t="s">
        <v>198</v>
      </c>
      <c r="H16" s="38" t="s">
        <v>237</v>
      </c>
      <c r="I16" s="31">
        <v>2470.3200000000002</v>
      </c>
      <c r="J16" s="7">
        <v>0</v>
      </c>
      <c r="K16" s="6">
        <v>0</v>
      </c>
      <c r="L16" s="32" t="s">
        <v>276</v>
      </c>
      <c r="M16" s="9">
        <v>2350</v>
      </c>
      <c r="N16" s="9">
        <v>216</v>
      </c>
      <c r="O16" s="10">
        <v>0.10121836925960637</v>
      </c>
      <c r="P16" s="26">
        <v>3100</v>
      </c>
      <c r="Q16" s="4" t="s">
        <v>257</v>
      </c>
      <c r="R16" s="9">
        <f t="shared" ref="R16:R28" si="3">P16-I16</f>
        <v>629.67999999999984</v>
      </c>
      <c r="S16" s="10">
        <f t="shared" ref="S16:S28" si="4">R16/P16</f>
        <v>0.20312258064516123</v>
      </c>
      <c r="T16" s="28"/>
      <c r="U16" s="9" t="s">
        <v>298</v>
      </c>
      <c r="V16" s="9">
        <v>1741</v>
      </c>
      <c r="W16" s="10">
        <v>0.3310515307092603</v>
      </c>
    </row>
    <row r="17" spans="1:20" x14ac:dyDescent="0.25">
      <c r="A17" s="4">
        <v>189</v>
      </c>
      <c r="B17" s="5" t="s">
        <v>56</v>
      </c>
      <c r="C17" s="4" t="s">
        <v>4</v>
      </c>
      <c r="D17" s="8">
        <v>43507</v>
      </c>
      <c r="E17" s="36" t="s">
        <v>162</v>
      </c>
      <c r="F17" s="5">
        <v>2</v>
      </c>
      <c r="G17" s="4" t="s">
        <v>198</v>
      </c>
      <c r="H17" s="38" t="s">
        <v>237</v>
      </c>
      <c r="I17" s="31">
        <v>4467.6000000000004</v>
      </c>
      <c r="J17" s="7">
        <v>0</v>
      </c>
      <c r="K17" s="6">
        <v>0</v>
      </c>
      <c r="L17" s="32" t="s">
        <v>286</v>
      </c>
      <c r="M17" s="9">
        <v>4250</v>
      </c>
      <c r="N17" s="9">
        <v>516.11000000000013</v>
      </c>
      <c r="O17" s="10">
        <v>0.13822313994252647</v>
      </c>
      <c r="P17" s="26">
        <v>5600</v>
      </c>
      <c r="Q17" s="4" t="s">
        <v>155</v>
      </c>
      <c r="R17" s="9">
        <f t="shared" si="3"/>
        <v>1132.3999999999996</v>
      </c>
      <c r="S17" s="10">
        <f t="shared" si="4"/>
        <v>0.20221428571428565</v>
      </c>
      <c r="T17" s="28"/>
    </row>
    <row r="18" spans="1:20" x14ac:dyDescent="0.25">
      <c r="A18" s="4">
        <v>106</v>
      </c>
      <c r="B18" s="5" t="s">
        <v>30</v>
      </c>
      <c r="C18" s="4" t="s">
        <v>4</v>
      </c>
      <c r="D18" s="8">
        <v>41883</v>
      </c>
      <c r="E18" s="36" t="s">
        <v>141</v>
      </c>
      <c r="F18" s="5">
        <v>2</v>
      </c>
      <c r="G18" s="4" t="s">
        <v>201</v>
      </c>
      <c r="H18" s="38" t="s">
        <v>237</v>
      </c>
      <c r="I18" s="31">
        <v>9986.4</v>
      </c>
      <c r="J18" s="7">
        <v>0</v>
      </c>
      <c r="K18" s="6">
        <v>0</v>
      </c>
      <c r="L18" s="32" t="s">
        <v>282</v>
      </c>
      <c r="M18" s="9">
        <v>9500</v>
      </c>
      <c r="N18" s="9">
        <v>559.70000000000073</v>
      </c>
      <c r="O18" s="10">
        <v>6.2604163171258317E-2</v>
      </c>
      <c r="P18" s="26">
        <v>13500</v>
      </c>
      <c r="Q18" s="4" t="s">
        <v>129</v>
      </c>
      <c r="R18" s="9">
        <f t="shared" si="3"/>
        <v>3513.6000000000004</v>
      </c>
      <c r="S18" s="10">
        <f t="shared" si="4"/>
        <v>0.2602666666666667</v>
      </c>
      <c r="T18" s="28"/>
    </row>
    <row r="19" spans="1:20" x14ac:dyDescent="0.25">
      <c r="A19" s="4">
        <v>258</v>
      </c>
      <c r="B19" s="5" t="s">
        <v>97</v>
      </c>
      <c r="C19" s="4" t="s">
        <v>4</v>
      </c>
      <c r="D19" s="8">
        <v>45110</v>
      </c>
      <c r="E19" s="36" t="s">
        <v>184</v>
      </c>
      <c r="F19" s="5">
        <v>2</v>
      </c>
      <c r="G19" s="4" t="s">
        <v>198</v>
      </c>
      <c r="H19" s="38" t="s">
        <v>237</v>
      </c>
      <c r="I19" s="31">
        <v>3087.9</v>
      </c>
      <c r="J19" s="7">
        <v>0</v>
      </c>
      <c r="K19" s="6">
        <v>0</v>
      </c>
      <c r="L19" s="32" t="s">
        <v>262</v>
      </c>
      <c r="M19" s="9">
        <v>2937.5</v>
      </c>
      <c r="N19" s="9">
        <v>587.5</v>
      </c>
      <c r="O19" s="10">
        <v>0.25</v>
      </c>
      <c r="P19" s="26">
        <v>3850</v>
      </c>
      <c r="Q19" s="4" t="s">
        <v>258</v>
      </c>
      <c r="R19" s="9">
        <f t="shared" si="3"/>
        <v>762.09999999999991</v>
      </c>
      <c r="S19" s="10">
        <f t="shared" si="4"/>
        <v>0.19794805194805193</v>
      </c>
      <c r="T19" s="28"/>
    </row>
    <row r="20" spans="1:20" x14ac:dyDescent="0.25">
      <c r="A20" s="4">
        <v>155</v>
      </c>
      <c r="B20" s="5" t="s">
        <v>45</v>
      </c>
      <c r="C20" s="4" t="s">
        <v>4</v>
      </c>
      <c r="D20" s="8">
        <v>42870</v>
      </c>
      <c r="E20" s="36" t="s">
        <v>155</v>
      </c>
      <c r="F20" s="5">
        <v>2</v>
      </c>
      <c r="G20" s="4" t="s">
        <v>198</v>
      </c>
      <c r="H20" s="38" t="s">
        <v>237</v>
      </c>
      <c r="I20" s="31">
        <v>7884</v>
      </c>
      <c r="J20" s="7">
        <v>0</v>
      </c>
      <c r="K20" s="6">
        <v>0</v>
      </c>
      <c r="L20" s="32" t="s">
        <v>281</v>
      </c>
      <c r="M20" s="9">
        <v>7500</v>
      </c>
      <c r="N20" s="9">
        <v>663.30000000000018</v>
      </c>
      <c r="O20" s="10">
        <v>9.7020492342796999E-2</v>
      </c>
      <c r="P20" s="26">
        <v>10000</v>
      </c>
      <c r="Q20" s="4" t="s">
        <v>232</v>
      </c>
      <c r="R20" s="9">
        <f t="shared" si="3"/>
        <v>2116</v>
      </c>
      <c r="S20" s="10">
        <f t="shared" si="4"/>
        <v>0.21160000000000001</v>
      </c>
      <c r="T20" s="28"/>
    </row>
    <row r="21" spans="1:20" x14ac:dyDescent="0.25">
      <c r="A21" s="4">
        <v>176</v>
      </c>
      <c r="B21" s="5" t="s">
        <v>51</v>
      </c>
      <c r="C21" s="4" t="s">
        <v>4</v>
      </c>
      <c r="D21" s="8">
        <v>43332</v>
      </c>
      <c r="E21" s="36" t="s">
        <v>159</v>
      </c>
      <c r="F21" s="5">
        <v>2</v>
      </c>
      <c r="G21" s="4" t="s">
        <v>216</v>
      </c>
      <c r="H21" s="38" t="s">
        <v>247</v>
      </c>
      <c r="I21" s="31">
        <v>2916.71</v>
      </c>
      <c r="J21" s="7">
        <v>0</v>
      </c>
      <c r="K21" s="6">
        <v>0</v>
      </c>
      <c r="L21" s="32" t="s">
        <v>280</v>
      </c>
      <c r="M21" s="9"/>
      <c r="N21" s="9"/>
      <c r="O21" s="10"/>
      <c r="P21" s="33">
        <v>3589.09</v>
      </c>
      <c r="Q21" s="4" t="s">
        <v>253</v>
      </c>
      <c r="R21" s="9">
        <f t="shared" si="3"/>
        <v>672.38000000000011</v>
      </c>
      <c r="S21" s="10">
        <f t="shared" si="4"/>
        <v>0.1873399663981678</v>
      </c>
      <c r="T21" s="27">
        <f>P21/100*30</f>
        <v>1076.7270000000001</v>
      </c>
    </row>
    <row r="22" spans="1:20" x14ac:dyDescent="0.25">
      <c r="A22" s="4">
        <v>5001</v>
      </c>
      <c r="B22" s="5" t="s">
        <v>121</v>
      </c>
      <c r="C22" s="4" t="s">
        <v>4</v>
      </c>
      <c r="D22" s="8">
        <v>38964</v>
      </c>
      <c r="E22" s="4" t="s">
        <v>194</v>
      </c>
      <c r="F22" s="5">
        <v>2</v>
      </c>
      <c r="G22" s="4" t="s">
        <v>221</v>
      </c>
      <c r="H22" s="38" t="s">
        <v>241</v>
      </c>
      <c r="I22" s="31">
        <v>22042.400000000001</v>
      </c>
      <c r="J22" s="7">
        <v>0</v>
      </c>
      <c r="K22" s="6">
        <v>0</v>
      </c>
      <c r="L22" s="32" t="s">
        <v>264</v>
      </c>
      <c r="M22" s="9">
        <v>21500</v>
      </c>
      <c r="N22" s="9">
        <v>1977.9700000000012</v>
      </c>
      <c r="O22" s="10">
        <v>0.10131989347419307</v>
      </c>
      <c r="P22" s="26">
        <v>29000</v>
      </c>
      <c r="Q22" s="4"/>
      <c r="R22" s="9">
        <f t="shared" si="3"/>
        <v>6957.5999999999985</v>
      </c>
      <c r="S22" s="10">
        <f t="shared" si="4"/>
        <v>0.23991724137931028</v>
      </c>
      <c r="T22" s="28"/>
    </row>
    <row r="23" spans="1:20" x14ac:dyDescent="0.25">
      <c r="A23" s="4">
        <v>1</v>
      </c>
      <c r="B23" s="5" t="s">
        <v>8</v>
      </c>
      <c r="C23" s="4" t="s">
        <v>4</v>
      </c>
      <c r="D23" s="8">
        <v>39084</v>
      </c>
      <c r="E23" s="4" t="s">
        <v>123</v>
      </c>
      <c r="F23" s="5">
        <v>1</v>
      </c>
      <c r="G23" s="4" t="s">
        <v>196</v>
      </c>
      <c r="H23" s="38" t="s">
        <v>240</v>
      </c>
      <c r="I23" s="31">
        <v>21542.400000000001</v>
      </c>
      <c r="J23" s="7">
        <v>0</v>
      </c>
      <c r="K23" s="6">
        <v>0</v>
      </c>
      <c r="L23" s="32" t="s">
        <v>289</v>
      </c>
      <c r="M23" s="9">
        <v>21000</v>
      </c>
      <c r="N23" s="9">
        <v>2477.9700000000012</v>
      </c>
      <c r="O23" s="10">
        <v>0.13378501168608414</v>
      </c>
      <c r="P23" s="26">
        <v>27000</v>
      </c>
      <c r="Q23" s="4"/>
      <c r="R23" s="9">
        <f t="shared" si="3"/>
        <v>5457.5999999999985</v>
      </c>
      <c r="S23" s="10">
        <f t="shared" si="4"/>
        <v>0.20213333333333328</v>
      </c>
      <c r="T23" s="28"/>
    </row>
    <row r="24" spans="1:20" x14ac:dyDescent="0.25">
      <c r="A24" s="4">
        <v>133</v>
      </c>
      <c r="B24" s="5" t="s">
        <v>37</v>
      </c>
      <c r="C24" s="4" t="s">
        <v>4</v>
      </c>
      <c r="D24" s="8">
        <v>42261</v>
      </c>
      <c r="E24" s="36" t="s">
        <v>148</v>
      </c>
      <c r="F24" s="5">
        <v>2</v>
      </c>
      <c r="G24" s="4" t="s">
        <v>212</v>
      </c>
      <c r="H24" s="38" t="s">
        <v>241</v>
      </c>
      <c r="I24" s="31">
        <v>4204.8</v>
      </c>
      <c r="J24" s="7">
        <v>0</v>
      </c>
      <c r="K24" s="6">
        <v>0</v>
      </c>
      <c r="L24" s="32" t="s">
        <v>263</v>
      </c>
      <c r="M24" s="9">
        <v>4000</v>
      </c>
      <c r="N24" s="9">
        <v>160.92999999999984</v>
      </c>
      <c r="O24" s="10">
        <v>4.1919006426035431E-2</v>
      </c>
      <c r="P24" s="26">
        <v>5000</v>
      </c>
      <c r="Q24" s="4" t="s">
        <v>256</v>
      </c>
      <c r="R24" s="9">
        <f t="shared" si="3"/>
        <v>795.19999999999982</v>
      </c>
      <c r="S24" s="10">
        <f t="shared" si="4"/>
        <v>0.15903999999999996</v>
      </c>
      <c r="T24" s="27">
        <f>P24/100*30</f>
        <v>1500</v>
      </c>
    </row>
    <row r="25" spans="1:20" x14ac:dyDescent="0.25">
      <c r="A25" s="4">
        <v>236</v>
      </c>
      <c r="B25" s="5" t="s">
        <v>78</v>
      </c>
      <c r="C25" s="4" t="s">
        <v>4</v>
      </c>
      <c r="D25" s="8">
        <v>44774</v>
      </c>
      <c r="E25" s="36" t="s">
        <v>164</v>
      </c>
      <c r="F25" s="5">
        <v>1</v>
      </c>
      <c r="G25" s="4" t="s">
        <v>207</v>
      </c>
      <c r="H25" s="38" t="s">
        <v>246</v>
      </c>
      <c r="I25" s="31">
        <v>2465.75</v>
      </c>
      <c r="J25" s="7">
        <v>0</v>
      </c>
      <c r="K25" s="6">
        <v>0</v>
      </c>
      <c r="L25" s="32" t="s">
        <v>275</v>
      </c>
      <c r="M25" s="9">
        <v>2345.65</v>
      </c>
      <c r="N25" s="9">
        <v>211.65000000000009</v>
      </c>
      <c r="O25" s="10">
        <v>9.9179943767572679E-2</v>
      </c>
      <c r="P25" s="33">
        <v>2916.71</v>
      </c>
      <c r="Q25" s="4" t="s">
        <v>252</v>
      </c>
      <c r="R25" s="9">
        <f t="shared" si="3"/>
        <v>450.96000000000004</v>
      </c>
      <c r="S25" s="10">
        <f t="shared" si="4"/>
        <v>0.15461256004196511</v>
      </c>
      <c r="T25" s="27">
        <f>P25/100*30</f>
        <v>875.01300000000003</v>
      </c>
    </row>
    <row r="26" spans="1:20" x14ac:dyDescent="0.25">
      <c r="A26" s="4">
        <v>200</v>
      </c>
      <c r="B26" s="5" t="s">
        <v>62</v>
      </c>
      <c r="C26" s="4" t="s">
        <v>4</v>
      </c>
      <c r="D26" s="8">
        <v>43774</v>
      </c>
      <c r="E26" s="4" t="s">
        <v>167</v>
      </c>
      <c r="F26" s="5">
        <v>1</v>
      </c>
      <c r="G26" s="4" t="s">
        <v>217</v>
      </c>
      <c r="H26" s="38" t="s">
        <v>240</v>
      </c>
      <c r="I26" s="31">
        <v>11542.4</v>
      </c>
      <c r="J26" s="7">
        <v>0</v>
      </c>
      <c r="K26" s="6">
        <v>0</v>
      </c>
      <c r="L26" s="32" t="s">
        <v>267</v>
      </c>
      <c r="M26" s="9">
        <v>11000</v>
      </c>
      <c r="N26" s="9">
        <v>1007.8999999999996</v>
      </c>
      <c r="O26" s="10">
        <v>0.10086968705277165</v>
      </c>
      <c r="P26" s="26">
        <v>13500</v>
      </c>
      <c r="Q26" s="39" t="s">
        <v>305</v>
      </c>
      <c r="R26" s="9">
        <f t="shared" si="3"/>
        <v>1957.6000000000004</v>
      </c>
      <c r="S26" s="10">
        <f t="shared" si="4"/>
        <v>0.14500740740740745</v>
      </c>
      <c r="T26" s="28"/>
    </row>
    <row r="27" spans="1:20" x14ac:dyDescent="0.25">
      <c r="A27" s="4">
        <v>142</v>
      </c>
      <c r="B27" s="5" t="s">
        <v>40</v>
      </c>
      <c r="C27" s="4" t="s">
        <v>4</v>
      </c>
      <c r="D27" s="8">
        <v>42465</v>
      </c>
      <c r="E27" s="4" t="s">
        <v>134</v>
      </c>
      <c r="F27" s="5">
        <v>1</v>
      </c>
      <c r="G27" s="4" t="s">
        <v>206</v>
      </c>
      <c r="H27" s="38" t="s">
        <v>240</v>
      </c>
      <c r="I27" s="31">
        <v>7726.32</v>
      </c>
      <c r="J27" s="7">
        <v>0</v>
      </c>
      <c r="K27" s="6">
        <v>0</v>
      </c>
      <c r="L27" s="32" t="s">
        <v>282</v>
      </c>
      <c r="M27" s="9">
        <v>7350</v>
      </c>
      <c r="N27" s="9">
        <v>350</v>
      </c>
      <c r="O27" s="10">
        <v>0.05</v>
      </c>
      <c r="P27" s="26">
        <v>10000</v>
      </c>
      <c r="Q27" s="4"/>
      <c r="R27" s="9">
        <f t="shared" si="3"/>
        <v>2273.6800000000003</v>
      </c>
      <c r="S27" s="10">
        <f t="shared" si="4"/>
        <v>0.22736800000000004</v>
      </c>
      <c r="T27" s="28"/>
    </row>
    <row r="28" spans="1:20" x14ac:dyDescent="0.25">
      <c r="A28" s="4">
        <v>153</v>
      </c>
      <c r="B28" s="5" t="s">
        <v>44</v>
      </c>
      <c r="C28" s="4" t="s">
        <v>4</v>
      </c>
      <c r="D28" s="8">
        <v>42772</v>
      </c>
      <c r="E28" s="4" t="s">
        <v>154</v>
      </c>
      <c r="F28" s="5">
        <v>1</v>
      </c>
      <c r="G28" s="4" t="s">
        <v>206</v>
      </c>
      <c r="H28" s="38" t="s">
        <v>240</v>
      </c>
      <c r="I28" s="31">
        <v>11242.4</v>
      </c>
      <c r="J28" s="40">
        <v>1000</v>
      </c>
      <c r="K28" s="6">
        <v>0</v>
      </c>
      <c r="L28" s="32" t="s">
        <v>267</v>
      </c>
      <c r="M28" s="9">
        <v>10700</v>
      </c>
      <c r="N28" s="9">
        <v>182</v>
      </c>
      <c r="O28" s="10">
        <v>1.7303669899220383E-2</v>
      </c>
      <c r="P28" s="26">
        <v>13000</v>
      </c>
      <c r="Q28" s="4" t="s">
        <v>302</v>
      </c>
      <c r="R28" s="9">
        <f t="shared" si="3"/>
        <v>1757.6000000000004</v>
      </c>
      <c r="S28" s="10">
        <f t="shared" si="4"/>
        <v>0.13520000000000001</v>
      </c>
      <c r="T28" s="28"/>
    </row>
    <row r="29" spans="1:20" x14ac:dyDescent="0.25">
      <c r="A29" s="4">
        <v>40</v>
      </c>
      <c r="B29" s="5" t="s">
        <v>15</v>
      </c>
      <c r="C29" s="4" t="s">
        <v>4</v>
      </c>
      <c r="D29" s="8">
        <v>40504</v>
      </c>
      <c r="E29" s="41" t="s">
        <v>128</v>
      </c>
      <c r="F29" s="5">
        <v>2</v>
      </c>
      <c r="G29" s="4" t="s">
        <v>200</v>
      </c>
      <c r="H29" s="38" t="s">
        <v>248</v>
      </c>
      <c r="I29" s="31">
        <v>6517.44</v>
      </c>
      <c r="J29" s="7">
        <v>0</v>
      </c>
      <c r="K29" s="6">
        <v>0</v>
      </c>
      <c r="L29" s="32" t="s">
        <v>270</v>
      </c>
      <c r="M29" s="9">
        <v>6200</v>
      </c>
      <c r="N29" s="9">
        <v>141.63000000000011</v>
      </c>
      <c r="O29" s="10">
        <v>2.3377575156353955E-2</v>
      </c>
      <c r="P29" s="26"/>
      <c r="Q29" s="4"/>
      <c r="R29" s="9"/>
      <c r="S29" s="10"/>
      <c r="T29" s="27">
        <f>I29/100*30</f>
        <v>1955.2319999999997</v>
      </c>
    </row>
    <row r="30" spans="1:20" x14ac:dyDescent="0.25">
      <c r="A30" s="4">
        <v>287</v>
      </c>
      <c r="B30" s="5" t="s">
        <v>119</v>
      </c>
      <c r="C30" s="4" t="s">
        <v>4</v>
      </c>
      <c r="D30" s="8">
        <v>45586</v>
      </c>
      <c r="E30" s="36" t="s">
        <v>192</v>
      </c>
      <c r="F30" s="5">
        <v>1</v>
      </c>
      <c r="G30" s="4" t="s">
        <v>215</v>
      </c>
      <c r="H30" s="38" t="s">
        <v>241</v>
      </c>
      <c r="I30" s="31">
        <v>2800</v>
      </c>
      <c r="J30" s="7">
        <v>0</v>
      </c>
      <c r="K30" s="6">
        <v>0</v>
      </c>
      <c r="L30" s="32" t="s">
        <v>275</v>
      </c>
      <c r="M30" s="9"/>
      <c r="N30" s="9"/>
      <c r="O30" s="10"/>
      <c r="P30" s="26">
        <v>3200</v>
      </c>
      <c r="Q30" s="4" t="s">
        <v>255</v>
      </c>
      <c r="R30" s="9">
        <f t="shared" ref="R30:R60" si="5">P30-I30</f>
        <v>400</v>
      </c>
      <c r="S30" s="10">
        <f t="shared" ref="S30:S60" si="6">R30/P30</f>
        <v>0.125</v>
      </c>
      <c r="T30" s="27">
        <f>P30/100*30</f>
        <v>960</v>
      </c>
    </row>
    <row r="31" spans="1:20" x14ac:dyDescent="0.25">
      <c r="A31" s="4">
        <v>173</v>
      </c>
      <c r="B31" s="5" t="s">
        <v>50</v>
      </c>
      <c r="C31" s="4" t="s">
        <v>4</v>
      </c>
      <c r="D31" s="8">
        <v>43234</v>
      </c>
      <c r="E31" s="4" t="s">
        <v>158</v>
      </c>
      <c r="F31" s="5">
        <v>1</v>
      </c>
      <c r="G31" s="4" t="s">
        <v>214</v>
      </c>
      <c r="H31" s="38" t="s">
        <v>240</v>
      </c>
      <c r="I31" s="31">
        <v>6570</v>
      </c>
      <c r="J31" s="7">
        <v>0</v>
      </c>
      <c r="K31" s="6">
        <v>0</v>
      </c>
      <c r="L31" s="32" t="s">
        <v>269</v>
      </c>
      <c r="M31" s="9">
        <v>6250</v>
      </c>
      <c r="N31" s="9">
        <v>570.27999999999975</v>
      </c>
      <c r="O31" s="10">
        <v>0.10040635805990432</v>
      </c>
      <c r="P31" s="26">
        <v>7500</v>
      </c>
      <c r="Q31" s="4"/>
      <c r="R31" s="9">
        <f t="shared" si="5"/>
        <v>930</v>
      </c>
      <c r="S31" s="10">
        <f t="shared" si="6"/>
        <v>0.124</v>
      </c>
      <c r="T31" s="28"/>
    </row>
    <row r="32" spans="1:20" x14ac:dyDescent="0.25">
      <c r="A32" s="4">
        <v>59</v>
      </c>
      <c r="B32" s="5" t="s">
        <v>22</v>
      </c>
      <c r="C32" s="4" t="s">
        <v>4</v>
      </c>
      <c r="D32" s="8">
        <v>40969</v>
      </c>
      <c r="E32" s="4" t="s">
        <v>125</v>
      </c>
      <c r="F32" s="5">
        <v>1</v>
      </c>
      <c r="G32" s="4" t="s">
        <v>204</v>
      </c>
      <c r="H32" s="38" t="s">
        <v>240</v>
      </c>
      <c r="I32" s="31">
        <v>28542.400000000001</v>
      </c>
      <c r="J32" s="40">
        <v>9500</v>
      </c>
      <c r="K32" s="6">
        <v>0</v>
      </c>
      <c r="L32" s="32" t="s">
        <v>288</v>
      </c>
      <c r="M32" s="9">
        <v>28000</v>
      </c>
      <c r="N32" s="9">
        <v>2477.9700000000012</v>
      </c>
      <c r="O32" s="10">
        <v>9.7091414750315755E-2</v>
      </c>
      <c r="P32" s="26">
        <v>32000</v>
      </c>
      <c r="Q32" s="4" t="s">
        <v>260</v>
      </c>
      <c r="R32" s="9">
        <f t="shared" si="5"/>
        <v>3457.5999999999985</v>
      </c>
      <c r="S32" s="10">
        <f t="shared" si="6"/>
        <v>0.10804999999999995</v>
      </c>
      <c r="T32" s="28"/>
    </row>
    <row r="33" spans="1:23" x14ac:dyDescent="0.25">
      <c r="A33" s="4">
        <v>238</v>
      </c>
      <c r="B33" s="5" t="s">
        <v>80</v>
      </c>
      <c r="C33" s="4" t="s">
        <v>4</v>
      </c>
      <c r="D33" s="8">
        <v>44795</v>
      </c>
      <c r="E33" s="4" t="s">
        <v>132</v>
      </c>
      <c r="F33" s="5">
        <v>1</v>
      </c>
      <c r="G33" s="4" t="s">
        <v>204</v>
      </c>
      <c r="H33" s="38" t="s">
        <v>250</v>
      </c>
      <c r="I33" s="31">
        <v>11167.59</v>
      </c>
      <c r="J33" s="7">
        <v>0</v>
      </c>
      <c r="K33" s="6">
        <v>0</v>
      </c>
      <c r="L33" s="32" t="s">
        <v>285</v>
      </c>
      <c r="M33" s="9"/>
      <c r="N33" s="9"/>
      <c r="O33" s="10"/>
      <c r="P33" s="26">
        <v>12500</v>
      </c>
      <c r="Q33" s="4"/>
      <c r="R33" s="9">
        <f t="shared" si="5"/>
        <v>1332.4099999999999</v>
      </c>
      <c r="S33" s="10">
        <f t="shared" si="6"/>
        <v>0.10659279999999999</v>
      </c>
      <c r="T33" s="28"/>
    </row>
    <row r="34" spans="1:23" x14ac:dyDescent="0.25">
      <c r="A34" s="4">
        <v>109</v>
      </c>
      <c r="B34" s="5" t="s">
        <v>31</v>
      </c>
      <c r="C34" s="4" t="s">
        <v>4</v>
      </c>
      <c r="D34" s="8">
        <v>41918</v>
      </c>
      <c r="E34" s="4" t="s">
        <v>142</v>
      </c>
      <c r="F34" s="5">
        <v>2</v>
      </c>
      <c r="G34" s="4" t="s">
        <v>201</v>
      </c>
      <c r="H34" s="38" t="s">
        <v>237</v>
      </c>
      <c r="I34" s="31">
        <v>4467.6000000000004</v>
      </c>
      <c r="J34" s="7">
        <v>0</v>
      </c>
      <c r="K34" s="6">
        <v>0</v>
      </c>
      <c r="L34" s="32" t="s">
        <v>263</v>
      </c>
      <c r="M34" s="9">
        <v>4250</v>
      </c>
      <c r="N34" s="9">
        <v>253.15999999999985</v>
      </c>
      <c r="O34" s="10">
        <v>6.334003863051807E-2</v>
      </c>
      <c r="P34" s="26">
        <v>5000</v>
      </c>
      <c r="Q34" s="4"/>
      <c r="R34" s="9">
        <f t="shared" si="5"/>
        <v>532.39999999999964</v>
      </c>
      <c r="S34" s="10">
        <f t="shared" si="6"/>
        <v>0.10647999999999992</v>
      </c>
      <c r="T34" s="28"/>
    </row>
    <row r="35" spans="1:23" x14ac:dyDescent="0.25">
      <c r="A35" s="4">
        <v>72</v>
      </c>
      <c r="B35" s="5" t="s">
        <v>23</v>
      </c>
      <c r="C35" s="4" t="s">
        <v>4</v>
      </c>
      <c r="D35" s="8">
        <v>41358</v>
      </c>
      <c r="E35" s="4" t="s">
        <v>135</v>
      </c>
      <c r="F35" s="5">
        <v>1</v>
      </c>
      <c r="G35" s="4" t="s">
        <v>202</v>
      </c>
      <c r="H35" s="38" t="s">
        <v>238</v>
      </c>
      <c r="I35" s="31">
        <v>4730.3999999999996</v>
      </c>
      <c r="J35" s="7">
        <v>0</v>
      </c>
      <c r="K35" s="6">
        <v>0</v>
      </c>
      <c r="L35" s="32" t="s">
        <v>273</v>
      </c>
      <c r="M35" s="9">
        <v>4500</v>
      </c>
      <c r="N35" s="9">
        <v>21.010000000000218</v>
      </c>
      <c r="O35" s="10">
        <v>4.6907896646342633E-3</v>
      </c>
      <c r="P35" s="26">
        <v>5100</v>
      </c>
      <c r="Q35" s="4"/>
      <c r="R35" s="9">
        <f t="shared" si="5"/>
        <v>369.60000000000036</v>
      </c>
      <c r="S35" s="10">
        <f t="shared" si="6"/>
        <v>7.2470588235294189E-2</v>
      </c>
      <c r="T35" s="28"/>
    </row>
    <row r="36" spans="1:23" x14ac:dyDescent="0.25">
      <c r="A36" s="4">
        <v>235</v>
      </c>
      <c r="B36" s="5" t="s">
        <v>77</v>
      </c>
      <c r="C36" s="4" t="s">
        <v>4</v>
      </c>
      <c r="D36" s="8">
        <v>44781</v>
      </c>
      <c r="E36" s="4" t="s">
        <v>135</v>
      </c>
      <c r="F36" s="5">
        <v>1</v>
      </c>
      <c r="G36" s="4" t="s">
        <v>202</v>
      </c>
      <c r="H36" s="38" t="s">
        <v>238</v>
      </c>
      <c r="I36" s="31">
        <v>4730.3999999999996</v>
      </c>
      <c r="J36" s="7">
        <v>0</v>
      </c>
      <c r="K36" s="6">
        <v>0</v>
      </c>
      <c r="L36" s="32" t="s">
        <v>273</v>
      </c>
      <c r="M36" s="9">
        <v>4500</v>
      </c>
      <c r="N36" s="9">
        <v>224.64000000000033</v>
      </c>
      <c r="O36" s="10">
        <v>5.2542943752105165E-2</v>
      </c>
      <c r="P36" s="26">
        <v>5100</v>
      </c>
      <c r="Q36" s="4"/>
      <c r="R36" s="9">
        <f t="shared" si="5"/>
        <v>369.60000000000036</v>
      </c>
      <c r="S36" s="10">
        <f t="shared" si="6"/>
        <v>7.2470588235294189E-2</v>
      </c>
      <c r="T36" s="28"/>
    </row>
    <row r="37" spans="1:23" x14ac:dyDescent="0.25">
      <c r="A37" s="4">
        <v>266</v>
      </c>
      <c r="B37" s="5" t="s">
        <v>101</v>
      </c>
      <c r="C37" s="4" t="s">
        <v>4</v>
      </c>
      <c r="D37" s="8">
        <v>45180</v>
      </c>
      <c r="E37" s="4" t="s">
        <v>141</v>
      </c>
      <c r="F37" s="5">
        <v>2</v>
      </c>
      <c r="G37" s="4" t="s">
        <v>201</v>
      </c>
      <c r="H37" s="38" t="s">
        <v>237</v>
      </c>
      <c r="I37" s="31">
        <v>9012.0400000000009</v>
      </c>
      <c r="J37" s="40">
        <v>1000</v>
      </c>
      <c r="K37" s="6">
        <v>0</v>
      </c>
      <c r="L37" s="32" t="s">
        <v>282</v>
      </c>
      <c r="M37" s="9"/>
      <c r="N37" s="9"/>
      <c r="O37" s="10"/>
      <c r="P37" s="26">
        <v>10000</v>
      </c>
      <c r="Q37" s="4" t="s">
        <v>302</v>
      </c>
      <c r="R37" s="9">
        <f t="shared" si="5"/>
        <v>987.95999999999913</v>
      </c>
      <c r="S37" s="10">
        <f t="shared" si="6"/>
        <v>9.8795999999999912E-2</v>
      </c>
      <c r="T37" s="28"/>
    </row>
    <row r="38" spans="1:23" x14ac:dyDescent="0.25">
      <c r="A38" s="4">
        <v>36</v>
      </c>
      <c r="B38" s="5" t="s">
        <v>14</v>
      </c>
      <c r="C38" s="4" t="s">
        <v>4</v>
      </c>
      <c r="D38" s="8">
        <v>40308</v>
      </c>
      <c r="E38" s="36" t="s">
        <v>127</v>
      </c>
      <c r="F38" s="5">
        <v>1</v>
      </c>
      <c r="G38" s="4" t="s">
        <v>199</v>
      </c>
      <c r="H38" s="38" t="s">
        <v>241</v>
      </c>
      <c r="I38" s="31">
        <v>5781.6</v>
      </c>
      <c r="J38" s="7">
        <v>0</v>
      </c>
      <c r="K38" s="6">
        <v>0</v>
      </c>
      <c r="L38" s="32" t="s">
        <v>270</v>
      </c>
      <c r="M38" s="9">
        <v>5500</v>
      </c>
      <c r="N38" s="9">
        <v>293.59000000000015</v>
      </c>
      <c r="O38" s="10">
        <v>5.6390103737508218E-2</v>
      </c>
      <c r="P38" s="26">
        <v>6000</v>
      </c>
      <c r="Q38" s="4" t="s">
        <v>229</v>
      </c>
      <c r="R38" s="9">
        <f t="shared" si="5"/>
        <v>218.39999999999964</v>
      </c>
      <c r="S38" s="10">
        <f t="shared" si="6"/>
        <v>3.6399999999999939E-2</v>
      </c>
      <c r="T38" s="27">
        <f>P38/100*30</f>
        <v>1800</v>
      </c>
    </row>
    <row r="39" spans="1:23" x14ac:dyDescent="0.25">
      <c r="A39" s="4">
        <v>255</v>
      </c>
      <c r="B39" s="5" t="s">
        <v>95</v>
      </c>
      <c r="C39" s="4" t="s">
        <v>4</v>
      </c>
      <c r="D39" s="8">
        <v>45082</v>
      </c>
      <c r="E39" s="36" t="s">
        <v>138</v>
      </c>
      <c r="F39" s="5">
        <v>1</v>
      </c>
      <c r="G39" s="4" t="s">
        <v>207</v>
      </c>
      <c r="H39" s="38" t="s">
        <v>246</v>
      </c>
      <c r="I39" s="31">
        <v>2243</v>
      </c>
      <c r="J39" s="7">
        <v>0</v>
      </c>
      <c r="K39" s="6">
        <v>0</v>
      </c>
      <c r="L39" s="32" t="s">
        <v>292</v>
      </c>
      <c r="M39" s="9"/>
      <c r="N39" s="9"/>
      <c r="O39" s="10"/>
      <c r="P39" s="33">
        <v>2465.75</v>
      </c>
      <c r="Q39" s="4" t="s">
        <v>164</v>
      </c>
      <c r="R39" s="9">
        <f t="shared" si="5"/>
        <v>222.75</v>
      </c>
      <c r="S39" s="10">
        <f t="shared" si="6"/>
        <v>9.0337625468924265E-2</v>
      </c>
      <c r="T39" s="27">
        <f>P39/100*30</f>
        <v>739.72499999999991</v>
      </c>
    </row>
    <row r="40" spans="1:23" x14ac:dyDescent="0.25">
      <c r="A40" s="4">
        <v>271</v>
      </c>
      <c r="B40" s="5" t="s">
        <v>105</v>
      </c>
      <c r="C40" s="4" t="s">
        <v>4</v>
      </c>
      <c r="D40" s="8">
        <v>45229</v>
      </c>
      <c r="E40" s="36" t="s">
        <v>138</v>
      </c>
      <c r="F40" s="5">
        <v>1</v>
      </c>
      <c r="G40" s="4" t="s">
        <v>207</v>
      </c>
      <c r="H40" s="38" t="s">
        <v>246</v>
      </c>
      <c r="I40" s="31">
        <v>2243</v>
      </c>
      <c r="J40" s="7">
        <v>0</v>
      </c>
      <c r="K40" s="6">
        <v>0</v>
      </c>
      <c r="L40" s="32" t="s">
        <v>292</v>
      </c>
      <c r="M40" s="9"/>
      <c r="N40" s="9"/>
      <c r="O40" s="10"/>
      <c r="P40" s="33">
        <v>2465.75</v>
      </c>
      <c r="Q40" s="4" t="s">
        <v>164</v>
      </c>
      <c r="R40" s="9">
        <f t="shared" si="5"/>
        <v>222.75</v>
      </c>
      <c r="S40" s="10">
        <f t="shared" si="6"/>
        <v>9.0337625468924265E-2</v>
      </c>
      <c r="T40" s="27">
        <f>P40/100*30</f>
        <v>739.72499999999991</v>
      </c>
    </row>
    <row r="41" spans="1:23" x14ac:dyDescent="0.25">
      <c r="A41" s="4">
        <v>197</v>
      </c>
      <c r="B41" s="5" t="s">
        <v>60</v>
      </c>
      <c r="C41" s="4" t="s">
        <v>4</v>
      </c>
      <c r="D41" s="8">
        <v>43619</v>
      </c>
      <c r="E41" s="4" t="s">
        <v>165</v>
      </c>
      <c r="F41" s="5">
        <v>1</v>
      </c>
      <c r="G41" s="4" t="s">
        <v>202</v>
      </c>
      <c r="H41" s="38" t="s">
        <v>238</v>
      </c>
      <c r="I41" s="31">
        <v>6179.66</v>
      </c>
      <c r="J41" s="7">
        <v>0</v>
      </c>
      <c r="K41" s="6">
        <v>0</v>
      </c>
      <c r="L41" s="32" t="s">
        <v>270</v>
      </c>
      <c r="M41" s="9"/>
      <c r="N41" s="9"/>
      <c r="O41" s="10"/>
      <c r="P41" s="26">
        <v>7000</v>
      </c>
      <c r="Q41" s="4"/>
      <c r="R41" s="9">
        <f t="shared" si="5"/>
        <v>820.34000000000015</v>
      </c>
      <c r="S41" s="10">
        <f t="shared" si="6"/>
        <v>0.1171914285714286</v>
      </c>
      <c r="T41" s="28"/>
      <c r="U41" s="9" t="s">
        <v>297</v>
      </c>
      <c r="V41" s="9">
        <v>413.38000000000011</v>
      </c>
      <c r="W41" s="10">
        <v>0.1598147389257023</v>
      </c>
    </row>
    <row r="42" spans="1:23" x14ac:dyDescent="0.25">
      <c r="A42" s="4">
        <v>119</v>
      </c>
      <c r="B42" s="5" t="s">
        <v>33</v>
      </c>
      <c r="C42" s="4" t="s">
        <v>4</v>
      </c>
      <c r="D42" s="8">
        <v>42058</v>
      </c>
      <c r="E42" s="36" t="s">
        <v>144</v>
      </c>
      <c r="F42" s="5">
        <v>1</v>
      </c>
      <c r="G42" s="4" t="s">
        <v>199</v>
      </c>
      <c r="H42" s="38" t="s">
        <v>234</v>
      </c>
      <c r="I42" s="31">
        <v>4487.8500000000004</v>
      </c>
      <c r="J42" s="7">
        <v>0</v>
      </c>
      <c r="K42" s="6">
        <v>0</v>
      </c>
      <c r="L42" s="32" t="s">
        <v>265</v>
      </c>
      <c r="M42" s="9"/>
      <c r="N42" s="9"/>
      <c r="O42" s="10"/>
      <c r="P42" s="26">
        <v>5000</v>
      </c>
      <c r="Q42" s="4" t="s">
        <v>228</v>
      </c>
      <c r="R42" s="9">
        <f t="shared" si="5"/>
        <v>512.14999999999964</v>
      </c>
      <c r="S42" s="10">
        <f t="shared" si="6"/>
        <v>0.10242999999999992</v>
      </c>
      <c r="T42" s="27">
        <f>P42/100*30</f>
        <v>1500</v>
      </c>
    </row>
    <row r="43" spans="1:23" x14ac:dyDescent="0.25">
      <c r="A43" s="4">
        <v>167</v>
      </c>
      <c r="B43" s="5" t="s">
        <v>47</v>
      </c>
      <c r="C43" s="4" t="s">
        <v>4</v>
      </c>
      <c r="D43" s="8">
        <v>43164</v>
      </c>
      <c r="E43" s="4" t="s">
        <v>132</v>
      </c>
      <c r="F43" s="5">
        <v>1</v>
      </c>
      <c r="G43" s="4" t="s">
        <v>204</v>
      </c>
      <c r="H43" s="38" t="s">
        <v>250</v>
      </c>
      <c r="I43" s="31">
        <v>21542.400000000001</v>
      </c>
      <c r="J43" s="7">
        <v>0</v>
      </c>
      <c r="K43" s="6">
        <v>0</v>
      </c>
      <c r="L43" s="32" t="s">
        <v>285</v>
      </c>
      <c r="M43" s="9">
        <v>21000</v>
      </c>
      <c r="N43" s="9">
        <v>1477.9700000000012</v>
      </c>
      <c r="O43" s="10">
        <v>7.5707802928281595E-2</v>
      </c>
      <c r="P43" s="26">
        <v>23500</v>
      </c>
      <c r="Q43" s="4"/>
      <c r="R43" s="9">
        <f t="shared" si="5"/>
        <v>1957.5999999999985</v>
      </c>
      <c r="S43" s="10">
        <f t="shared" si="6"/>
        <v>8.3302127659574413E-2</v>
      </c>
      <c r="T43" s="28"/>
    </row>
    <row r="44" spans="1:23" x14ac:dyDescent="0.25">
      <c r="A44" s="4">
        <v>275</v>
      </c>
      <c r="B44" s="5" t="s">
        <v>109</v>
      </c>
      <c r="C44" s="4" t="s">
        <v>4</v>
      </c>
      <c r="D44" s="8">
        <v>45252</v>
      </c>
      <c r="E44" s="4" t="s">
        <v>188</v>
      </c>
      <c r="F44" s="5">
        <v>1</v>
      </c>
      <c r="G44" s="4" t="s">
        <v>217</v>
      </c>
      <c r="H44" s="38" t="s">
        <v>243</v>
      </c>
      <c r="I44" s="31">
        <v>4083.04</v>
      </c>
      <c r="J44" s="7">
        <v>0</v>
      </c>
      <c r="K44" s="6">
        <v>0</v>
      </c>
      <c r="L44" s="32" t="s">
        <v>263</v>
      </c>
      <c r="M44" s="9"/>
      <c r="N44" s="9"/>
      <c r="O44" s="10"/>
      <c r="P44" s="26">
        <v>4300</v>
      </c>
      <c r="Q44" s="4"/>
      <c r="R44" s="9">
        <f t="shared" si="5"/>
        <v>216.96000000000004</v>
      </c>
      <c r="S44" s="10">
        <f t="shared" si="6"/>
        <v>5.0455813953488381E-2</v>
      </c>
      <c r="T44" s="28"/>
    </row>
    <row r="45" spans="1:23" x14ac:dyDescent="0.25">
      <c r="A45" s="4">
        <v>41</v>
      </c>
      <c r="B45" s="5" t="s">
        <v>16</v>
      </c>
      <c r="C45" s="4" t="s">
        <v>4</v>
      </c>
      <c r="D45" s="8">
        <v>40553</v>
      </c>
      <c r="E45" s="4" t="s">
        <v>129</v>
      </c>
      <c r="F45" s="5">
        <v>2</v>
      </c>
      <c r="G45" s="4" t="s">
        <v>201</v>
      </c>
      <c r="H45" s="38" t="s">
        <v>237</v>
      </c>
      <c r="I45" s="31">
        <v>14780.63</v>
      </c>
      <c r="J45" s="40">
        <v>1000</v>
      </c>
      <c r="K45" s="6">
        <v>0</v>
      </c>
      <c r="L45" s="32" t="s">
        <v>283</v>
      </c>
      <c r="M45" s="9"/>
      <c r="N45" s="9"/>
      <c r="O45" s="10"/>
      <c r="P45" s="26">
        <v>15750</v>
      </c>
      <c r="Q45" s="4" t="s">
        <v>302</v>
      </c>
      <c r="R45" s="9">
        <f t="shared" si="5"/>
        <v>969.3700000000008</v>
      </c>
      <c r="S45" s="10">
        <f t="shared" si="6"/>
        <v>6.1547301587301637E-2</v>
      </c>
      <c r="T45" s="28"/>
    </row>
    <row r="46" spans="1:23" x14ac:dyDescent="0.25">
      <c r="A46" s="4">
        <v>231</v>
      </c>
      <c r="B46" s="5" t="s">
        <v>74</v>
      </c>
      <c r="C46" s="4" t="s">
        <v>4</v>
      </c>
      <c r="D46" s="8">
        <v>44690</v>
      </c>
      <c r="E46" s="4" t="s">
        <v>175</v>
      </c>
      <c r="F46" s="5">
        <v>1</v>
      </c>
      <c r="G46" s="4" t="s">
        <v>202</v>
      </c>
      <c r="H46" s="38" t="s">
        <v>238</v>
      </c>
      <c r="I46" s="31">
        <v>2785.68</v>
      </c>
      <c r="J46" s="7">
        <v>0</v>
      </c>
      <c r="K46" s="6">
        <v>0</v>
      </c>
      <c r="L46" s="32" t="s">
        <v>277</v>
      </c>
      <c r="M46" s="9">
        <v>2650</v>
      </c>
      <c r="N46" s="9">
        <v>63.380000000000109</v>
      </c>
      <c r="O46" s="10">
        <v>2.450301938437038E-2</v>
      </c>
      <c r="P46" s="26">
        <v>3000</v>
      </c>
      <c r="Q46" s="4"/>
      <c r="R46" s="9">
        <f t="shared" si="5"/>
        <v>214.32000000000016</v>
      </c>
      <c r="S46" s="10">
        <f t="shared" si="6"/>
        <v>7.1440000000000059E-2</v>
      </c>
      <c r="T46" s="28"/>
    </row>
    <row r="47" spans="1:23" x14ac:dyDescent="0.25">
      <c r="A47" s="4">
        <v>261</v>
      </c>
      <c r="B47" s="5" t="s">
        <v>100</v>
      </c>
      <c r="C47" s="4" t="s">
        <v>4</v>
      </c>
      <c r="D47" s="8">
        <v>45154</v>
      </c>
      <c r="E47" s="4" t="s">
        <v>176</v>
      </c>
      <c r="F47" s="5">
        <v>1</v>
      </c>
      <c r="G47" s="4" t="s">
        <v>202</v>
      </c>
      <c r="H47" s="38" t="s">
        <v>238</v>
      </c>
      <c r="I47" s="31">
        <v>2470.3200000000002</v>
      </c>
      <c r="J47" s="7">
        <v>0</v>
      </c>
      <c r="K47" s="6">
        <v>0</v>
      </c>
      <c r="L47" s="32" t="s">
        <v>276</v>
      </c>
      <c r="M47" s="9">
        <v>2350</v>
      </c>
      <c r="N47" s="9">
        <v>216</v>
      </c>
      <c r="O47" s="10">
        <v>0.10121836925960637</v>
      </c>
      <c r="P47" s="26">
        <v>2650</v>
      </c>
      <c r="Q47" s="4"/>
      <c r="R47" s="9">
        <f t="shared" si="5"/>
        <v>179.67999999999984</v>
      </c>
      <c r="S47" s="10">
        <f t="shared" si="6"/>
        <v>6.7803773584905594E-2</v>
      </c>
      <c r="T47" s="28"/>
    </row>
    <row r="48" spans="1:23" x14ac:dyDescent="0.25">
      <c r="A48" s="4">
        <v>215</v>
      </c>
      <c r="B48" s="5" t="s">
        <v>69</v>
      </c>
      <c r="C48" s="4" t="s">
        <v>4</v>
      </c>
      <c r="D48" s="8">
        <v>44123</v>
      </c>
      <c r="E48" s="4" t="s">
        <v>172</v>
      </c>
      <c r="F48" s="5">
        <v>1</v>
      </c>
      <c r="G48" s="4" t="s">
        <v>206</v>
      </c>
      <c r="H48" s="38" t="s">
        <v>240</v>
      </c>
      <c r="I48" s="31">
        <v>4204.8</v>
      </c>
      <c r="J48" s="7">
        <v>0</v>
      </c>
      <c r="K48" s="6">
        <v>0</v>
      </c>
      <c r="L48" s="32" t="s">
        <v>272</v>
      </c>
      <c r="M48" s="9">
        <v>4000</v>
      </c>
      <c r="N48" s="9">
        <v>1000</v>
      </c>
      <c r="O48" s="10">
        <v>0.1598147389257023</v>
      </c>
      <c r="P48" s="26">
        <v>4500</v>
      </c>
      <c r="Q48" s="4"/>
      <c r="R48" s="9">
        <f t="shared" si="5"/>
        <v>295.19999999999982</v>
      </c>
      <c r="S48" s="10">
        <f t="shared" si="6"/>
        <v>6.5599999999999964E-2</v>
      </c>
      <c r="T48" s="28"/>
    </row>
    <row r="49" spans="1:20" x14ac:dyDescent="0.25">
      <c r="A49" s="4">
        <v>183</v>
      </c>
      <c r="B49" s="5" t="s">
        <v>54</v>
      </c>
      <c r="C49" s="4" t="s">
        <v>4</v>
      </c>
      <c r="D49" s="8">
        <v>43409</v>
      </c>
      <c r="E49" s="4" t="s">
        <v>132</v>
      </c>
      <c r="F49" s="5">
        <v>1</v>
      </c>
      <c r="G49" s="4" t="s">
        <v>204</v>
      </c>
      <c r="H49" s="38" t="s">
        <v>250</v>
      </c>
      <c r="I49" s="31">
        <v>18242.400000000001</v>
      </c>
      <c r="J49" s="7">
        <v>0</v>
      </c>
      <c r="K49" s="6">
        <v>0</v>
      </c>
      <c r="L49" s="32" t="s">
        <v>285</v>
      </c>
      <c r="M49" s="9">
        <v>17700</v>
      </c>
      <c r="N49" s="9">
        <v>1677.9699999999993</v>
      </c>
      <c r="O49" s="10">
        <v>0.10472892635951869</v>
      </c>
      <c r="P49" s="26">
        <v>19500</v>
      </c>
      <c r="Q49" s="4"/>
      <c r="R49" s="9">
        <f t="shared" si="5"/>
        <v>1257.5999999999985</v>
      </c>
      <c r="S49" s="10">
        <f t="shared" si="6"/>
        <v>6.4492307692307613E-2</v>
      </c>
      <c r="T49" s="28"/>
    </row>
    <row r="50" spans="1:20" x14ac:dyDescent="0.25">
      <c r="A50" s="4">
        <v>44</v>
      </c>
      <c r="B50" s="5" t="s">
        <v>19</v>
      </c>
      <c r="C50" s="4" t="s">
        <v>4</v>
      </c>
      <c r="D50" s="8">
        <v>40589</v>
      </c>
      <c r="E50" s="4" t="s">
        <v>132</v>
      </c>
      <c r="F50" s="5">
        <v>1</v>
      </c>
      <c r="G50" s="4" t="s">
        <v>204</v>
      </c>
      <c r="H50" s="38" t="s">
        <v>250</v>
      </c>
      <c r="I50" s="31">
        <v>22542.400000000001</v>
      </c>
      <c r="J50" s="7">
        <v>0</v>
      </c>
      <c r="K50" s="6">
        <v>0</v>
      </c>
      <c r="L50" s="32" t="s">
        <v>285</v>
      </c>
      <c r="M50" s="9">
        <v>22000</v>
      </c>
      <c r="N50" s="9">
        <v>1277.9700000000012</v>
      </c>
      <c r="O50" s="10">
        <v>6.1672046609333217E-2</v>
      </c>
      <c r="P50" s="26">
        <v>23500</v>
      </c>
      <c r="Q50" s="4"/>
      <c r="R50" s="9">
        <f t="shared" si="5"/>
        <v>957.59999999999854</v>
      </c>
      <c r="S50" s="10">
        <f t="shared" si="6"/>
        <v>4.0748936170212705E-2</v>
      </c>
      <c r="T50" s="28"/>
    </row>
    <row r="51" spans="1:20" x14ac:dyDescent="0.25">
      <c r="A51" s="4">
        <v>211</v>
      </c>
      <c r="B51" s="5" t="s">
        <v>67</v>
      </c>
      <c r="C51" s="4" t="s">
        <v>4</v>
      </c>
      <c r="D51" s="8">
        <v>44069</v>
      </c>
      <c r="E51" s="4" t="s">
        <v>171</v>
      </c>
      <c r="F51" s="5">
        <v>1</v>
      </c>
      <c r="G51" s="4" t="s">
        <v>206</v>
      </c>
      <c r="H51" s="38" t="s">
        <v>240</v>
      </c>
      <c r="I51" s="31">
        <v>15042.4</v>
      </c>
      <c r="J51" s="40">
        <v>2000</v>
      </c>
      <c r="K51" s="6">
        <v>0</v>
      </c>
      <c r="L51" s="32" t="s">
        <v>284</v>
      </c>
      <c r="M51" s="9">
        <v>14500</v>
      </c>
      <c r="N51" s="9">
        <v>477.96999999999935</v>
      </c>
      <c r="O51" s="10">
        <v>3.4087075837093438E-2</v>
      </c>
      <c r="P51" s="26">
        <v>16000</v>
      </c>
      <c r="Q51" s="4" t="s">
        <v>303</v>
      </c>
      <c r="R51" s="9">
        <f t="shared" si="5"/>
        <v>957.60000000000036</v>
      </c>
      <c r="S51" s="10">
        <f t="shared" si="6"/>
        <v>5.9850000000000021E-2</v>
      </c>
      <c r="T51" s="28"/>
    </row>
    <row r="52" spans="1:20" x14ac:dyDescent="0.25">
      <c r="A52" s="4">
        <v>42</v>
      </c>
      <c r="B52" s="5" t="s">
        <v>17</v>
      </c>
      <c r="C52" s="4" t="s">
        <v>4</v>
      </c>
      <c r="D52" s="8">
        <v>40570</v>
      </c>
      <c r="E52" s="4" t="s">
        <v>130</v>
      </c>
      <c r="F52" s="5">
        <v>1</v>
      </c>
      <c r="G52" s="4" t="s">
        <v>202</v>
      </c>
      <c r="H52" s="38" t="s">
        <v>240</v>
      </c>
      <c r="I52" s="31">
        <v>16042.4</v>
      </c>
      <c r="J52" s="40">
        <v>1500</v>
      </c>
      <c r="K52" s="6">
        <v>0</v>
      </c>
      <c r="L52" s="32" t="s">
        <v>285</v>
      </c>
      <c r="M52" s="9">
        <v>15500</v>
      </c>
      <c r="N52" s="9">
        <v>661.77000000000044</v>
      </c>
      <c r="O52" s="10">
        <v>4.4598985188934293E-2</v>
      </c>
      <c r="P52" s="26">
        <v>17000</v>
      </c>
      <c r="Q52" s="4"/>
      <c r="R52" s="9">
        <f t="shared" si="5"/>
        <v>957.60000000000036</v>
      </c>
      <c r="S52" s="10">
        <f t="shared" si="6"/>
        <v>5.6329411764705906E-2</v>
      </c>
      <c r="T52" s="28"/>
    </row>
    <row r="53" spans="1:20" x14ac:dyDescent="0.25">
      <c r="A53" s="4">
        <v>251</v>
      </c>
      <c r="B53" s="5" t="s">
        <v>91</v>
      </c>
      <c r="C53" s="4" t="s">
        <v>4</v>
      </c>
      <c r="D53" s="8">
        <v>45020</v>
      </c>
      <c r="E53" s="4" t="s">
        <v>181</v>
      </c>
      <c r="F53" s="5">
        <v>2</v>
      </c>
      <c r="G53" s="4" t="s">
        <v>213</v>
      </c>
      <c r="H53" s="38" t="s">
        <v>236</v>
      </c>
      <c r="I53" s="31">
        <v>3789.94</v>
      </c>
      <c r="J53" s="7">
        <v>0</v>
      </c>
      <c r="K53" s="6">
        <v>0</v>
      </c>
      <c r="L53" s="32" t="s">
        <v>262</v>
      </c>
      <c r="M53" s="9"/>
      <c r="N53" s="9"/>
      <c r="O53" s="10"/>
      <c r="P53" s="26">
        <v>4000</v>
      </c>
      <c r="Q53" s="4"/>
      <c r="R53" s="9">
        <f t="shared" si="5"/>
        <v>210.05999999999995</v>
      </c>
      <c r="S53" s="10">
        <f t="shared" si="6"/>
        <v>5.2514999999999985E-2</v>
      </c>
      <c r="T53" s="28"/>
    </row>
    <row r="54" spans="1:20" x14ac:dyDescent="0.25">
      <c r="A54" s="4">
        <v>10</v>
      </c>
      <c r="B54" s="5" t="s">
        <v>10</v>
      </c>
      <c r="C54" s="4" t="s">
        <v>4</v>
      </c>
      <c r="D54" s="8">
        <v>39461</v>
      </c>
      <c r="E54" s="4" t="s">
        <v>259</v>
      </c>
      <c r="F54" s="5">
        <v>2</v>
      </c>
      <c r="G54" s="4" t="s">
        <v>198</v>
      </c>
      <c r="H54" s="38" t="s">
        <v>237</v>
      </c>
      <c r="I54" s="31">
        <v>6633.91</v>
      </c>
      <c r="J54" s="7">
        <v>0</v>
      </c>
      <c r="K54" s="6">
        <v>0</v>
      </c>
      <c r="L54" s="32" t="s">
        <v>270</v>
      </c>
      <c r="M54" s="9"/>
      <c r="N54" s="9"/>
      <c r="O54" s="10"/>
      <c r="P54" s="26">
        <v>7000</v>
      </c>
      <c r="Q54" s="4"/>
      <c r="R54" s="9">
        <f t="shared" si="5"/>
        <v>366.09000000000015</v>
      </c>
      <c r="S54" s="10">
        <f t="shared" si="6"/>
        <v>5.2298571428571451E-2</v>
      </c>
      <c r="T54" s="28"/>
    </row>
    <row r="55" spans="1:20" x14ac:dyDescent="0.25">
      <c r="A55" s="4">
        <v>252</v>
      </c>
      <c r="B55" s="5" t="s">
        <v>92</v>
      </c>
      <c r="C55" s="4" t="s">
        <v>4</v>
      </c>
      <c r="D55" s="8">
        <v>45026</v>
      </c>
      <c r="E55" s="4" t="s">
        <v>182</v>
      </c>
      <c r="F55" s="5">
        <v>2</v>
      </c>
      <c r="G55" s="4" t="s">
        <v>213</v>
      </c>
      <c r="H55" s="38" t="s">
        <v>241</v>
      </c>
      <c r="I55" s="31">
        <v>11846.9</v>
      </c>
      <c r="J55" s="40">
        <v>500</v>
      </c>
      <c r="K55" s="6">
        <v>0</v>
      </c>
      <c r="L55" s="32" t="s">
        <v>287</v>
      </c>
      <c r="M55" s="9"/>
      <c r="N55" s="9"/>
      <c r="O55" s="10"/>
      <c r="P55" s="35">
        <v>13000</v>
      </c>
      <c r="Q55" s="4" t="s">
        <v>304</v>
      </c>
      <c r="R55" s="9">
        <f t="shared" si="5"/>
        <v>1153.1000000000004</v>
      </c>
      <c r="S55" s="10">
        <f t="shared" si="6"/>
        <v>8.8700000000000029E-2</v>
      </c>
      <c r="T55" s="28"/>
    </row>
    <row r="56" spans="1:20" x14ac:dyDescent="0.25">
      <c r="A56" s="4">
        <v>149</v>
      </c>
      <c r="B56" s="5" t="s">
        <v>43</v>
      </c>
      <c r="C56" s="4" t="s">
        <v>4</v>
      </c>
      <c r="D56" s="8">
        <v>42667</v>
      </c>
      <c r="E56" s="36" t="s">
        <v>153</v>
      </c>
      <c r="F56" s="5">
        <v>2</v>
      </c>
      <c r="G56" s="4" t="s">
        <v>212</v>
      </c>
      <c r="H56" s="38" t="s">
        <v>241</v>
      </c>
      <c r="I56" s="31">
        <v>5781.6</v>
      </c>
      <c r="J56" s="7">
        <v>0</v>
      </c>
      <c r="K56" s="6">
        <v>0</v>
      </c>
      <c r="L56" s="32" t="s">
        <v>273</v>
      </c>
      <c r="M56" s="9">
        <v>5500</v>
      </c>
      <c r="N56" s="9">
        <v>793.1899999999996</v>
      </c>
      <c r="O56" s="10">
        <v>0.16851965556289705</v>
      </c>
      <c r="P56" s="35">
        <v>6000</v>
      </c>
      <c r="Q56" s="4" t="s">
        <v>230</v>
      </c>
      <c r="R56" s="9">
        <f t="shared" si="5"/>
        <v>218.39999999999964</v>
      </c>
      <c r="S56" s="10">
        <f t="shared" si="6"/>
        <v>3.6399999999999939E-2</v>
      </c>
      <c r="T56" s="28"/>
    </row>
    <row r="57" spans="1:20" x14ac:dyDescent="0.25">
      <c r="A57" s="4">
        <v>55</v>
      </c>
      <c r="B57" s="5" t="s">
        <v>20</v>
      </c>
      <c r="C57" s="4" t="s">
        <v>4</v>
      </c>
      <c r="D57" s="8">
        <v>40826</v>
      </c>
      <c r="E57" s="4" t="s">
        <v>133</v>
      </c>
      <c r="F57" s="5">
        <v>2</v>
      </c>
      <c r="G57" s="4" t="s">
        <v>205</v>
      </c>
      <c r="H57" s="38" t="s">
        <v>241</v>
      </c>
      <c r="I57" s="31">
        <v>12064.43</v>
      </c>
      <c r="J57" s="7">
        <v>0</v>
      </c>
      <c r="K57" s="6">
        <v>0</v>
      </c>
      <c r="L57" s="32" t="s">
        <v>271</v>
      </c>
      <c r="M57" s="9"/>
      <c r="N57" s="9"/>
      <c r="O57" s="10"/>
      <c r="P57" s="26">
        <v>12700</v>
      </c>
      <c r="Q57" s="4"/>
      <c r="R57" s="9">
        <f t="shared" si="5"/>
        <v>635.56999999999971</v>
      </c>
      <c r="S57" s="10">
        <f t="shared" si="6"/>
        <v>5.0044881889763755E-2</v>
      </c>
      <c r="T57" s="28"/>
    </row>
    <row r="58" spans="1:20" x14ac:dyDescent="0.25">
      <c r="A58" s="4">
        <v>163</v>
      </c>
      <c r="B58" s="5" t="s">
        <v>46</v>
      </c>
      <c r="C58" s="4" t="s">
        <v>4</v>
      </c>
      <c r="D58" s="8">
        <v>43024</v>
      </c>
      <c r="E58" s="4" t="s">
        <v>132</v>
      </c>
      <c r="F58" s="5">
        <v>1</v>
      </c>
      <c r="G58" s="4" t="s">
        <v>204</v>
      </c>
      <c r="H58" s="38" t="s">
        <v>250</v>
      </c>
      <c r="I58" s="31">
        <v>14264.43</v>
      </c>
      <c r="J58" s="7">
        <v>0</v>
      </c>
      <c r="K58" s="6">
        <v>0</v>
      </c>
      <c r="L58" s="32" t="s">
        <v>285</v>
      </c>
      <c r="M58" s="9"/>
      <c r="N58" s="9"/>
      <c r="O58" s="10"/>
      <c r="P58" s="26">
        <v>15000</v>
      </c>
      <c r="Q58" s="4"/>
      <c r="R58" s="9">
        <f t="shared" si="5"/>
        <v>735.56999999999971</v>
      </c>
      <c r="S58" s="10">
        <f t="shared" si="6"/>
        <v>4.9037999999999977E-2</v>
      </c>
      <c r="T58" s="28"/>
    </row>
    <row r="59" spans="1:20" x14ac:dyDescent="0.25">
      <c r="A59" s="4">
        <v>116</v>
      </c>
      <c r="B59" s="5" t="s">
        <v>32</v>
      </c>
      <c r="C59" s="4" t="s">
        <v>4</v>
      </c>
      <c r="D59" s="8">
        <v>41960</v>
      </c>
      <c r="E59" s="36" t="s">
        <v>143</v>
      </c>
      <c r="F59" s="5">
        <v>1</v>
      </c>
      <c r="G59" s="4" t="s">
        <v>209</v>
      </c>
      <c r="H59" s="38" t="s">
        <v>241</v>
      </c>
      <c r="I59" s="31">
        <v>14542.4</v>
      </c>
      <c r="J59" s="40">
        <v>1000</v>
      </c>
      <c r="K59" s="6">
        <v>0</v>
      </c>
      <c r="L59" s="32" t="s">
        <v>285</v>
      </c>
      <c r="M59" s="9">
        <v>14000</v>
      </c>
      <c r="N59" s="9">
        <v>732.96999999999935</v>
      </c>
      <c r="O59" s="10">
        <v>5.5247481915696228E-2</v>
      </c>
      <c r="P59" s="26">
        <v>15250</v>
      </c>
      <c r="Q59" s="4" t="s">
        <v>296</v>
      </c>
      <c r="R59" s="9">
        <f t="shared" si="5"/>
        <v>707.60000000000036</v>
      </c>
      <c r="S59" s="10">
        <f t="shared" si="6"/>
        <v>4.6400000000000025E-2</v>
      </c>
      <c r="T59" s="28"/>
    </row>
    <row r="60" spans="1:20" x14ac:dyDescent="0.25">
      <c r="A60" s="4">
        <v>9</v>
      </c>
      <c r="B60" s="5" t="s">
        <v>9</v>
      </c>
      <c r="C60" s="4" t="s">
        <v>4</v>
      </c>
      <c r="D60" s="8">
        <v>39398</v>
      </c>
      <c r="E60" s="4" t="s">
        <v>124</v>
      </c>
      <c r="F60" s="5">
        <v>2</v>
      </c>
      <c r="G60" s="4" t="s">
        <v>197</v>
      </c>
      <c r="H60" s="38" t="s">
        <v>249</v>
      </c>
      <c r="I60" s="31">
        <v>13542.4</v>
      </c>
      <c r="J60" s="7">
        <v>0</v>
      </c>
      <c r="K60" s="6">
        <v>3200.1191666666668</v>
      </c>
      <c r="L60" s="32" t="s">
        <v>285</v>
      </c>
      <c r="M60" s="9">
        <v>13000</v>
      </c>
      <c r="N60" s="9">
        <v>1220.7700000000004</v>
      </c>
      <c r="O60" s="10">
        <v>0.10363750431904296</v>
      </c>
      <c r="P60" s="26">
        <v>14200</v>
      </c>
      <c r="Q60" s="4"/>
      <c r="R60" s="9">
        <f t="shared" si="5"/>
        <v>657.60000000000036</v>
      </c>
      <c r="S60" s="10">
        <f t="shared" si="6"/>
        <v>4.6309859154929606E-2</v>
      </c>
      <c r="T60" s="28"/>
    </row>
    <row r="61" spans="1:20" x14ac:dyDescent="0.25">
      <c r="A61" s="4">
        <v>146</v>
      </c>
      <c r="B61" s="5" t="s">
        <v>41</v>
      </c>
      <c r="C61" s="4" t="s">
        <v>4</v>
      </c>
      <c r="D61" s="8">
        <v>42618</v>
      </c>
      <c r="E61" s="4" t="s">
        <v>151</v>
      </c>
      <c r="F61" s="5">
        <v>2</v>
      </c>
      <c r="G61" s="4" t="s">
        <v>213</v>
      </c>
      <c r="H61" s="38" t="s">
        <v>236</v>
      </c>
      <c r="I61" s="31">
        <v>4487.8500000000004</v>
      </c>
      <c r="J61" s="7">
        <v>0</v>
      </c>
      <c r="K61" s="6">
        <v>0</v>
      </c>
      <c r="L61" s="32" t="s">
        <v>263</v>
      </c>
      <c r="M61" s="9"/>
      <c r="N61" s="9"/>
      <c r="O61" s="10"/>
      <c r="P61" s="30"/>
      <c r="Q61" s="4"/>
      <c r="R61" s="9"/>
      <c r="S61" s="10"/>
      <c r="T61" s="28"/>
    </row>
    <row r="62" spans="1:20" x14ac:dyDescent="0.25">
      <c r="A62" s="4">
        <v>56</v>
      </c>
      <c r="B62" s="5" t="s">
        <v>21</v>
      </c>
      <c r="C62" s="4" t="s">
        <v>4</v>
      </c>
      <c r="D62" s="8">
        <v>40940</v>
      </c>
      <c r="E62" s="4" t="s">
        <v>134</v>
      </c>
      <c r="F62" s="5">
        <v>1</v>
      </c>
      <c r="G62" s="4" t="s">
        <v>206</v>
      </c>
      <c r="H62" s="38" t="s">
        <v>240</v>
      </c>
      <c r="I62" s="31">
        <v>11056.52</v>
      </c>
      <c r="J62" s="7">
        <v>0</v>
      </c>
      <c r="K62" s="6">
        <v>0</v>
      </c>
      <c r="L62" s="32" t="s">
        <v>282</v>
      </c>
      <c r="M62" s="9"/>
      <c r="N62" s="9"/>
      <c r="O62" s="10"/>
      <c r="P62" s="26">
        <v>11700</v>
      </c>
      <c r="Q62" s="4"/>
      <c r="R62" s="9">
        <f>P62-I62</f>
        <v>643.47999999999956</v>
      </c>
      <c r="S62" s="10">
        <f>R62/P62</f>
        <v>5.4998290598290561E-2</v>
      </c>
      <c r="T62" s="28"/>
    </row>
    <row r="63" spans="1:20" x14ac:dyDescent="0.25">
      <c r="A63" s="4">
        <v>288</v>
      </c>
      <c r="B63" s="5" t="s">
        <v>120</v>
      </c>
      <c r="C63" s="4" t="s">
        <v>4</v>
      </c>
      <c r="D63" s="8">
        <v>45597</v>
      </c>
      <c r="E63" s="4" t="s">
        <v>193</v>
      </c>
      <c r="F63" s="5">
        <v>1</v>
      </c>
      <c r="G63" s="4" t="s">
        <v>210</v>
      </c>
      <c r="H63" s="38" t="s">
        <v>234</v>
      </c>
      <c r="I63" s="31">
        <v>2243</v>
      </c>
      <c r="J63" s="7">
        <v>0</v>
      </c>
      <c r="K63" s="6">
        <v>0</v>
      </c>
      <c r="L63" s="32" t="s">
        <v>261</v>
      </c>
      <c r="M63" s="9"/>
      <c r="N63" s="9"/>
      <c r="O63" s="10"/>
      <c r="P63" s="30"/>
      <c r="Q63" s="4"/>
      <c r="R63" s="9"/>
      <c r="S63" s="10"/>
      <c r="T63" s="27">
        <f>I63/100*30</f>
        <v>672.9</v>
      </c>
    </row>
    <row r="64" spans="1:20" x14ac:dyDescent="0.25">
      <c r="A64" s="4">
        <v>169</v>
      </c>
      <c r="B64" s="5" t="s">
        <v>48</v>
      </c>
      <c r="C64" s="4" t="s">
        <v>4</v>
      </c>
      <c r="D64" s="8">
        <v>43192</v>
      </c>
      <c r="E64" s="4" t="s">
        <v>156</v>
      </c>
      <c r="F64" s="5">
        <v>1</v>
      </c>
      <c r="G64" s="4" t="s">
        <v>214</v>
      </c>
      <c r="H64" s="38" t="s">
        <v>235</v>
      </c>
      <c r="I64" s="31">
        <v>4019.29</v>
      </c>
      <c r="J64" s="7">
        <v>0</v>
      </c>
      <c r="K64" s="6">
        <v>0</v>
      </c>
      <c r="L64" s="32" t="s">
        <v>262</v>
      </c>
      <c r="M64" s="37">
        <v>3823.53</v>
      </c>
      <c r="N64" s="9">
        <v>300</v>
      </c>
      <c r="O64" s="10"/>
      <c r="P64" s="30"/>
      <c r="Q64" s="4"/>
      <c r="R64" s="9"/>
      <c r="S64" s="10"/>
      <c r="T64" s="28"/>
    </row>
    <row r="65" spans="1:20" x14ac:dyDescent="0.25">
      <c r="A65" s="4">
        <v>222</v>
      </c>
      <c r="B65" s="5" t="s">
        <v>72</v>
      </c>
      <c r="C65" s="4" t="s">
        <v>4</v>
      </c>
      <c r="D65" s="8">
        <v>44228</v>
      </c>
      <c r="E65" s="4" t="s">
        <v>156</v>
      </c>
      <c r="F65" s="5">
        <v>1</v>
      </c>
      <c r="G65" s="4" t="s">
        <v>214</v>
      </c>
      <c r="H65" s="38" t="s">
        <v>235</v>
      </c>
      <c r="I65" s="31">
        <v>4019.29</v>
      </c>
      <c r="J65" s="7">
        <v>0</v>
      </c>
      <c r="K65" s="6">
        <v>0</v>
      </c>
      <c r="L65" s="32" t="s">
        <v>262</v>
      </c>
      <c r="M65" s="37">
        <v>3823.53</v>
      </c>
      <c r="N65" s="9">
        <v>300</v>
      </c>
      <c r="O65" s="10"/>
      <c r="P65" s="30"/>
      <c r="Q65" s="4"/>
      <c r="R65" s="9"/>
      <c r="S65" s="10"/>
      <c r="T65" s="28"/>
    </row>
    <row r="66" spans="1:20" x14ac:dyDescent="0.25">
      <c r="A66" s="4">
        <v>246</v>
      </c>
      <c r="B66" s="5" t="s">
        <v>86</v>
      </c>
      <c r="C66" s="4" t="s">
        <v>4</v>
      </c>
      <c r="D66" s="8">
        <v>44844</v>
      </c>
      <c r="E66" s="4" t="s">
        <v>156</v>
      </c>
      <c r="F66" s="5">
        <v>2</v>
      </c>
      <c r="G66" s="4" t="s">
        <v>219</v>
      </c>
      <c r="H66" s="38" t="s">
        <v>235</v>
      </c>
      <c r="I66" s="31">
        <v>4206.04</v>
      </c>
      <c r="J66" s="7">
        <v>0</v>
      </c>
      <c r="K66" s="6">
        <v>0</v>
      </c>
      <c r="L66" s="32" t="s">
        <v>262</v>
      </c>
      <c r="M66" s="37">
        <v>4001.18</v>
      </c>
      <c r="N66" s="9">
        <v>300</v>
      </c>
      <c r="O66" s="10"/>
      <c r="P66" s="30"/>
      <c r="Q66" s="4"/>
      <c r="R66" s="9"/>
      <c r="S66" s="10"/>
      <c r="T66" s="28"/>
    </row>
    <row r="67" spans="1:20" x14ac:dyDescent="0.25">
      <c r="A67" s="4">
        <v>224</v>
      </c>
      <c r="B67" s="5" t="s">
        <v>73</v>
      </c>
      <c r="C67" s="4" t="s">
        <v>4</v>
      </c>
      <c r="D67" s="8">
        <v>44382</v>
      </c>
      <c r="E67" s="4" t="s">
        <v>174</v>
      </c>
      <c r="F67" s="5">
        <v>2</v>
      </c>
      <c r="G67" s="4" t="s">
        <v>213</v>
      </c>
      <c r="H67" s="38" t="s">
        <v>236</v>
      </c>
      <c r="I67" s="31">
        <v>4079.85</v>
      </c>
      <c r="J67" s="7">
        <v>0</v>
      </c>
      <c r="K67" s="6">
        <v>0</v>
      </c>
      <c r="L67" s="32" t="s">
        <v>263</v>
      </c>
      <c r="M67" s="9"/>
      <c r="N67" s="9"/>
      <c r="O67" s="10"/>
      <c r="P67" s="30"/>
      <c r="Q67" s="4"/>
      <c r="R67" s="9"/>
      <c r="S67" s="10"/>
      <c r="T67" s="28"/>
    </row>
    <row r="68" spans="1:20" x14ac:dyDescent="0.25">
      <c r="A68" s="4">
        <v>220</v>
      </c>
      <c r="B68" s="5" t="s">
        <v>71</v>
      </c>
      <c r="C68" s="4" t="s">
        <v>4</v>
      </c>
      <c r="D68" s="8">
        <v>44214</v>
      </c>
      <c r="E68" s="4" t="s">
        <v>173</v>
      </c>
      <c r="F68" s="5">
        <v>1</v>
      </c>
      <c r="G68" s="4" t="s">
        <v>199</v>
      </c>
      <c r="H68" s="38" t="s">
        <v>234</v>
      </c>
      <c r="I68" s="31">
        <v>2719.05</v>
      </c>
      <c r="J68" s="7">
        <v>0</v>
      </c>
      <c r="K68" s="6">
        <v>0</v>
      </c>
      <c r="L68" s="32" t="s">
        <v>276</v>
      </c>
      <c r="M68" s="9"/>
      <c r="N68" s="9"/>
      <c r="O68" s="10"/>
      <c r="P68" s="30"/>
      <c r="Q68" s="4"/>
      <c r="R68" s="9"/>
      <c r="S68" s="10"/>
      <c r="T68" s="27">
        <f>I68/100*30</f>
        <v>815.71500000000003</v>
      </c>
    </row>
    <row r="69" spans="1:20" x14ac:dyDescent="0.25">
      <c r="A69" s="4">
        <v>193</v>
      </c>
      <c r="B69" s="5" t="s">
        <v>58</v>
      </c>
      <c r="C69" s="4" t="s">
        <v>4</v>
      </c>
      <c r="D69" s="8">
        <v>43530</v>
      </c>
      <c r="E69" s="4" t="s">
        <v>163</v>
      </c>
      <c r="F69" s="5">
        <v>1</v>
      </c>
      <c r="G69" s="4" t="s">
        <v>199</v>
      </c>
      <c r="H69" s="38" t="s">
        <v>234</v>
      </c>
      <c r="I69" s="31">
        <v>3095.83</v>
      </c>
      <c r="J69" s="7">
        <v>0</v>
      </c>
      <c r="K69" s="6">
        <v>0</v>
      </c>
      <c r="L69" s="32" t="s">
        <v>277</v>
      </c>
      <c r="M69" s="9"/>
      <c r="N69" s="9"/>
      <c r="O69" s="10"/>
      <c r="P69" s="30"/>
      <c r="Q69" s="4"/>
      <c r="R69" s="9"/>
      <c r="S69" s="10"/>
      <c r="T69" s="27">
        <f>I69/100*30</f>
        <v>928.74899999999991</v>
      </c>
    </row>
    <row r="70" spans="1:20" x14ac:dyDescent="0.25">
      <c r="A70" s="4">
        <v>184</v>
      </c>
      <c r="B70" s="5" t="s">
        <v>55</v>
      </c>
      <c r="C70" s="4" t="s">
        <v>4</v>
      </c>
      <c r="D70" s="8">
        <v>43472</v>
      </c>
      <c r="E70" s="4" t="s">
        <v>161</v>
      </c>
      <c r="F70" s="5">
        <v>1</v>
      </c>
      <c r="G70" s="4" t="s">
        <v>202</v>
      </c>
      <c r="H70" s="38" t="s">
        <v>238</v>
      </c>
      <c r="I70" s="31">
        <v>3363.84</v>
      </c>
      <c r="J70" s="7">
        <v>0</v>
      </c>
      <c r="K70" s="6">
        <v>0</v>
      </c>
      <c r="L70" s="32" t="s">
        <v>280</v>
      </c>
      <c r="M70" s="9">
        <v>3200</v>
      </c>
      <c r="N70" s="9">
        <v>97.190000000000055</v>
      </c>
      <c r="O70" s="10">
        <v>3.1323219920008014E-2</v>
      </c>
      <c r="P70" s="30"/>
      <c r="Q70" s="4"/>
      <c r="R70" s="9"/>
      <c r="S70" s="10"/>
      <c r="T70" s="28"/>
    </row>
    <row r="71" spans="1:20" x14ac:dyDescent="0.25">
      <c r="A71" s="4">
        <v>277</v>
      </c>
      <c r="B71" s="5" t="s">
        <v>111</v>
      </c>
      <c r="C71" s="4" t="s">
        <v>4</v>
      </c>
      <c r="D71" s="8">
        <v>45371</v>
      </c>
      <c r="E71" s="4" t="s">
        <v>190</v>
      </c>
      <c r="F71" s="5">
        <v>1</v>
      </c>
      <c r="G71" s="4" t="s">
        <v>214</v>
      </c>
      <c r="H71" s="38" t="s">
        <v>235</v>
      </c>
      <c r="I71" s="31">
        <v>2883.63</v>
      </c>
      <c r="J71" s="7">
        <v>0</v>
      </c>
      <c r="K71" s="6">
        <v>0</v>
      </c>
      <c r="L71" s="32" t="s">
        <v>276</v>
      </c>
      <c r="M71" s="9"/>
      <c r="N71" s="9"/>
      <c r="O71" s="10"/>
      <c r="P71" s="30"/>
      <c r="Q71" s="4"/>
      <c r="R71" s="9"/>
      <c r="S71" s="10"/>
      <c r="T71" s="28"/>
    </row>
    <row r="72" spans="1:20" x14ac:dyDescent="0.25">
      <c r="A72" s="4">
        <v>232</v>
      </c>
      <c r="B72" s="5" t="s">
        <v>75</v>
      </c>
      <c r="C72" s="4" t="s">
        <v>4</v>
      </c>
      <c r="D72" s="8">
        <v>44720</v>
      </c>
      <c r="E72" s="4" t="s">
        <v>176</v>
      </c>
      <c r="F72" s="5">
        <v>1</v>
      </c>
      <c r="G72" s="4" t="s">
        <v>202</v>
      </c>
      <c r="H72" s="38" t="s">
        <v>238</v>
      </c>
      <c r="I72" s="31">
        <v>2470.3200000000002</v>
      </c>
      <c r="J72" s="7">
        <v>0</v>
      </c>
      <c r="K72" s="6">
        <v>0</v>
      </c>
      <c r="L72" s="32" t="s">
        <v>276</v>
      </c>
      <c r="M72" s="9">
        <v>2350</v>
      </c>
      <c r="N72" s="9">
        <v>216</v>
      </c>
      <c r="O72" s="10"/>
      <c r="P72" s="30"/>
      <c r="Q72" s="4"/>
      <c r="R72" s="9"/>
      <c r="S72" s="10"/>
      <c r="T72" s="27">
        <f>I72/100*30</f>
        <v>741.09600000000012</v>
      </c>
    </row>
    <row r="73" spans="1:20" x14ac:dyDescent="0.25">
      <c r="A73" s="4">
        <v>250</v>
      </c>
      <c r="B73" s="5" t="s">
        <v>90</v>
      </c>
      <c r="C73" s="4" t="s">
        <v>4</v>
      </c>
      <c r="D73" s="8">
        <v>44984</v>
      </c>
      <c r="E73" s="4" t="s">
        <v>176</v>
      </c>
      <c r="F73" s="5">
        <v>1</v>
      </c>
      <c r="G73" s="4" t="s">
        <v>202</v>
      </c>
      <c r="H73" s="38" t="s">
        <v>238</v>
      </c>
      <c r="I73" s="31">
        <v>2470.3200000000002</v>
      </c>
      <c r="J73" s="7">
        <v>0</v>
      </c>
      <c r="K73" s="6">
        <v>0</v>
      </c>
      <c r="L73" s="32" t="s">
        <v>276</v>
      </c>
      <c r="M73" s="9">
        <v>2350</v>
      </c>
      <c r="N73" s="9">
        <v>216</v>
      </c>
      <c r="O73" s="10">
        <v>0.10121836925960637</v>
      </c>
      <c r="P73" s="30"/>
      <c r="Q73" s="4"/>
      <c r="R73" s="9"/>
      <c r="S73" s="10"/>
      <c r="T73" s="28"/>
    </row>
    <row r="74" spans="1:20" x14ac:dyDescent="0.25">
      <c r="A74" s="4">
        <v>253</v>
      </c>
      <c r="B74" s="5" t="s">
        <v>93</v>
      </c>
      <c r="C74" s="4" t="s">
        <v>4</v>
      </c>
      <c r="D74" s="8">
        <v>45034</v>
      </c>
      <c r="E74" s="4" t="s">
        <v>176</v>
      </c>
      <c r="F74" s="5">
        <v>2</v>
      </c>
      <c r="G74" s="4" t="s">
        <v>198</v>
      </c>
      <c r="H74" s="38" t="s">
        <v>237</v>
      </c>
      <c r="I74" s="31">
        <v>2470.3200000000002</v>
      </c>
      <c r="J74" s="7">
        <v>0</v>
      </c>
      <c r="K74" s="6">
        <v>0</v>
      </c>
      <c r="L74" s="32" t="s">
        <v>276</v>
      </c>
      <c r="M74" s="9">
        <v>2350</v>
      </c>
      <c r="N74" s="9">
        <v>216</v>
      </c>
      <c r="O74" s="10">
        <v>0.10121836925960637</v>
      </c>
      <c r="P74" s="30"/>
      <c r="Q74" s="4"/>
      <c r="R74" s="9"/>
      <c r="S74" s="10"/>
      <c r="T74" s="28"/>
    </row>
    <row r="75" spans="1:20" x14ac:dyDescent="0.25">
      <c r="A75" s="4">
        <v>269</v>
      </c>
      <c r="B75" s="5" t="s">
        <v>104</v>
      </c>
      <c r="C75" s="4" t="s">
        <v>4</v>
      </c>
      <c r="D75" s="8">
        <v>45224</v>
      </c>
      <c r="E75" s="4" t="s">
        <v>176</v>
      </c>
      <c r="F75" s="5">
        <v>2</v>
      </c>
      <c r="G75" s="4" t="s">
        <v>198</v>
      </c>
      <c r="H75" s="38" t="s">
        <v>237</v>
      </c>
      <c r="I75" s="31">
        <v>2470.3200000000002</v>
      </c>
      <c r="J75" s="7">
        <v>0</v>
      </c>
      <c r="K75" s="6">
        <v>0</v>
      </c>
      <c r="L75" s="32" t="s">
        <v>276</v>
      </c>
      <c r="M75" s="9">
        <v>2350</v>
      </c>
      <c r="N75" s="9">
        <v>216</v>
      </c>
      <c r="O75" s="10">
        <v>0.10121836925960637</v>
      </c>
      <c r="P75" s="30"/>
      <c r="Q75" s="4"/>
      <c r="R75" s="9"/>
      <c r="S75" s="10"/>
      <c r="T75" s="28"/>
    </row>
    <row r="76" spans="1:20" x14ac:dyDescent="0.25">
      <c r="A76" s="4">
        <v>280</v>
      </c>
      <c r="B76" s="5" t="s">
        <v>114</v>
      </c>
      <c r="C76" s="4" t="s">
        <v>4</v>
      </c>
      <c r="D76" s="8">
        <v>45474</v>
      </c>
      <c r="E76" s="4" t="s">
        <v>176</v>
      </c>
      <c r="F76" s="5">
        <v>1</v>
      </c>
      <c r="G76" s="4" t="s">
        <v>206</v>
      </c>
      <c r="H76" s="38" t="s">
        <v>240</v>
      </c>
      <c r="I76" s="31">
        <v>2390.11</v>
      </c>
      <c r="J76" s="7">
        <v>0</v>
      </c>
      <c r="K76" s="6">
        <v>0</v>
      </c>
      <c r="L76" s="32" t="s">
        <v>276</v>
      </c>
      <c r="M76" s="9"/>
      <c r="N76" s="9"/>
      <c r="O76" s="10"/>
      <c r="P76" s="30"/>
      <c r="Q76" s="4"/>
      <c r="R76" s="9"/>
      <c r="S76" s="10"/>
      <c r="T76" s="28"/>
    </row>
    <row r="77" spans="1:20" x14ac:dyDescent="0.25">
      <c r="A77" s="4">
        <v>284</v>
      </c>
      <c r="B77" s="5" t="s">
        <v>117</v>
      </c>
      <c r="C77" s="4" t="s">
        <v>4</v>
      </c>
      <c r="D77" s="8">
        <v>45516</v>
      </c>
      <c r="E77" s="4" t="s">
        <v>176</v>
      </c>
      <c r="F77" s="5">
        <v>2</v>
      </c>
      <c r="G77" s="4" t="s">
        <v>198</v>
      </c>
      <c r="H77" s="38" t="s">
        <v>237</v>
      </c>
      <c r="I77" s="31">
        <v>2380.08</v>
      </c>
      <c r="J77" s="7">
        <v>0</v>
      </c>
      <c r="K77" s="6">
        <v>0</v>
      </c>
      <c r="L77" s="32" t="s">
        <v>276</v>
      </c>
      <c r="M77" s="9"/>
      <c r="N77" s="9"/>
      <c r="O77" s="10"/>
      <c r="P77" s="30"/>
      <c r="Q77" s="4"/>
      <c r="R77" s="9"/>
      <c r="S77" s="10"/>
      <c r="T77" s="28"/>
    </row>
    <row r="78" spans="1:20" x14ac:dyDescent="0.25">
      <c r="A78" s="4">
        <v>198</v>
      </c>
      <c r="B78" s="5" t="s">
        <v>61</v>
      </c>
      <c r="C78" s="4" t="s">
        <v>4</v>
      </c>
      <c r="D78" s="8">
        <v>43640</v>
      </c>
      <c r="E78" s="4" t="s">
        <v>166</v>
      </c>
      <c r="F78" s="5">
        <v>1</v>
      </c>
      <c r="G78" s="4" t="s">
        <v>206</v>
      </c>
      <c r="H78" s="38" t="s">
        <v>240</v>
      </c>
      <c r="I78" s="31">
        <v>3395.38</v>
      </c>
      <c r="J78" s="7">
        <v>0</v>
      </c>
      <c r="K78" s="6">
        <v>0</v>
      </c>
      <c r="L78" s="32" t="s">
        <v>278</v>
      </c>
      <c r="M78" s="9">
        <v>3230</v>
      </c>
      <c r="N78" s="9">
        <v>643.38</v>
      </c>
      <c r="O78" s="10">
        <v>0.25</v>
      </c>
      <c r="P78" s="30"/>
      <c r="Q78" s="4"/>
      <c r="R78" s="9"/>
      <c r="S78" s="10"/>
      <c r="T78" s="28"/>
    </row>
    <row r="79" spans="1:20" x14ac:dyDescent="0.25">
      <c r="A79" s="4">
        <v>276</v>
      </c>
      <c r="B79" s="5" t="s">
        <v>110</v>
      </c>
      <c r="C79" s="4" t="s">
        <v>4</v>
      </c>
      <c r="D79" s="8">
        <v>45336</v>
      </c>
      <c r="E79" s="4" t="s">
        <v>189</v>
      </c>
      <c r="F79" s="5">
        <v>2</v>
      </c>
      <c r="G79" s="4" t="s">
        <v>205</v>
      </c>
      <c r="H79" s="38" t="s">
        <v>245</v>
      </c>
      <c r="I79" s="31">
        <v>2907.52</v>
      </c>
      <c r="J79" s="7">
        <v>0</v>
      </c>
      <c r="K79" s="6">
        <v>0</v>
      </c>
      <c r="L79" s="32" t="s">
        <v>275</v>
      </c>
      <c r="M79" s="9"/>
      <c r="N79" s="9"/>
      <c r="O79" s="10"/>
      <c r="P79" s="30"/>
      <c r="Q79" s="4"/>
      <c r="R79" s="9"/>
      <c r="S79" s="10"/>
      <c r="T79" s="28"/>
    </row>
    <row r="80" spans="1:20" x14ac:dyDescent="0.25">
      <c r="A80" s="4">
        <v>137</v>
      </c>
      <c r="B80" s="5" t="s">
        <v>38</v>
      </c>
      <c r="C80" s="4" t="s">
        <v>4</v>
      </c>
      <c r="D80" s="8">
        <v>42317</v>
      </c>
      <c r="E80" s="4" t="s">
        <v>149</v>
      </c>
      <c r="F80" s="5">
        <v>1</v>
      </c>
      <c r="G80" s="4" t="s">
        <v>207</v>
      </c>
      <c r="H80" s="38" t="s">
        <v>246</v>
      </c>
      <c r="I80" s="31">
        <v>3416.4</v>
      </c>
      <c r="J80" s="7">
        <v>0</v>
      </c>
      <c r="K80" s="6">
        <v>0</v>
      </c>
      <c r="L80" s="32" t="s">
        <v>275</v>
      </c>
      <c r="M80" s="9">
        <v>3250</v>
      </c>
      <c r="N80" s="9">
        <v>304.96000000000004</v>
      </c>
      <c r="O80" s="10">
        <v>0.10355037622578982</v>
      </c>
      <c r="P80" s="30"/>
      <c r="Q80" s="4"/>
      <c r="R80" s="9"/>
      <c r="S80" s="10"/>
      <c r="T80" s="27">
        <f>I80/100*30</f>
        <v>1024.92</v>
      </c>
    </row>
    <row r="81" spans="1:20" x14ac:dyDescent="0.25">
      <c r="A81" s="4">
        <v>170</v>
      </c>
      <c r="B81" s="5" t="s">
        <v>49</v>
      </c>
      <c r="C81" s="4" t="s">
        <v>5</v>
      </c>
      <c r="D81" s="8">
        <v>43209</v>
      </c>
      <c r="E81" s="4" t="s">
        <v>157</v>
      </c>
      <c r="F81" s="5">
        <v>1</v>
      </c>
      <c r="G81" s="4" t="s">
        <v>215</v>
      </c>
      <c r="H81" s="38" t="s">
        <v>241</v>
      </c>
      <c r="I81" s="31">
        <v>2243</v>
      </c>
      <c r="J81" s="7">
        <v>0</v>
      </c>
      <c r="K81" s="6">
        <v>0</v>
      </c>
      <c r="L81" s="32" t="s">
        <v>292</v>
      </c>
      <c r="M81" s="9"/>
      <c r="N81" s="9"/>
      <c r="O81" s="10"/>
      <c r="P81" s="30"/>
      <c r="Q81" s="4"/>
      <c r="R81" s="9"/>
      <c r="S81" s="10"/>
      <c r="T81" s="28"/>
    </row>
    <row r="82" spans="1:20" x14ac:dyDescent="0.25">
      <c r="A82" s="4">
        <v>257</v>
      </c>
      <c r="B82" s="5" t="s">
        <v>96</v>
      </c>
      <c r="C82" s="4" t="s">
        <v>4</v>
      </c>
      <c r="D82" s="8">
        <v>45082</v>
      </c>
      <c r="E82" s="4" t="s">
        <v>183</v>
      </c>
      <c r="F82" s="5">
        <v>1</v>
      </c>
      <c r="G82" s="4" t="s">
        <v>199</v>
      </c>
      <c r="H82" s="38" t="s">
        <v>234</v>
      </c>
      <c r="I82" s="31">
        <v>2243</v>
      </c>
      <c r="J82" s="7">
        <v>0</v>
      </c>
      <c r="K82" s="6">
        <v>0</v>
      </c>
      <c r="L82" s="32" t="s">
        <v>292</v>
      </c>
      <c r="M82" s="9"/>
      <c r="N82" s="9"/>
      <c r="O82" s="10"/>
      <c r="P82" s="30"/>
      <c r="Q82" s="4"/>
      <c r="R82" s="9"/>
      <c r="S82" s="10"/>
      <c r="T82" s="27">
        <f t="shared" ref="T82:T93" si="7">I82/100*30</f>
        <v>672.9</v>
      </c>
    </row>
    <row r="83" spans="1:20" x14ac:dyDescent="0.25">
      <c r="A83" s="4">
        <v>260</v>
      </c>
      <c r="B83" s="5" t="s">
        <v>99</v>
      </c>
      <c r="C83" s="4" t="s">
        <v>4</v>
      </c>
      <c r="D83" s="8">
        <v>45154</v>
      </c>
      <c r="E83" s="4" t="s">
        <v>183</v>
      </c>
      <c r="F83" s="5">
        <v>1</v>
      </c>
      <c r="G83" s="4" t="s">
        <v>199</v>
      </c>
      <c r="H83" s="38" t="s">
        <v>234</v>
      </c>
      <c r="I83" s="31">
        <v>2243</v>
      </c>
      <c r="J83" s="7">
        <v>0</v>
      </c>
      <c r="K83" s="6">
        <v>0</v>
      </c>
      <c r="L83" s="32" t="s">
        <v>292</v>
      </c>
      <c r="M83" s="9"/>
      <c r="N83" s="9"/>
      <c r="O83" s="10"/>
      <c r="P83" s="30"/>
      <c r="Q83" s="4"/>
      <c r="R83" s="9"/>
      <c r="S83" s="10"/>
      <c r="T83" s="27">
        <f t="shared" si="7"/>
        <v>672.9</v>
      </c>
    </row>
    <row r="84" spans="1:20" x14ac:dyDescent="0.25">
      <c r="A84" s="4">
        <v>272</v>
      </c>
      <c r="B84" s="5" t="s">
        <v>106</v>
      </c>
      <c r="C84" s="4" t="s">
        <v>4</v>
      </c>
      <c r="D84" s="8">
        <v>45238</v>
      </c>
      <c r="E84" s="4" t="s">
        <v>183</v>
      </c>
      <c r="F84" s="5">
        <v>1</v>
      </c>
      <c r="G84" s="4" t="s">
        <v>199</v>
      </c>
      <c r="H84" s="38" t="s">
        <v>234</v>
      </c>
      <c r="I84" s="31">
        <v>2243</v>
      </c>
      <c r="J84" s="7">
        <v>0</v>
      </c>
      <c r="K84" s="6">
        <v>0</v>
      </c>
      <c r="L84" s="32" t="s">
        <v>292</v>
      </c>
      <c r="M84" s="9"/>
      <c r="N84" s="9"/>
      <c r="O84" s="10"/>
      <c r="P84" s="30"/>
      <c r="Q84" s="4"/>
      <c r="R84" s="9"/>
      <c r="S84" s="10"/>
      <c r="T84" s="27">
        <f t="shared" si="7"/>
        <v>672.9</v>
      </c>
    </row>
    <row r="85" spans="1:20" x14ac:dyDescent="0.25">
      <c r="A85" s="4">
        <v>91</v>
      </c>
      <c r="B85" s="5" t="s">
        <v>27</v>
      </c>
      <c r="C85" s="4" t="s">
        <v>4</v>
      </c>
      <c r="D85" s="8">
        <v>41526</v>
      </c>
      <c r="E85" s="4" t="s">
        <v>138</v>
      </c>
      <c r="F85" s="5">
        <v>1</v>
      </c>
      <c r="G85" s="4" t="s">
        <v>207</v>
      </c>
      <c r="H85" s="38" t="s">
        <v>246</v>
      </c>
      <c r="I85" s="31">
        <v>2243</v>
      </c>
      <c r="J85" s="7">
        <v>0</v>
      </c>
      <c r="K85" s="6">
        <v>0</v>
      </c>
      <c r="L85" s="32" t="s">
        <v>292</v>
      </c>
      <c r="M85" s="9"/>
      <c r="N85" s="9"/>
      <c r="O85" s="10"/>
      <c r="P85" s="30"/>
      <c r="Q85" s="4"/>
      <c r="R85" s="9"/>
      <c r="S85" s="10"/>
      <c r="T85" s="27">
        <f t="shared" si="7"/>
        <v>672.9</v>
      </c>
    </row>
    <row r="86" spans="1:20" x14ac:dyDescent="0.25">
      <c r="A86" s="4">
        <v>219</v>
      </c>
      <c r="B86" s="5" t="s">
        <v>70</v>
      </c>
      <c r="C86" s="4" t="s">
        <v>4</v>
      </c>
      <c r="D86" s="8">
        <v>44201</v>
      </c>
      <c r="E86" s="4" t="s">
        <v>138</v>
      </c>
      <c r="F86" s="5">
        <v>2</v>
      </c>
      <c r="G86" s="4" t="s">
        <v>216</v>
      </c>
      <c r="H86" s="38" t="s">
        <v>247</v>
      </c>
      <c r="I86" s="31">
        <v>2243</v>
      </c>
      <c r="J86" s="7">
        <v>0</v>
      </c>
      <c r="K86" s="6">
        <v>0</v>
      </c>
      <c r="L86" s="32" t="s">
        <v>292</v>
      </c>
      <c r="M86" s="9"/>
      <c r="N86" s="9"/>
      <c r="O86" s="10"/>
      <c r="P86" s="30"/>
      <c r="Q86" s="4"/>
      <c r="R86" s="9"/>
      <c r="S86" s="10"/>
      <c r="T86" s="27">
        <f t="shared" si="7"/>
        <v>672.9</v>
      </c>
    </row>
    <row r="87" spans="1:20" x14ac:dyDescent="0.25">
      <c r="A87" s="4">
        <v>242</v>
      </c>
      <c r="B87" s="5" t="s">
        <v>83</v>
      </c>
      <c r="C87" s="4" t="s">
        <v>6</v>
      </c>
      <c r="D87" s="8">
        <v>44812</v>
      </c>
      <c r="E87" s="4" t="s">
        <v>138</v>
      </c>
      <c r="F87" s="5">
        <v>1</v>
      </c>
      <c r="G87" s="4" t="s">
        <v>207</v>
      </c>
      <c r="H87" s="38" t="s">
        <v>246</v>
      </c>
      <c r="I87" s="31">
        <v>2243</v>
      </c>
      <c r="J87" s="7">
        <v>0</v>
      </c>
      <c r="K87" s="6">
        <v>0</v>
      </c>
      <c r="L87" s="32" t="s">
        <v>292</v>
      </c>
      <c r="M87" s="9"/>
      <c r="N87" s="9"/>
      <c r="O87" s="10"/>
      <c r="P87" s="30"/>
      <c r="Q87" s="4"/>
      <c r="R87" s="9"/>
      <c r="S87" s="10"/>
      <c r="T87" s="27">
        <f t="shared" si="7"/>
        <v>672.9</v>
      </c>
    </row>
    <row r="88" spans="1:20" x14ac:dyDescent="0.25">
      <c r="A88" s="4">
        <v>244</v>
      </c>
      <c r="B88" s="5" t="s">
        <v>85</v>
      </c>
      <c r="C88" s="4" t="s">
        <v>4</v>
      </c>
      <c r="D88" s="8">
        <v>44837</v>
      </c>
      <c r="E88" s="4" t="s">
        <v>138</v>
      </c>
      <c r="F88" s="5">
        <v>1</v>
      </c>
      <c r="G88" s="4" t="s">
        <v>207</v>
      </c>
      <c r="H88" s="38" t="s">
        <v>246</v>
      </c>
      <c r="I88" s="31">
        <v>2243</v>
      </c>
      <c r="J88" s="7">
        <v>0</v>
      </c>
      <c r="K88" s="6">
        <v>0</v>
      </c>
      <c r="L88" s="32" t="s">
        <v>292</v>
      </c>
      <c r="M88" s="9"/>
      <c r="N88" s="9"/>
      <c r="O88" s="10"/>
      <c r="P88" s="30"/>
      <c r="Q88" s="4"/>
      <c r="R88" s="9"/>
      <c r="S88" s="10"/>
      <c r="T88" s="27">
        <f t="shared" si="7"/>
        <v>672.9</v>
      </c>
    </row>
    <row r="89" spans="1:20" x14ac:dyDescent="0.25">
      <c r="A89" s="4">
        <v>278</v>
      </c>
      <c r="B89" s="5" t="s">
        <v>112</v>
      </c>
      <c r="C89" s="4" t="s">
        <v>4</v>
      </c>
      <c r="D89" s="8">
        <v>45455</v>
      </c>
      <c r="E89" s="4" t="s">
        <v>138</v>
      </c>
      <c r="F89" s="5">
        <v>2</v>
      </c>
      <c r="G89" s="4" t="s">
        <v>216</v>
      </c>
      <c r="H89" s="38" t="s">
        <v>247</v>
      </c>
      <c r="I89" s="31">
        <v>2243</v>
      </c>
      <c r="J89" s="7">
        <v>0</v>
      </c>
      <c r="K89" s="6">
        <v>0</v>
      </c>
      <c r="L89" s="32" t="s">
        <v>292</v>
      </c>
      <c r="M89" s="9"/>
      <c r="N89" s="9"/>
      <c r="O89" s="10"/>
      <c r="P89" s="30"/>
      <c r="Q89" s="4"/>
      <c r="R89" s="9"/>
      <c r="S89" s="10"/>
      <c r="T89" s="27">
        <f t="shared" si="7"/>
        <v>672.9</v>
      </c>
    </row>
    <row r="90" spans="1:20" x14ac:dyDescent="0.25">
      <c r="A90" s="4">
        <v>279</v>
      </c>
      <c r="B90" s="5" t="s">
        <v>113</v>
      </c>
      <c r="C90" s="4" t="s">
        <v>4</v>
      </c>
      <c r="D90" s="8">
        <v>45455</v>
      </c>
      <c r="E90" s="4" t="s">
        <v>138</v>
      </c>
      <c r="F90" s="5">
        <v>1</v>
      </c>
      <c r="G90" s="4" t="s">
        <v>207</v>
      </c>
      <c r="H90" s="38" t="s">
        <v>246</v>
      </c>
      <c r="I90" s="31">
        <v>2243</v>
      </c>
      <c r="J90" s="7">
        <v>0</v>
      </c>
      <c r="K90" s="6">
        <v>0</v>
      </c>
      <c r="L90" s="32" t="s">
        <v>292</v>
      </c>
      <c r="M90" s="9"/>
      <c r="N90" s="9"/>
      <c r="O90" s="10"/>
      <c r="P90" s="30"/>
      <c r="Q90" s="4"/>
      <c r="R90" s="9"/>
      <c r="S90" s="10"/>
      <c r="T90" s="27">
        <f t="shared" si="7"/>
        <v>672.9</v>
      </c>
    </row>
    <row r="91" spans="1:20" x14ac:dyDescent="0.25">
      <c r="A91" s="4">
        <v>281</v>
      </c>
      <c r="B91" s="5" t="s">
        <v>115</v>
      </c>
      <c r="C91" s="4" t="s">
        <v>4</v>
      </c>
      <c r="D91" s="8">
        <v>45474</v>
      </c>
      <c r="E91" s="4" t="s">
        <v>138</v>
      </c>
      <c r="F91" s="5">
        <v>2</v>
      </c>
      <c r="G91" s="4" t="s">
        <v>216</v>
      </c>
      <c r="H91" s="38" t="s">
        <v>247</v>
      </c>
      <c r="I91" s="31">
        <v>2243</v>
      </c>
      <c r="J91" s="7">
        <v>0</v>
      </c>
      <c r="K91" s="6">
        <v>0</v>
      </c>
      <c r="L91" s="32" t="s">
        <v>292</v>
      </c>
      <c r="M91" s="9"/>
      <c r="N91" s="9"/>
      <c r="O91" s="10"/>
      <c r="P91" s="34"/>
      <c r="Q91" s="4"/>
      <c r="R91" s="9"/>
      <c r="S91" s="10"/>
      <c r="T91" s="27">
        <f t="shared" si="7"/>
        <v>672.9</v>
      </c>
    </row>
    <row r="92" spans="1:20" x14ac:dyDescent="0.25">
      <c r="A92" s="4">
        <v>282</v>
      </c>
      <c r="B92" s="5" t="s">
        <v>116</v>
      </c>
      <c r="C92" s="4" t="s">
        <v>4</v>
      </c>
      <c r="D92" s="8">
        <v>45516</v>
      </c>
      <c r="E92" s="4" t="s">
        <v>138</v>
      </c>
      <c r="F92" s="5">
        <v>2</v>
      </c>
      <c r="G92" s="4" t="s">
        <v>216</v>
      </c>
      <c r="H92" s="38" t="s">
        <v>247</v>
      </c>
      <c r="I92" s="31">
        <v>2243</v>
      </c>
      <c r="J92" s="7">
        <v>0</v>
      </c>
      <c r="K92" s="6">
        <v>0</v>
      </c>
      <c r="L92" s="32" t="s">
        <v>292</v>
      </c>
      <c r="M92" s="9"/>
      <c r="N92" s="9"/>
      <c r="O92" s="10"/>
      <c r="P92" s="30"/>
      <c r="Q92" s="4"/>
      <c r="R92" s="9"/>
      <c r="S92" s="10"/>
      <c r="T92" s="27">
        <f t="shared" si="7"/>
        <v>672.9</v>
      </c>
    </row>
    <row r="93" spans="1:20" x14ac:dyDescent="0.25">
      <c r="A93" s="4">
        <v>202</v>
      </c>
      <c r="B93" s="5" t="s">
        <v>64</v>
      </c>
      <c r="C93" s="4" t="s">
        <v>4</v>
      </c>
      <c r="D93" s="8">
        <v>43843</v>
      </c>
      <c r="E93" s="4" t="s">
        <v>169</v>
      </c>
      <c r="F93" s="5">
        <v>1</v>
      </c>
      <c r="G93" s="4" t="s">
        <v>207</v>
      </c>
      <c r="H93" s="38" t="s">
        <v>246</v>
      </c>
      <c r="I93" s="31">
        <v>2243</v>
      </c>
      <c r="J93" s="7">
        <v>0</v>
      </c>
      <c r="K93" s="6">
        <v>0</v>
      </c>
      <c r="L93" s="32" t="s">
        <v>292</v>
      </c>
      <c r="M93" s="9"/>
      <c r="N93" s="9"/>
      <c r="O93" s="10"/>
      <c r="P93" s="30"/>
      <c r="Q93" s="4"/>
      <c r="R93" s="9"/>
      <c r="S93" s="10"/>
      <c r="T93" s="27">
        <f t="shared" si="7"/>
        <v>672.9</v>
      </c>
    </row>
    <row r="94" spans="1:20" x14ac:dyDescent="0.25">
      <c r="A94" s="4">
        <v>89</v>
      </c>
      <c r="B94" s="5" t="s">
        <v>26</v>
      </c>
      <c r="C94" s="4" t="s">
        <v>4</v>
      </c>
      <c r="D94" s="8">
        <v>41526</v>
      </c>
      <c r="E94" s="36" t="s">
        <v>128</v>
      </c>
      <c r="F94" s="5">
        <v>1</v>
      </c>
      <c r="G94" s="4" t="s">
        <v>209</v>
      </c>
      <c r="H94" s="38" t="s">
        <v>248</v>
      </c>
      <c r="I94" s="31">
        <v>6517.44</v>
      </c>
      <c r="J94" s="7">
        <v>0</v>
      </c>
      <c r="K94" s="6">
        <v>0</v>
      </c>
      <c r="L94" s="32" t="s">
        <v>270</v>
      </c>
      <c r="M94" s="9">
        <v>6200</v>
      </c>
      <c r="N94" s="9">
        <v>141.63000000000011</v>
      </c>
      <c r="O94" s="10">
        <v>2.3377575156353955E-2</v>
      </c>
      <c r="P94" s="26">
        <v>7500</v>
      </c>
      <c r="Q94" s="4" t="s">
        <v>231</v>
      </c>
      <c r="R94" s="9">
        <f>P94-I94</f>
        <v>982.5600000000004</v>
      </c>
      <c r="S94" s="10">
        <f>R94/P94</f>
        <v>0.13100800000000004</v>
      </c>
      <c r="T94" s="27">
        <f>P94/100*30</f>
        <v>2250</v>
      </c>
    </row>
    <row r="95" spans="1:20" x14ac:dyDescent="0.25">
      <c r="A95" s="4">
        <v>101</v>
      </c>
      <c r="B95" s="5" t="s">
        <v>29</v>
      </c>
      <c r="C95" s="4" t="s">
        <v>4</v>
      </c>
      <c r="D95" s="8">
        <v>41841</v>
      </c>
      <c r="E95" s="4" t="s">
        <v>140</v>
      </c>
      <c r="F95" s="5">
        <v>1</v>
      </c>
      <c r="G95" s="4" t="s">
        <v>209</v>
      </c>
      <c r="H95" s="38" t="s">
        <v>246</v>
      </c>
      <c r="I95" s="31">
        <v>3947.18</v>
      </c>
      <c r="J95" s="7">
        <v>0</v>
      </c>
      <c r="K95" s="6">
        <v>0</v>
      </c>
      <c r="L95" s="32" t="s">
        <v>263</v>
      </c>
      <c r="M95" s="9"/>
      <c r="N95" s="9"/>
      <c r="O95" s="10"/>
      <c r="P95" s="30"/>
      <c r="Q95" s="4"/>
      <c r="R95" s="9"/>
      <c r="S95" s="10"/>
      <c r="T95" s="27">
        <f>I95/100*30</f>
        <v>1184.154</v>
      </c>
    </row>
    <row r="96" spans="1:20" x14ac:dyDescent="0.25">
      <c r="A96" s="4">
        <v>31</v>
      </c>
      <c r="B96" s="5" t="s">
        <v>13</v>
      </c>
      <c r="C96" s="4" t="s">
        <v>4</v>
      </c>
      <c r="D96" s="8">
        <v>40189</v>
      </c>
      <c r="E96" s="4" t="s">
        <v>126</v>
      </c>
      <c r="F96" s="5">
        <v>2</v>
      </c>
      <c r="G96" s="4" t="s">
        <v>197</v>
      </c>
      <c r="H96" s="38" t="s">
        <v>249</v>
      </c>
      <c r="I96" s="31">
        <v>14485.45</v>
      </c>
      <c r="J96" s="7">
        <v>0</v>
      </c>
      <c r="K96" s="6">
        <v>6275.395833333333</v>
      </c>
      <c r="L96" s="32" t="s">
        <v>287</v>
      </c>
      <c r="M96" s="9"/>
      <c r="N96" s="9"/>
      <c r="O96" s="10"/>
      <c r="P96" s="30"/>
      <c r="Q96" s="4"/>
      <c r="R96" s="9"/>
      <c r="S96" s="10"/>
      <c r="T96" s="28"/>
    </row>
    <row r="97" spans="1:20" x14ac:dyDescent="0.25">
      <c r="A97" s="4">
        <v>147</v>
      </c>
      <c r="B97" s="5" t="s">
        <v>42</v>
      </c>
      <c r="C97" s="4" t="s">
        <v>4</v>
      </c>
      <c r="D97" s="8">
        <v>42632</v>
      </c>
      <c r="E97" s="4" t="s">
        <v>152</v>
      </c>
      <c r="F97" s="5">
        <v>2</v>
      </c>
      <c r="G97" s="4" t="s">
        <v>197</v>
      </c>
      <c r="H97" s="38" t="s">
        <v>249</v>
      </c>
      <c r="I97" s="31">
        <v>11228.9</v>
      </c>
      <c r="J97" s="7">
        <v>0</v>
      </c>
      <c r="K97" s="6">
        <v>3416.9266666666667</v>
      </c>
      <c r="L97" s="32" t="s">
        <v>285</v>
      </c>
      <c r="M97" s="9"/>
      <c r="N97" s="9"/>
      <c r="O97" s="10"/>
      <c r="P97" s="30"/>
      <c r="Q97" s="4"/>
      <c r="R97" s="9"/>
      <c r="S97" s="10"/>
      <c r="T97" s="28"/>
    </row>
    <row r="98" spans="1:20" x14ac:dyDescent="0.25">
      <c r="A98" s="4">
        <v>204</v>
      </c>
      <c r="B98" s="5" t="s">
        <v>65</v>
      </c>
      <c r="C98" s="4" t="s">
        <v>4</v>
      </c>
      <c r="D98" s="8">
        <v>43843</v>
      </c>
      <c r="E98" s="4" t="s">
        <v>152</v>
      </c>
      <c r="F98" s="5">
        <v>2</v>
      </c>
      <c r="G98" s="4" t="s">
        <v>197</v>
      </c>
      <c r="H98" s="38" t="s">
        <v>249</v>
      </c>
      <c r="I98" s="31">
        <v>11209.43</v>
      </c>
      <c r="J98" s="7">
        <v>0</v>
      </c>
      <c r="K98" s="6">
        <v>7471.0275000000001</v>
      </c>
      <c r="L98" s="32" t="s">
        <v>285</v>
      </c>
      <c r="M98" s="9"/>
      <c r="N98" s="9"/>
      <c r="O98" s="10"/>
      <c r="P98" s="26">
        <v>12500</v>
      </c>
      <c r="Q98" s="4"/>
      <c r="R98" s="9">
        <f>P98-I98</f>
        <v>1290.5699999999997</v>
      </c>
      <c r="S98" s="10">
        <f>R98/P98</f>
        <v>0.10324559999999998</v>
      </c>
      <c r="T98" s="28"/>
    </row>
    <row r="99" spans="1:20" x14ac:dyDescent="0.25">
      <c r="A99" s="4">
        <v>239</v>
      </c>
      <c r="B99" s="5" t="s">
        <v>81</v>
      </c>
      <c r="C99" s="4" t="s">
        <v>4</v>
      </c>
      <c r="D99" s="8">
        <v>44802</v>
      </c>
      <c r="E99" s="4" t="s">
        <v>152</v>
      </c>
      <c r="F99" s="5">
        <v>2</v>
      </c>
      <c r="G99" s="4" t="s">
        <v>197</v>
      </c>
      <c r="H99" s="38" t="s">
        <v>249</v>
      </c>
      <c r="I99" s="31">
        <v>11692.4</v>
      </c>
      <c r="J99" s="7">
        <v>0</v>
      </c>
      <c r="K99" s="6">
        <v>0</v>
      </c>
      <c r="L99" s="32" t="s">
        <v>285</v>
      </c>
      <c r="M99" s="9">
        <v>11150</v>
      </c>
      <c r="N99" s="9">
        <v>524.80999999999949</v>
      </c>
      <c r="O99" s="10">
        <v>4.9392999089898575E-2</v>
      </c>
      <c r="P99" s="30"/>
      <c r="Q99" s="4"/>
      <c r="R99" s="9"/>
      <c r="S99" s="10"/>
      <c r="T99" s="28"/>
    </row>
    <row r="100" spans="1:20" x14ac:dyDescent="0.25">
      <c r="A100" s="4">
        <v>196</v>
      </c>
      <c r="B100" s="5" t="s">
        <v>59</v>
      </c>
      <c r="C100" s="4" t="s">
        <v>4</v>
      </c>
      <c r="D100" s="8">
        <v>43577</v>
      </c>
      <c r="E100" s="4" t="s">
        <v>164</v>
      </c>
      <c r="F100" s="5">
        <v>2</v>
      </c>
      <c r="G100" s="4" t="s">
        <v>216</v>
      </c>
      <c r="H100" s="38" t="s">
        <v>247</v>
      </c>
      <c r="I100" s="31">
        <v>2465.75</v>
      </c>
      <c r="J100" s="7">
        <v>0</v>
      </c>
      <c r="K100" s="6">
        <v>0</v>
      </c>
      <c r="L100" s="32" t="s">
        <v>275</v>
      </c>
      <c r="M100" s="9"/>
      <c r="N100" s="9"/>
      <c r="O100" s="10"/>
      <c r="P100" s="30"/>
      <c r="Q100" s="4"/>
      <c r="R100" s="9"/>
      <c r="S100" s="10"/>
      <c r="T100" s="27">
        <f t="shared" ref="T100:T106" si="8">I100/100*30</f>
        <v>739.72499999999991</v>
      </c>
    </row>
    <row r="101" spans="1:20" x14ac:dyDescent="0.25">
      <c r="A101" s="4">
        <v>234</v>
      </c>
      <c r="B101" s="5" t="s">
        <v>76</v>
      </c>
      <c r="C101" s="4" t="s">
        <v>4</v>
      </c>
      <c r="D101" s="8">
        <v>44720</v>
      </c>
      <c r="E101" s="4" t="s">
        <v>164</v>
      </c>
      <c r="F101" s="5">
        <v>1</v>
      </c>
      <c r="G101" s="4" t="s">
        <v>207</v>
      </c>
      <c r="H101" s="38" t="s">
        <v>246</v>
      </c>
      <c r="I101" s="31">
        <v>2465.75</v>
      </c>
      <c r="J101" s="7">
        <v>0</v>
      </c>
      <c r="K101" s="6">
        <v>0</v>
      </c>
      <c r="L101" s="32" t="s">
        <v>275</v>
      </c>
      <c r="M101" s="9"/>
      <c r="N101" s="9"/>
      <c r="O101" s="10"/>
      <c r="P101" s="30"/>
      <c r="Q101" s="4"/>
      <c r="R101" s="9"/>
      <c r="S101" s="10"/>
      <c r="T101" s="27">
        <f t="shared" si="8"/>
        <v>739.72499999999991</v>
      </c>
    </row>
    <row r="102" spans="1:20" x14ac:dyDescent="0.25">
      <c r="A102" s="4">
        <v>243</v>
      </c>
      <c r="B102" s="5" t="s">
        <v>84</v>
      </c>
      <c r="C102" s="4" t="s">
        <v>4</v>
      </c>
      <c r="D102" s="8">
        <v>44837</v>
      </c>
      <c r="E102" s="4" t="s">
        <v>164</v>
      </c>
      <c r="F102" s="5">
        <v>1</v>
      </c>
      <c r="G102" s="4" t="s">
        <v>207</v>
      </c>
      <c r="H102" s="38" t="s">
        <v>246</v>
      </c>
      <c r="I102" s="31">
        <v>2465.75</v>
      </c>
      <c r="J102" s="7">
        <v>0</v>
      </c>
      <c r="K102" s="6">
        <v>0</v>
      </c>
      <c r="L102" s="32" t="s">
        <v>275</v>
      </c>
      <c r="M102" s="9">
        <v>2345.65</v>
      </c>
      <c r="N102" s="9">
        <v>211.65000000000009</v>
      </c>
      <c r="O102" s="10">
        <v>9.9179943767572679E-2</v>
      </c>
      <c r="P102" s="30"/>
      <c r="Q102" s="4"/>
      <c r="R102" s="9"/>
      <c r="S102" s="10"/>
      <c r="T102" s="27">
        <f t="shared" si="8"/>
        <v>739.72499999999991</v>
      </c>
    </row>
    <row r="103" spans="1:20" x14ac:dyDescent="0.25">
      <c r="A103" s="4">
        <v>254</v>
      </c>
      <c r="B103" s="5" t="s">
        <v>94</v>
      </c>
      <c r="C103" s="4" t="s">
        <v>4</v>
      </c>
      <c r="D103" s="8">
        <v>45082</v>
      </c>
      <c r="E103" s="4" t="s">
        <v>164</v>
      </c>
      <c r="F103" s="5">
        <v>1</v>
      </c>
      <c r="G103" s="4" t="s">
        <v>207</v>
      </c>
      <c r="H103" s="38" t="s">
        <v>246</v>
      </c>
      <c r="I103" s="31">
        <v>2465.75</v>
      </c>
      <c r="J103" s="7">
        <v>0</v>
      </c>
      <c r="K103" s="6">
        <v>0</v>
      </c>
      <c r="L103" s="32" t="s">
        <v>275</v>
      </c>
      <c r="M103" s="9">
        <v>2345.65</v>
      </c>
      <c r="N103" s="9">
        <v>211.65000000000009</v>
      </c>
      <c r="O103" s="10">
        <v>9.9179943767572679E-2</v>
      </c>
      <c r="P103" s="30"/>
      <c r="Q103" s="4"/>
      <c r="R103" s="9"/>
      <c r="S103" s="10"/>
      <c r="T103" s="27">
        <f t="shared" si="8"/>
        <v>739.72499999999991</v>
      </c>
    </row>
    <row r="104" spans="1:20" x14ac:dyDescent="0.25">
      <c r="A104" s="4">
        <v>192</v>
      </c>
      <c r="B104" s="5" t="s">
        <v>57</v>
      </c>
      <c r="C104" s="4" t="s">
        <v>4</v>
      </c>
      <c r="D104" s="8">
        <v>43530</v>
      </c>
      <c r="E104" s="4" t="s">
        <v>159</v>
      </c>
      <c r="F104" s="5">
        <v>2</v>
      </c>
      <c r="G104" s="4" t="s">
        <v>216</v>
      </c>
      <c r="H104" s="38" t="s">
        <v>247</v>
      </c>
      <c r="I104" s="31">
        <v>2916.71</v>
      </c>
      <c r="J104" s="7">
        <v>0</v>
      </c>
      <c r="K104" s="6">
        <v>0</v>
      </c>
      <c r="L104" s="32" t="s">
        <v>280</v>
      </c>
      <c r="M104" s="9">
        <v>2774.65</v>
      </c>
      <c r="N104" s="9">
        <v>427.57000000000016</v>
      </c>
      <c r="O104" s="10">
        <v>0.18217103805579707</v>
      </c>
      <c r="P104" s="30"/>
      <c r="Q104" s="4"/>
      <c r="R104" s="9"/>
      <c r="S104" s="10"/>
      <c r="T104" s="27">
        <f t="shared" si="8"/>
        <v>875.01300000000003</v>
      </c>
    </row>
    <row r="105" spans="1:20" x14ac:dyDescent="0.25">
      <c r="A105" s="4">
        <v>140</v>
      </c>
      <c r="B105" s="5" t="s">
        <v>39</v>
      </c>
      <c r="C105" s="4" t="s">
        <v>4</v>
      </c>
      <c r="D105" s="8">
        <v>42410</v>
      </c>
      <c r="E105" s="4" t="s">
        <v>150</v>
      </c>
      <c r="F105" s="5">
        <v>1</v>
      </c>
      <c r="G105" s="4" t="s">
        <v>207</v>
      </c>
      <c r="H105" s="38" t="s">
        <v>246</v>
      </c>
      <c r="I105" s="31">
        <v>3589.09</v>
      </c>
      <c r="J105" s="7">
        <v>0</v>
      </c>
      <c r="K105" s="6">
        <v>0</v>
      </c>
      <c r="L105" s="32" t="s">
        <v>290</v>
      </c>
      <c r="M105" s="9"/>
      <c r="N105" s="9"/>
      <c r="O105" s="10"/>
      <c r="P105" s="30"/>
      <c r="Q105" s="4"/>
      <c r="R105" s="9"/>
      <c r="S105" s="10"/>
      <c r="T105" s="27">
        <f t="shared" si="8"/>
        <v>1076.7270000000001</v>
      </c>
    </row>
    <row r="106" spans="1:20" x14ac:dyDescent="0.25">
      <c r="A106" s="4">
        <v>73</v>
      </c>
      <c r="B106" s="5" t="s">
        <v>24</v>
      </c>
      <c r="C106" s="4" t="s">
        <v>4</v>
      </c>
      <c r="D106" s="8">
        <v>41365</v>
      </c>
      <c r="E106" s="4" t="s">
        <v>136</v>
      </c>
      <c r="F106" s="5">
        <v>1</v>
      </c>
      <c r="G106" s="4" t="s">
        <v>207</v>
      </c>
      <c r="H106" s="38" t="s">
        <v>246</v>
      </c>
      <c r="I106" s="31">
        <v>3947.18</v>
      </c>
      <c r="J106" s="7">
        <v>0</v>
      </c>
      <c r="K106" s="6">
        <v>0</v>
      </c>
      <c r="L106" s="32" t="s">
        <v>263</v>
      </c>
      <c r="M106" s="9"/>
      <c r="N106" s="9"/>
      <c r="O106" s="10"/>
      <c r="P106" s="30"/>
      <c r="Q106" s="4"/>
      <c r="R106" s="9"/>
      <c r="S106" s="10"/>
      <c r="T106" s="27">
        <f t="shared" si="8"/>
        <v>1184.154</v>
      </c>
    </row>
    <row r="107" spans="1:20" x14ac:dyDescent="0.25">
      <c r="A107" s="4">
        <v>248</v>
      </c>
      <c r="B107" s="5" t="s">
        <v>88</v>
      </c>
      <c r="C107" s="4" t="s">
        <v>4</v>
      </c>
      <c r="D107" s="8">
        <v>44881</v>
      </c>
      <c r="E107" s="4" t="s">
        <v>179</v>
      </c>
      <c r="F107" s="5">
        <v>1</v>
      </c>
      <c r="G107" s="4" t="s">
        <v>220</v>
      </c>
      <c r="H107" s="38" t="s">
        <v>240</v>
      </c>
      <c r="I107" s="31">
        <v>9950.8700000000008</v>
      </c>
      <c r="J107" s="7">
        <v>0</v>
      </c>
      <c r="K107" s="6">
        <v>0</v>
      </c>
      <c r="L107" s="32" t="s">
        <v>266</v>
      </c>
      <c r="M107" s="9"/>
      <c r="N107" s="9"/>
      <c r="O107" s="10"/>
      <c r="P107" s="30"/>
      <c r="Q107" s="4"/>
      <c r="R107" s="9"/>
      <c r="S107" s="10"/>
      <c r="T107" s="28"/>
    </row>
    <row r="108" spans="1:20" x14ac:dyDescent="0.25">
      <c r="A108" s="4">
        <v>17</v>
      </c>
      <c r="B108" s="5" t="s">
        <v>12</v>
      </c>
      <c r="C108" s="4" t="s">
        <v>4</v>
      </c>
      <c r="D108" s="8">
        <v>39706</v>
      </c>
      <c r="E108" s="4" t="s">
        <v>125</v>
      </c>
      <c r="F108" s="5">
        <v>2</v>
      </c>
      <c r="G108" s="4" t="s">
        <v>197</v>
      </c>
      <c r="H108" s="38" t="s">
        <v>249</v>
      </c>
      <c r="I108" s="31">
        <v>15500.75</v>
      </c>
      <c r="J108" s="7">
        <v>0</v>
      </c>
      <c r="K108" s="6">
        <v>5990.9191666666666</v>
      </c>
      <c r="L108" s="32" t="s">
        <v>285</v>
      </c>
      <c r="M108" s="9"/>
      <c r="N108" s="9"/>
      <c r="O108" s="10"/>
      <c r="P108" s="30"/>
      <c r="Q108" s="4"/>
      <c r="R108" s="9"/>
      <c r="S108" s="10"/>
      <c r="T108" s="28"/>
    </row>
    <row r="109" spans="1:20" x14ac:dyDescent="0.25">
      <c r="A109" s="4">
        <v>92</v>
      </c>
      <c r="B109" s="5" t="s">
        <v>28</v>
      </c>
      <c r="C109" s="4" t="s">
        <v>4</v>
      </c>
      <c r="D109" s="8">
        <v>41561</v>
      </c>
      <c r="E109" s="4" t="s">
        <v>139</v>
      </c>
      <c r="F109" s="5">
        <v>1</v>
      </c>
      <c r="G109" s="4" t="s">
        <v>210</v>
      </c>
      <c r="H109" s="38" t="s">
        <v>234</v>
      </c>
      <c r="I109" s="31">
        <v>3017</v>
      </c>
      <c r="J109" s="7">
        <v>0</v>
      </c>
      <c r="K109" s="6">
        <v>0</v>
      </c>
      <c r="L109" s="32" t="s">
        <v>280</v>
      </c>
      <c r="M109" s="9"/>
      <c r="N109" s="9"/>
      <c r="O109" s="10"/>
      <c r="P109" s="30"/>
      <c r="Q109" s="4"/>
      <c r="R109" s="9"/>
      <c r="S109" s="10"/>
      <c r="T109" s="27">
        <f>I109/100*30</f>
        <v>905.1</v>
      </c>
    </row>
    <row r="110" spans="1:20" x14ac:dyDescent="0.25">
      <c r="A110" s="4">
        <v>179</v>
      </c>
      <c r="B110" s="5" t="s">
        <v>52</v>
      </c>
      <c r="C110" s="4" t="s">
        <v>4</v>
      </c>
      <c r="D110" s="8">
        <v>43348</v>
      </c>
      <c r="E110" s="4" t="s">
        <v>139</v>
      </c>
      <c r="F110" s="5">
        <v>1</v>
      </c>
      <c r="G110" s="4" t="s">
        <v>210</v>
      </c>
      <c r="H110" s="38" t="s">
        <v>234</v>
      </c>
      <c r="I110" s="31">
        <v>3017</v>
      </c>
      <c r="J110" s="7">
        <v>0</v>
      </c>
      <c r="K110" s="6">
        <v>0</v>
      </c>
      <c r="L110" s="32" t="s">
        <v>280</v>
      </c>
      <c r="M110" s="9"/>
      <c r="N110" s="9"/>
      <c r="O110" s="10"/>
      <c r="P110" s="30"/>
      <c r="Q110" s="4"/>
      <c r="R110" s="9"/>
      <c r="S110" s="10"/>
      <c r="T110" s="27">
        <f>I110/100*30</f>
        <v>905.1</v>
      </c>
    </row>
    <row r="111" spans="1:20" x14ac:dyDescent="0.25">
      <c r="A111" s="4">
        <v>126</v>
      </c>
      <c r="B111" s="5" t="s">
        <v>35</v>
      </c>
      <c r="C111" s="4" t="s">
        <v>4</v>
      </c>
      <c r="D111" s="8">
        <v>42177</v>
      </c>
      <c r="E111" s="4" t="s">
        <v>146</v>
      </c>
      <c r="F111" s="5">
        <v>1</v>
      </c>
      <c r="G111" s="4" t="s">
        <v>210</v>
      </c>
      <c r="H111" s="38" t="s">
        <v>234</v>
      </c>
      <c r="I111" s="31">
        <v>3881.34</v>
      </c>
      <c r="J111" s="7">
        <v>0</v>
      </c>
      <c r="K111" s="6">
        <v>0</v>
      </c>
      <c r="L111" s="32" t="s">
        <v>290</v>
      </c>
      <c r="M111" s="9"/>
      <c r="N111" s="9"/>
      <c r="O111" s="10"/>
      <c r="P111" s="30"/>
      <c r="Q111" s="4"/>
      <c r="R111" s="9"/>
      <c r="S111" s="10"/>
      <c r="T111" s="27">
        <f>I111/100*30</f>
        <v>1164.402</v>
      </c>
    </row>
    <row r="112" spans="1:20" x14ac:dyDescent="0.25">
      <c r="A112" s="4">
        <v>180</v>
      </c>
      <c r="B112" s="5" t="s">
        <v>53</v>
      </c>
      <c r="C112" s="4" t="s">
        <v>4</v>
      </c>
      <c r="D112" s="8">
        <v>43360</v>
      </c>
      <c r="E112" s="4" t="s">
        <v>160</v>
      </c>
      <c r="F112" s="5">
        <v>1</v>
      </c>
      <c r="G112" s="4" t="s">
        <v>215</v>
      </c>
      <c r="H112" s="38" t="s">
        <v>241</v>
      </c>
      <c r="I112" s="31">
        <v>5781.6</v>
      </c>
      <c r="J112" s="7">
        <v>0</v>
      </c>
      <c r="K112" s="6">
        <v>0</v>
      </c>
      <c r="L112" s="32" t="s">
        <v>291</v>
      </c>
      <c r="M112" s="9">
        <v>5500</v>
      </c>
      <c r="N112" s="9">
        <v>614.39000000000033</v>
      </c>
      <c r="O112" s="10">
        <v>0.12575502342593869</v>
      </c>
      <c r="P112" s="30"/>
      <c r="Q112" s="4"/>
      <c r="R112" s="9"/>
      <c r="S112" s="10"/>
      <c r="T112" s="27">
        <f>I112/100*30</f>
        <v>1734.48</v>
      </c>
    </row>
    <row r="113" spans="1:20" x14ac:dyDescent="0.25">
      <c r="A113" s="4">
        <v>128</v>
      </c>
      <c r="B113" s="5" t="s">
        <v>36</v>
      </c>
      <c r="C113" s="4" t="s">
        <v>4</v>
      </c>
      <c r="D113" s="8">
        <v>42198</v>
      </c>
      <c r="E113" s="4" t="s">
        <v>147</v>
      </c>
      <c r="F113" s="5">
        <v>1</v>
      </c>
      <c r="G113" s="4" t="s">
        <v>206</v>
      </c>
      <c r="H113" s="38" t="s">
        <v>240</v>
      </c>
      <c r="I113" s="31">
        <v>5256</v>
      </c>
      <c r="J113" s="7">
        <v>0</v>
      </c>
      <c r="K113" s="6">
        <v>0</v>
      </c>
      <c r="L113" s="32" t="s">
        <v>272</v>
      </c>
      <c r="M113" s="9">
        <v>5000</v>
      </c>
      <c r="N113" s="9">
        <v>521.01000000000022</v>
      </c>
      <c r="O113" s="10">
        <v>0.1163230996273714</v>
      </c>
      <c r="P113" s="26">
        <v>5550</v>
      </c>
      <c r="Q113" s="4"/>
      <c r="R113" s="9">
        <f>P113-I113</f>
        <v>294</v>
      </c>
      <c r="S113" s="10">
        <f>R113/P113</f>
        <v>5.2972972972972973E-2</v>
      </c>
      <c r="T113" s="28"/>
    </row>
    <row r="114" spans="1:20" x14ac:dyDescent="0.25">
      <c r="A114" s="4">
        <v>274</v>
      </c>
      <c r="B114" s="5" t="s">
        <v>108</v>
      </c>
      <c r="C114" s="4" t="s">
        <v>4</v>
      </c>
      <c r="D114" s="8">
        <v>45238</v>
      </c>
      <c r="E114" s="4" t="s">
        <v>187</v>
      </c>
      <c r="F114" s="5">
        <v>1</v>
      </c>
      <c r="G114" s="4" t="s">
        <v>215</v>
      </c>
      <c r="H114" s="38" t="s">
        <v>241</v>
      </c>
      <c r="I114" s="31">
        <v>2733.12</v>
      </c>
      <c r="J114" s="7">
        <v>0</v>
      </c>
      <c r="K114" s="6">
        <v>0</v>
      </c>
      <c r="L114" s="32" t="s">
        <v>262</v>
      </c>
      <c r="M114" s="9"/>
      <c r="N114" s="9"/>
      <c r="O114" s="10"/>
      <c r="P114" s="30"/>
      <c r="Q114" s="4"/>
      <c r="R114" s="9"/>
      <c r="S114" s="10"/>
      <c r="T114" s="27">
        <f>I114/100*30</f>
        <v>819.93599999999992</v>
      </c>
    </row>
    <row r="115" spans="1:20" x14ac:dyDescent="0.25">
      <c r="A115" s="4">
        <v>13</v>
      </c>
      <c r="B115" s="5" t="s">
        <v>11</v>
      </c>
      <c r="C115" s="4" t="s">
        <v>4</v>
      </c>
      <c r="D115" s="8">
        <v>39560</v>
      </c>
      <c r="E115" s="4" t="s">
        <v>124</v>
      </c>
      <c r="F115" s="5">
        <v>2</v>
      </c>
      <c r="G115" s="4" t="s">
        <v>197</v>
      </c>
      <c r="H115" s="38" t="s">
        <v>249</v>
      </c>
      <c r="I115" s="31">
        <v>13406.75</v>
      </c>
      <c r="J115" s="7">
        <v>0</v>
      </c>
      <c r="K115" s="6">
        <v>9141.8891666666659</v>
      </c>
      <c r="L115" s="32" t="s">
        <v>285</v>
      </c>
      <c r="M115" s="9"/>
      <c r="N115" s="9"/>
      <c r="O115" s="10"/>
      <c r="P115" s="30"/>
      <c r="Q115" s="4"/>
      <c r="R115" s="9"/>
      <c r="S115" s="10"/>
      <c r="T115" s="28"/>
    </row>
    <row r="116" spans="1:20" x14ac:dyDescent="0.25">
      <c r="I116" s="42">
        <f>SUM(I2:I115)</f>
        <v>723547.46999999974</v>
      </c>
      <c r="Q116" s="17" t="s">
        <v>293</v>
      </c>
      <c r="R116" s="14">
        <f>SUM(R2:R114)</f>
        <v>62121.499999999978</v>
      </c>
      <c r="S116" s="15">
        <f>AVERAGE(S2:S114)</f>
        <v>0.11163384610914902</v>
      </c>
      <c r="T116" s="16">
        <f>SUM(T2:T114)</f>
        <v>45031.518000000025</v>
      </c>
    </row>
    <row r="118" spans="1:20" x14ac:dyDescent="0.25">
      <c r="Q118" s="58" t="s">
        <v>294</v>
      </c>
      <c r="R118" s="58"/>
      <c r="S118" s="59"/>
      <c r="T118" s="18">
        <f>R116+T116</f>
        <v>107153.01800000001</v>
      </c>
    </row>
  </sheetData>
  <sortState ref="A2:T115">
    <sortCondition descending="1" ref="S2:S115"/>
  </sortState>
  <mergeCells count="1">
    <mergeCell ref="Q118:S118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0"/>
  <sheetViews>
    <sheetView tabSelected="1" workbookViewId="0">
      <pane xSplit="2" topLeftCell="K1" activePane="topRight" state="frozen"/>
      <selection pane="topRight" activeCell="P10" sqref="P10"/>
    </sheetView>
  </sheetViews>
  <sheetFormatPr baseColWidth="10" defaultRowHeight="15" x14ac:dyDescent="0.25"/>
  <cols>
    <col min="1" max="1" width="5.5703125" style="43" bestFit="1" customWidth="1"/>
    <col min="2" max="2" width="28.140625" style="43" bestFit="1" customWidth="1"/>
    <col min="3" max="3" width="24" style="43" bestFit="1" customWidth="1"/>
    <col min="4" max="4" width="9" style="43" bestFit="1" customWidth="1"/>
    <col min="5" max="5" width="35.42578125" style="43" bestFit="1" customWidth="1"/>
    <col min="6" max="6" width="4.5703125" style="43" bestFit="1" customWidth="1"/>
    <col min="7" max="7" width="27.42578125" style="43" bestFit="1" customWidth="1"/>
    <col min="8" max="8" width="10.5703125" style="43" bestFit="1" customWidth="1"/>
    <col min="9" max="9" width="11.42578125" style="43"/>
    <col min="10" max="13" width="10.28515625" style="43" bestFit="1" customWidth="1"/>
    <col min="14" max="14" width="11.28515625" style="43" bestFit="1" customWidth="1"/>
    <col min="15" max="16" width="10.28515625" style="43" bestFit="1" customWidth="1"/>
    <col min="17" max="17" width="10.42578125" style="43" bestFit="1" customWidth="1"/>
    <col min="18" max="18" width="11.140625" style="43" bestFit="1" customWidth="1"/>
    <col min="19" max="19" width="11.7109375" style="43" bestFit="1" customWidth="1"/>
    <col min="20" max="20" width="11.140625" style="43" bestFit="1" customWidth="1"/>
    <col min="21" max="22" width="11.140625" style="43" customWidth="1"/>
    <col min="23" max="23" width="11.140625" style="60" customWidth="1"/>
    <col min="24" max="24" width="11.140625" style="43" bestFit="1" customWidth="1"/>
    <col min="25" max="25" width="10.28515625" style="46" bestFit="1" customWidth="1"/>
    <col min="26" max="26" width="10.28515625" style="43" bestFit="1" customWidth="1"/>
    <col min="27" max="27" width="37" style="43" bestFit="1" customWidth="1"/>
    <col min="28" max="16384" width="11.42578125" style="43"/>
  </cols>
  <sheetData>
    <row r="1" spans="1:27" x14ac:dyDescent="0.25">
      <c r="P1" s="44">
        <v>2000</v>
      </c>
      <c r="Q1" s="43" t="s">
        <v>316</v>
      </c>
      <c r="R1" s="44">
        <v>167</v>
      </c>
      <c r="S1" s="43" t="s">
        <v>317</v>
      </c>
      <c r="T1" s="45">
        <f>+R1*P1</f>
        <v>334000</v>
      </c>
      <c r="W1" s="43"/>
    </row>
    <row r="3" spans="1:27" ht="33.75" x14ac:dyDescent="0.25">
      <c r="A3" s="51" t="s">
        <v>0</v>
      </c>
      <c r="B3" s="51" t="s">
        <v>7</v>
      </c>
      <c r="C3" s="51" t="s">
        <v>3</v>
      </c>
      <c r="D3" s="51" t="s">
        <v>1</v>
      </c>
      <c r="E3" s="51" t="s">
        <v>122</v>
      </c>
      <c r="F3" s="51" t="s">
        <v>2</v>
      </c>
      <c r="G3" s="51" t="s">
        <v>195</v>
      </c>
      <c r="H3" s="51" t="s">
        <v>233</v>
      </c>
      <c r="I3" s="51" t="s">
        <v>295</v>
      </c>
      <c r="J3" s="51" t="s">
        <v>306</v>
      </c>
      <c r="K3" s="51" t="s">
        <v>307</v>
      </c>
      <c r="L3" s="51" t="s">
        <v>308</v>
      </c>
      <c r="M3" s="51" t="s">
        <v>309</v>
      </c>
      <c r="N3" s="51" t="s">
        <v>310</v>
      </c>
      <c r="O3" s="51" t="s">
        <v>312</v>
      </c>
      <c r="P3" s="51" t="s">
        <v>311</v>
      </c>
      <c r="Q3" s="51" t="s">
        <v>313</v>
      </c>
      <c r="R3" s="51" t="s">
        <v>318</v>
      </c>
      <c r="S3" s="51" t="s">
        <v>319</v>
      </c>
      <c r="T3" s="61" t="s">
        <v>319</v>
      </c>
      <c r="U3" s="62">
        <v>2024</v>
      </c>
      <c r="V3" s="61" t="s">
        <v>224</v>
      </c>
      <c r="W3" s="63" t="s">
        <v>225</v>
      </c>
      <c r="X3" s="52" t="s">
        <v>226</v>
      </c>
      <c r="Y3" s="52" t="s">
        <v>314</v>
      </c>
      <c r="Z3" s="52" t="s">
        <v>315</v>
      </c>
      <c r="AA3" s="52" t="s">
        <v>251</v>
      </c>
    </row>
    <row r="4" spans="1:27" ht="12" x14ac:dyDescent="0.25">
      <c r="A4" s="47">
        <v>43</v>
      </c>
      <c r="B4" s="47" t="s">
        <v>18</v>
      </c>
      <c r="C4" s="47" t="s">
        <v>4</v>
      </c>
      <c r="D4" s="48">
        <v>40575</v>
      </c>
      <c r="E4" s="47" t="s">
        <v>131</v>
      </c>
      <c r="F4" s="47">
        <v>1</v>
      </c>
      <c r="G4" s="53" t="s">
        <v>203</v>
      </c>
      <c r="H4" s="54" t="s">
        <v>240</v>
      </c>
      <c r="I4" s="49">
        <v>7568.64</v>
      </c>
      <c r="J4" s="49">
        <f>+I4*20%</f>
        <v>1513.7280000000001</v>
      </c>
      <c r="K4" s="49">
        <f>+I4*8%</f>
        <v>605.49120000000005</v>
      </c>
      <c r="L4" s="49">
        <f>+I4/12</f>
        <v>630.72</v>
      </c>
      <c r="M4" s="44">
        <f>+(2.5*(I4/30))</f>
        <v>630.72</v>
      </c>
      <c r="N4" s="44">
        <f>+(I4/3)/12</f>
        <v>210.24</v>
      </c>
      <c r="O4" s="44">
        <v>0</v>
      </c>
      <c r="P4" s="44">
        <v>0</v>
      </c>
      <c r="Q4" s="44">
        <v>0</v>
      </c>
      <c r="R4" s="44">
        <f>+VLOOKUP(A4,'Ajustes 25_V1'!$A$2:$T$115,20,0)</f>
        <v>0</v>
      </c>
      <c r="S4" s="44">
        <f>+SUM(I4:R4)</f>
        <v>11159.539199999999</v>
      </c>
      <c r="T4" s="65" t="str">
        <f>+VLOOKUP(A4,'Ajustes 25_V1'!$A$2:$L$115,12,0)</f>
        <v>7500-9500</v>
      </c>
      <c r="U4" s="44">
        <v>7200</v>
      </c>
      <c r="V4" s="44">
        <v>468.47999999999956</v>
      </c>
      <c r="W4" s="64">
        <v>6.9594980034226969E-2</v>
      </c>
      <c r="X4" s="50">
        <v>9000</v>
      </c>
      <c r="Y4" s="57">
        <f>+X4/I4-1</f>
        <v>0.189117199391172</v>
      </c>
      <c r="Z4" s="50">
        <f>+X4-I4</f>
        <v>1431.3599999999997</v>
      </c>
      <c r="AA4" s="56"/>
    </row>
    <row r="5" spans="1:27" ht="12" x14ac:dyDescent="0.25">
      <c r="A5" s="47">
        <v>237</v>
      </c>
      <c r="B5" s="47" t="s">
        <v>79</v>
      </c>
      <c r="C5" s="47" t="s">
        <v>4</v>
      </c>
      <c r="D5" s="48">
        <v>44789</v>
      </c>
      <c r="E5" s="47" t="s">
        <v>177</v>
      </c>
      <c r="F5" s="47">
        <v>2</v>
      </c>
      <c r="G5" s="53" t="s">
        <v>218</v>
      </c>
      <c r="H5" s="54" t="s">
        <v>242</v>
      </c>
      <c r="I5" s="49">
        <v>5781.6</v>
      </c>
      <c r="J5" s="49">
        <f t="shared" ref="J5:J68" si="0">+I5*20%</f>
        <v>1156.3200000000002</v>
      </c>
      <c r="K5" s="49">
        <f t="shared" ref="K5:K68" si="1">+I5*8%</f>
        <v>462.52800000000002</v>
      </c>
      <c r="L5" s="49">
        <f t="shared" ref="L5:L68" si="2">+I5/12</f>
        <v>481.8</v>
      </c>
      <c r="M5" s="44">
        <f t="shared" ref="M5:M68" si="3">+(2.5*(I5/30))</f>
        <v>481.8</v>
      </c>
      <c r="N5" s="44">
        <f t="shared" ref="N5:N68" si="4">+(I5/3)/12</f>
        <v>160.6</v>
      </c>
      <c r="O5" s="44">
        <v>0</v>
      </c>
      <c r="P5" s="44">
        <v>0</v>
      </c>
      <c r="Q5" s="44">
        <v>0</v>
      </c>
      <c r="R5" s="44">
        <f>+VLOOKUP(A5,'Ajustes 25_V1'!$A$2:$T$115,20,0)</f>
        <v>0</v>
      </c>
      <c r="S5" s="44">
        <f t="shared" ref="S5:S68" si="5">+SUM(I5:R5)</f>
        <v>8524.648000000001</v>
      </c>
      <c r="T5" s="65" t="str">
        <f>+VLOOKUP(A5,'Ajustes 25_V1'!$A$2:$L$115,12,0)</f>
        <v>6000-7000</v>
      </c>
      <c r="U5" s="44">
        <v>5500</v>
      </c>
      <c r="V5" s="44">
        <v>1224.6400000000003</v>
      </c>
      <c r="W5" s="64">
        <v>0.28644137569701744</v>
      </c>
      <c r="X5" s="50">
        <v>7200</v>
      </c>
      <c r="Y5" s="57">
        <f>+X5/I5-1</f>
        <v>0.24533001245329999</v>
      </c>
      <c r="Z5" s="50">
        <f>+X5-I5</f>
        <v>1418.3999999999996</v>
      </c>
      <c r="AA5" s="56"/>
    </row>
    <row r="6" spans="1:27" ht="12" x14ac:dyDescent="0.25">
      <c r="A6" s="47">
        <v>241</v>
      </c>
      <c r="B6" s="47" t="s">
        <v>82</v>
      </c>
      <c r="C6" s="47" t="s">
        <v>4</v>
      </c>
      <c r="D6" s="48">
        <v>44802</v>
      </c>
      <c r="E6" s="47" t="s">
        <v>152</v>
      </c>
      <c r="F6" s="47">
        <v>2</v>
      </c>
      <c r="G6" s="53" t="s">
        <v>197</v>
      </c>
      <c r="H6" s="54" t="s">
        <v>249</v>
      </c>
      <c r="I6" s="49">
        <v>6412.32</v>
      </c>
      <c r="J6" s="49">
        <f t="shared" si="0"/>
        <v>1282.4639999999999</v>
      </c>
      <c r="K6" s="49">
        <f t="shared" si="1"/>
        <v>512.98559999999998</v>
      </c>
      <c r="L6" s="49">
        <f t="shared" si="2"/>
        <v>534.36</v>
      </c>
      <c r="M6" s="44">
        <f t="shared" si="3"/>
        <v>534.36</v>
      </c>
      <c r="N6" s="44">
        <f t="shared" si="4"/>
        <v>178.12</v>
      </c>
      <c r="O6" s="44">
        <v>0</v>
      </c>
      <c r="P6" s="44">
        <v>0</v>
      </c>
      <c r="Q6" s="44">
        <v>0</v>
      </c>
      <c r="R6" s="44">
        <f>+VLOOKUP(A6,'Ajustes 25_V1'!$A$2:$T$115,20,0)</f>
        <v>0</v>
      </c>
      <c r="S6" s="44">
        <f t="shared" si="5"/>
        <v>9454.6096000000016</v>
      </c>
      <c r="T6" s="65" t="str">
        <f>+VLOOKUP(A6,'Ajustes 25_V1'!$A$2:$L$115,12,0)</f>
        <v>15000-25000</v>
      </c>
      <c r="U6" s="44">
        <v>6100</v>
      </c>
      <c r="V6" s="44">
        <v>784.19999999999982</v>
      </c>
      <c r="W6" s="64">
        <v>0.14752248015350461</v>
      </c>
      <c r="X6" s="50">
        <v>8000</v>
      </c>
      <c r="Y6" s="57">
        <f>+X6/I6-1</f>
        <v>0.24759837313172151</v>
      </c>
      <c r="Z6" s="50">
        <f>+X6-I6</f>
        <v>1587.6800000000003</v>
      </c>
      <c r="AA6" s="56"/>
    </row>
    <row r="7" spans="1:27" ht="12" x14ac:dyDescent="0.25">
      <c r="A7" s="47">
        <v>124</v>
      </c>
      <c r="B7" s="47" t="s">
        <v>34</v>
      </c>
      <c r="C7" s="47" t="s">
        <v>4</v>
      </c>
      <c r="D7" s="48">
        <v>42121</v>
      </c>
      <c r="E7" s="47" t="s">
        <v>145</v>
      </c>
      <c r="F7" s="47">
        <v>1</v>
      </c>
      <c r="G7" s="53" t="s">
        <v>211</v>
      </c>
      <c r="H7" s="54" t="s">
        <v>240</v>
      </c>
      <c r="I7" s="49">
        <v>11664.43</v>
      </c>
      <c r="J7" s="49">
        <f t="shared" si="0"/>
        <v>2332.886</v>
      </c>
      <c r="K7" s="49">
        <f t="shared" si="1"/>
        <v>933.15440000000001</v>
      </c>
      <c r="L7" s="49">
        <f t="shared" si="2"/>
        <v>972.03583333333336</v>
      </c>
      <c r="M7" s="44">
        <f t="shared" si="3"/>
        <v>972.03583333333336</v>
      </c>
      <c r="N7" s="44">
        <f t="shared" si="4"/>
        <v>324.01194444444445</v>
      </c>
      <c r="O7" s="44">
        <v>0</v>
      </c>
      <c r="P7" s="44">
        <v>0</v>
      </c>
      <c r="Q7" s="44">
        <v>0</v>
      </c>
      <c r="R7" s="44">
        <f>+VLOOKUP(A7,'Ajustes 25_V1'!$A$2:$T$115,20,0)</f>
        <v>0</v>
      </c>
      <c r="S7" s="44">
        <f t="shared" si="5"/>
        <v>17198.554011111111</v>
      </c>
      <c r="T7" s="65" t="str">
        <f>+VLOOKUP(A7,'Ajustes 25_V1'!$A$2:$L$115,12,0)</f>
        <v>14000-18000</v>
      </c>
      <c r="U7" s="44"/>
      <c r="V7" s="44"/>
      <c r="W7" s="64"/>
      <c r="X7" s="50">
        <v>13500</v>
      </c>
      <c r="Y7" s="57">
        <f>+X7/I7-1</f>
        <v>0.15736474049739257</v>
      </c>
      <c r="Z7" s="50">
        <f>+X7-I7</f>
        <v>1835.5699999999997</v>
      </c>
      <c r="AA7" s="56" t="s">
        <v>301</v>
      </c>
    </row>
    <row r="8" spans="1:27" ht="12" x14ac:dyDescent="0.25">
      <c r="A8" s="47">
        <v>247</v>
      </c>
      <c r="B8" s="47" t="s">
        <v>87</v>
      </c>
      <c r="C8" s="47" t="s">
        <v>4</v>
      </c>
      <c r="D8" s="48">
        <v>44872</v>
      </c>
      <c r="E8" s="47" t="s">
        <v>178</v>
      </c>
      <c r="F8" s="47">
        <v>1</v>
      </c>
      <c r="G8" s="53" t="s">
        <v>203</v>
      </c>
      <c r="H8" s="54" t="s">
        <v>239</v>
      </c>
      <c r="I8" s="49">
        <v>3784.32</v>
      </c>
      <c r="J8" s="49">
        <f t="shared" si="0"/>
        <v>756.86400000000003</v>
      </c>
      <c r="K8" s="49">
        <f t="shared" si="1"/>
        <v>302.74560000000002</v>
      </c>
      <c r="L8" s="49">
        <f t="shared" si="2"/>
        <v>315.36</v>
      </c>
      <c r="M8" s="44">
        <f t="shared" si="3"/>
        <v>315.36</v>
      </c>
      <c r="N8" s="44">
        <f t="shared" si="4"/>
        <v>105.12</v>
      </c>
      <c r="O8" s="44">
        <v>0</v>
      </c>
      <c r="P8" s="44">
        <v>0</v>
      </c>
      <c r="Q8" s="44">
        <v>0</v>
      </c>
      <c r="R8" s="44">
        <f>+VLOOKUP(A8,'Ajustes 25_V1'!$A$2:$T$115,20,0)</f>
        <v>0</v>
      </c>
      <c r="S8" s="44">
        <f t="shared" si="5"/>
        <v>5579.7695999999996</v>
      </c>
      <c r="T8" s="65" t="str">
        <f>+VLOOKUP(A8,'Ajustes 25_V1'!$A$2:$L$115,12,0)</f>
        <v>3500-4500</v>
      </c>
      <c r="U8" s="44">
        <v>3000</v>
      </c>
      <c r="V8" s="44">
        <v>160.13999999999987</v>
      </c>
      <c r="W8" s="64">
        <v>5.6390103737508142E-2</v>
      </c>
      <c r="X8" s="50">
        <v>4300</v>
      </c>
      <c r="Y8" s="57">
        <f>+X8/I8-1</f>
        <v>0.13626754608489766</v>
      </c>
      <c r="Z8" s="50">
        <f>+X8-I8</f>
        <v>515.67999999999984</v>
      </c>
      <c r="AA8" s="56" t="s">
        <v>300</v>
      </c>
    </row>
    <row r="9" spans="1:27" ht="12" x14ac:dyDescent="0.25">
      <c r="A9" s="47">
        <v>209</v>
      </c>
      <c r="B9" s="47" t="s">
        <v>66</v>
      </c>
      <c r="C9" s="47" t="s">
        <v>4</v>
      </c>
      <c r="D9" s="48">
        <v>43871</v>
      </c>
      <c r="E9" s="47" t="s">
        <v>170</v>
      </c>
      <c r="F9" s="47">
        <v>1</v>
      </c>
      <c r="G9" s="53" t="s">
        <v>211</v>
      </c>
      <c r="H9" s="54" t="s">
        <v>244</v>
      </c>
      <c r="I9" s="49">
        <v>3574.08</v>
      </c>
      <c r="J9" s="49">
        <f t="shared" si="0"/>
        <v>714.81600000000003</v>
      </c>
      <c r="K9" s="49">
        <f t="shared" si="1"/>
        <v>285.9264</v>
      </c>
      <c r="L9" s="49">
        <f t="shared" si="2"/>
        <v>297.83999999999997</v>
      </c>
      <c r="M9" s="44">
        <f t="shared" si="3"/>
        <v>297.83999999999997</v>
      </c>
      <c r="N9" s="44">
        <f t="shared" si="4"/>
        <v>99.279999999999987</v>
      </c>
      <c r="O9" s="44">
        <v>0</v>
      </c>
      <c r="P9" s="44">
        <v>0</v>
      </c>
      <c r="Q9" s="44">
        <v>0</v>
      </c>
      <c r="R9" s="44">
        <f>+VLOOKUP(A9,'Ajustes 25_V1'!$A$2:$T$115,20,0)</f>
        <v>0</v>
      </c>
      <c r="S9" s="44">
        <f t="shared" si="5"/>
        <v>5269.7824000000001</v>
      </c>
      <c r="T9" s="65" t="str">
        <f>+VLOOKUP(A9,'Ajustes 25_V1'!$A$2:$L$115,12,0)</f>
        <v>4000-4500</v>
      </c>
      <c r="U9" s="44">
        <v>3400</v>
      </c>
      <c r="V9" s="44">
        <v>244.59999999999991</v>
      </c>
      <c r="W9" s="64">
        <v>7.7517905812258314E-2</v>
      </c>
      <c r="X9" s="50">
        <v>3950</v>
      </c>
      <c r="Y9" s="57">
        <f>+X9/I9-1</f>
        <v>0.1051795147282657</v>
      </c>
      <c r="Z9" s="50">
        <f>+X9-I9</f>
        <v>375.92000000000007</v>
      </c>
      <c r="AA9" s="56"/>
    </row>
    <row r="10" spans="1:27" ht="12" x14ac:dyDescent="0.25">
      <c r="A10" s="47">
        <v>259</v>
      </c>
      <c r="B10" s="47" t="s">
        <v>98</v>
      </c>
      <c r="C10" s="47" t="s">
        <v>4</v>
      </c>
      <c r="D10" s="48">
        <v>45124</v>
      </c>
      <c r="E10" s="47" t="s">
        <v>185</v>
      </c>
      <c r="F10" s="47">
        <v>1</v>
      </c>
      <c r="G10" s="53" t="s">
        <v>211</v>
      </c>
      <c r="H10" s="54" t="s">
        <v>244</v>
      </c>
      <c r="I10" s="49">
        <v>3153.6</v>
      </c>
      <c r="J10" s="49">
        <f t="shared" si="0"/>
        <v>630.72</v>
      </c>
      <c r="K10" s="49">
        <f t="shared" si="1"/>
        <v>252.28800000000001</v>
      </c>
      <c r="L10" s="49">
        <f t="shared" si="2"/>
        <v>262.8</v>
      </c>
      <c r="M10" s="44">
        <f t="shared" si="3"/>
        <v>262.79999999999995</v>
      </c>
      <c r="N10" s="44">
        <f t="shared" si="4"/>
        <v>87.600000000000009</v>
      </c>
      <c r="O10" s="44">
        <v>0</v>
      </c>
      <c r="P10" s="44">
        <v>0</v>
      </c>
      <c r="Q10" s="44">
        <v>0</v>
      </c>
      <c r="R10" s="44">
        <f>+VLOOKUP(A10,'Ajustes 25_V1'!$A$2:$T$115,20,0)</f>
        <v>0</v>
      </c>
      <c r="S10" s="44">
        <f t="shared" si="5"/>
        <v>4649.808</v>
      </c>
      <c r="T10" s="65" t="str">
        <f>+VLOOKUP(A10,'Ajustes 25_V1'!$A$2:$L$115,12,0)</f>
        <v>2500-3500</v>
      </c>
      <c r="U10" s="44">
        <v>3000</v>
      </c>
      <c r="V10" s="44">
        <v>151.84000000000015</v>
      </c>
      <c r="W10" s="64">
        <v>5.3311611707207517E-2</v>
      </c>
      <c r="X10" s="50">
        <v>3400</v>
      </c>
      <c r="Y10" s="57">
        <f>+X10/I10-1</f>
        <v>7.8132927447996048E-2</v>
      </c>
      <c r="Z10" s="50">
        <f>+X10-I10</f>
        <v>246.40000000000009</v>
      </c>
      <c r="AA10" s="56" t="s">
        <v>279</v>
      </c>
    </row>
    <row r="11" spans="1:27" ht="12" x14ac:dyDescent="0.25">
      <c r="A11" s="47">
        <v>286</v>
      </c>
      <c r="B11" s="47" t="s">
        <v>118</v>
      </c>
      <c r="C11" s="47" t="s">
        <v>4</v>
      </c>
      <c r="D11" s="48">
        <v>45572</v>
      </c>
      <c r="E11" s="47" t="s">
        <v>191</v>
      </c>
      <c r="F11" s="47">
        <v>1</v>
      </c>
      <c r="G11" s="53" t="s">
        <v>203</v>
      </c>
      <c r="H11" s="54" t="s">
        <v>239</v>
      </c>
      <c r="I11" s="49">
        <v>2811.95</v>
      </c>
      <c r="J11" s="49">
        <f t="shared" si="0"/>
        <v>562.39</v>
      </c>
      <c r="K11" s="49">
        <f t="shared" si="1"/>
        <v>224.95599999999999</v>
      </c>
      <c r="L11" s="49">
        <f t="shared" si="2"/>
        <v>234.32916666666665</v>
      </c>
      <c r="M11" s="44">
        <f t="shared" si="3"/>
        <v>234.32916666666665</v>
      </c>
      <c r="N11" s="44">
        <f t="shared" si="4"/>
        <v>78.109722222222217</v>
      </c>
      <c r="O11" s="44">
        <v>0</v>
      </c>
      <c r="P11" s="44">
        <v>0</v>
      </c>
      <c r="Q11" s="44">
        <v>0</v>
      </c>
      <c r="R11" s="44">
        <f>+VLOOKUP(A11,'Ajustes 25_V1'!$A$2:$T$115,20,0)</f>
        <v>0</v>
      </c>
      <c r="S11" s="44">
        <f t="shared" si="5"/>
        <v>4146.0640555555556</v>
      </c>
      <c r="T11" s="65" t="str">
        <f>+VLOOKUP(A11,'Ajustes 25_V1'!$A$2:$L$115,12,0)</f>
        <v>2500-3500</v>
      </c>
      <c r="U11" s="44"/>
      <c r="V11" s="44"/>
      <c r="W11" s="64"/>
      <c r="X11" s="50">
        <v>2811.95</v>
      </c>
      <c r="Y11" s="57">
        <f>+X11/I11-1</f>
        <v>0</v>
      </c>
      <c r="Z11" s="50">
        <f>+X11-I11</f>
        <v>0</v>
      </c>
      <c r="AA11" s="56"/>
    </row>
    <row r="12" spans="1:27" ht="12" x14ac:dyDescent="0.25">
      <c r="A12" s="47">
        <v>267</v>
      </c>
      <c r="B12" s="47" t="s">
        <v>102</v>
      </c>
      <c r="C12" s="47" t="s">
        <v>4</v>
      </c>
      <c r="D12" s="48">
        <v>45215</v>
      </c>
      <c r="E12" s="47" t="s">
        <v>186</v>
      </c>
      <c r="F12" s="47">
        <v>1</v>
      </c>
      <c r="G12" s="53" t="s">
        <v>208</v>
      </c>
      <c r="H12" s="54" t="s">
        <v>244</v>
      </c>
      <c r="I12" s="49">
        <v>2470.3200000000002</v>
      </c>
      <c r="J12" s="49">
        <f t="shared" si="0"/>
        <v>494.06400000000008</v>
      </c>
      <c r="K12" s="49">
        <f t="shared" si="1"/>
        <v>197.62560000000002</v>
      </c>
      <c r="L12" s="49">
        <f t="shared" si="2"/>
        <v>205.86</v>
      </c>
      <c r="M12" s="44">
        <f t="shared" si="3"/>
        <v>205.86</v>
      </c>
      <c r="N12" s="44">
        <f t="shared" si="4"/>
        <v>68.62</v>
      </c>
      <c r="O12" s="44">
        <v>0</v>
      </c>
      <c r="P12" s="44">
        <v>0</v>
      </c>
      <c r="Q12" s="44">
        <v>0</v>
      </c>
      <c r="R12" s="44">
        <f>+VLOOKUP(A12,'Ajustes 25_V1'!$A$2:$T$115,20,0)</f>
        <v>741.09600000000012</v>
      </c>
      <c r="S12" s="44">
        <f t="shared" si="5"/>
        <v>4383.4456</v>
      </c>
      <c r="T12" s="65" t="str">
        <f>+VLOOKUP(A12,'Ajustes 25_V1'!$A$2:$L$115,12,0)</f>
        <v>2500-3000</v>
      </c>
      <c r="U12" s="44">
        <v>2350</v>
      </c>
      <c r="V12" s="44">
        <v>216</v>
      </c>
      <c r="W12" s="64">
        <v>0.10121836925960637</v>
      </c>
      <c r="X12" s="50">
        <v>2470.3200000000002</v>
      </c>
      <c r="Y12" s="57">
        <f>+X12/I12-1</f>
        <v>0</v>
      </c>
      <c r="Z12" s="50">
        <f>+X12-I12</f>
        <v>0</v>
      </c>
      <c r="AA12" s="56"/>
    </row>
    <row r="13" spans="1:27" ht="12" x14ac:dyDescent="0.25">
      <c r="A13" s="47">
        <v>273</v>
      </c>
      <c r="B13" s="47" t="s">
        <v>107</v>
      </c>
      <c r="C13" s="47" t="s">
        <v>4</v>
      </c>
      <c r="D13" s="48">
        <v>45238</v>
      </c>
      <c r="E13" s="47" t="s">
        <v>186</v>
      </c>
      <c r="F13" s="47">
        <v>1</v>
      </c>
      <c r="G13" s="53" t="s">
        <v>208</v>
      </c>
      <c r="H13" s="54" t="s">
        <v>244</v>
      </c>
      <c r="I13" s="49">
        <v>2470.3200000000002</v>
      </c>
      <c r="J13" s="49">
        <f t="shared" si="0"/>
        <v>494.06400000000008</v>
      </c>
      <c r="K13" s="49">
        <f t="shared" si="1"/>
        <v>197.62560000000002</v>
      </c>
      <c r="L13" s="49">
        <f t="shared" si="2"/>
        <v>205.86</v>
      </c>
      <c r="M13" s="44">
        <f t="shared" si="3"/>
        <v>205.86</v>
      </c>
      <c r="N13" s="44">
        <f t="shared" si="4"/>
        <v>68.62</v>
      </c>
      <c r="O13" s="44">
        <v>0</v>
      </c>
      <c r="P13" s="44">
        <v>0</v>
      </c>
      <c r="Q13" s="44">
        <v>0</v>
      </c>
      <c r="R13" s="44">
        <f>+VLOOKUP(A13,'Ajustes 25_V1'!$A$2:$T$115,20,0)</f>
        <v>741.09600000000012</v>
      </c>
      <c r="S13" s="44">
        <f t="shared" si="5"/>
        <v>4383.4456</v>
      </c>
      <c r="T13" s="65" t="str">
        <f>+VLOOKUP(A13,'Ajustes 25_V1'!$A$2:$L$115,12,0)</f>
        <v>2500-3000</v>
      </c>
      <c r="U13" s="44">
        <v>2350</v>
      </c>
      <c r="V13" s="44">
        <v>216</v>
      </c>
      <c r="W13" s="64">
        <v>0.10121836925960637</v>
      </c>
      <c r="X13" s="50">
        <v>2470.3200000000002</v>
      </c>
      <c r="Y13" s="57">
        <f>+X13/I13-1</f>
        <v>0</v>
      </c>
      <c r="Z13" s="50">
        <f>+X13-I13</f>
        <v>0</v>
      </c>
      <c r="AA13" s="56"/>
    </row>
    <row r="14" spans="1:27" ht="12" x14ac:dyDescent="0.25">
      <c r="A14" s="47">
        <v>249</v>
      </c>
      <c r="B14" s="47" t="s">
        <v>89</v>
      </c>
      <c r="C14" s="47" t="s">
        <v>4</v>
      </c>
      <c r="D14" s="48">
        <v>44937</v>
      </c>
      <c r="E14" s="47" t="s">
        <v>180</v>
      </c>
      <c r="F14" s="47">
        <v>1</v>
      </c>
      <c r="G14" s="53" t="s">
        <v>208</v>
      </c>
      <c r="H14" s="54" t="s">
        <v>244</v>
      </c>
      <c r="I14" s="49">
        <v>2943.36</v>
      </c>
      <c r="J14" s="49">
        <f t="shared" si="0"/>
        <v>588.67200000000003</v>
      </c>
      <c r="K14" s="49">
        <f t="shared" si="1"/>
        <v>235.46880000000002</v>
      </c>
      <c r="L14" s="49">
        <f t="shared" si="2"/>
        <v>245.28</v>
      </c>
      <c r="M14" s="44">
        <f t="shared" si="3"/>
        <v>245.28000000000003</v>
      </c>
      <c r="N14" s="44">
        <f t="shared" si="4"/>
        <v>81.760000000000005</v>
      </c>
      <c r="O14" s="44">
        <v>0</v>
      </c>
      <c r="P14" s="44">
        <v>0</v>
      </c>
      <c r="Q14" s="44">
        <v>0</v>
      </c>
      <c r="R14" s="44">
        <f>+VLOOKUP(A14,'Ajustes 25_V1'!$A$2:$T$115,20,0)</f>
        <v>883.00800000000004</v>
      </c>
      <c r="S14" s="44">
        <f t="shared" si="5"/>
        <v>5222.8288000000002</v>
      </c>
      <c r="T14" s="65" t="str">
        <f>+VLOOKUP(A14,'Ajustes 25_V1'!$A$2:$L$115,12,0)</f>
        <v>3500-4500</v>
      </c>
      <c r="U14" s="44">
        <v>2800</v>
      </c>
      <c r="V14" s="44">
        <v>666</v>
      </c>
      <c r="W14" s="64">
        <v>0.31208997188378634</v>
      </c>
      <c r="X14" s="50">
        <v>2943.36</v>
      </c>
      <c r="Y14" s="57">
        <f>+X14/I14-1</f>
        <v>0</v>
      </c>
      <c r="Z14" s="50">
        <f>+X14-I14</f>
        <v>0</v>
      </c>
      <c r="AA14" s="56"/>
    </row>
    <row r="15" spans="1:27" ht="12" x14ac:dyDescent="0.25">
      <c r="A15" s="47">
        <v>201</v>
      </c>
      <c r="B15" s="47" t="s">
        <v>63</v>
      </c>
      <c r="C15" s="47" t="s">
        <v>4</v>
      </c>
      <c r="D15" s="48">
        <v>43843</v>
      </c>
      <c r="E15" s="47" t="s">
        <v>168</v>
      </c>
      <c r="F15" s="47">
        <v>1</v>
      </c>
      <c r="G15" s="53" t="s">
        <v>208</v>
      </c>
      <c r="H15" s="54" t="s">
        <v>244</v>
      </c>
      <c r="I15" s="49">
        <v>3679.2</v>
      </c>
      <c r="J15" s="49">
        <f t="shared" si="0"/>
        <v>735.84</v>
      </c>
      <c r="K15" s="49">
        <f t="shared" si="1"/>
        <v>294.33600000000001</v>
      </c>
      <c r="L15" s="49">
        <f t="shared" si="2"/>
        <v>306.59999999999997</v>
      </c>
      <c r="M15" s="44">
        <f t="shared" si="3"/>
        <v>306.60000000000002</v>
      </c>
      <c r="N15" s="44">
        <f t="shared" si="4"/>
        <v>102.19999999999999</v>
      </c>
      <c r="O15" s="44">
        <v>0</v>
      </c>
      <c r="P15" s="44">
        <v>0</v>
      </c>
      <c r="Q15" s="44">
        <v>0</v>
      </c>
      <c r="R15" s="44">
        <f>+VLOOKUP(A15,'Ajustes 25_V1'!$A$2:$T$115,20,0)</f>
        <v>1103.76</v>
      </c>
      <c r="S15" s="44">
        <f t="shared" si="5"/>
        <v>6528.536000000001</v>
      </c>
      <c r="T15" s="65" t="str">
        <f>+VLOOKUP(A15,'Ajustes 25_V1'!$A$2:$L$115,12,0)</f>
        <v>3500-4500</v>
      </c>
      <c r="U15" s="44">
        <v>3500</v>
      </c>
      <c r="V15" s="44">
        <v>554.96</v>
      </c>
      <c r="W15" s="64">
        <v>0.18843886670469673</v>
      </c>
      <c r="X15" s="50">
        <v>3679.2</v>
      </c>
      <c r="Y15" s="57">
        <f>+X15/I15-1</f>
        <v>0</v>
      </c>
      <c r="Z15" s="50">
        <f>+X15-I15</f>
        <v>0</v>
      </c>
      <c r="AA15" s="56"/>
    </row>
    <row r="16" spans="1:27" ht="12" x14ac:dyDescent="0.25">
      <c r="A16" s="47">
        <v>213</v>
      </c>
      <c r="B16" s="47" t="s">
        <v>68</v>
      </c>
      <c r="C16" s="47" t="s">
        <v>4</v>
      </c>
      <c r="D16" s="48">
        <v>44109</v>
      </c>
      <c r="E16" s="47" t="s">
        <v>168</v>
      </c>
      <c r="F16" s="47">
        <v>1</v>
      </c>
      <c r="G16" s="53" t="s">
        <v>208</v>
      </c>
      <c r="H16" s="54" t="s">
        <v>244</v>
      </c>
      <c r="I16" s="49">
        <v>3395.38</v>
      </c>
      <c r="J16" s="49">
        <f t="shared" si="0"/>
        <v>679.07600000000002</v>
      </c>
      <c r="K16" s="49">
        <f t="shared" si="1"/>
        <v>271.63040000000001</v>
      </c>
      <c r="L16" s="49">
        <f t="shared" si="2"/>
        <v>282.94833333333332</v>
      </c>
      <c r="M16" s="44">
        <f t="shared" si="3"/>
        <v>282.94833333333332</v>
      </c>
      <c r="N16" s="44">
        <f t="shared" si="4"/>
        <v>94.316111111111113</v>
      </c>
      <c r="O16" s="44">
        <v>0</v>
      </c>
      <c r="P16" s="44">
        <v>0</v>
      </c>
      <c r="Q16" s="44">
        <v>0</v>
      </c>
      <c r="R16" s="44">
        <f>+VLOOKUP(A16,'Ajustes 25_V1'!$A$2:$T$115,20,0)</f>
        <v>1018.614</v>
      </c>
      <c r="S16" s="44">
        <f t="shared" si="5"/>
        <v>6024.9131777777784</v>
      </c>
      <c r="T16" s="65" t="str">
        <f>+VLOOKUP(A16,'Ajustes 25_V1'!$A$2:$L$115,12,0)</f>
        <v>3500-4500</v>
      </c>
      <c r="U16" s="44">
        <v>3230</v>
      </c>
      <c r="V16" s="44">
        <v>643.62</v>
      </c>
      <c r="W16" s="64">
        <v>0.25</v>
      </c>
      <c r="X16" s="50">
        <v>3395.38</v>
      </c>
      <c r="Y16" s="57">
        <f>+X16/I16-1</f>
        <v>0</v>
      </c>
      <c r="Z16" s="50">
        <f>+X16-I16</f>
        <v>0</v>
      </c>
      <c r="AA16" s="56"/>
    </row>
    <row r="17" spans="1:27" ht="12" x14ac:dyDescent="0.25">
      <c r="A17" s="47">
        <v>83</v>
      </c>
      <c r="B17" s="47" t="s">
        <v>25</v>
      </c>
      <c r="C17" s="47" t="s">
        <v>4</v>
      </c>
      <c r="D17" s="48">
        <v>41449</v>
      </c>
      <c r="E17" s="47" t="s">
        <v>137</v>
      </c>
      <c r="F17" s="47">
        <v>1</v>
      </c>
      <c r="G17" s="53" t="s">
        <v>208</v>
      </c>
      <c r="H17" s="54" t="s">
        <v>244</v>
      </c>
      <c r="I17" s="49">
        <v>6937.92</v>
      </c>
      <c r="J17" s="49">
        <f t="shared" si="0"/>
        <v>1387.5840000000001</v>
      </c>
      <c r="K17" s="49">
        <f t="shared" si="1"/>
        <v>555.03359999999998</v>
      </c>
      <c r="L17" s="49">
        <f t="shared" si="2"/>
        <v>578.16</v>
      </c>
      <c r="M17" s="44">
        <f t="shared" si="3"/>
        <v>578.16000000000008</v>
      </c>
      <c r="N17" s="44">
        <f t="shared" si="4"/>
        <v>192.72</v>
      </c>
      <c r="O17" s="44">
        <v>0</v>
      </c>
      <c r="P17" s="44">
        <v>0</v>
      </c>
      <c r="Q17" s="44">
        <v>0</v>
      </c>
      <c r="R17" s="44">
        <f>+VLOOKUP(A17,'Ajustes 25_V1'!$A$2:$T$115,20,0)</f>
        <v>2081.3759999999997</v>
      </c>
      <c r="S17" s="44">
        <f t="shared" si="5"/>
        <v>12310.953600000001</v>
      </c>
      <c r="T17" s="65" t="str">
        <f>+VLOOKUP(A17,'Ajustes 25_V1'!$A$2:$L$115,12,0)</f>
        <v>6500-7500</v>
      </c>
      <c r="U17" s="44">
        <v>6600</v>
      </c>
      <c r="V17" s="44">
        <v>289.19999999999982</v>
      </c>
      <c r="W17" s="64">
        <v>4.5826202700133073E-2</v>
      </c>
      <c r="X17" s="50">
        <v>6937.92</v>
      </c>
      <c r="Y17" s="57">
        <f>+X17/I17-1</f>
        <v>0</v>
      </c>
      <c r="Z17" s="50">
        <f>+X17-I17</f>
        <v>0</v>
      </c>
      <c r="AA17" s="56"/>
    </row>
    <row r="18" spans="1:27" ht="12" x14ac:dyDescent="0.25">
      <c r="A18" s="47">
        <v>268</v>
      </c>
      <c r="B18" s="47" t="s">
        <v>103</v>
      </c>
      <c r="C18" s="47" t="s">
        <v>4</v>
      </c>
      <c r="D18" s="48">
        <v>45224</v>
      </c>
      <c r="E18" s="47" t="s">
        <v>176</v>
      </c>
      <c r="F18" s="47">
        <v>2</v>
      </c>
      <c r="G18" s="53" t="s">
        <v>198</v>
      </c>
      <c r="H18" s="54" t="s">
        <v>237</v>
      </c>
      <c r="I18" s="49">
        <v>2470.3200000000002</v>
      </c>
      <c r="J18" s="49">
        <f t="shared" si="0"/>
        <v>494.06400000000008</v>
      </c>
      <c r="K18" s="49">
        <f t="shared" si="1"/>
        <v>197.62560000000002</v>
      </c>
      <c r="L18" s="49">
        <f t="shared" si="2"/>
        <v>205.86</v>
      </c>
      <c r="M18" s="44">
        <f t="shared" si="3"/>
        <v>205.86</v>
      </c>
      <c r="N18" s="44">
        <f t="shared" si="4"/>
        <v>68.62</v>
      </c>
      <c r="O18" s="44">
        <v>0</v>
      </c>
      <c r="P18" s="44">
        <v>0</v>
      </c>
      <c r="Q18" s="44">
        <v>0</v>
      </c>
      <c r="R18" s="44">
        <f>+VLOOKUP(A18,'Ajustes 25_V1'!$A$2:$T$115,20,0)</f>
        <v>0</v>
      </c>
      <c r="S18" s="44">
        <f t="shared" si="5"/>
        <v>3642.3496</v>
      </c>
      <c r="T18" s="65" t="str">
        <f>+VLOOKUP(A18,'Ajustes 25_V1'!$A$2:$L$115,12,0)</f>
        <v>2500-3000</v>
      </c>
      <c r="U18" s="44">
        <v>2350</v>
      </c>
      <c r="V18" s="44">
        <v>216</v>
      </c>
      <c r="W18" s="64">
        <v>0.10121836925960637</v>
      </c>
      <c r="X18" s="50">
        <v>3100</v>
      </c>
      <c r="Y18" s="57">
        <f>+X18/I18-1</f>
        <v>0.25489815084685374</v>
      </c>
      <c r="Z18" s="50">
        <f>+X18-I18</f>
        <v>629.67999999999984</v>
      </c>
      <c r="AA18" s="56" t="s">
        <v>257</v>
      </c>
    </row>
    <row r="19" spans="1:27" ht="12" x14ac:dyDescent="0.25">
      <c r="A19" s="47">
        <v>189</v>
      </c>
      <c r="B19" s="47" t="s">
        <v>56</v>
      </c>
      <c r="C19" s="47" t="s">
        <v>4</v>
      </c>
      <c r="D19" s="48">
        <v>43507</v>
      </c>
      <c r="E19" s="47" t="s">
        <v>162</v>
      </c>
      <c r="F19" s="47">
        <v>2</v>
      </c>
      <c r="G19" s="53" t="s">
        <v>198</v>
      </c>
      <c r="H19" s="54" t="s">
        <v>237</v>
      </c>
      <c r="I19" s="49">
        <v>4467.6000000000004</v>
      </c>
      <c r="J19" s="49">
        <f t="shared" si="0"/>
        <v>893.5200000000001</v>
      </c>
      <c r="K19" s="49">
        <f t="shared" si="1"/>
        <v>357.40800000000002</v>
      </c>
      <c r="L19" s="49">
        <f t="shared" si="2"/>
        <v>372.3</v>
      </c>
      <c r="M19" s="44">
        <f t="shared" si="3"/>
        <v>372.30000000000007</v>
      </c>
      <c r="N19" s="44">
        <f t="shared" si="4"/>
        <v>124.10000000000001</v>
      </c>
      <c r="O19" s="44">
        <v>0</v>
      </c>
      <c r="P19" s="44">
        <v>0</v>
      </c>
      <c r="Q19" s="44">
        <v>0</v>
      </c>
      <c r="R19" s="44">
        <f>+VLOOKUP(A19,'Ajustes 25_V1'!$A$2:$T$115,20,0)</f>
        <v>0</v>
      </c>
      <c r="S19" s="44">
        <f t="shared" si="5"/>
        <v>6587.2280000000019</v>
      </c>
      <c r="T19" s="65" t="str">
        <f>+VLOOKUP(A19,'Ajustes 25_V1'!$A$2:$L$115,12,0)</f>
        <v>5000-10000</v>
      </c>
      <c r="U19" s="44">
        <v>4250</v>
      </c>
      <c r="V19" s="44">
        <v>516.11000000000013</v>
      </c>
      <c r="W19" s="64">
        <v>0.13822313994252647</v>
      </c>
      <c r="X19" s="50">
        <v>5600</v>
      </c>
      <c r="Y19" s="57">
        <f>+X19/I19-1</f>
        <v>0.2534694242994</v>
      </c>
      <c r="Z19" s="50">
        <f>+X19-I19</f>
        <v>1132.3999999999996</v>
      </c>
      <c r="AA19" s="56" t="s">
        <v>155</v>
      </c>
    </row>
    <row r="20" spans="1:27" ht="12" x14ac:dyDescent="0.25">
      <c r="A20" s="47">
        <v>106</v>
      </c>
      <c r="B20" s="47" t="s">
        <v>30</v>
      </c>
      <c r="C20" s="47" t="s">
        <v>4</v>
      </c>
      <c r="D20" s="48">
        <v>41883</v>
      </c>
      <c r="E20" s="47" t="s">
        <v>141</v>
      </c>
      <c r="F20" s="47">
        <v>2</v>
      </c>
      <c r="G20" s="53" t="s">
        <v>201</v>
      </c>
      <c r="H20" s="54" t="s">
        <v>237</v>
      </c>
      <c r="I20" s="49">
        <v>9986.4</v>
      </c>
      <c r="J20" s="49">
        <f t="shared" si="0"/>
        <v>1997.28</v>
      </c>
      <c r="K20" s="49">
        <f t="shared" si="1"/>
        <v>798.91200000000003</v>
      </c>
      <c r="L20" s="49">
        <f t="shared" si="2"/>
        <v>832.19999999999993</v>
      </c>
      <c r="M20" s="44">
        <f t="shared" si="3"/>
        <v>832.2</v>
      </c>
      <c r="N20" s="44">
        <f t="shared" si="4"/>
        <v>277.39999999999998</v>
      </c>
      <c r="O20" s="44">
        <v>0</v>
      </c>
      <c r="P20" s="44">
        <v>0</v>
      </c>
      <c r="Q20" s="44">
        <v>0</v>
      </c>
      <c r="R20" s="44">
        <f>+VLOOKUP(A20,'Ajustes 25_V1'!$A$2:$T$115,20,0)</f>
        <v>0</v>
      </c>
      <c r="S20" s="44">
        <f t="shared" si="5"/>
        <v>14724.392000000002</v>
      </c>
      <c r="T20" s="65" t="str">
        <f>+VLOOKUP(A20,'Ajustes 25_V1'!$A$2:$L$115,12,0)</f>
        <v>11000-15000</v>
      </c>
      <c r="U20" s="44">
        <v>9500</v>
      </c>
      <c r="V20" s="44">
        <v>559.70000000000073</v>
      </c>
      <c r="W20" s="64">
        <v>6.2604163171258317E-2</v>
      </c>
      <c r="X20" s="50">
        <v>13500</v>
      </c>
      <c r="Y20" s="57">
        <f>+X20/I20-1</f>
        <v>0.35183850036049025</v>
      </c>
      <c r="Z20" s="50">
        <f>+X20-I20</f>
        <v>3513.6000000000004</v>
      </c>
      <c r="AA20" s="56" t="s">
        <v>129</v>
      </c>
    </row>
    <row r="21" spans="1:27" ht="12" x14ac:dyDescent="0.25">
      <c r="A21" s="47">
        <v>258</v>
      </c>
      <c r="B21" s="47" t="s">
        <v>97</v>
      </c>
      <c r="C21" s="47" t="s">
        <v>4</v>
      </c>
      <c r="D21" s="48">
        <v>45110</v>
      </c>
      <c r="E21" s="47" t="s">
        <v>184</v>
      </c>
      <c r="F21" s="47">
        <v>2</v>
      </c>
      <c r="G21" s="53" t="s">
        <v>198</v>
      </c>
      <c r="H21" s="54" t="s">
        <v>237</v>
      </c>
      <c r="I21" s="49">
        <v>3087.9</v>
      </c>
      <c r="J21" s="49">
        <f t="shared" si="0"/>
        <v>617.58000000000004</v>
      </c>
      <c r="K21" s="49">
        <f t="shared" si="1"/>
        <v>247.03200000000001</v>
      </c>
      <c r="L21" s="49">
        <f t="shared" si="2"/>
        <v>257.32499999999999</v>
      </c>
      <c r="M21" s="44">
        <f t="shared" si="3"/>
        <v>257.32500000000005</v>
      </c>
      <c r="N21" s="44">
        <f t="shared" si="4"/>
        <v>85.774999999999991</v>
      </c>
      <c r="O21" s="44">
        <v>0</v>
      </c>
      <c r="P21" s="44">
        <v>0</v>
      </c>
      <c r="Q21" s="44">
        <v>0</v>
      </c>
      <c r="R21" s="44">
        <f>+VLOOKUP(A21,'Ajustes 25_V1'!$A$2:$T$115,20,0)</f>
        <v>0</v>
      </c>
      <c r="S21" s="44">
        <f t="shared" si="5"/>
        <v>4552.9369999999999</v>
      </c>
      <c r="T21" s="65" t="str">
        <f>+VLOOKUP(A21,'Ajustes 25_V1'!$A$2:$L$115,12,0)</f>
        <v>3500-4500</v>
      </c>
      <c r="U21" s="44">
        <v>2937.5</v>
      </c>
      <c r="V21" s="44">
        <v>587.5</v>
      </c>
      <c r="W21" s="64">
        <v>0.25</v>
      </c>
      <c r="X21" s="50">
        <v>3850</v>
      </c>
      <c r="Y21" s="57">
        <f>+X21/I21-1</f>
        <v>0.24680203374461596</v>
      </c>
      <c r="Z21" s="50">
        <f>+X21-I21</f>
        <v>762.09999999999991</v>
      </c>
      <c r="AA21" s="56" t="s">
        <v>258</v>
      </c>
    </row>
    <row r="22" spans="1:27" ht="12" x14ac:dyDescent="0.25">
      <c r="A22" s="47">
        <v>155</v>
      </c>
      <c r="B22" s="47" t="s">
        <v>45</v>
      </c>
      <c r="C22" s="47" t="s">
        <v>4</v>
      </c>
      <c r="D22" s="48">
        <v>42870</v>
      </c>
      <c r="E22" s="47" t="s">
        <v>155</v>
      </c>
      <c r="F22" s="47">
        <v>2</v>
      </c>
      <c r="G22" s="53" t="s">
        <v>198</v>
      </c>
      <c r="H22" s="54" t="s">
        <v>237</v>
      </c>
      <c r="I22" s="49">
        <v>7884</v>
      </c>
      <c r="J22" s="49">
        <f t="shared" si="0"/>
        <v>1576.8000000000002</v>
      </c>
      <c r="K22" s="49">
        <f t="shared" si="1"/>
        <v>630.72</v>
      </c>
      <c r="L22" s="49">
        <f t="shared" si="2"/>
        <v>657</v>
      </c>
      <c r="M22" s="44">
        <f t="shared" si="3"/>
        <v>657</v>
      </c>
      <c r="N22" s="44">
        <f t="shared" si="4"/>
        <v>219</v>
      </c>
      <c r="O22" s="44">
        <v>0</v>
      </c>
      <c r="P22" s="44">
        <v>0</v>
      </c>
      <c r="Q22" s="44">
        <v>0</v>
      </c>
      <c r="R22" s="44">
        <f>+VLOOKUP(A22,'Ajustes 25_V1'!$A$2:$T$115,20,0)</f>
        <v>0</v>
      </c>
      <c r="S22" s="44">
        <f t="shared" si="5"/>
        <v>11624.519999999999</v>
      </c>
      <c r="T22" s="65" t="str">
        <f>+VLOOKUP(A22,'Ajustes 25_V1'!$A$2:$L$115,12,0)</f>
        <v>10000-15000</v>
      </c>
      <c r="U22" s="44">
        <v>7500</v>
      </c>
      <c r="V22" s="44">
        <v>663.30000000000018</v>
      </c>
      <c r="W22" s="64">
        <v>9.7020492342796999E-2</v>
      </c>
      <c r="X22" s="50">
        <v>10000</v>
      </c>
      <c r="Y22" s="57">
        <f>+X22/I22-1</f>
        <v>0.26839167935058339</v>
      </c>
      <c r="Z22" s="50">
        <f>+X22-I22</f>
        <v>2116</v>
      </c>
      <c r="AA22" s="56" t="s">
        <v>232</v>
      </c>
    </row>
    <row r="23" spans="1:27" ht="12" x14ac:dyDescent="0.25">
      <c r="A23" s="47">
        <v>176</v>
      </c>
      <c r="B23" s="47" t="s">
        <v>51</v>
      </c>
      <c r="C23" s="47" t="s">
        <v>4</v>
      </c>
      <c r="D23" s="48">
        <v>43332</v>
      </c>
      <c r="E23" s="47" t="s">
        <v>159</v>
      </c>
      <c r="F23" s="47">
        <v>2</v>
      </c>
      <c r="G23" s="53" t="s">
        <v>216</v>
      </c>
      <c r="H23" s="54" t="s">
        <v>247</v>
      </c>
      <c r="I23" s="49">
        <v>2916.71</v>
      </c>
      <c r="J23" s="49">
        <f t="shared" si="0"/>
        <v>583.34199999999998</v>
      </c>
      <c r="K23" s="49">
        <f t="shared" si="1"/>
        <v>233.33680000000001</v>
      </c>
      <c r="L23" s="49">
        <f t="shared" si="2"/>
        <v>243.05916666666667</v>
      </c>
      <c r="M23" s="44">
        <f t="shared" si="3"/>
        <v>243.05916666666667</v>
      </c>
      <c r="N23" s="44">
        <f t="shared" si="4"/>
        <v>81.019722222222228</v>
      </c>
      <c r="O23" s="44">
        <v>0</v>
      </c>
      <c r="P23" s="44">
        <v>0</v>
      </c>
      <c r="Q23" s="44">
        <v>0</v>
      </c>
      <c r="R23" s="44">
        <f>+VLOOKUP(A23,'Ajustes 25_V1'!$A$2:$T$115,20,0)</f>
        <v>1076.7270000000001</v>
      </c>
      <c r="S23" s="44">
        <f t="shared" si="5"/>
        <v>5377.2538555555557</v>
      </c>
      <c r="T23" s="65" t="str">
        <f>+VLOOKUP(A23,'Ajustes 25_V1'!$A$2:$L$115,12,0)</f>
        <v>3000-4000</v>
      </c>
      <c r="U23" s="44"/>
      <c r="V23" s="44"/>
      <c r="W23" s="64"/>
      <c r="X23" s="50">
        <v>3589.09</v>
      </c>
      <c r="Y23" s="57">
        <f>+X23/I23-1</f>
        <v>0.23052686074378337</v>
      </c>
      <c r="Z23" s="50">
        <f>+X23-I23</f>
        <v>672.38000000000011</v>
      </c>
      <c r="AA23" s="56" t="s">
        <v>253</v>
      </c>
    </row>
    <row r="24" spans="1:27" ht="12" x14ac:dyDescent="0.25">
      <c r="A24" s="47">
        <v>5001</v>
      </c>
      <c r="B24" s="47" t="s">
        <v>121</v>
      </c>
      <c r="C24" s="47" t="s">
        <v>4</v>
      </c>
      <c r="D24" s="48">
        <v>38964</v>
      </c>
      <c r="E24" s="47" t="s">
        <v>194</v>
      </c>
      <c r="F24" s="47">
        <v>2</v>
      </c>
      <c r="G24" s="53" t="s">
        <v>221</v>
      </c>
      <c r="H24" s="54" t="s">
        <v>241</v>
      </c>
      <c r="I24" s="49">
        <v>22042.400000000001</v>
      </c>
      <c r="J24" s="49">
        <f t="shared" si="0"/>
        <v>4408.4800000000005</v>
      </c>
      <c r="K24" s="49">
        <f t="shared" si="1"/>
        <v>1763.3920000000001</v>
      </c>
      <c r="L24" s="49">
        <f t="shared" si="2"/>
        <v>1836.8666666666668</v>
      </c>
      <c r="M24" s="44">
        <f t="shared" si="3"/>
        <v>1836.8666666666668</v>
      </c>
      <c r="N24" s="44">
        <f t="shared" si="4"/>
        <v>612.28888888888889</v>
      </c>
      <c r="O24" s="44">
        <v>0</v>
      </c>
      <c r="P24" s="44">
        <v>0</v>
      </c>
      <c r="Q24" s="44">
        <v>0</v>
      </c>
      <c r="R24" s="44">
        <f>+VLOOKUP(A24,'Ajustes 25_V1'!$A$2:$T$115,20,0)</f>
        <v>0</v>
      </c>
      <c r="S24" s="44">
        <f t="shared" si="5"/>
        <v>32500.294222222223</v>
      </c>
      <c r="T24" s="65" t="str">
        <f>+VLOOKUP(A24,'Ajustes 25_V1'!$A$2:$L$115,12,0)</f>
        <v>28000-35000</v>
      </c>
      <c r="U24" s="44">
        <v>21500</v>
      </c>
      <c r="V24" s="44">
        <v>1977.9700000000012</v>
      </c>
      <c r="W24" s="64">
        <v>0.10131989347419307</v>
      </c>
      <c r="X24" s="50">
        <v>29000</v>
      </c>
      <c r="Y24" s="57">
        <f>+X24/I24-1</f>
        <v>0.31564620912423313</v>
      </c>
      <c r="Z24" s="50">
        <f>+X24-I24</f>
        <v>6957.5999999999985</v>
      </c>
      <c r="AA24" s="56"/>
    </row>
    <row r="25" spans="1:27" ht="12" x14ac:dyDescent="0.25">
      <c r="A25" s="47">
        <v>1</v>
      </c>
      <c r="B25" s="47" t="s">
        <v>8</v>
      </c>
      <c r="C25" s="47" t="s">
        <v>4</v>
      </c>
      <c r="D25" s="48">
        <v>39084</v>
      </c>
      <c r="E25" s="47" t="s">
        <v>123</v>
      </c>
      <c r="F25" s="47">
        <v>1</v>
      </c>
      <c r="G25" s="53" t="s">
        <v>196</v>
      </c>
      <c r="H25" s="54" t="s">
        <v>240</v>
      </c>
      <c r="I25" s="49">
        <v>21542.400000000001</v>
      </c>
      <c r="J25" s="49">
        <f t="shared" si="0"/>
        <v>4308.4800000000005</v>
      </c>
      <c r="K25" s="49">
        <f t="shared" si="1"/>
        <v>1723.3920000000001</v>
      </c>
      <c r="L25" s="49">
        <f t="shared" si="2"/>
        <v>1795.2</v>
      </c>
      <c r="M25" s="44">
        <f t="shared" si="3"/>
        <v>1795.2</v>
      </c>
      <c r="N25" s="44">
        <f t="shared" si="4"/>
        <v>598.4</v>
      </c>
      <c r="O25" s="44">
        <v>0</v>
      </c>
      <c r="P25" s="44">
        <v>0</v>
      </c>
      <c r="Q25" s="44">
        <v>0</v>
      </c>
      <c r="R25" s="44">
        <f>+VLOOKUP(A25,'Ajustes 25_V1'!$A$2:$T$115,20,0)</f>
        <v>0</v>
      </c>
      <c r="S25" s="44">
        <f t="shared" si="5"/>
        <v>31763.072000000004</v>
      </c>
      <c r="T25" s="65" t="str">
        <f>+VLOOKUP(A25,'Ajustes 25_V1'!$A$2:$L$115,12,0)</f>
        <v>25000-35000</v>
      </c>
      <c r="U25" s="44">
        <v>21000</v>
      </c>
      <c r="V25" s="44">
        <v>2477.9700000000012</v>
      </c>
      <c r="W25" s="64">
        <v>0.13378501168608414</v>
      </c>
      <c r="X25" s="50">
        <v>27000</v>
      </c>
      <c r="Y25" s="57">
        <f>+X25/I25-1</f>
        <v>0.25334224598930466</v>
      </c>
      <c r="Z25" s="50">
        <f>+X25-I25</f>
        <v>5457.5999999999985</v>
      </c>
      <c r="AA25" s="56"/>
    </row>
    <row r="26" spans="1:27" ht="12" x14ac:dyDescent="0.25">
      <c r="A26" s="47">
        <v>133</v>
      </c>
      <c r="B26" s="47" t="s">
        <v>37</v>
      </c>
      <c r="C26" s="47" t="s">
        <v>4</v>
      </c>
      <c r="D26" s="48">
        <v>42261</v>
      </c>
      <c r="E26" s="47" t="s">
        <v>148</v>
      </c>
      <c r="F26" s="47">
        <v>2</v>
      </c>
      <c r="G26" s="53" t="s">
        <v>212</v>
      </c>
      <c r="H26" s="54" t="s">
        <v>241</v>
      </c>
      <c r="I26" s="49">
        <v>4204.8</v>
      </c>
      <c r="J26" s="49">
        <f t="shared" si="0"/>
        <v>840.96</v>
      </c>
      <c r="K26" s="49">
        <f t="shared" si="1"/>
        <v>336.38400000000001</v>
      </c>
      <c r="L26" s="49">
        <f t="shared" si="2"/>
        <v>350.40000000000003</v>
      </c>
      <c r="M26" s="44">
        <f t="shared" si="3"/>
        <v>350.4</v>
      </c>
      <c r="N26" s="44">
        <f t="shared" si="4"/>
        <v>116.80000000000001</v>
      </c>
      <c r="O26" s="44">
        <v>0</v>
      </c>
      <c r="P26" s="44">
        <v>0</v>
      </c>
      <c r="Q26" s="44">
        <f>+((((I26/30)*7)/44)/3)*50</f>
        <v>371.63636363636363</v>
      </c>
      <c r="R26" s="44">
        <f>+VLOOKUP(A26,'Ajustes 25_V1'!$A$2:$T$115,20,0)</f>
        <v>1500</v>
      </c>
      <c r="S26" s="44">
        <f t="shared" si="5"/>
        <v>8071.3803636363637</v>
      </c>
      <c r="T26" s="65" t="str">
        <f>+VLOOKUP(A26,'Ajustes 25_V1'!$A$2:$L$115,12,0)</f>
        <v>4500-5500</v>
      </c>
      <c r="U26" s="44">
        <v>4000</v>
      </c>
      <c r="V26" s="44">
        <v>160.92999999999984</v>
      </c>
      <c r="W26" s="64">
        <v>4.1919006426035431E-2</v>
      </c>
      <c r="X26" s="50">
        <v>5000</v>
      </c>
      <c r="Y26" s="57">
        <f>+X26/I26-1</f>
        <v>0.189117199391172</v>
      </c>
      <c r="Z26" s="50">
        <f>+X26-I26</f>
        <v>795.19999999999982</v>
      </c>
      <c r="AA26" s="56" t="s">
        <v>256</v>
      </c>
    </row>
    <row r="27" spans="1:27" ht="12" x14ac:dyDescent="0.25">
      <c r="A27" s="47">
        <v>236</v>
      </c>
      <c r="B27" s="47" t="s">
        <v>78</v>
      </c>
      <c r="C27" s="47" t="s">
        <v>4</v>
      </c>
      <c r="D27" s="48">
        <v>44774</v>
      </c>
      <c r="E27" s="47" t="s">
        <v>164</v>
      </c>
      <c r="F27" s="47">
        <v>1</v>
      </c>
      <c r="G27" s="53" t="s">
        <v>207</v>
      </c>
      <c r="H27" s="54" t="s">
        <v>246</v>
      </c>
      <c r="I27" s="49">
        <v>2465.75</v>
      </c>
      <c r="J27" s="49">
        <f t="shared" si="0"/>
        <v>493.15000000000003</v>
      </c>
      <c r="K27" s="49">
        <f t="shared" si="1"/>
        <v>197.26</v>
      </c>
      <c r="L27" s="49">
        <f t="shared" si="2"/>
        <v>205.47916666666666</v>
      </c>
      <c r="M27" s="44">
        <f t="shared" si="3"/>
        <v>205.47916666666666</v>
      </c>
      <c r="N27" s="44">
        <f t="shared" si="4"/>
        <v>68.493055555555557</v>
      </c>
      <c r="O27" s="44">
        <v>0</v>
      </c>
      <c r="P27" s="44">
        <v>0</v>
      </c>
      <c r="Q27" s="44">
        <v>0</v>
      </c>
      <c r="R27" s="44">
        <f>+VLOOKUP(A27,'Ajustes 25_V1'!$A$2:$T$115,20,0)</f>
        <v>875.01300000000003</v>
      </c>
      <c r="S27" s="44">
        <f t="shared" si="5"/>
        <v>4510.6243888888885</v>
      </c>
      <c r="T27" s="65" t="str">
        <f>+VLOOKUP(A27,'Ajustes 25_V1'!$A$2:$L$115,12,0)</f>
        <v>2500-3500</v>
      </c>
      <c r="U27" s="44">
        <v>2345.65</v>
      </c>
      <c r="V27" s="44">
        <v>211.65000000000009</v>
      </c>
      <c r="W27" s="64">
        <v>9.9179943767572679E-2</v>
      </c>
      <c r="X27" s="50">
        <v>2916.71</v>
      </c>
      <c r="Y27" s="57">
        <f>+X27/I27-1</f>
        <v>0.18288958734664917</v>
      </c>
      <c r="Z27" s="50">
        <f>+X27-I27</f>
        <v>450.96000000000004</v>
      </c>
      <c r="AA27" s="56" t="s">
        <v>252</v>
      </c>
    </row>
    <row r="28" spans="1:27" ht="12" x14ac:dyDescent="0.25">
      <c r="A28" s="47">
        <v>200</v>
      </c>
      <c r="B28" s="47" t="s">
        <v>62</v>
      </c>
      <c r="C28" s="47" t="s">
        <v>4</v>
      </c>
      <c r="D28" s="48">
        <v>43774</v>
      </c>
      <c r="E28" s="47" t="s">
        <v>167</v>
      </c>
      <c r="F28" s="47">
        <v>1</v>
      </c>
      <c r="G28" s="53" t="s">
        <v>217</v>
      </c>
      <c r="H28" s="54" t="s">
        <v>240</v>
      </c>
      <c r="I28" s="49">
        <v>11542.4</v>
      </c>
      <c r="J28" s="49">
        <f t="shared" si="0"/>
        <v>2308.48</v>
      </c>
      <c r="K28" s="49">
        <f t="shared" si="1"/>
        <v>923.39199999999994</v>
      </c>
      <c r="L28" s="49">
        <f t="shared" si="2"/>
        <v>961.86666666666667</v>
      </c>
      <c r="M28" s="44">
        <f t="shared" si="3"/>
        <v>961.86666666666667</v>
      </c>
      <c r="N28" s="44">
        <f t="shared" si="4"/>
        <v>320.62222222222221</v>
      </c>
      <c r="O28" s="44">
        <v>0</v>
      </c>
      <c r="P28" s="44">
        <v>0</v>
      </c>
      <c r="Q28" s="44">
        <v>0</v>
      </c>
      <c r="R28" s="44">
        <f>+VLOOKUP(A28,'Ajustes 25_V1'!$A$2:$T$115,20,0)</f>
        <v>0</v>
      </c>
      <c r="S28" s="44">
        <f t="shared" si="5"/>
        <v>17018.627555555551</v>
      </c>
      <c r="T28" s="65" t="str">
        <f>+VLOOKUP(A28,'Ajustes 25_V1'!$A$2:$L$115,12,0)</f>
        <v>14000-18000</v>
      </c>
      <c r="U28" s="44">
        <v>11000</v>
      </c>
      <c r="V28" s="44">
        <v>1007.8999999999996</v>
      </c>
      <c r="W28" s="64">
        <v>0.10086968705277165</v>
      </c>
      <c r="X28" s="50">
        <v>13500</v>
      </c>
      <c r="Y28" s="57">
        <f>+X28/I28-1</f>
        <v>0.16960077626836711</v>
      </c>
      <c r="Z28" s="50">
        <f>+X28-I28</f>
        <v>1957.6000000000004</v>
      </c>
      <c r="AA28" s="56" t="s">
        <v>305</v>
      </c>
    </row>
    <row r="29" spans="1:27" ht="12" x14ac:dyDescent="0.25">
      <c r="A29" s="47">
        <v>142</v>
      </c>
      <c r="B29" s="47" t="s">
        <v>40</v>
      </c>
      <c r="C29" s="47" t="s">
        <v>4</v>
      </c>
      <c r="D29" s="48">
        <v>42465</v>
      </c>
      <c r="E29" s="47" t="s">
        <v>134</v>
      </c>
      <c r="F29" s="47">
        <v>1</v>
      </c>
      <c r="G29" s="53" t="s">
        <v>206</v>
      </c>
      <c r="H29" s="54" t="s">
        <v>240</v>
      </c>
      <c r="I29" s="49">
        <v>7726.32</v>
      </c>
      <c r="J29" s="49">
        <f t="shared" si="0"/>
        <v>1545.2640000000001</v>
      </c>
      <c r="K29" s="49">
        <f t="shared" si="1"/>
        <v>618.10559999999998</v>
      </c>
      <c r="L29" s="49">
        <f t="shared" si="2"/>
        <v>643.86</v>
      </c>
      <c r="M29" s="44">
        <f t="shared" si="3"/>
        <v>643.8599999999999</v>
      </c>
      <c r="N29" s="44">
        <f t="shared" si="4"/>
        <v>214.62</v>
      </c>
      <c r="O29" s="44">
        <v>0</v>
      </c>
      <c r="P29" s="44">
        <v>0</v>
      </c>
      <c r="Q29" s="44">
        <v>0</v>
      </c>
      <c r="R29" s="44">
        <f>+VLOOKUP(A29,'Ajustes 25_V1'!$A$2:$T$115,20,0)</f>
        <v>0</v>
      </c>
      <c r="S29" s="44">
        <f t="shared" si="5"/>
        <v>11392.029600000002</v>
      </c>
      <c r="T29" s="65" t="str">
        <f>+VLOOKUP(A29,'Ajustes 25_V1'!$A$2:$L$115,12,0)</f>
        <v>11000-15000</v>
      </c>
      <c r="U29" s="44">
        <v>7350</v>
      </c>
      <c r="V29" s="44">
        <v>350</v>
      </c>
      <c r="W29" s="64">
        <v>0.05</v>
      </c>
      <c r="X29" s="50">
        <v>10000</v>
      </c>
      <c r="Y29" s="57">
        <f>+X29/I29-1</f>
        <v>0.29427722382712607</v>
      </c>
      <c r="Z29" s="50">
        <f>+X29-I29</f>
        <v>2273.6800000000003</v>
      </c>
      <c r="AA29" s="56"/>
    </row>
    <row r="30" spans="1:27" ht="12" x14ac:dyDescent="0.25">
      <c r="A30" s="47">
        <v>153</v>
      </c>
      <c r="B30" s="47" t="s">
        <v>44</v>
      </c>
      <c r="C30" s="47" t="s">
        <v>4</v>
      </c>
      <c r="D30" s="48">
        <v>42772</v>
      </c>
      <c r="E30" s="47" t="s">
        <v>154</v>
      </c>
      <c r="F30" s="47">
        <v>1</v>
      </c>
      <c r="G30" s="53" t="s">
        <v>206</v>
      </c>
      <c r="H30" s="54" t="s">
        <v>240</v>
      </c>
      <c r="I30" s="49">
        <v>11242.4</v>
      </c>
      <c r="J30" s="49">
        <f t="shared" si="0"/>
        <v>2248.48</v>
      </c>
      <c r="K30" s="49">
        <f t="shared" si="1"/>
        <v>899.39199999999994</v>
      </c>
      <c r="L30" s="49">
        <f t="shared" si="2"/>
        <v>936.86666666666667</v>
      </c>
      <c r="M30" s="44">
        <f t="shared" si="3"/>
        <v>936.86666666666667</v>
      </c>
      <c r="N30" s="44">
        <f t="shared" si="4"/>
        <v>312.28888888888889</v>
      </c>
      <c r="O30" s="44">
        <v>1000</v>
      </c>
      <c r="P30" s="44">
        <v>0</v>
      </c>
      <c r="Q30" s="44">
        <v>0</v>
      </c>
      <c r="R30" s="44">
        <f>+VLOOKUP(A30,'Ajustes 25_V1'!$A$2:$T$115,20,0)</f>
        <v>0</v>
      </c>
      <c r="S30" s="44">
        <f t="shared" si="5"/>
        <v>17576.294222222223</v>
      </c>
      <c r="T30" s="65" t="str">
        <f>+VLOOKUP(A30,'Ajustes 25_V1'!$A$2:$L$115,12,0)</f>
        <v>14000-18000</v>
      </c>
      <c r="U30" s="44">
        <v>10700</v>
      </c>
      <c r="V30" s="44">
        <v>182</v>
      </c>
      <c r="W30" s="64">
        <v>1.7303669899220383E-2</v>
      </c>
      <c r="X30" s="50">
        <v>13000</v>
      </c>
      <c r="Y30" s="57">
        <f>+X30/I30-1</f>
        <v>0.15633672525439413</v>
      </c>
      <c r="Z30" s="50">
        <f>+X30-I30</f>
        <v>1757.6000000000004</v>
      </c>
      <c r="AA30" s="56" t="s">
        <v>302</v>
      </c>
    </row>
    <row r="31" spans="1:27" ht="12" x14ac:dyDescent="0.25">
      <c r="A31" s="47">
        <v>40</v>
      </c>
      <c r="B31" s="47" t="s">
        <v>15</v>
      </c>
      <c r="C31" s="47" t="s">
        <v>4</v>
      </c>
      <c r="D31" s="48">
        <v>40504</v>
      </c>
      <c r="E31" s="47" t="s">
        <v>128</v>
      </c>
      <c r="F31" s="47">
        <v>2</v>
      </c>
      <c r="G31" s="53" t="s">
        <v>200</v>
      </c>
      <c r="H31" s="54" t="s">
        <v>248</v>
      </c>
      <c r="I31" s="49">
        <v>6517.44</v>
      </c>
      <c r="J31" s="49">
        <f t="shared" si="0"/>
        <v>1303.4880000000001</v>
      </c>
      <c r="K31" s="49">
        <f t="shared" si="1"/>
        <v>521.39519999999993</v>
      </c>
      <c r="L31" s="49">
        <f t="shared" si="2"/>
        <v>543.12</v>
      </c>
      <c r="M31" s="44">
        <f t="shared" si="3"/>
        <v>543.12</v>
      </c>
      <c r="N31" s="44">
        <f t="shared" si="4"/>
        <v>181.04</v>
      </c>
      <c r="O31" s="44">
        <v>0</v>
      </c>
      <c r="P31" s="44">
        <v>0</v>
      </c>
      <c r="Q31" s="44">
        <v>0</v>
      </c>
      <c r="R31" s="44">
        <f>+VLOOKUP(A31,'Ajustes 25_V1'!$A$2:$T$115,20,0)</f>
        <v>1955.2319999999997</v>
      </c>
      <c r="S31" s="44">
        <f t="shared" si="5"/>
        <v>11564.835200000001</v>
      </c>
      <c r="T31" s="65" t="str">
        <f>+VLOOKUP(A31,'Ajustes 25_V1'!$A$2:$L$115,12,0)</f>
        <v>6500-7500</v>
      </c>
      <c r="U31" s="44">
        <v>6200</v>
      </c>
      <c r="V31" s="44">
        <v>141.63000000000011</v>
      </c>
      <c r="W31" s="64">
        <v>2.3377575156353955E-2</v>
      </c>
      <c r="X31" s="50">
        <v>6517.44</v>
      </c>
      <c r="Y31" s="57">
        <f>+X31/I31-1</f>
        <v>0</v>
      </c>
      <c r="Z31" s="50">
        <f>+X31-I31</f>
        <v>0</v>
      </c>
      <c r="AA31" s="56"/>
    </row>
    <row r="32" spans="1:27" ht="12" x14ac:dyDescent="0.25">
      <c r="A32" s="47">
        <v>287</v>
      </c>
      <c r="B32" s="47" t="s">
        <v>119</v>
      </c>
      <c r="C32" s="47" t="s">
        <v>4</v>
      </c>
      <c r="D32" s="48">
        <v>45586</v>
      </c>
      <c r="E32" s="47" t="s">
        <v>192</v>
      </c>
      <c r="F32" s="47">
        <v>1</v>
      </c>
      <c r="G32" s="53" t="s">
        <v>215</v>
      </c>
      <c r="H32" s="54" t="s">
        <v>241</v>
      </c>
      <c r="I32" s="49">
        <v>2800</v>
      </c>
      <c r="J32" s="49">
        <f t="shared" si="0"/>
        <v>560</v>
      </c>
      <c r="K32" s="49">
        <f t="shared" si="1"/>
        <v>224</v>
      </c>
      <c r="L32" s="49">
        <f t="shared" si="2"/>
        <v>233.33333333333334</v>
      </c>
      <c r="M32" s="44">
        <f t="shared" si="3"/>
        <v>233.33333333333331</v>
      </c>
      <c r="N32" s="44">
        <f t="shared" si="4"/>
        <v>77.777777777777786</v>
      </c>
      <c r="O32" s="44">
        <v>0</v>
      </c>
      <c r="P32" s="44">
        <v>0</v>
      </c>
      <c r="Q32" s="44">
        <f>+((((I32/30)*7)/44)/3)*50</f>
        <v>247.47474747474746</v>
      </c>
      <c r="R32" s="44">
        <f>+VLOOKUP(A32,'Ajustes 25_V1'!$A$2:$T$115,20,0)</f>
        <v>960</v>
      </c>
      <c r="S32" s="44">
        <f t="shared" si="5"/>
        <v>5335.9191919191917</v>
      </c>
      <c r="T32" s="65" t="str">
        <f>+VLOOKUP(A32,'Ajustes 25_V1'!$A$2:$L$115,12,0)</f>
        <v>2500-3500</v>
      </c>
      <c r="U32" s="44"/>
      <c r="V32" s="44"/>
      <c r="W32" s="64"/>
      <c r="X32" s="50">
        <v>3200</v>
      </c>
      <c r="Y32" s="57">
        <f>+X32/I32-1</f>
        <v>0.14285714285714279</v>
      </c>
      <c r="Z32" s="50">
        <f>+X32-I32</f>
        <v>400</v>
      </c>
      <c r="AA32" s="56" t="s">
        <v>255</v>
      </c>
    </row>
    <row r="33" spans="1:27" ht="12" x14ac:dyDescent="0.25">
      <c r="A33" s="47">
        <v>173</v>
      </c>
      <c r="B33" s="47" t="s">
        <v>50</v>
      </c>
      <c r="C33" s="47" t="s">
        <v>4</v>
      </c>
      <c r="D33" s="48">
        <v>43234</v>
      </c>
      <c r="E33" s="47" t="s">
        <v>158</v>
      </c>
      <c r="F33" s="47">
        <v>1</v>
      </c>
      <c r="G33" s="53" t="s">
        <v>214</v>
      </c>
      <c r="H33" s="54" t="s">
        <v>240</v>
      </c>
      <c r="I33" s="49">
        <v>6570</v>
      </c>
      <c r="J33" s="49">
        <f t="shared" si="0"/>
        <v>1314</v>
      </c>
      <c r="K33" s="49">
        <f t="shared" si="1"/>
        <v>525.6</v>
      </c>
      <c r="L33" s="49">
        <f t="shared" si="2"/>
        <v>547.5</v>
      </c>
      <c r="M33" s="44">
        <f t="shared" si="3"/>
        <v>547.5</v>
      </c>
      <c r="N33" s="44">
        <f t="shared" si="4"/>
        <v>182.5</v>
      </c>
      <c r="O33" s="44">
        <v>0</v>
      </c>
      <c r="P33" s="44">
        <v>0</v>
      </c>
      <c r="Q33" s="44">
        <v>0</v>
      </c>
      <c r="R33" s="44">
        <f>+VLOOKUP(A33,'Ajustes 25_V1'!$A$2:$T$115,20,0)</f>
        <v>0</v>
      </c>
      <c r="S33" s="44">
        <f t="shared" si="5"/>
        <v>9687.1</v>
      </c>
      <c r="T33" s="65" t="str">
        <f>+VLOOKUP(A33,'Ajustes 25_V1'!$A$2:$L$115,12,0)</f>
        <v>7500-9000</v>
      </c>
      <c r="U33" s="44">
        <v>6250</v>
      </c>
      <c r="V33" s="44">
        <v>570.27999999999975</v>
      </c>
      <c r="W33" s="64">
        <v>0.10040635805990432</v>
      </c>
      <c r="X33" s="50">
        <v>7500</v>
      </c>
      <c r="Y33" s="57">
        <f>+X33/I33-1</f>
        <v>0.14155251141552516</v>
      </c>
      <c r="Z33" s="50">
        <f>+X33-I33</f>
        <v>930</v>
      </c>
      <c r="AA33" s="56"/>
    </row>
    <row r="34" spans="1:27" ht="12" x14ac:dyDescent="0.25">
      <c r="A34" s="47">
        <v>59</v>
      </c>
      <c r="B34" s="47" t="s">
        <v>22</v>
      </c>
      <c r="C34" s="47" t="s">
        <v>4</v>
      </c>
      <c r="D34" s="48">
        <v>40969</v>
      </c>
      <c r="E34" s="47" t="s">
        <v>125</v>
      </c>
      <c r="F34" s="47">
        <v>1</v>
      </c>
      <c r="G34" s="53" t="s">
        <v>204</v>
      </c>
      <c r="H34" s="54" t="s">
        <v>240</v>
      </c>
      <c r="I34" s="49">
        <v>28542.400000000001</v>
      </c>
      <c r="J34" s="49">
        <f t="shared" si="0"/>
        <v>5708.4800000000005</v>
      </c>
      <c r="K34" s="49">
        <f t="shared" si="1"/>
        <v>2283.3920000000003</v>
      </c>
      <c r="L34" s="49">
        <f t="shared" si="2"/>
        <v>2378.5333333333333</v>
      </c>
      <c r="M34" s="44">
        <f t="shared" si="3"/>
        <v>2378.5333333333338</v>
      </c>
      <c r="N34" s="44">
        <f t="shared" si="4"/>
        <v>792.84444444444443</v>
      </c>
      <c r="O34" s="44">
        <v>9500</v>
      </c>
      <c r="P34" s="44">
        <v>0</v>
      </c>
      <c r="Q34" s="44">
        <v>0</v>
      </c>
      <c r="R34" s="44">
        <f>+VLOOKUP(A34,'Ajustes 25_V1'!$A$2:$T$115,20,0)</f>
        <v>0</v>
      </c>
      <c r="S34" s="44">
        <f t="shared" si="5"/>
        <v>51584.183111111117</v>
      </c>
      <c r="T34" s="65" t="str">
        <f>+VLOOKUP(A34,'Ajustes 25_V1'!$A$2:$L$115,12,0)</f>
        <v>35000-45000</v>
      </c>
      <c r="U34" s="44">
        <v>28000</v>
      </c>
      <c r="V34" s="44">
        <v>2477.9700000000012</v>
      </c>
      <c r="W34" s="64">
        <v>9.7091414750315755E-2</v>
      </c>
      <c r="X34" s="50">
        <v>32000</v>
      </c>
      <c r="Y34" s="57">
        <f>+X34/I34-1</f>
        <v>0.12113907730253937</v>
      </c>
      <c r="Z34" s="50">
        <f>+X34-I34</f>
        <v>3457.5999999999985</v>
      </c>
      <c r="AA34" s="56" t="s">
        <v>260</v>
      </c>
    </row>
    <row r="35" spans="1:27" ht="12" x14ac:dyDescent="0.25">
      <c r="A35" s="47">
        <v>238</v>
      </c>
      <c r="B35" s="47" t="s">
        <v>80</v>
      </c>
      <c r="C35" s="47" t="s">
        <v>4</v>
      </c>
      <c r="D35" s="48">
        <v>44795</v>
      </c>
      <c r="E35" s="47" t="s">
        <v>132</v>
      </c>
      <c r="F35" s="47">
        <v>1</v>
      </c>
      <c r="G35" s="53" t="s">
        <v>204</v>
      </c>
      <c r="H35" s="54" t="s">
        <v>250</v>
      </c>
      <c r="I35" s="49">
        <v>11167.59</v>
      </c>
      <c r="J35" s="49">
        <f t="shared" si="0"/>
        <v>2233.518</v>
      </c>
      <c r="K35" s="49">
        <f t="shared" si="1"/>
        <v>893.40719999999999</v>
      </c>
      <c r="L35" s="49">
        <f t="shared" si="2"/>
        <v>930.63250000000005</v>
      </c>
      <c r="M35" s="44">
        <f t="shared" si="3"/>
        <v>930.63249999999994</v>
      </c>
      <c r="N35" s="44">
        <f t="shared" si="4"/>
        <v>310.21083333333337</v>
      </c>
      <c r="O35" s="44">
        <v>0</v>
      </c>
      <c r="P35" s="44">
        <v>0</v>
      </c>
      <c r="Q35" s="44">
        <v>0</v>
      </c>
      <c r="R35" s="44">
        <f>+VLOOKUP(A35,'Ajustes 25_V1'!$A$2:$T$115,20,0)</f>
        <v>0</v>
      </c>
      <c r="S35" s="44">
        <f t="shared" si="5"/>
        <v>16465.991033333332</v>
      </c>
      <c r="T35" s="65" t="str">
        <f>+VLOOKUP(A35,'Ajustes 25_V1'!$A$2:$L$115,12,0)</f>
        <v>15000-25000</v>
      </c>
      <c r="U35" s="44"/>
      <c r="V35" s="44"/>
      <c r="W35" s="64"/>
      <c r="X35" s="50">
        <v>12500</v>
      </c>
      <c r="Y35" s="57">
        <f>+X35/I35-1</f>
        <v>0.11931043313731959</v>
      </c>
      <c r="Z35" s="50">
        <f>+X35-I35</f>
        <v>1332.4099999999999</v>
      </c>
      <c r="AA35" s="56"/>
    </row>
    <row r="36" spans="1:27" ht="12" x14ac:dyDescent="0.25">
      <c r="A36" s="47">
        <v>109</v>
      </c>
      <c r="B36" s="47" t="s">
        <v>31</v>
      </c>
      <c r="C36" s="47" t="s">
        <v>4</v>
      </c>
      <c r="D36" s="48">
        <v>41918</v>
      </c>
      <c r="E36" s="47" t="s">
        <v>142</v>
      </c>
      <c r="F36" s="47">
        <v>2</v>
      </c>
      <c r="G36" s="53" t="s">
        <v>201</v>
      </c>
      <c r="H36" s="54" t="s">
        <v>237</v>
      </c>
      <c r="I36" s="49">
        <v>4467.6000000000004</v>
      </c>
      <c r="J36" s="49">
        <f t="shared" si="0"/>
        <v>893.5200000000001</v>
      </c>
      <c r="K36" s="49">
        <f t="shared" si="1"/>
        <v>357.40800000000002</v>
      </c>
      <c r="L36" s="49">
        <f t="shared" si="2"/>
        <v>372.3</v>
      </c>
      <c r="M36" s="44">
        <f t="shared" si="3"/>
        <v>372.30000000000007</v>
      </c>
      <c r="N36" s="44">
        <f t="shared" si="4"/>
        <v>124.10000000000001</v>
      </c>
      <c r="O36" s="44">
        <v>0</v>
      </c>
      <c r="P36" s="44">
        <v>0</v>
      </c>
      <c r="Q36" s="44">
        <v>0</v>
      </c>
      <c r="R36" s="44">
        <f>+VLOOKUP(A36,'Ajustes 25_V1'!$A$2:$T$115,20,0)</f>
        <v>0</v>
      </c>
      <c r="S36" s="44">
        <f t="shared" si="5"/>
        <v>6587.2280000000019</v>
      </c>
      <c r="T36" s="65" t="str">
        <f>+VLOOKUP(A36,'Ajustes 25_V1'!$A$2:$L$115,12,0)</f>
        <v>4500-5500</v>
      </c>
      <c r="U36" s="44">
        <v>4250</v>
      </c>
      <c r="V36" s="44">
        <v>253.15999999999985</v>
      </c>
      <c r="W36" s="64">
        <v>6.334003863051807E-2</v>
      </c>
      <c r="X36" s="50">
        <v>5000</v>
      </c>
      <c r="Y36" s="57">
        <f>+X36/I36-1</f>
        <v>0.11916912883874997</v>
      </c>
      <c r="Z36" s="50">
        <f>+X36-I36</f>
        <v>532.39999999999964</v>
      </c>
      <c r="AA36" s="56"/>
    </row>
    <row r="37" spans="1:27" ht="12" x14ac:dyDescent="0.25">
      <c r="A37" s="47">
        <v>72</v>
      </c>
      <c r="B37" s="47" t="s">
        <v>23</v>
      </c>
      <c r="C37" s="47" t="s">
        <v>4</v>
      </c>
      <c r="D37" s="48">
        <v>41358</v>
      </c>
      <c r="E37" s="47" t="s">
        <v>135</v>
      </c>
      <c r="F37" s="47">
        <v>1</v>
      </c>
      <c r="G37" s="53" t="s">
        <v>202</v>
      </c>
      <c r="H37" s="54" t="s">
        <v>238</v>
      </c>
      <c r="I37" s="49">
        <v>4730.3999999999996</v>
      </c>
      <c r="J37" s="49">
        <f t="shared" si="0"/>
        <v>946.07999999999993</v>
      </c>
      <c r="K37" s="49">
        <f t="shared" si="1"/>
        <v>378.43199999999996</v>
      </c>
      <c r="L37" s="49">
        <f t="shared" si="2"/>
        <v>394.2</v>
      </c>
      <c r="M37" s="44">
        <f t="shared" si="3"/>
        <v>394.19999999999993</v>
      </c>
      <c r="N37" s="44">
        <f t="shared" si="4"/>
        <v>131.4</v>
      </c>
      <c r="O37" s="44">
        <v>0</v>
      </c>
      <c r="P37" s="44">
        <v>0</v>
      </c>
      <c r="Q37" s="44">
        <v>0</v>
      </c>
      <c r="R37" s="44">
        <f>+VLOOKUP(A37,'Ajustes 25_V1'!$A$2:$T$115,20,0)</f>
        <v>0</v>
      </c>
      <c r="S37" s="44">
        <f t="shared" si="5"/>
        <v>6974.7119999999986</v>
      </c>
      <c r="T37" s="65" t="str">
        <f>+VLOOKUP(A37,'Ajustes 25_V1'!$A$2:$L$115,12,0)</f>
        <v>5500-6500</v>
      </c>
      <c r="U37" s="44">
        <v>4500</v>
      </c>
      <c r="V37" s="44">
        <v>21.010000000000218</v>
      </c>
      <c r="W37" s="64">
        <v>4.6907896646342633E-3</v>
      </c>
      <c r="X37" s="50">
        <v>5100</v>
      </c>
      <c r="Y37" s="57">
        <f>+X37/I37-1</f>
        <v>7.8132927447996048E-2</v>
      </c>
      <c r="Z37" s="50">
        <f>+X37-I37</f>
        <v>369.60000000000036</v>
      </c>
      <c r="AA37" s="56"/>
    </row>
    <row r="38" spans="1:27" ht="12" x14ac:dyDescent="0.25">
      <c r="A38" s="47">
        <v>235</v>
      </c>
      <c r="B38" s="47" t="s">
        <v>77</v>
      </c>
      <c r="C38" s="47" t="s">
        <v>4</v>
      </c>
      <c r="D38" s="48">
        <v>44781</v>
      </c>
      <c r="E38" s="47" t="s">
        <v>135</v>
      </c>
      <c r="F38" s="47">
        <v>1</v>
      </c>
      <c r="G38" s="53" t="s">
        <v>202</v>
      </c>
      <c r="H38" s="54" t="s">
        <v>238</v>
      </c>
      <c r="I38" s="49">
        <v>4730.3999999999996</v>
      </c>
      <c r="J38" s="49">
        <f t="shared" si="0"/>
        <v>946.07999999999993</v>
      </c>
      <c r="K38" s="49">
        <f t="shared" si="1"/>
        <v>378.43199999999996</v>
      </c>
      <c r="L38" s="49">
        <f t="shared" si="2"/>
        <v>394.2</v>
      </c>
      <c r="M38" s="44">
        <f t="shared" si="3"/>
        <v>394.19999999999993</v>
      </c>
      <c r="N38" s="44">
        <f t="shared" si="4"/>
        <v>131.4</v>
      </c>
      <c r="O38" s="44">
        <v>0</v>
      </c>
      <c r="P38" s="44">
        <v>0</v>
      </c>
      <c r="Q38" s="44">
        <v>0</v>
      </c>
      <c r="R38" s="44">
        <f>+VLOOKUP(A38,'Ajustes 25_V1'!$A$2:$T$115,20,0)</f>
        <v>0</v>
      </c>
      <c r="S38" s="44">
        <f t="shared" si="5"/>
        <v>6974.7119999999986</v>
      </c>
      <c r="T38" s="65" t="str">
        <f>+VLOOKUP(A38,'Ajustes 25_V1'!$A$2:$L$115,12,0)</f>
        <v>5500-6500</v>
      </c>
      <c r="U38" s="44">
        <v>4500</v>
      </c>
      <c r="V38" s="44">
        <v>224.64000000000033</v>
      </c>
      <c r="W38" s="64">
        <v>5.2542943752105165E-2</v>
      </c>
      <c r="X38" s="50">
        <v>5100</v>
      </c>
      <c r="Y38" s="57">
        <f>+X38/I38-1</f>
        <v>7.8132927447996048E-2</v>
      </c>
      <c r="Z38" s="50">
        <f>+X38-I38</f>
        <v>369.60000000000036</v>
      </c>
      <c r="AA38" s="56"/>
    </row>
    <row r="39" spans="1:27" ht="12" x14ac:dyDescent="0.25">
      <c r="A39" s="47">
        <v>266</v>
      </c>
      <c r="B39" s="47" t="s">
        <v>101</v>
      </c>
      <c r="C39" s="47" t="s">
        <v>4</v>
      </c>
      <c r="D39" s="48">
        <v>45180</v>
      </c>
      <c r="E39" s="47" t="s">
        <v>141</v>
      </c>
      <c r="F39" s="47">
        <v>2</v>
      </c>
      <c r="G39" s="53" t="s">
        <v>201</v>
      </c>
      <c r="H39" s="54" t="s">
        <v>237</v>
      </c>
      <c r="I39" s="49">
        <v>9012.0400000000009</v>
      </c>
      <c r="J39" s="49">
        <f t="shared" si="0"/>
        <v>1802.4080000000004</v>
      </c>
      <c r="K39" s="49">
        <f t="shared" si="1"/>
        <v>720.96320000000003</v>
      </c>
      <c r="L39" s="49">
        <f t="shared" si="2"/>
        <v>751.00333333333344</v>
      </c>
      <c r="M39" s="44">
        <f t="shared" si="3"/>
        <v>751.00333333333333</v>
      </c>
      <c r="N39" s="44">
        <f t="shared" si="4"/>
        <v>250.33444444444447</v>
      </c>
      <c r="O39" s="44">
        <v>1000</v>
      </c>
      <c r="P39" s="44">
        <v>0</v>
      </c>
      <c r="Q39" s="44">
        <v>0</v>
      </c>
      <c r="R39" s="44">
        <f>+VLOOKUP(A39,'Ajustes 25_V1'!$A$2:$T$115,20,0)</f>
        <v>0</v>
      </c>
      <c r="S39" s="44">
        <f t="shared" si="5"/>
        <v>14287.752311111113</v>
      </c>
      <c r="T39" s="65" t="str">
        <f>+VLOOKUP(A39,'Ajustes 25_V1'!$A$2:$L$115,12,0)</f>
        <v>11000-15000</v>
      </c>
      <c r="U39" s="44"/>
      <c r="V39" s="44"/>
      <c r="W39" s="64"/>
      <c r="X39" s="50">
        <v>10000</v>
      </c>
      <c r="Y39" s="57">
        <f>+X39/I39-1</f>
        <v>0.10962667720072239</v>
      </c>
      <c r="Z39" s="50">
        <f>+X39-I39</f>
        <v>987.95999999999913</v>
      </c>
      <c r="AA39" s="56" t="s">
        <v>302</v>
      </c>
    </row>
    <row r="40" spans="1:27" ht="12" x14ac:dyDescent="0.25">
      <c r="A40" s="47">
        <v>36</v>
      </c>
      <c r="B40" s="47" t="s">
        <v>14</v>
      </c>
      <c r="C40" s="47" t="s">
        <v>4</v>
      </c>
      <c r="D40" s="48">
        <v>40308</v>
      </c>
      <c r="E40" s="47" t="s">
        <v>127</v>
      </c>
      <c r="F40" s="47">
        <v>1</v>
      </c>
      <c r="G40" s="53" t="s">
        <v>199</v>
      </c>
      <c r="H40" s="54" t="s">
        <v>241</v>
      </c>
      <c r="I40" s="49">
        <v>5781.6</v>
      </c>
      <c r="J40" s="49">
        <f t="shared" si="0"/>
        <v>1156.3200000000002</v>
      </c>
      <c r="K40" s="49">
        <f t="shared" si="1"/>
        <v>462.52800000000002</v>
      </c>
      <c r="L40" s="49">
        <f t="shared" si="2"/>
        <v>481.8</v>
      </c>
      <c r="M40" s="44">
        <f t="shared" si="3"/>
        <v>481.8</v>
      </c>
      <c r="N40" s="44">
        <f t="shared" si="4"/>
        <v>160.6</v>
      </c>
      <c r="O40" s="44">
        <v>0</v>
      </c>
      <c r="P40" s="44">
        <v>0</v>
      </c>
      <c r="Q40" s="44">
        <v>0</v>
      </c>
      <c r="R40" s="44">
        <f>+VLOOKUP(A40,'Ajustes 25_V1'!$A$2:$T$115,20,0)</f>
        <v>1800</v>
      </c>
      <c r="S40" s="44">
        <f t="shared" si="5"/>
        <v>10324.648000000001</v>
      </c>
      <c r="T40" s="65" t="str">
        <f>+VLOOKUP(A40,'Ajustes 25_V1'!$A$2:$L$115,12,0)</f>
        <v>6500-7500</v>
      </c>
      <c r="U40" s="44">
        <v>5500</v>
      </c>
      <c r="V40" s="44">
        <v>293.59000000000015</v>
      </c>
      <c r="W40" s="64">
        <v>5.6390103737508218E-2</v>
      </c>
      <c r="X40" s="50">
        <v>6000</v>
      </c>
      <c r="Y40" s="57">
        <f>+X40/I40-1</f>
        <v>3.7775010377750107E-2</v>
      </c>
      <c r="Z40" s="50">
        <f>+X40-I40</f>
        <v>218.39999999999964</v>
      </c>
      <c r="AA40" s="56" t="s">
        <v>229</v>
      </c>
    </row>
    <row r="41" spans="1:27" ht="12" x14ac:dyDescent="0.25">
      <c r="A41" s="47">
        <v>255</v>
      </c>
      <c r="B41" s="47" t="s">
        <v>95</v>
      </c>
      <c r="C41" s="47" t="s">
        <v>4</v>
      </c>
      <c r="D41" s="48">
        <v>45082</v>
      </c>
      <c r="E41" s="47" t="s">
        <v>138</v>
      </c>
      <c r="F41" s="47">
        <v>1</v>
      </c>
      <c r="G41" s="53" t="s">
        <v>207</v>
      </c>
      <c r="H41" s="54" t="s">
        <v>246</v>
      </c>
      <c r="I41" s="49">
        <v>2243</v>
      </c>
      <c r="J41" s="49">
        <f t="shared" si="0"/>
        <v>448.6</v>
      </c>
      <c r="K41" s="49">
        <f t="shared" si="1"/>
        <v>179.44</v>
      </c>
      <c r="L41" s="49">
        <f t="shared" si="2"/>
        <v>186.91666666666666</v>
      </c>
      <c r="M41" s="44">
        <f t="shared" si="3"/>
        <v>186.91666666666666</v>
      </c>
      <c r="N41" s="44">
        <f t="shared" si="4"/>
        <v>62.30555555555555</v>
      </c>
      <c r="O41" s="44">
        <v>0</v>
      </c>
      <c r="P41" s="44">
        <v>0</v>
      </c>
      <c r="Q41" s="44">
        <v>0</v>
      </c>
      <c r="R41" s="44">
        <f>+VLOOKUP(A41,'Ajustes 25_V1'!$A$2:$T$115,20,0)</f>
        <v>739.72499999999991</v>
      </c>
      <c r="S41" s="44">
        <f t="shared" si="5"/>
        <v>4046.9038888888886</v>
      </c>
      <c r="T41" s="65" t="str">
        <f>+VLOOKUP(A41,'Ajustes 25_V1'!$A$2:$L$115,12,0)</f>
        <v>2100-3000</v>
      </c>
      <c r="U41" s="44"/>
      <c r="V41" s="44"/>
      <c r="W41" s="64"/>
      <c r="X41" s="50">
        <v>2465.75</v>
      </c>
      <c r="Y41" s="57">
        <f>+X41/I41-1</f>
        <v>9.9308961212661639E-2</v>
      </c>
      <c r="Z41" s="50">
        <f>+X41-I41</f>
        <v>222.75</v>
      </c>
      <c r="AA41" s="56" t="s">
        <v>164</v>
      </c>
    </row>
    <row r="42" spans="1:27" ht="12" x14ac:dyDescent="0.25">
      <c r="A42" s="47">
        <v>271</v>
      </c>
      <c r="B42" s="47" t="s">
        <v>105</v>
      </c>
      <c r="C42" s="47" t="s">
        <v>4</v>
      </c>
      <c r="D42" s="48">
        <v>45229</v>
      </c>
      <c r="E42" s="47" t="s">
        <v>138</v>
      </c>
      <c r="F42" s="47">
        <v>1</v>
      </c>
      <c r="G42" s="53" t="s">
        <v>207</v>
      </c>
      <c r="H42" s="54" t="s">
        <v>246</v>
      </c>
      <c r="I42" s="49">
        <v>2243</v>
      </c>
      <c r="J42" s="49">
        <f t="shared" si="0"/>
        <v>448.6</v>
      </c>
      <c r="K42" s="49">
        <f t="shared" si="1"/>
        <v>179.44</v>
      </c>
      <c r="L42" s="49">
        <f t="shared" si="2"/>
        <v>186.91666666666666</v>
      </c>
      <c r="M42" s="44">
        <f t="shared" si="3"/>
        <v>186.91666666666666</v>
      </c>
      <c r="N42" s="44">
        <f t="shared" si="4"/>
        <v>62.30555555555555</v>
      </c>
      <c r="O42" s="44">
        <v>0</v>
      </c>
      <c r="P42" s="44">
        <v>0</v>
      </c>
      <c r="Q42" s="44">
        <v>0</v>
      </c>
      <c r="R42" s="44">
        <f>+VLOOKUP(A42,'Ajustes 25_V1'!$A$2:$T$115,20,0)</f>
        <v>739.72499999999991</v>
      </c>
      <c r="S42" s="44">
        <f t="shared" si="5"/>
        <v>4046.9038888888886</v>
      </c>
      <c r="T42" s="65" t="str">
        <f>+VLOOKUP(A42,'Ajustes 25_V1'!$A$2:$L$115,12,0)</f>
        <v>2100-3000</v>
      </c>
      <c r="U42" s="44"/>
      <c r="V42" s="44"/>
      <c r="W42" s="64"/>
      <c r="X42" s="50">
        <v>2465.75</v>
      </c>
      <c r="Y42" s="57">
        <f>+X42/I42-1</f>
        <v>9.9308961212661639E-2</v>
      </c>
      <c r="Z42" s="50">
        <f>+X42-I42</f>
        <v>222.75</v>
      </c>
      <c r="AA42" s="56" t="s">
        <v>164</v>
      </c>
    </row>
    <row r="43" spans="1:27" ht="12" x14ac:dyDescent="0.25">
      <c r="A43" s="47">
        <v>197</v>
      </c>
      <c r="B43" s="47" t="s">
        <v>60</v>
      </c>
      <c r="C43" s="47" t="s">
        <v>4</v>
      </c>
      <c r="D43" s="48">
        <v>43619</v>
      </c>
      <c r="E43" s="47" t="s">
        <v>165</v>
      </c>
      <c r="F43" s="47">
        <v>1</v>
      </c>
      <c r="G43" s="53" t="s">
        <v>202</v>
      </c>
      <c r="H43" s="54" t="s">
        <v>238</v>
      </c>
      <c r="I43" s="49">
        <v>6179.66</v>
      </c>
      <c r="J43" s="49">
        <f t="shared" si="0"/>
        <v>1235.932</v>
      </c>
      <c r="K43" s="49">
        <f t="shared" si="1"/>
        <v>494.37279999999998</v>
      </c>
      <c r="L43" s="49">
        <f t="shared" si="2"/>
        <v>514.97166666666669</v>
      </c>
      <c r="M43" s="44">
        <f t="shared" si="3"/>
        <v>514.97166666666669</v>
      </c>
      <c r="N43" s="44">
        <f t="shared" si="4"/>
        <v>171.65722222222223</v>
      </c>
      <c r="O43" s="44">
        <v>0</v>
      </c>
      <c r="P43" s="44">
        <v>0</v>
      </c>
      <c r="Q43" s="44">
        <v>0</v>
      </c>
      <c r="R43" s="44">
        <f>+VLOOKUP(A43,'Ajustes 25_V1'!$A$2:$T$115,20,0)</f>
        <v>0</v>
      </c>
      <c r="S43" s="44">
        <f t="shared" si="5"/>
        <v>9111.5653555555546</v>
      </c>
      <c r="T43" s="65" t="str">
        <f>+VLOOKUP(A43,'Ajustes 25_V1'!$A$2:$L$115,12,0)</f>
        <v>6500-7500</v>
      </c>
      <c r="U43" s="44"/>
      <c r="V43" s="44"/>
      <c r="W43" s="64"/>
      <c r="X43" s="50">
        <v>7000</v>
      </c>
      <c r="Y43" s="57">
        <f>+X43/I43-1</f>
        <v>0.13274840363385687</v>
      </c>
      <c r="Z43" s="50">
        <f>+X43-I43</f>
        <v>820.34000000000015</v>
      </c>
      <c r="AA43" s="56"/>
    </row>
    <row r="44" spans="1:27" ht="12" x14ac:dyDescent="0.25">
      <c r="A44" s="47">
        <v>119</v>
      </c>
      <c r="B44" s="47" t="s">
        <v>33</v>
      </c>
      <c r="C44" s="47" t="s">
        <v>4</v>
      </c>
      <c r="D44" s="48">
        <v>42058</v>
      </c>
      <c r="E44" s="47" t="s">
        <v>144</v>
      </c>
      <c r="F44" s="47">
        <v>1</v>
      </c>
      <c r="G44" s="53" t="s">
        <v>199</v>
      </c>
      <c r="H44" s="54" t="s">
        <v>234</v>
      </c>
      <c r="I44" s="49">
        <v>4487.8500000000004</v>
      </c>
      <c r="J44" s="49">
        <f t="shared" si="0"/>
        <v>897.57000000000016</v>
      </c>
      <c r="K44" s="49">
        <f t="shared" si="1"/>
        <v>359.02800000000002</v>
      </c>
      <c r="L44" s="49">
        <f t="shared" si="2"/>
        <v>373.98750000000001</v>
      </c>
      <c r="M44" s="44">
        <f t="shared" si="3"/>
        <v>373.98750000000001</v>
      </c>
      <c r="N44" s="44">
        <f t="shared" si="4"/>
        <v>124.66250000000001</v>
      </c>
      <c r="O44" s="44">
        <v>0</v>
      </c>
      <c r="P44" s="44">
        <v>0</v>
      </c>
      <c r="Q44" s="44">
        <v>0</v>
      </c>
      <c r="R44" s="44">
        <f>+VLOOKUP(A44,'Ajustes 25_V1'!$A$2:$T$115,20,0)</f>
        <v>1500</v>
      </c>
      <c r="S44" s="44">
        <f t="shared" si="5"/>
        <v>8117.085500000001</v>
      </c>
      <c r="T44" s="65" t="str">
        <f>+VLOOKUP(A44,'Ajustes 25_V1'!$A$2:$L$115,12,0)</f>
        <v>6000-7000</v>
      </c>
      <c r="U44" s="44"/>
      <c r="V44" s="44"/>
      <c r="W44" s="64"/>
      <c r="X44" s="50">
        <v>5000</v>
      </c>
      <c r="Y44" s="57">
        <f>+X44/I44-1</f>
        <v>0.11411923304031979</v>
      </c>
      <c r="Z44" s="50">
        <f>+X44-I44</f>
        <v>512.14999999999964</v>
      </c>
      <c r="AA44" s="56" t="s">
        <v>228</v>
      </c>
    </row>
    <row r="45" spans="1:27" ht="12" x14ac:dyDescent="0.25">
      <c r="A45" s="47">
        <v>167</v>
      </c>
      <c r="B45" s="47" t="s">
        <v>47</v>
      </c>
      <c r="C45" s="47" t="s">
        <v>4</v>
      </c>
      <c r="D45" s="48">
        <v>43164</v>
      </c>
      <c r="E45" s="47" t="s">
        <v>132</v>
      </c>
      <c r="F45" s="47">
        <v>1</v>
      </c>
      <c r="G45" s="53" t="s">
        <v>204</v>
      </c>
      <c r="H45" s="54" t="s">
        <v>250</v>
      </c>
      <c r="I45" s="49">
        <v>21542.400000000001</v>
      </c>
      <c r="J45" s="49">
        <f t="shared" si="0"/>
        <v>4308.4800000000005</v>
      </c>
      <c r="K45" s="49">
        <f t="shared" si="1"/>
        <v>1723.3920000000001</v>
      </c>
      <c r="L45" s="49">
        <f t="shared" si="2"/>
        <v>1795.2</v>
      </c>
      <c r="M45" s="44">
        <f t="shared" si="3"/>
        <v>1795.2</v>
      </c>
      <c r="N45" s="44">
        <f t="shared" si="4"/>
        <v>598.4</v>
      </c>
      <c r="O45" s="44">
        <v>0</v>
      </c>
      <c r="P45" s="44">
        <v>0</v>
      </c>
      <c r="Q45" s="44">
        <v>0</v>
      </c>
      <c r="R45" s="44">
        <f>+VLOOKUP(A45,'Ajustes 25_V1'!$A$2:$T$115,20,0)</f>
        <v>0</v>
      </c>
      <c r="S45" s="44">
        <f t="shared" si="5"/>
        <v>31763.072000000004</v>
      </c>
      <c r="T45" s="65" t="str">
        <f>+VLOOKUP(A45,'Ajustes 25_V1'!$A$2:$L$115,12,0)</f>
        <v>15000-25000</v>
      </c>
      <c r="U45" s="44">
        <v>21000</v>
      </c>
      <c r="V45" s="44">
        <v>1477.9700000000012</v>
      </c>
      <c r="W45" s="64">
        <v>7.5707802928281595E-2</v>
      </c>
      <c r="X45" s="50">
        <v>23500</v>
      </c>
      <c r="Y45" s="57">
        <f>+X45/I45-1</f>
        <v>9.0871954842542957E-2</v>
      </c>
      <c r="Z45" s="50">
        <f>+X45-I45</f>
        <v>1957.5999999999985</v>
      </c>
      <c r="AA45" s="56"/>
    </row>
    <row r="46" spans="1:27" ht="12" x14ac:dyDescent="0.25">
      <c r="A46" s="47">
        <v>275</v>
      </c>
      <c r="B46" s="47" t="s">
        <v>109</v>
      </c>
      <c r="C46" s="47" t="s">
        <v>4</v>
      </c>
      <c r="D46" s="48">
        <v>45252</v>
      </c>
      <c r="E46" s="47" t="s">
        <v>188</v>
      </c>
      <c r="F46" s="47">
        <v>1</v>
      </c>
      <c r="G46" s="53" t="s">
        <v>217</v>
      </c>
      <c r="H46" s="54" t="s">
        <v>243</v>
      </c>
      <c r="I46" s="49">
        <v>4083.04</v>
      </c>
      <c r="J46" s="49">
        <f t="shared" si="0"/>
        <v>816.60800000000006</v>
      </c>
      <c r="K46" s="49">
        <f t="shared" si="1"/>
        <v>326.64319999999998</v>
      </c>
      <c r="L46" s="49">
        <f t="shared" si="2"/>
        <v>340.25333333333333</v>
      </c>
      <c r="M46" s="44">
        <f t="shared" si="3"/>
        <v>340.25333333333333</v>
      </c>
      <c r="N46" s="44">
        <f t="shared" si="4"/>
        <v>113.41777777777777</v>
      </c>
      <c r="O46" s="44">
        <v>0</v>
      </c>
      <c r="P46" s="44">
        <v>0</v>
      </c>
      <c r="Q46" s="44">
        <v>0</v>
      </c>
      <c r="R46" s="44">
        <f>+VLOOKUP(A46,'Ajustes 25_V1'!$A$2:$T$115,20,0)</f>
        <v>0</v>
      </c>
      <c r="S46" s="44">
        <f t="shared" si="5"/>
        <v>6020.2156444444436</v>
      </c>
      <c r="T46" s="65" t="str">
        <f>+VLOOKUP(A46,'Ajustes 25_V1'!$A$2:$L$115,12,0)</f>
        <v>4500-5500</v>
      </c>
      <c r="U46" s="44"/>
      <c r="V46" s="44"/>
      <c r="W46" s="64"/>
      <c r="X46" s="50">
        <v>4300</v>
      </c>
      <c r="Y46" s="57">
        <f>+X46/I46-1</f>
        <v>5.3136878404326238E-2</v>
      </c>
      <c r="Z46" s="50">
        <f>+X46-I46</f>
        <v>216.96000000000004</v>
      </c>
      <c r="AA46" s="56"/>
    </row>
    <row r="47" spans="1:27" ht="12" x14ac:dyDescent="0.25">
      <c r="A47" s="47">
        <v>41</v>
      </c>
      <c r="B47" s="47" t="s">
        <v>16</v>
      </c>
      <c r="C47" s="47" t="s">
        <v>4</v>
      </c>
      <c r="D47" s="48">
        <v>40553</v>
      </c>
      <c r="E47" s="47" t="s">
        <v>129</v>
      </c>
      <c r="F47" s="47">
        <v>2</v>
      </c>
      <c r="G47" s="53" t="s">
        <v>201</v>
      </c>
      <c r="H47" s="54" t="s">
        <v>237</v>
      </c>
      <c r="I47" s="49">
        <v>14780.63</v>
      </c>
      <c r="J47" s="49">
        <f t="shared" si="0"/>
        <v>2956.1260000000002</v>
      </c>
      <c r="K47" s="49">
        <f t="shared" si="1"/>
        <v>1182.4503999999999</v>
      </c>
      <c r="L47" s="49">
        <f t="shared" si="2"/>
        <v>1231.7191666666665</v>
      </c>
      <c r="M47" s="44">
        <f t="shared" si="3"/>
        <v>1231.7191666666665</v>
      </c>
      <c r="N47" s="44">
        <f t="shared" si="4"/>
        <v>410.57305555555553</v>
      </c>
      <c r="O47" s="44">
        <v>1000</v>
      </c>
      <c r="P47" s="44">
        <v>0</v>
      </c>
      <c r="Q47" s="44">
        <v>0</v>
      </c>
      <c r="R47" s="44">
        <f>+VLOOKUP(A47,'Ajustes 25_V1'!$A$2:$T$115,20,0)</f>
        <v>0</v>
      </c>
      <c r="S47" s="44">
        <f t="shared" si="5"/>
        <v>22793.217788888891</v>
      </c>
      <c r="T47" s="65" t="str">
        <f>+VLOOKUP(A47,'Ajustes 25_V1'!$A$2:$L$115,12,0)</f>
        <v>14500-21000</v>
      </c>
      <c r="U47" s="44"/>
      <c r="V47" s="44"/>
      <c r="W47" s="64"/>
      <c r="X47" s="50">
        <v>15750</v>
      </c>
      <c r="Y47" s="57">
        <f>+X47/I47-1</f>
        <v>6.5583807997358745E-2</v>
      </c>
      <c r="Z47" s="50">
        <f>+X47-I47</f>
        <v>969.3700000000008</v>
      </c>
      <c r="AA47" s="56" t="s">
        <v>302</v>
      </c>
    </row>
    <row r="48" spans="1:27" ht="12" x14ac:dyDescent="0.25">
      <c r="A48" s="47">
        <v>231</v>
      </c>
      <c r="B48" s="47" t="s">
        <v>74</v>
      </c>
      <c r="C48" s="47" t="s">
        <v>4</v>
      </c>
      <c r="D48" s="48">
        <v>44690</v>
      </c>
      <c r="E48" s="47" t="s">
        <v>175</v>
      </c>
      <c r="F48" s="47">
        <v>1</v>
      </c>
      <c r="G48" s="53" t="s">
        <v>202</v>
      </c>
      <c r="H48" s="54" t="s">
        <v>238</v>
      </c>
      <c r="I48" s="49">
        <v>2785.68</v>
      </c>
      <c r="J48" s="49">
        <f t="shared" si="0"/>
        <v>557.13599999999997</v>
      </c>
      <c r="K48" s="49">
        <f t="shared" si="1"/>
        <v>222.8544</v>
      </c>
      <c r="L48" s="49">
        <f t="shared" si="2"/>
        <v>232.14</v>
      </c>
      <c r="M48" s="44">
        <f t="shared" si="3"/>
        <v>232.14</v>
      </c>
      <c r="N48" s="44">
        <f t="shared" si="4"/>
        <v>77.38</v>
      </c>
      <c r="O48" s="44">
        <v>0</v>
      </c>
      <c r="P48" s="44">
        <v>0</v>
      </c>
      <c r="Q48" s="44">
        <v>0</v>
      </c>
      <c r="R48" s="44">
        <f>+VLOOKUP(A48,'Ajustes 25_V1'!$A$2:$T$115,20,0)</f>
        <v>0</v>
      </c>
      <c r="S48" s="44">
        <f t="shared" si="5"/>
        <v>4107.3303999999998</v>
      </c>
      <c r="T48" s="65" t="str">
        <f>+VLOOKUP(A48,'Ajustes 25_V1'!$A$2:$L$115,12,0)</f>
        <v>2750-3300</v>
      </c>
      <c r="U48" s="44">
        <v>2650</v>
      </c>
      <c r="V48" s="44">
        <v>63.380000000000109</v>
      </c>
      <c r="W48" s="64">
        <v>2.450301938437038E-2</v>
      </c>
      <c r="X48" s="50">
        <v>3000</v>
      </c>
      <c r="Y48" s="57">
        <f>+X48/I48-1</f>
        <v>7.6936331524080304E-2</v>
      </c>
      <c r="Z48" s="50">
        <f>+X48-I48</f>
        <v>214.32000000000016</v>
      </c>
      <c r="AA48" s="56"/>
    </row>
    <row r="49" spans="1:27" ht="12" x14ac:dyDescent="0.25">
      <c r="A49" s="47">
        <v>261</v>
      </c>
      <c r="B49" s="47" t="s">
        <v>100</v>
      </c>
      <c r="C49" s="47" t="s">
        <v>4</v>
      </c>
      <c r="D49" s="48">
        <v>45154</v>
      </c>
      <c r="E49" s="47" t="s">
        <v>176</v>
      </c>
      <c r="F49" s="47">
        <v>1</v>
      </c>
      <c r="G49" s="53" t="s">
        <v>202</v>
      </c>
      <c r="H49" s="54" t="s">
        <v>238</v>
      </c>
      <c r="I49" s="49">
        <v>2470.3200000000002</v>
      </c>
      <c r="J49" s="49">
        <f t="shared" si="0"/>
        <v>494.06400000000008</v>
      </c>
      <c r="K49" s="49">
        <f t="shared" si="1"/>
        <v>197.62560000000002</v>
      </c>
      <c r="L49" s="49">
        <f t="shared" si="2"/>
        <v>205.86</v>
      </c>
      <c r="M49" s="44">
        <f t="shared" si="3"/>
        <v>205.86</v>
      </c>
      <c r="N49" s="44">
        <f t="shared" si="4"/>
        <v>68.62</v>
      </c>
      <c r="O49" s="44">
        <v>0</v>
      </c>
      <c r="P49" s="44">
        <v>0</v>
      </c>
      <c r="Q49" s="44">
        <v>0</v>
      </c>
      <c r="R49" s="44">
        <f>+VLOOKUP(A49,'Ajustes 25_V1'!$A$2:$T$115,20,0)</f>
        <v>0</v>
      </c>
      <c r="S49" s="44">
        <f t="shared" si="5"/>
        <v>3642.3496</v>
      </c>
      <c r="T49" s="65" t="str">
        <f>+VLOOKUP(A49,'Ajustes 25_V1'!$A$2:$L$115,12,0)</f>
        <v>2500-3000</v>
      </c>
      <c r="U49" s="44">
        <v>2350</v>
      </c>
      <c r="V49" s="44">
        <v>216</v>
      </c>
      <c r="W49" s="64">
        <v>0.10121836925960637</v>
      </c>
      <c r="X49" s="50">
        <v>2650</v>
      </c>
      <c r="Y49" s="57">
        <f>+X49/I49-1</f>
        <v>7.2735516046503967E-2</v>
      </c>
      <c r="Z49" s="50">
        <f>+X49-I49</f>
        <v>179.67999999999984</v>
      </c>
      <c r="AA49" s="56"/>
    </row>
    <row r="50" spans="1:27" ht="12" x14ac:dyDescent="0.25">
      <c r="A50" s="47">
        <v>215</v>
      </c>
      <c r="B50" s="47" t="s">
        <v>69</v>
      </c>
      <c r="C50" s="47" t="s">
        <v>4</v>
      </c>
      <c r="D50" s="48">
        <v>44123</v>
      </c>
      <c r="E50" s="47" t="s">
        <v>172</v>
      </c>
      <c r="F50" s="47">
        <v>1</v>
      </c>
      <c r="G50" s="53" t="s">
        <v>206</v>
      </c>
      <c r="H50" s="54" t="s">
        <v>240</v>
      </c>
      <c r="I50" s="49">
        <v>4204.8</v>
      </c>
      <c r="J50" s="49">
        <f t="shared" si="0"/>
        <v>840.96</v>
      </c>
      <c r="K50" s="49">
        <f t="shared" si="1"/>
        <v>336.38400000000001</v>
      </c>
      <c r="L50" s="49">
        <f t="shared" si="2"/>
        <v>350.40000000000003</v>
      </c>
      <c r="M50" s="44">
        <f t="shared" si="3"/>
        <v>350.4</v>
      </c>
      <c r="N50" s="44">
        <f t="shared" si="4"/>
        <v>116.80000000000001</v>
      </c>
      <c r="O50" s="44">
        <v>0</v>
      </c>
      <c r="P50" s="44">
        <v>0</v>
      </c>
      <c r="Q50" s="44">
        <v>0</v>
      </c>
      <c r="R50" s="44">
        <f>+VLOOKUP(A50,'Ajustes 25_V1'!$A$2:$T$115,20,0)</f>
        <v>0</v>
      </c>
      <c r="S50" s="44">
        <f t="shared" si="5"/>
        <v>6199.7439999999997</v>
      </c>
      <c r="T50" s="65" t="str">
        <f>+VLOOKUP(A50,'Ajustes 25_V1'!$A$2:$L$115,12,0)</f>
        <v>5000-6000</v>
      </c>
      <c r="U50" s="44">
        <v>4000</v>
      </c>
      <c r="V50" s="44">
        <v>1000</v>
      </c>
      <c r="W50" s="64">
        <v>0.1598147389257023</v>
      </c>
      <c r="X50" s="50">
        <v>4500</v>
      </c>
      <c r="Y50" s="57">
        <f>+X50/I50-1</f>
        <v>7.0205479452054798E-2</v>
      </c>
      <c r="Z50" s="50">
        <f>+X50-I50</f>
        <v>295.19999999999982</v>
      </c>
      <c r="AA50" s="56"/>
    </row>
    <row r="51" spans="1:27" ht="12" x14ac:dyDescent="0.25">
      <c r="A51" s="47">
        <v>183</v>
      </c>
      <c r="B51" s="47" t="s">
        <v>54</v>
      </c>
      <c r="C51" s="47" t="s">
        <v>4</v>
      </c>
      <c r="D51" s="48">
        <v>43409</v>
      </c>
      <c r="E51" s="47" t="s">
        <v>132</v>
      </c>
      <c r="F51" s="47">
        <v>1</v>
      </c>
      <c r="G51" s="53" t="s">
        <v>204</v>
      </c>
      <c r="H51" s="54" t="s">
        <v>250</v>
      </c>
      <c r="I51" s="49">
        <v>18242.400000000001</v>
      </c>
      <c r="J51" s="49">
        <f t="shared" si="0"/>
        <v>3648.4800000000005</v>
      </c>
      <c r="K51" s="49">
        <f t="shared" si="1"/>
        <v>1459.3920000000001</v>
      </c>
      <c r="L51" s="49">
        <f t="shared" si="2"/>
        <v>1520.2</v>
      </c>
      <c r="M51" s="44">
        <f t="shared" si="3"/>
        <v>1520.2</v>
      </c>
      <c r="N51" s="44">
        <f t="shared" si="4"/>
        <v>506.73333333333335</v>
      </c>
      <c r="O51" s="44">
        <v>0</v>
      </c>
      <c r="P51" s="44">
        <v>0</v>
      </c>
      <c r="Q51" s="44">
        <v>0</v>
      </c>
      <c r="R51" s="44">
        <f>+VLOOKUP(A51,'Ajustes 25_V1'!$A$2:$T$115,20,0)</f>
        <v>0</v>
      </c>
      <c r="S51" s="44">
        <f t="shared" si="5"/>
        <v>26897.405333333336</v>
      </c>
      <c r="T51" s="65" t="str">
        <f>+VLOOKUP(A51,'Ajustes 25_V1'!$A$2:$L$115,12,0)</f>
        <v>15000-25000</v>
      </c>
      <c r="U51" s="44">
        <v>17700</v>
      </c>
      <c r="V51" s="44">
        <v>1677.9699999999993</v>
      </c>
      <c r="W51" s="64">
        <v>0.10472892635951869</v>
      </c>
      <c r="X51" s="50">
        <v>19500</v>
      </c>
      <c r="Y51" s="57">
        <f>+X51/I51-1</f>
        <v>6.8938297592421982E-2</v>
      </c>
      <c r="Z51" s="50">
        <f>+X51-I51</f>
        <v>1257.5999999999985</v>
      </c>
      <c r="AA51" s="56"/>
    </row>
    <row r="52" spans="1:27" ht="12" x14ac:dyDescent="0.25">
      <c r="A52" s="47">
        <v>44</v>
      </c>
      <c r="B52" s="47" t="s">
        <v>19</v>
      </c>
      <c r="C52" s="47" t="s">
        <v>4</v>
      </c>
      <c r="D52" s="48">
        <v>40589</v>
      </c>
      <c r="E52" s="47" t="s">
        <v>132</v>
      </c>
      <c r="F52" s="47">
        <v>1</v>
      </c>
      <c r="G52" s="53" t="s">
        <v>204</v>
      </c>
      <c r="H52" s="54" t="s">
        <v>250</v>
      </c>
      <c r="I52" s="49">
        <v>22542.400000000001</v>
      </c>
      <c r="J52" s="49">
        <f t="shared" si="0"/>
        <v>4508.4800000000005</v>
      </c>
      <c r="K52" s="49">
        <f t="shared" si="1"/>
        <v>1803.3920000000001</v>
      </c>
      <c r="L52" s="49">
        <f t="shared" si="2"/>
        <v>1878.5333333333335</v>
      </c>
      <c r="M52" s="44">
        <f t="shared" si="3"/>
        <v>1878.5333333333335</v>
      </c>
      <c r="N52" s="44">
        <f t="shared" si="4"/>
        <v>626.17777777777781</v>
      </c>
      <c r="O52" s="44">
        <v>0</v>
      </c>
      <c r="P52" s="44">
        <v>0</v>
      </c>
      <c r="Q52" s="44">
        <v>0</v>
      </c>
      <c r="R52" s="44">
        <f>+VLOOKUP(A52,'Ajustes 25_V1'!$A$2:$T$115,20,0)</f>
        <v>0</v>
      </c>
      <c r="S52" s="44">
        <f t="shared" si="5"/>
        <v>33237.516444444445</v>
      </c>
      <c r="T52" s="65" t="str">
        <f>+VLOOKUP(A52,'Ajustes 25_V1'!$A$2:$L$115,12,0)</f>
        <v>15000-25000</v>
      </c>
      <c r="U52" s="44">
        <v>22000</v>
      </c>
      <c r="V52" s="44">
        <v>1277.9700000000012</v>
      </c>
      <c r="W52" s="64">
        <v>6.1672046609333217E-2</v>
      </c>
      <c r="X52" s="50">
        <v>23500</v>
      </c>
      <c r="Y52" s="57">
        <f>+X52/I52-1</f>
        <v>4.2479948896301911E-2</v>
      </c>
      <c r="Z52" s="50">
        <f>+X52-I52</f>
        <v>957.59999999999854</v>
      </c>
      <c r="AA52" s="56"/>
    </row>
    <row r="53" spans="1:27" ht="12" x14ac:dyDescent="0.25">
      <c r="A53" s="47">
        <v>211</v>
      </c>
      <c r="B53" s="47" t="s">
        <v>67</v>
      </c>
      <c r="C53" s="47" t="s">
        <v>4</v>
      </c>
      <c r="D53" s="48">
        <v>44069</v>
      </c>
      <c r="E53" s="47" t="s">
        <v>171</v>
      </c>
      <c r="F53" s="47">
        <v>1</v>
      </c>
      <c r="G53" s="53" t="s">
        <v>206</v>
      </c>
      <c r="H53" s="54" t="s">
        <v>240</v>
      </c>
      <c r="I53" s="49">
        <v>15042.4</v>
      </c>
      <c r="J53" s="49">
        <f t="shared" si="0"/>
        <v>3008.48</v>
      </c>
      <c r="K53" s="49">
        <f t="shared" si="1"/>
        <v>1203.3920000000001</v>
      </c>
      <c r="L53" s="49">
        <f t="shared" si="2"/>
        <v>1253.5333333333333</v>
      </c>
      <c r="M53" s="44">
        <f t="shared" si="3"/>
        <v>1253.5333333333333</v>
      </c>
      <c r="N53" s="44">
        <f t="shared" si="4"/>
        <v>417.84444444444443</v>
      </c>
      <c r="O53" s="44">
        <v>2000</v>
      </c>
      <c r="P53" s="44">
        <v>0</v>
      </c>
      <c r="Q53" s="44">
        <v>0</v>
      </c>
      <c r="R53" s="44">
        <f>+VLOOKUP(A53,'Ajustes 25_V1'!$A$2:$T$115,20,0)</f>
        <v>0</v>
      </c>
      <c r="S53" s="44">
        <f t="shared" si="5"/>
        <v>24179.18311111111</v>
      </c>
      <c r="T53" s="65" t="str">
        <f>+VLOOKUP(A53,'Ajustes 25_V1'!$A$2:$L$115,12,0)</f>
        <v>20000-30000</v>
      </c>
      <c r="U53" s="44">
        <v>14500</v>
      </c>
      <c r="V53" s="44">
        <v>477.96999999999935</v>
      </c>
      <c r="W53" s="64">
        <v>3.4087075837093438E-2</v>
      </c>
      <c r="X53" s="50">
        <v>16000</v>
      </c>
      <c r="Y53" s="57">
        <f>+X53/I53-1</f>
        <v>6.3660054246662767E-2</v>
      </c>
      <c r="Z53" s="50">
        <f>+X53-I53</f>
        <v>957.60000000000036</v>
      </c>
      <c r="AA53" s="56" t="s">
        <v>303</v>
      </c>
    </row>
    <row r="54" spans="1:27" ht="12" x14ac:dyDescent="0.25">
      <c r="A54" s="47">
        <v>42</v>
      </c>
      <c r="B54" s="47" t="s">
        <v>17</v>
      </c>
      <c r="C54" s="47" t="s">
        <v>4</v>
      </c>
      <c r="D54" s="48">
        <v>40570</v>
      </c>
      <c r="E54" s="47" t="s">
        <v>130</v>
      </c>
      <c r="F54" s="47">
        <v>1</v>
      </c>
      <c r="G54" s="53" t="s">
        <v>202</v>
      </c>
      <c r="H54" s="54" t="s">
        <v>240</v>
      </c>
      <c r="I54" s="49">
        <v>16042.4</v>
      </c>
      <c r="J54" s="49">
        <f t="shared" si="0"/>
        <v>3208.48</v>
      </c>
      <c r="K54" s="49">
        <f t="shared" si="1"/>
        <v>1283.3920000000001</v>
      </c>
      <c r="L54" s="49">
        <f t="shared" si="2"/>
        <v>1336.8666666666666</v>
      </c>
      <c r="M54" s="44">
        <f t="shared" si="3"/>
        <v>1336.8666666666668</v>
      </c>
      <c r="N54" s="44">
        <f t="shared" si="4"/>
        <v>445.62222222222221</v>
      </c>
      <c r="O54" s="44">
        <v>1500</v>
      </c>
      <c r="P54" s="44">
        <v>0</v>
      </c>
      <c r="Q54" s="44">
        <v>0</v>
      </c>
      <c r="R54" s="44">
        <f>+VLOOKUP(A54,'Ajustes 25_V1'!$A$2:$T$115,20,0)</f>
        <v>0</v>
      </c>
      <c r="S54" s="44">
        <f t="shared" si="5"/>
        <v>25153.627555555555</v>
      </c>
      <c r="T54" s="65" t="str">
        <f>+VLOOKUP(A54,'Ajustes 25_V1'!$A$2:$L$115,12,0)</f>
        <v>15000-25000</v>
      </c>
      <c r="U54" s="44">
        <v>15500</v>
      </c>
      <c r="V54" s="44">
        <v>661.77000000000044</v>
      </c>
      <c r="W54" s="64">
        <v>4.4598985188934293E-2</v>
      </c>
      <c r="X54" s="50">
        <v>17000</v>
      </c>
      <c r="Y54" s="57">
        <f>+X54/I54-1</f>
        <v>5.9691816685782717E-2</v>
      </c>
      <c r="Z54" s="50">
        <f>+X54-I54</f>
        <v>957.60000000000036</v>
      </c>
      <c r="AA54" s="56"/>
    </row>
    <row r="55" spans="1:27" ht="12" x14ac:dyDescent="0.25">
      <c r="A55" s="47">
        <v>251</v>
      </c>
      <c r="B55" s="47" t="s">
        <v>91</v>
      </c>
      <c r="C55" s="47" t="s">
        <v>4</v>
      </c>
      <c r="D55" s="48">
        <v>45020</v>
      </c>
      <c r="E55" s="47" t="s">
        <v>181</v>
      </c>
      <c r="F55" s="47">
        <v>2</v>
      </c>
      <c r="G55" s="53" t="s">
        <v>213</v>
      </c>
      <c r="H55" s="54" t="s">
        <v>236</v>
      </c>
      <c r="I55" s="49">
        <v>3789.94</v>
      </c>
      <c r="J55" s="49">
        <f t="shared" si="0"/>
        <v>757.98800000000006</v>
      </c>
      <c r="K55" s="49">
        <f t="shared" si="1"/>
        <v>303.1952</v>
      </c>
      <c r="L55" s="49">
        <f t="shared" si="2"/>
        <v>315.82833333333332</v>
      </c>
      <c r="M55" s="44">
        <f t="shared" si="3"/>
        <v>315.82833333333332</v>
      </c>
      <c r="N55" s="44">
        <f t="shared" si="4"/>
        <v>105.27611111111111</v>
      </c>
      <c r="O55" s="44">
        <v>0</v>
      </c>
      <c r="P55" s="44">
        <v>0</v>
      </c>
      <c r="Q55" s="44">
        <v>0</v>
      </c>
      <c r="R55" s="44">
        <f>+VLOOKUP(A55,'Ajustes 25_V1'!$A$2:$T$115,20,0)</f>
        <v>0</v>
      </c>
      <c r="S55" s="44">
        <f t="shared" si="5"/>
        <v>5588.0559777777771</v>
      </c>
      <c r="T55" s="65" t="str">
        <f>+VLOOKUP(A55,'Ajustes 25_V1'!$A$2:$L$115,12,0)</f>
        <v>3500-4500</v>
      </c>
      <c r="U55" s="44"/>
      <c r="V55" s="44"/>
      <c r="W55" s="64"/>
      <c r="X55" s="50">
        <v>4000</v>
      </c>
      <c r="Y55" s="57">
        <f>+X55/I55-1</f>
        <v>5.5425679562209451E-2</v>
      </c>
      <c r="Z55" s="50">
        <f>+X55-I55</f>
        <v>210.05999999999995</v>
      </c>
      <c r="AA55" s="56"/>
    </row>
    <row r="56" spans="1:27" ht="12" x14ac:dyDescent="0.25">
      <c r="A56" s="47">
        <v>10</v>
      </c>
      <c r="B56" s="47" t="s">
        <v>10</v>
      </c>
      <c r="C56" s="47" t="s">
        <v>4</v>
      </c>
      <c r="D56" s="48">
        <v>39461</v>
      </c>
      <c r="E56" s="47" t="s">
        <v>259</v>
      </c>
      <c r="F56" s="47">
        <v>2</v>
      </c>
      <c r="G56" s="53" t="s">
        <v>198</v>
      </c>
      <c r="H56" s="54" t="s">
        <v>237</v>
      </c>
      <c r="I56" s="49">
        <v>6633.91</v>
      </c>
      <c r="J56" s="49">
        <f t="shared" si="0"/>
        <v>1326.7820000000002</v>
      </c>
      <c r="K56" s="49">
        <f t="shared" si="1"/>
        <v>530.71280000000002</v>
      </c>
      <c r="L56" s="49">
        <f t="shared" si="2"/>
        <v>552.82583333333332</v>
      </c>
      <c r="M56" s="44">
        <f t="shared" si="3"/>
        <v>552.82583333333332</v>
      </c>
      <c r="N56" s="44">
        <f t="shared" si="4"/>
        <v>184.27527777777777</v>
      </c>
      <c r="O56" s="44">
        <v>0</v>
      </c>
      <c r="P56" s="44">
        <v>0</v>
      </c>
      <c r="Q56" s="44">
        <v>0</v>
      </c>
      <c r="R56" s="44">
        <f>+VLOOKUP(A56,'Ajustes 25_V1'!$A$2:$T$115,20,0)</f>
        <v>0</v>
      </c>
      <c r="S56" s="44">
        <f t="shared" si="5"/>
        <v>9781.3317444444438</v>
      </c>
      <c r="T56" s="65" t="str">
        <f>+VLOOKUP(A56,'Ajustes 25_V1'!$A$2:$L$115,12,0)</f>
        <v>6500-7500</v>
      </c>
      <c r="U56" s="44"/>
      <c r="V56" s="44"/>
      <c r="W56" s="64"/>
      <c r="X56" s="50">
        <v>7000</v>
      </c>
      <c r="Y56" s="57">
        <f>+X56/I56-1</f>
        <v>5.5184649776677697E-2</v>
      </c>
      <c r="Z56" s="50">
        <f>+X56-I56</f>
        <v>366.09000000000015</v>
      </c>
      <c r="AA56" s="56"/>
    </row>
    <row r="57" spans="1:27" ht="12" x14ac:dyDescent="0.25">
      <c r="A57" s="47">
        <v>252</v>
      </c>
      <c r="B57" s="47" t="s">
        <v>92</v>
      </c>
      <c r="C57" s="47" t="s">
        <v>4</v>
      </c>
      <c r="D57" s="48">
        <v>45026</v>
      </c>
      <c r="E57" s="47" t="s">
        <v>182</v>
      </c>
      <c r="F57" s="47">
        <v>2</v>
      </c>
      <c r="G57" s="53" t="s">
        <v>213</v>
      </c>
      <c r="H57" s="54" t="s">
        <v>241</v>
      </c>
      <c r="I57" s="49">
        <v>11846.9</v>
      </c>
      <c r="J57" s="49">
        <f t="shared" si="0"/>
        <v>2369.38</v>
      </c>
      <c r="K57" s="49">
        <f t="shared" si="1"/>
        <v>947.75199999999995</v>
      </c>
      <c r="L57" s="49">
        <f t="shared" si="2"/>
        <v>987.24166666666667</v>
      </c>
      <c r="M57" s="44">
        <f t="shared" si="3"/>
        <v>987.24166666666656</v>
      </c>
      <c r="N57" s="44">
        <f t="shared" si="4"/>
        <v>329.08055555555558</v>
      </c>
      <c r="O57" s="44">
        <v>500</v>
      </c>
      <c r="P57" s="44">
        <v>0</v>
      </c>
      <c r="Q57" s="44">
        <v>0</v>
      </c>
      <c r="R57" s="44">
        <f>+VLOOKUP(A57,'Ajustes 25_V1'!$A$2:$T$115,20,0)</f>
        <v>0</v>
      </c>
      <c r="S57" s="44">
        <f t="shared" si="5"/>
        <v>17967.595888888889</v>
      </c>
      <c r="T57" s="65" t="str">
        <f>+VLOOKUP(A57,'Ajustes 25_V1'!$A$2:$L$115,12,0)</f>
        <v>15000-20000</v>
      </c>
      <c r="U57" s="44"/>
      <c r="V57" s="44"/>
      <c r="W57" s="64"/>
      <c r="X57" s="50">
        <v>13000</v>
      </c>
      <c r="Y57" s="57">
        <f>+X57/I57-1</f>
        <v>9.7333479644464038E-2</v>
      </c>
      <c r="Z57" s="50">
        <f>+X57-I57</f>
        <v>1153.1000000000004</v>
      </c>
      <c r="AA57" s="56" t="s">
        <v>304</v>
      </c>
    </row>
    <row r="58" spans="1:27" ht="12" x14ac:dyDescent="0.25">
      <c r="A58" s="47">
        <v>149</v>
      </c>
      <c r="B58" s="47" t="s">
        <v>43</v>
      </c>
      <c r="C58" s="47" t="s">
        <v>4</v>
      </c>
      <c r="D58" s="48">
        <v>42667</v>
      </c>
      <c r="E58" s="47" t="s">
        <v>153</v>
      </c>
      <c r="F58" s="47">
        <v>2</v>
      </c>
      <c r="G58" s="53" t="s">
        <v>212</v>
      </c>
      <c r="H58" s="54" t="s">
        <v>241</v>
      </c>
      <c r="I58" s="49">
        <v>5781.6</v>
      </c>
      <c r="J58" s="49">
        <f t="shared" si="0"/>
        <v>1156.3200000000002</v>
      </c>
      <c r="K58" s="49">
        <f t="shared" si="1"/>
        <v>462.52800000000002</v>
      </c>
      <c r="L58" s="49">
        <f t="shared" si="2"/>
        <v>481.8</v>
      </c>
      <c r="M58" s="44">
        <f t="shared" si="3"/>
        <v>481.8</v>
      </c>
      <c r="N58" s="44">
        <f t="shared" si="4"/>
        <v>160.6</v>
      </c>
      <c r="O58" s="44">
        <v>0</v>
      </c>
      <c r="P58" s="44">
        <v>0</v>
      </c>
      <c r="Q58" s="44">
        <f>+((((I58/30)*7)/44)/3)*50</f>
        <v>511.00000000000006</v>
      </c>
      <c r="R58" s="44">
        <f>+VLOOKUP(A58,'Ajustes 25_V1'!$A$2:$T$115,20,0)</f>
        <v>0</v>
      </c>
      <c r="S58" s="44">
        <f t="shared" si="5"/>
        <v>9035.648000000001</v>
      </c>
      <c r="T58" s="65" t="str">
        <f>+VLOOKUP(A58,'Ajustes 25_V1'!$A$2:$L$115,12,0)</f>
        <v>5500-6500</v>
      </c>
      <c r="U58" s="44">
        <v>5500</v>
      </c>
      <c r="V58" s="44">
        <v>793.1899999999996</v>
      </c>
      <c r="W58" s="64">
        <v>0.16851965556289705</v>
      </c>
      <c r="X58" s="50">
        <v>6000</v>
      </c>
      <c r="Y58" s="57">
        <f>+X58/I58-1</f>
        <v>3.7775010377750107E-2</v>
      </c>
      <c r="Z58" s="50">
        <f>+X58-I58</f>
        <v>218.39999999999964</v>
      </c>
      <c r="AA58" s="56" t="s">
        <v>230</v>
      </c>
    </row>
    <row r="59" spans="1:27" ht="12" x14ac:dyDescent="0.25">
      <c r="A59" s="47">
        <v>55</v>
      </c>
      <c r="B59" s="47" t="s">
        <v>20</v>
      </c>
      <c r="C59" s="47" t="s">
        <v>4</v>
      </c>
      <c r="D59" s="48">
        <v>40826</v>
      </c>
      <c r="E59" s="47" t="s">
        <v>133</v>
      </c>
      <c r="F59" s="47">
        <v>2</v>
      </c>
      <c r="G59" s="53" t="s">
        <v>205</v>
      </c>
      <c r="H59" s="54" t="s">
        <v>241</v>
      </c>
      <c r="I59" s="49">
        <v>12064.43</v>
      </c>
      <c r="J59" s="49">
        <f t="shared" si="0"/>
        <v>2412.886</v>
      </c>
      <c r="K59" s="49">
        <f t="shared" si="1"/>
        <v>965.15440000000001</v>
      </c>
      <c r="L59" s="49">
        <f t="shared" si="2"/>
        <v>1005.3691666666667</v>
      </c>
      <c r="M59" s="44">
        <f t="shared" si="3"/>
        <v>1005.3691666666667</v>
      </c>
      <c r="N59" s="44">
        <f t="shared" si="4"/>
        <v>335.1230555555556</v>
      </c>
      <c r="O59" s="44">
        <v>0</v>
      </c>
      <c r="P59" s="44">
        <v>0</v>
      </c>
      <c r="Q59" s="44">
        <v>0</v>
      </c>
      <c r="R59" s="44">
        <f>+VLOOKUP(A59,'Ajustes 25_V1'!$A$2:$T$115,20,0)</f>
        <v>0</v>
      </c>
      <c r="S59" s="44">
        <f t="shared" si="5"/>
        <v>17788.331788888889</v>
      </c>
      <c r="T59" s="65" t="str">
        <f>+VLOOKUP(A59,'Ajustes 25_V1'!$A$2:$L$115,12,0)</f>
        <v>12500-15000</v>
      </c>
      <c r="U59" s="44"/>
      <c r="V59" s="44"/>
      <c r="W59" s="64"/>
      <c r="X59" s="50">
        <v>12700</v>
      </c>
      <c r="Y59" s="57">
        <f>+X59/I59-1</f>
        <v>5.268131192273473E-2</v>
      </c>
      <c r="Z59" s="50">
        <f>+X59-I59</f>
        <v>635.56999999999971</v>
      </c>
      <c r="AA59" s="56"/>
    </row>
    <row r="60" spans="1:27" ht="12" x14ac:dyDescent="0.25">
      <c r="A60" s="47">
        <v>163</v>
      </c>
      <c r="B60" s="47" t="s">
        <v>46</v>
      </c>
      <c r="C60" s="47" t="s">
        <v>4</v>
      </c>
      <c r="D60" s="48">
        <v>43024</v>
      </c>
      <c r="E60" s="47" t="s">
        <v>132</v>
      </c>
      <c r="F60" s="47">
        <v>1</v>
      </c>
      <c r="G60" s="53" t="s">
        <v>204</v>
      </c>
      <c r="H60" s="54" t="s">
        <v>250</v>
      </c>
      <c r="I60" s="49">
        <v>14264.43</v>
      </c>
      <c r="J60" s="49">
        <f t="shared" si="0"/>
        <v>2852.8860000000004</v>
      </c>
      <c r="K60" s="49">
        <f t="shared" si="1"/>
        <v>1141.1544000000001</v>
      </c>
      <c r="L60" s="49">
        <f t="shared" si="2"/>
        <v>1188.7025000000001</v>
      </c>
      <c r="M60" s="44">
        <f t="shared" si="3"/>
        <v>1188.7024999999999</v>
      </c>
      <c r="N60" s="44">
        <f t="shared" si="4"/>
        <v>396.23416666666668</v>
      </c>
      <c r="O60" s="44">
        <v>0</v>
      </c>
      <c r="P60" s="44">
        <v>0</v>
      </c>
      <c r="Q60" s="44">
        <v>0</v>
      </c>
      <c r="R60" s="44">
        <f>+VLOOKUP(A60,'Ajustes 25_V1'!$A$2:$T$115,20,0)</f>
        <v>0</v>
      </c>
      <c r="S60" s="44">
        <f t="shared" si="5"/>
        <v>21032.109566666662</v>
      </c>
      <c r="T60" s="65" t="str">
        <f>+VLOOKUP(A60,'Ajustes 25_V1'!$A$2:$L$115,12,0)</f>
        <v>15000-25000</v>
      </c>
      <c r="U60" s="44"/>
      <c r="V60" s="44"/>
      <c r="W60" s="64"/>
      <c r="X60" s="50">
        <v>15000</v>
      </c>
      <c r="Y60" s="57">
        <f>+X60/I60-1</f>
        <v>5.1566729269939326E-2</v>
      </c>
      <c r="Z60" s="50">
        <f>+X60-I60</f>
        <v>735.56999999999971</v>
      </c>
      <c r="AA60" s="56"/>
    </row>
    <row r="61" spans="1:27" ht="12" x14ac:dyDescent="0.25">
      <c r="A61" s="47">
        <v>116</v>
      </c>
      <c r="B61" s="47" t="s">
        <v>32</v>
      </c>
      <c r="C61" s="47" t="s">
        <v>4</v>
      </c>
      <c r="D61" s="48">
        <v>41960</v>
      </c>
      <c r="E61" s="47" t="s">
        <v>143</v>
      </c>
      <c r="F61" s="47">
        <v>1</v>
      </c>
      <c r="G61" s="53" t="s">
        <v>209</v>
      </c>
      <c r="H61" s="54" t="s">
        <v>241</v>
      </c>
      <c r="I61" s="49">
        <v>14542.4</v>
      </c>
      <c r="J61" s="49">
        <f t="shared" si="0"/>
        <v>2908.48</v>
      </c>
      <c r="K61" s="49">
        <f t="shared" si="1"/>
        <v>1163.3920000000001</v>
      </c>
      <c r="L61" s="49">
        <f t="shared" si="2"/>
        <v>1211.8666666666666</v>
      </c>
      <c r="M61" s="44">
        <f t="shared" si="3"/>
        <v>1211.8666666666668</v>
      </c>
      <c r="N61" s="44">
        <f t="shared" si="4"/>
        <v>403.95555555555552</v>
      </c>
      <c r="O61" s="44">
        <v>1000</v>
      </c>
      <c r="P61" s="44">
        <v>0</v>
      </c>
      <c r="Q61" s="44">
        <v>0</v>
      </c>
      <c r="R61" s="44">
        <f>+VLOOKUP(A61,'Ajustes 25_V1'!$A$2:$T$115,20,0)</f>
        <v>0</v>
      </c>
      <c r="S61" s="44">
        <f t="shared" si="5"/>
        <v>22441.960888888891</v>
      </c>
      <c r="T61" s="65" t="str">
        <f>+VLOOKUP(A61,'Ajustes 25_V1'!$A$2:$L$115,12,0)</f>
        <v>15000-25000</v>
      </c>
      <c r="U61" s="44">
        <v>14000</v>
      </c>
      <c r="V61" s="44">
        <v>732.96999999999935</v>
      </c>
      <c r="W61" s="64">
        <v>5.5247481915696228E-2</v>
      </c>
      <c r="X61" s="50">
        <v>15250</v>
      </c>
      <c r="Y61" s="57">
        <f>+X61/I61-1</f>
        <v>4.8657718120805438E-2</v>
      </c>
      <c r="Z61" s="50">
        <f>+X61-I61</f>
        <v>707.60000000000036</v>
      </c>
      <c r="AA61" s="56" t="s">
        <v>296</v>
      </c>
    </row>
    <row r="62" spans="1:27" ht="12" x14ac:dyDescent="0.25">
      <c r="A62" s="47">
        <v>9</v>
      </c>
      <c r="B62" s="47" t="s">
        <v>9</v>
      </c>
      <c r="C62" s="47" t="s">
        <v>4</v>
      </c>
      <c r="D62" s="48">
        <v>39398</v>
      </c>
      <c r="E62" s="47" t="s">
        <v>124</v>
      </c>
      <c r="F62" s="47">
        <v>2</v>
      </c>
      <c r="G62" s="53" t="s">
        <v>197</v>
      </c>
      <c r="H62" s="54" t="s">
        <v>249</v>
      </c>
      <c r="I62" s="49">
        <v>13542.4</v>
      </c>
      <c r="J62" s="49">
        <f t="shared" si="0"/>
        <v>2708.48</v>
      </c>
      <c r="K62" s="49">
        <f t="shared" si="1"/>
        <v>1083.3920000000001</v>
      </c>
      <c r="L62" s="49">
        <f t="shared" si="2"/>
        <v>1128.5333333333333</v>
      </c>
      <c r="M62" s="44">
        <f t="shared" si="3"/>
        <v>1128.5333333333333</v>
      </c>
      <c r="N62" s="44">
        <f t="shared" si="4"/>
        <v>376.17777777777775</v>
      </c>
      <c r="O62" s="44">
        <v>0</v>
      </c>
      <c r="P62" s="44">
        <v>3200.1191666666668</v>
      </c>
      <c r="Q62" s="44">
        <v>0</v>
      </c>
      <c r="R62" s="44">
        <f>+VLOOKUP(A62,'Ajustes 25_V1'!$A$2:$T$115,20,0)</f>
        <v>0</v>
      </c>
      <c r="S62" s="44">
        <f t="shared" si="5"/>
        <v>23167.635611111113</v>
      </c>
      <c r="T62" s="65" t="str">
        <f>+VLOOKUP(A62,'Ajustes 25_V1'!$A$2:$L$115,12,0)</f>
        <v>15000-25000</v>
      </c>
      <c r="U62" s="44">
        <v>13000</v>
      </c>
      <c r="V62" s="44">
        <v>1220.7700000000004</v>
      </c>
      <c r="W62" s="64">
        <v>0.10363750431904296</v>
      </c>
      <c r="X62" s="50">
        <v>14200</v>
      </c>
      <c r="Y62" s="57">
        <f>+X62/I62-1</f>
        <v>4.8558601134215618E-2</v>
      </c>
      <c r="Z62" s="50">
        <f>+X62-I62</f>
        <v>657.60000000000036</v>
      </c>
      <c r="AA62" s="56"/>
    </row>
    <row r="63" spans="1:27" ht="12" x14ac:dyDescent="0.25">
      <c r="A63" s="47">
        <v>146</v>
      </c>
      <c r="B63" s="47" t="s">
        <v>41</v>
      </c>
      <c r="C63" s="47" t="s">
        <v>4</v>
      </c>
      <c r="D63" s="48">
        <v>42618</v>
      </c>
      <c r="E63" s="47" t="s">
        <v>151</v>
      </c>
      <c r="F63" s="47">
        <v>2</v>
      </c>
      <c r="G63" s="53" t="s">
        <v>213</v>
      </c>
      <c r="H63" s="54" t="s">
        <v>236</v>
      </c>
      <c r="I63" s="49">
        <v>4487.8500000000004</v>
      </c>
      <c r="J63" s="49">
        <f t="shared" si="0"/>
        <v>897.57000000000016</v>
      </c>
      <c r="K63" s="49">
        <f t="shared" si="1"/>
        <v>359.02800000000002</v>
      </c>
      <c r="L63" s="49">
        <f t="shared" si="2"/>
        <v>373.98750000000001</v>
      </c>
      <c r="M63" s="44">
        <f t="shared" si="3"/>
        <v>373.98750000000001</v>
      </c>
      <c r="N63" s="44">
        <f t="shared" si="4"/>
        <v>124.66250000000001</v>
      </c>
      <c r="O63" s="44">
        <v>0</v>
      </c>
      <c r="P63" s="44">
        <v>0</v>
      </c>
      <c r="Q63" s="44">
        <v>0</v>
      </c>
      <c r="R63" s="44">
        <f>+VLOOKUP(A63,'Ajustes 25_V1'!$A$2:$T$115,20,0)</f>
        <v>0</v>
      </c>
      <c r="S63" s="44">
        <f t="shared" si="5"/>
        <v>6617.085500000001</v>
      </c>
      <c r="T63" s="65" t="str">
        <f>+VLOOKUP(A63,'Ajustes 25_V1'!$A$2:$L$115,12,0)</f>
        <v>4500-5500</v>
      </c>
      <c r="U63" s="44"/>
      <c r="V63" s="44"/>
      <c r="W63" s="64"/>
      <c r="X63" s="50">
        <v>4487.8500000000004</v>
      </c>
      <c r="Y63" s="57">
        <f>+X63/I63-1</f>
        <v>0</v>
      </c>
      <c r="Z63" s="50">
        <f>+X63-I63</f>
        <v>0</v>
      </c>
      <c r="AA63" s="56"/>
    </row>
    <row r="64" spans="1:27" ht="12" x14ac:dyDescent="0.25">
      <c r="A64" s="47">
        <v>56</v>
      </c>
      <c r="B64" s="47" t="s">
        <v>21</v>
      </c>
      <c r="C64" s="47" t="s">
        <v>4</v>
      </c>
      <c r="D64" s="48">
        <v>40940</v>
      </c>
      <c r="E64" s="47" t="s">
        <v>134</v>
      </c>
      <c r="F64" s="47">
        <v>1</v>
      </c>
      <c r="G64" s="53" t="s">
        <v>206</v>
      </c>
      <c r="H64" s="54" t="s">
        <v>240</v>
      </c>
      <c r="I64" s="49">
        <v>11056.52</v>
      </c>
      <c r="J64" s="49">
        <f t="shared" si="0"/>
        <v>2211.3040000000001</v>
      </c>
      <c r="K64" s="49">
        <f t="shared" si="1"/>
        <v>884.52160000000003</v>
      </c>
      <c r="L64" s="49">
        <f t="shared" si="2"/>
        <v>921.37666666666667</v>
      </c>
      <c r="M64" s="44">
        <f t="shared" si="3"/>
        <v>921.37666666666678</v>
      </c>
      <c r="N64" s="44">
        <f t="shared" si="4"/>
        <v>307.12555555555554</v>
      </c>
      <c r="O64" s="44">
        <v>0</v>
      </c>
      <c r="P64" s="44">
        <v>0</v>
      </c>
      <c r="Q64" s="44">
        <v>0</v>
      </c>
      <c r="R64" s="44">
        <f>+VLOOKUP(A64,'Ajustes 25_V1'!$A$2:$T$115,20,0)</f>
        <v>0</v>
      </c>
      <c r="S64" s="44">
        <f t="shared" si="5"/>
        <v>16302.224488888891</v>
      </c>
      <c r="T64" s="65" t="str">
        <f>+VLOOKUP(A64,'Ajustes 25_V1'!$A$2:$L$115,12,0)</f>
        <v>11000-15000</v>
      </c>
      <c r="U64" s="44"/>
      <c r="V64" s="44"/>
      <c r="W64" s="64"/>
      <c r="X64" s="50">
        <v>11700</v>
      </c>
      <c r="Y64" s="57">
        <f>+X64/I64-1</f>
        <v>5.8199144034470018E-2</v>
      </c>
      <c r="Z64" s="50">
        <f>+X64-I64</f>
        <v>643.47999999999956</v>
      </c>
      <c r="AA64" s="56"/>
    </row>
    <row r="65" spans="1:27" ht="12" x14ac:dyDescent="0.25">
      <c r="A65" s="47">
        <v>288</v>
      </c>
      <c r="B65" s="47" t="s">
        <v>120</v>
      </c>
      <c r="C65" s="47" t="s">
        <v>4</v>
      </c>
      <c r="D65" s="48">
        <v>45597</v>
      </c>
      <c r="E65" s="47" t="s">
        <v>193</v>
      </c>
      <c r="F65" s="47">
        <v>1</v>
      </c>
      <c r="G65" s="53" t="s">
        <v>210</v>
      </c>
      <c r="H65" s="54" t="s">
        <v>234</v>
      </c>
      <c r="I65" s="49">
        <v>2243</v>
      </c>
      <c r="J65" s="49">
        <f t="shared" si="0"/>
        <v>448.6</v>
      </c>
      <c r="K65" s="49">
        <f t="shared" si="1"/>
        <v>179.44</v>
      </c>
      <c r="L65" s="49">
        <f t="shared" si="2"/>
        <v>186.91666666666666</v>
      </c>
      <c r="M65" s="44">
        <f t="shared" si="3"/>
        <v>186.91666666666666</v>
      </c>
      <c r="N65" s="44">
        <f t="shared" si="4"/>
        <v>62.30555555555555</v>
      </c>
      <c r="O65" s="44">
        <v>0</v>
      </c>
      <c r="P65" s="44">
        <v>0</v>
      </c>
      <c r="Q65" s="44">
        <v>0</v>
      </c>
      <c r="R65" s="44">
        <f>+VLOOKUP(A65,'Ajustes 25_V1'!$A$2:$T$115,20,0)</f>
        <v>672.9</v>
      </c>
      <c r="S65" s="44">
        <f t="shared" si="5"/>
        <v>3980.0788888888887</v>
      </c>
      <c r="T65" s="65" t="str">
        <f>+VLOOKUP(A65,'Ajustes 25_V1'!$A$2:$L$115,12,0)</f>
        <v>1500-2500</v>
      </c>
      <c r="U65" s="44"/>
      <c r="V65" s="44"/>
      <c r="W65" s="64"/>
      <c r="X65" s="50">
        <v>2243</v>
      </c>
      <c r="Y65" s="57">
        <f>+X65/I65-1</f>
        <v>0</v>
      </c>
      <c r="Z65" s="50">
        <f>+X65-I65</f>
        <v>0</v>
      </c>
      <c r="AA65" s="56"/>
    </row>
    <row r="66" spans="1:27" ht="12" x14ac:dyDescent="0.25">
      <c r="A66" s="47">
        <v>169</v>
      </c>
      <c r="B66" s="47" t="s">
        <v>48</v>
      </c>
      <c r="C66" s="47" t="s">
        <v>4</v>
      </c>
      <c r="D66" s="48">
        <v>43192</v>
      </c>
      <c r="E66" s="47" t="s">
        <v>156</v>
      </c>
      <c r="F66" s="47">
        <v>1</v>
      </c>
      <c r="G66" s="53" t="s">
        <v>214</v>
      </c>
      <c r="H66" s="54" t="s">
        <v>235</v>
      </c>
      <c r="I66" s="49">
        <v>4019.29</v>
      </c>
      <c r="J66" s="49">
        <f t="shared" si="0"/>
        <v>803.85800000000006</v>
      </c>
      <c r="K66" s="49">
        <f t="shared" si="1"/>
        <v>321.54320000000001</v>
      </c>
      <c r="L66" s="49">
        <f t="shared" si="2"/>
        <v>334.94083333333333</v>
      </c>
      <c r="M66" s="44">
        <f t="shared" si="3"/>
        <v>334.94083333333333</v>
      </c>
      <c r="N66" s="44">
        <f t="shared" si="4"/>
        <v>111.64694444444444</v>
      </c>
      <c r="O66" s="44">
        <v>0</v>
      </c>
      <c r="P66" s="44">
        <v>0</v>
      </c>
      <c r="Q66" s="44">
        <v>0</v>
      </c>
      <c r="R66" s="44">
        <f>+VLOOKUP(A66,'Ajustes 25_V1'!$A$2:$T$115,20,0)</f>
        <v>0</v>
      </c>
      <c r="S66" s="44">
        <f t="shared" si="5"/>
        <v>5926.2198111111111</v>
      </c>
      <c r="T66" s="65" t="str">
        <f>+VLOOKUP(A66,'Ajustes 25_V1'!$A$2:$L$115,12,0)</f>
        <v>3500-4500</v>
      </c>
      <c r="U66" s="44">
        <v>3823.53</v>
      </c>
      <c r="V66" s="44">
        <v>300</v>
      </c>
      <c r="W66" s="64"/>
      <c r="X66" s="50">
        <v>4019.29</v>
      </c>
      <c r="Y66" s="57">
        <f>+X66/I66-1</f>
        <v>0</v>
      </c>
      <c r="Z66" s="50">
        <f>+X66-I66</f>
        <v>0</v>
      </c>
      <c r="AA66" s="56"/>
    </row>
    <row r="67" spans="1:27" ht="12" x14ac:dyDescent="0.25">
      <c r="A67" s="47">
        <v>222</v>
      </c>
      <c r="B67" s="47" t="s">
        <v>72</v>
      </c>
      <c r="C67" s="47" t="s">
        <v>4</v>
      </c>
      <c r="D67" s="48">
        <v>44228</v>
      </c>
      <c r="E67" s="47" t="s">
        <v>156</v>
      </c>
      <c r="F67" s="47">
        <v>1</v>
      </c>
      <c r="G67" s="53" t="s">
        <v>214</v>
      </c>
      <c r="H67" s="54" t="s">
        <v>235</v>
      </c>
      <c r="I67" s="49">
        <v>4019.29</v>
      </c>
      <c r="J67" s="49">
        <f t="shared" si="0"/>
        <v>803.85800000000006</v>
      </c>
      <c r="K67" s="49">
        <f t="shared" si="1"/>
        <v>321.54320000000001</v>
      </c>
      <c r="L67" s="49">
        <f t="shared" si="2"/>
        <v>334.94083333333333</v>
      </c>
      <c r="M67" s="44">
        <f t="shared" si="3"/>
        <v>334.94083333333333</v>
      </c>
      <c r="N67" s="44">
        <f t="shared" si="4"/>
        <v>111.64694444444444</v>
      </c>
      <c r="O67" s="44">
        <v>0</v>
      </c>
      <c r="P67" s="44">
        <v>0</v>
      </c>
      <c r="Q67" s="44">
        <v>0</v>
      </c>
      <c r="R67" s="44">
        <f>+VLOOKUP(A67,'Ajustes 25_V1'!$A$2:$T$115,20,0)</f>
        <v>0</v>
      </c>
      <c r="S67" s="44">
        <f t="shared" si="5"/>
        <v>5926.2198111111111</v>
      </c>
      <c r="T67" s="65" t="str">
        <f>+VLOOKUP(A67,'Ajustes 25_V1'!$A$2:$L$115,12,0)</f>
        <v>3500-4500</v>
      </c>
      <c r="U67" s="44">
        <v>3823.53</v>
      </c>
      <c r="V67" s="44">
        <v>300</v>
      </c>
      <c r="W67" s="64"/>
      <c r="X67" s="50">
        <v>4019.29</v>
      </c>
      <c r="Y67" s="57">
        <f>+X67/I67-1</f>
        <v>0</v>
      </c>
      <c r="Z67" s="50">
        <f>+X67-I67</f>
        <v>0</v>
      </c>
      <c r="AA67" s="56"/>
    </row>
    <row r="68" spans="1:27" ht="12" x14ac:dyDescent="0.25">
      <c r="A68" s="47">
        <v>246</v>
      </c>
      <c r="B68" s="47" t="s">
        <v>86</v>
      </c>
      <c r="C68" s="47" t="s">
        <v>4</v>
      </c>
      <c r="D68" s="48">
        <v>44844</v>
      </c>
      <c r="E68" s="47" t="s">
        <v>156</v>
      </c>
      <c r="F68" s="47">
        <v>2</v>
      </c>
      <c r="G68" s="53" t="s">
        <v>219</v>
      </c>
      <c r="H68" s="54" t="s">
        <v>235</v>
      </c>
      <c r="I68" s="49">
        <v>4206.04</v>
      </c>
      <c r="J68" s="49">
        <f t="shared" si="0"/>
        <v>841.20800000000008</v>
      </c>
      <c r="K68" s="49">
        <f t="shared" si="1"/>
        <v>336.48320000000001</v>
      </c>
      <c r="L68" s="49">
        <f t="shared" si="2"/>
        <v>350.50333333333333</v>
      </c>
      <c r="M68" s="44">
        <f t="shared" si="3"/>
        <v>350.50333333333333</v>
      </c>
      <c r="N68" s="44">
        <f t="shared" si="4"/>
        <v>116.83444444444444</v>
      </c>
      <c r="O68" s="44">
        <v>0</v>
      </c>
      <c r="P68" s="44">
        <v>0</v>
      </c>
      <c r="Q68" s="44">
        <v>0</v>
      </c>
      <c r="R68" s="44">
        <f>+VLOOKUP(A68,'Ajustes 25_V1'!$A$2:$T$115,20,0)</f>
        <v>0</v>
      </c>
      <c r="S68" s="44">
        <f t="shared" si="5"/>
        <v>6201.5723111111101</v>
      </c>
      <c r="T68" s="65" t="str">
        <f>+VLOOKUP(A68,'Ajustes 25_V1'!$A$2:$L$115,12,0)</f>
        <v>3500-4500</v>
      </c>
      <c r="U68" s="44">
        <v>4001.18</v>
      </c>
      <c r="V68" s="44">
        <v>300</v>
      </c>
      <c r="W68" s="64"/>
      <c r="X68" s="50">
        <v>4206.04</v>
      </c>
      <c r="Y68" s="57">
        <f>+X68/I68-1</f>
        <v>0</v>
      </c>
      <c r="Z68" s="50">
        <f>+X68-I68</f>
        <v>0</v>
      </c>
      <c r="AA68" s="56"/>
    </row>
    <row r="69" spans="1:27" ht="12" x14ac:dyDescent="0.25">
      <c r="A69" s="47">
        <v>224</v>
      </c>
      <c r="B69" s="47" t="s">
        <v>73</v>
      </c>
      <c r="C69" s="47" t="s">
        <v>4</v>
      </c>
      <c r="D69" s="48">
        <v>44382</v>
      </c>
      <c r="E69" s="47" t="s">
        <v>174</v>
      </c>
      <c r="F69" s="47">
        <v>2</v>
      </c>
      <c r="G69" s="53" t="s">
        <v>213</v>
      </c>
      <c r="H69" s="54" t="s">
        <v>236</v>
      </c>
      <c r="I69" s="49">
        <v>4079.85</v>
      </c>
      <c r="J69" s="49">
        <f t="shared" ref="J69:J117" si="6">+I69*20%</f>
        <v>815.97</v>
      </c>
      <c r="K69" s="49">
        <f t="shared" ref="K69:K117" si="7">+I69*8%</f>
        <v>326.38799999999998</v>
      </c>
      <c r="L69" s="49">
        <f t="shared" ref="L69:L117" si="8">+I69/12</f>
        <v>339.98750000000001</v>
      </c>
      <c r="M69" s="44">
        <f t="shared" ref="M69:M117" si="9">+(2.5*(I69/30))</f>
        <v>339.98750000000001</v>
      </c>
      <c r="N69" s="44">
        <f t="shared" ref="N69:N117" si="10">+(I69/3)/12</f>
        <v>113.32916666666667</v>
      </c>
      <c r="O69" s="44">
        <v>0</v>
      </c>
      <c r="P69" s="44">
        <v>0</v>
      </c>
      <c r="Q69" s="44">
        <v>0</v>
      </c>
      <c r="R69" s="44">
        <f>+VLOOKUP(A69,'Ajustes 25_V1'!$A$2:$T$115,20,0)</f>
        <v>0</v>
      </c>
      <c r="S69" s="44">
        <f t="shared" ref="S69:S117" si="11">+SUM(I69:R69)</f>
        <v>6015.5121666666664</v>
      </c>
      <c r="T69" s="65" t="str">
        <f>+VLOOKUP(A69,'Ajustes 25_V1'!$A$2:$L$115,12,0)</f>
        <v>4500-5500</v>
      </c>
      <c r="U69" s="44"/>
      <c r="V69" s="44"/>
      <c r="W69" s="64"/>
      <c r="X69" s="50">
        <v>4079.85</v>
      </c>
      <c r="Y69" s="57">
        <f>+X69/I69-1</f>
        <v>0</v>
      </c>
      <c r="Z69" s="50">
        <f>+X69-I69</f>
        <v>0</v>
      </c>
      <c r="AA69" s="56"/>
    </row>
    <row r="70" spans="1:27" ht="12" x14ac:dyDescent="0.25">
      <c r="A70" s="47">
        <v>220</v>
      </c>
      <c r="B70" s="47" t="s">
        <v>71</v>
      </c>
      <c r="C70" s="47" t="s">
        <v>4</v>
      </c>
      <c r="D70" s="48">
        <v>44214</v>
      </c>
      <c r="E70" s="47" t="s">
        <v>173</v>
      </c>
      <c r="F70" s="47">
        <v>1</v>
      </c>
      <c r="G70" s="53" t="s">
        <v>199</v>
      </c>
      <c r="H70" s="54" t="s">
        <v>234</v>
      </c>
      <c r="I70" s="49">
        <v>2719.05</v>
      </c>
      <c r="J70" s="49">
        <f t="shared" si="6"/>
        <v>543.81000000000006</v>
      </c>
      <c r="K70" s="49">
        <f t="shared" si="7"/>
        <v>217.52400000000003</v>
      </c>
      <c r="L70" s="49">
        <f t="shared" si="8"/>
        <v>226.58750000000001</v>
      </c>
      <c r="M70" s="44">
        <f t="shared" si="9"/>
        <v>226.58750000000001</v>
      </c>
      <c r="N70" s="44">
        <f t="shared" si="10"/>
        <v>75.529166666666669</v>
      </c>
      <c r="O70" s="44">
        <v>0</v>
      </c>
      <c r="P70" s="44">
        <v>0</v>
      </c>
      <c r="Q70" s="44">
        <v>0</v>
      </c>
      <c r="R70" s="44">
        <f>+VLOOKUP(A70,'Ajustes 25_V1'!$A$2:$T$115,20,0)</f>
        <v>815.71500000000003</v>
      </c>
      <c r="S70" s="44">
        <f t="shared" si="11"/>
        <v>4824.8031666666666</v>
      </c>
      <c r="T70" s="65" t="str">
        <f>+VLOOKUP(A70,'Ajustes 25_V1'!$A$2:$L$115,12,0)</f>
        <v>2500-3000</v>
      </c>
      <c r="U70" s="44"/>
      <c r="V70" s="44"/>
      <c r="W70" s="64"/>
      <c r="X70" s="50">
        <v>2719.05</v>
      </c>
      <c r="Y70" s="57">
        <f>+X70/I70-1</f>
        <v>0</v>
      </c>
      <c r="Z70" s="50">
        <f>+X70-I70</f>
        <v>0</v>
      </c>
      <c r="AA70" s="56"/>
    </row>
    <row r="71" spans="1:27" ht="12" x14ac:dyDescent="0.25">
      <c r="A71" s="47">
        <v>193</v>
      </c>
      <c r="B71" s="47" t="s">
        <v>58</v>
      </c>
      <c r="C71" s="47" t="s">
        <v>4</v>
      </c>
      <c r="D71" s="48">
        <v>43530</v>
      </c>
      <c r="E71" s="47" t="s">
        <v>163</v>
      </c>
      <c r="F71" s="47">
        <v>1</v>
      </c>
      <c r="G71" s="53" t="s">
        <v>199</v>
      </c>
      <c r="H71" s="54" t="s">
        <v>234</v>
      </c>
      <c r="I71" s="49">
        <v>3095.83</v>
      </c>
      <c r="J71" s="49">
        <f t="shared" si="6"/>
        <v>619.16600000000005</v>
      </c>
      <c r="K71" s="49">
        <f t="shared" si="7"/>
        <v>247.66640000000001</v>
      </c>
      <c r="L71" s="49">
        <f t="shared" si="8"/>
        <v>257.98583333333335</v>
      </c>
      <c r="M71" s="44">
        <f t="shared" si="9"/>
        <v>257.98583333333335</v>
      </c>
      <c r="N71" s="44">
        <f t="shared" si="10"/>
        <v>85.995277777777787</v>
      </c>
      <c r="O71" s="44">
        <v>0</v>
      </c>
      <c r="P71" s="44">
        <v>0</v>
      </c>
      <c r="Q71" s="44">
        <v>0</v>
      </c>
      <c r="R71" s="44">
        <f>+VLOOKUP(A71,'Ajustes 25_V1'!$A$2:$T$115,20,0)</f>
        <v>928.74899999999991</v>
      </c>
      <c r="S71" s="44">
        <f t="shared" si="11"/>
        <v>5493.3783444444443</v>
      </c>
      <c r="T71" s="65" t="str">
        <f>+VLOOKUP(A71,'Ajustes 25_V1'!$A$2:$L$115,12,0)</f>
        <v>2750-3300</v>
      </c>
      <c r="U71" s="44"/>
      <c r="V71" s="44"/>
      <c r="W71" s="64"/>
      <c r="X71" s="50">
        <v>3095.83</v>
      </c>
      <c r="Y71" s="57">
        <f>+X71/I71-1</f>
        <v>0</v>
      </c>
      <c r="Z71" s="50">
        <f>+X71-I71</f>
        <v>0</v>
      </c>
      <c r="AA71" s="56"/>
    </row>
    <row r="72" spans="1:27" ht="12" x14ac:dyDescent="0.25">
      <c r="A72" s="47">
        <v>184</v>
      </c>
      <c r="B72" s="47" t="s">
        <v>55</v>
      </c>
      <c r="C72" s="47" t="s">
        <v>4</v>
      </c>
      <c r="D72" s="48">
        <v>43472</v>
      </c>
      <c r="E72" s="47" t="s">
        <v>161</v>
      </c>
      <c r="F72" s="47">
        <v>1</v>
      </c>
      <c r="G72" s="53" t="s">
        <v>202</v>
      </c>
      <c r="H72" s="54" t="s">
        <v>238</v>
      </c>
      <c r="I72" s="49">
        <v>3363.84</v>
      </c>
      <c r="J72" s="49">
        <f t="shared" si="6"/>
        <v>672.76800000000003</v>
      </c>
      <c r="K72" s="49">
        <f t="shared" si="7"/>
        <v>269.10720000000003</v>
      </c>
      <c r="L72" s="49">
        <f t="shared" si="8"/>
        <v>280.32</v>
      </c>
      <c r="M72" s="44">
        <f t="shared" si="9"/>
        <v>280.32</v>
      </c>
      <c r="N72" s="44">
        <f t="shared" si="10"/>
        <v>93.44</v>
      </c>
      <c r="O72" s="44">
        <v>0</v>
      </c>
      <c r="P72" s="44">
        <v>0</v>
      </c>
      <c r="Q72" s="44">
        <v>0</v>
      </c>
      <c r="R72" s="44">
        <f>+VLOOKUP(A72,'Ajustes 25_V1'!$A$2:$T$115,20,0)</f>
        <v>0</v>
      </c>
      <c r="S72" s="44">
        <f t="shared" si="11"/>
        <v>4959.7951999999996</v>
      </c>
      <c r="T72" s="65" t="str">
        <f>+VLOOKUP(A72,'Ajustes 25_V1'!$A$2:$L$115,12,0)</f>
        <v>3000-4000</v>
      </c>
      <c r="U72" s="44">
        <v>3200</v>
      </c>
      <c r="V72" s="44">
        <v>97.190000000000055</v>
      </c>
      <c r="W72" s="64">
        <v>3.1323219920008014E-2</v>
      </c>
      <c r="X72" s="50">
        <v>3363.84</v>
      </c>
      <c r="Y72" s="57">
        <f>+X72/I72-1</f>
        <v>0</v>
      </c>
      <c r="Z72" s="50">
        <f>+X72-I72</f>
        <v>0</v>
      </c>
      <c r="AA72" s="56"/>
    </row>
    <row r="73" spans="1:27" ht="12" x14ac:dyDescent="0.25">
      <c r="A73" s="47">
        <v>277</v>
      </c>
      <c r="B73" s="47" t="s">
        <v>111</v>
      </c>
      <c r="C73" s="47" t="s">
        <v>4</v>
      </c>
      <c r="D73" s="48">
        <v>45371</v>
      </c>
      <c r="E73" s="47" t="s">
        <v>190</v>
      </c>
      <c r="F73" s="47">
        <v>1</v>
      </c>
      <c r="G73" s="53" t="s">
        <v>214</v>
      </c>
      <c r="H73" s="54" t="s">
        <v>235</v>
      </c>
      <c r="I73" s="49">
        <v>2883.63</v>
      </c>
      <c r="J73" s="49">
        <f t="shared" si="6"/>
        <v>576.726</v>
      </c>
      <c r="K73" s="49">
        <f t="shared" si="7"/>
        <v>230.69040000000001</v>
      </c>
      <c r="L73" s="49">
        <f t="shared" si="8"/>
        <v>240.30250000000001</v>
      </c>
      <c r="M73" s="44">
        <f t="shared" si="9"/>
        <v>240.30250000000001</v>
      </c>
      <c r="N73" s="44">
        <f t="shared" si="10"/>
        <v>80.100833333333341</v>
      </c>
      <c r="O73" s="44">
        <v>0</v>
      </c>
      <c r="P73" s="44">
        <v>0</v>
      </c>
      <c r="Q73" s="44">
        <v>0</v>
      </c>
      <c r="R73" s="44">
        <f>+VLOOKUP(A73,'Ajustes 25_V1'!$A$2:$T$115,20,0)</f>
        <v>0</v>
      </c>
      <c r="S73" s="44">
        <f t="shared" si="11"/>
        <v>4251.7522333333327</v>
      </c>
      <c r="T73" s="65" t="str">
        <f>+VLOOKUP(A73,'Ajustes 25_V1'!$A$2:$L$115,12,0)</f>
        <v>2500-3000</v>
      </c>
      <c r="U73" s="44"/>
      <c r="V73" s="44"/>
      <c r="W73" s="64"/>
      <c r="X73" s="50">
        <v>2883.63</v>
      </c>
      <c r="Y73" s="57">
        <f>+X73/I73-1</f>
        <v>0</v>
      </c>
      <c r="Z73" s="50">
        <f>+X73-I73</f>
        <v>0</v>
      </c>
      <c r="AA73" s="56"/>
    </row>
    <row r="74" spans="1:27" ht="12" x14ac:dyDescent="0.25">
      <c r="A74" s="47">
        <v>232</v>
      </c>
      <c r="B74" s="47" t="s">
        <v>75</v>
      </c>
      <c r="C74" s="47" t="s">
        <v>4</v>
      </c>
      <c r="D74" s="48">
        <v>44720</v>
      </c>
      <c r="E74" s="47" t="s">
        <v>176</v>
      </c>
      <c r="F74" s="47">
        <v>1</v>
      </c>
      <c r="G74" s="53" t="s">
        <v>202</v>
      </c>
      <c r="H74" s="54" t="s">
        <v>238</v>
      </c>
      <c r="I74" s="49">
        <v>2470.3200000000002</v>
      </c>
      <c r="J74" s="49">
        <f t="shared" si="6"/>
        <v>494.06400000000008</v>
      </c>
      <c r="K74" s="49">
        <f t="shared" si="7"/>
        <v>197.62560000000002</v>
      </c>
      <c r="L74" s="49">
        <f t="shared" si="8"/>
        <v>205.86</v>
      </c>
      <c r="M74" s="44">
        <f t="shared" si="9"/>
        <v>205.86</v>
      </c>
      <c r="N74" s="44">
        <f t="shared" si="10"/>
        <v>68.62</v>
      </c>
      <c r="O74" s="44">
        <v>0</v>
      </c>
      <c r="P74" s="44">
        <v>0</v>
      </c>
      <c r="Q74" s="44">
        <v>0</v>
      </c>
      <c r="R74" s="44">
        <f>+VLOOKUP(A74,'Ajustes 25_V1'!$A$2:$T$115,20,0)</f>
        <v>741.09600000000012</v>
      </c>
      <c r="S74" s="44">
        <f t="shared" si="11"/>
        <v>4383.4456</v>
      </c>
      <c r="T74" s="65" t="str">
        <f>+VLOOKUP(A74,'Ajustes 25_V1'!$A$2:$L$115,12,0)</f>
        <v>2500-3000</v>
      </c>
      <c r="U74" s="44">
        <v>2350</v>
      </c>
      <c r="V74" s="44">
        <v>216</v>
      </c>
      <c r="W74" s="64"/>
      <c r="X74" s="50">
        <v>2470.3200000000002</v>
      </c>
      <c r="Y74" s="57">
        <f>+X74/I74-1</f>
        <v>0</v>
      </c>
      <c r="Z74" s="50">
        <f>+X74-I74</f>
        <v>0</v>
      </c>
      <c r="AA74" s="56"/>
    </row>
    <row r="75" spans="1:27" ht="12" x14ac:dyDescent="0.25">
      <c r="A75" s="47">
        <v>250</v>
      </c>
      <c r="B75" s="47" t="s">
        <v>90</v>
      </c>
      <c r="C75" s="47" t="s">
        <v>4</v>
      </c>
      <c r="D75" s="48">
        <v>44984</v>
      </c>
      <c r="E75" s="47" t="s">
        <v>176</v>
      </c>
      <c r="F75" s="47">
        <v>1</v>
      </c>
      <c r="G75" s="53" t="s">
        <v>202</v>
      </c>
      <c r="H75" s="54" t="s">
        <v>238</v>
      </c>
      <c r="I75" s="49">
        <v>2470.3200000000002</v>
      </c>
      <c r="J75" s="49">
        <f t="shared" si="6"/>
        <v>494.06400000000008</v>
      </c>
      <c r="K75" s="49">
        <f t="shared" si="7"/>
        <v>197.62560000000002</v>
      </c>
      <c r="L75" s="49">
        <f t="shared" si="8"/>
        <v>205.86</v>
      </c>
      <c r="M75" s="44">
        <f t="shared" si="9"/>
        <v>205.86</v>
      </c>
      <c r="N75" s="44">
        <f t="shared" si="10"/>
        <v>68.62</v>
      </c>
      <c r="O75" s="44">
        <v>0</v>
      </c>
      <c r="P75" s="44">
        <v>0</v>
      </c>
      <c r="Q75" s="44">
        <v>0</v>
      </c>
      <c r="R75" s="44">
        <f>+VLOOKUP(A75,'Ajustes 25_V1'!$A$2:$T$115,20,0)</f>
        <v>0</v>
      </c>
      <c r="S75" s="44">
        <f t="shared" si="11"/>
        <v>3642.3496</v>
      </c>
      <c r="T75" s="65" t="str">
        <f>+VLOOKUP(A75,'Ajustes 25_V1'!$A$2:$L$115,12,0)</f>
        <v>2500-3000</v>
      </c>
      <c r="U75" s="44">
        <v>2350</v>
      </c>
      <c r="V75" s="44">
        <v>216</v>
      </c>
      <c r="W75" s="64">
        <v>0.10121836925960637</v>
      </c>
      <c r="X75" s="50">
        <v>2470.3200000000002</v>
      </c>
      <c r="Y75" s="57">
        <f>+X75/I75-1</f>
        <v>0</v>
      </c>
      <c r="Z75" s="50">
        <f>+X75-I75</f>
        <v>0</v>
      </c>
      <c r="AA75" s="56"/>
    </row>
    <row r="76" spans="1:27" ht="12" x14ac:dyDescent="0.25">
      <c r="A76" s="47">
        <v>253</v>
      </c>
      <c r="B76" s="47" t="s">
        <v>93</v>
      </c>
      <c r="C76" s="47" t="s">
        <v>4</v>
      </c>
      <c r="D76" s="48">
        <v>45034</v>
      </c>
      <c r="E76" s="47" t="s">
        <v>176</v>
      </c>
      <c r="F76" s="47">
        <v>2</v>
      </c>
      <c r="G76" s="53" t="s">
        <v>198</v>
      </c>
      <c r="H76" s="54" t="s">
        <v>237</v>
      </c>
      <c r="I76" s="49">
        <v>2470.3200000000002</v>
      </c>
      <c r="J76" s="49">
        <f t="shared" si="6"/>
        <v>494.06400000000008</v>
      </c>
      <c r="K76" s="49">
        <f t="shared" si="7"/>
        <v>197.62560000000002</v>
      </c>
      <c r="L76" s="49">
        <f t="shared" si="8"/>
        <v>205.86</v>
      </c>
      <c r="M76" s="44">
        <f t="shared" si="9"/>
        <v>205.86</v>
      </c>
      <c r="N76" s="44">
        <f t="shared" si="10"/>
        <v>68.62</v>
      </c>
      <c r="O76" s="44">
        <v>0</v>
      </c>
      <c r="P76" s="44">
        <v>0</v>
      </c>
      <c r="Q76" s="44">
        <v>0</v>
      </c>
      <c r="R76" s="44">
        <f>+VLOOKUP(A76,'Ajustes 25_V1'!$A$2:$T$115,20,0)</f>
        <v>0</v>
      </c>
      <c r="S76" s="44">
        <f t="shared" si="11"/>
        <v>3642.3496</v>
      </c>
      <c r="T76" s="65" t="str">
        <f>+VLOOKUP(A76,'Ajustes 25_V1'!$A$2:$L$115,12,0)</f>
        <v>2500-3000</v>
      </c>
      <c r="U76" s="44">
        <v>2350</v>
      </c>
      <c r="V76" s="44">
        <v>216</v>
      </c>
      <c r="W76" s="64">
        <v>0.10121836925960637</v>
      </c>
      <c r="X76" s="50">
        <v>2470.3200000000002</v>
      </c>
      <c r="Y76" s="57">
        <f>+X76/I76-1</f>
        <v>0</v>
      </c>
      <c r="Z76" s="50">
        <f>+X76-I76</f>
        <v>0</v>
      </c>
      <c r="AA76" s="56"/>
    </row>
    <row r="77" spans="1:27" ht="12" x14ac:dyDescent="0.25">
      <c r="A77" s="47">
        <v>269</v>
      </c>
      <c r="B77" s="47" t="s">
        <v>104</v>
      </c>
      <c r="C77" s="47" t="s">
        <v>4</v>
      </c>
      <c r="D77" s="48">
        <v>45224</v>
      </c>
      <c r="E77" s="47" t="s">
        <v>176</v>
      </c>
      <c r="F77" s="47">
        <v>2</v>
      </c>
      <c r="G77" s="53" t="s">
        <v>198</v>
      </c>
      <c r="H77" s="54" t="s">
        <v>237</v>
      </c>
      <c r="I77" s="49">
        <v>2470.3200000000002</v>
      </c>
      <c r="J77" s="49">
        <f t="shared" si="6"/>
        <v>494.06400000000008</v>
      </c>
      <c r="K77" s="49">
        <f t="shared" si="7"/>
        <v>197.62560000000002</v>
      </c>
      <c r="L77" s="49">
        <f t="shared" si="8"/>
        <v>205.86</v>
      </c>
      <c r="M77" s="44">
        <f t="shared" si="9"/>
        <v>205.86</v>
      </c>
      <c r="N77" s="44">
        <f t="shared" si="10"/>
        <v>68.62</v>
      </c>
      <c r="O77" s="44">
        <v>0</v>
      </c>
      <c r="P77" s="44">
        <v>0</v>
      </c>
      <c r="Q77" s="44">
        <v>0</v>
      </c>
      <c r="R77" s="44">
        <f>+VLOOKUP(A77,'Ajustes 25_V1'!$A$2:$T$115,20,0)</f>
        <v>0</v>
      </c>
      <c r="S77" s="44">
        <f t="shared" si="11"/>
        <v>3642.3496</v>
      </c>
      <c r="T77" s="65" t="str">
        <f>+VLOOKUP(A77,'Ajustes 25_V1'!$A$2:$L$115,12,0)</f>
        <v>2500-3000</v>
      </c>
      <c r="U77" s="44">
        <v>2350</v>
      </c>
      <c r="V77" s="44">
        <v>216</v>
      </c>
      <c r="W77" s="64">
        <v>0.10121836925960637</v>
      </c>
      <c r="X77" s="50">
        <v>2470.3200000000002</v>
      </c>
      <c r="Y77" s="57">
        <f>+X77/I77-1</f>
        <v>0</v>
      </c>
      <c r="Z77" s="50">
        <f>+X77-I77</f>
        <v>0</v>
      </c>
      <c r="AA77" s="56"/>
    </row>
    <row r="78" spans="1:27" ht="12" x14ac:dyDescent="0.25">
      <c r="A78" s="47">
        <v>280</v>
      </c>
      <c r="B78" s="47" t="s">
        <v>114</v>
      </c>
      <c r="C78" s="47" t="s">
        <v>4</v>
      </c>
      <c r="D78" s="48">
        <v>45474</v>
      </c>
      <c r="E78" s="47" t="s">
        <v>176</v>
      </c>
      <c r="F78" s="47">
        <v>1</v>
      </c>
      <c r="G78" s="53" t="s">
        <v>206</v>
      </c>
      <c r="H78" s="54" t="s">
        <v>240</v>
      </c>
      <c r="I78" s="49">
        <v>2390.11</v>
      </c>
      <c r="J78" s="49">
        <f t="shared" si="6"/>
        <v>478.02200000000005</v>
      </c>
      <c r="K78" s="49">
        <f t="shared" si="7"/>
        <v>191.20880000000002</v>
      </c>
      <c r="L78" s="49">
        <f t="shared" si="8"/>
        <v>199.17583333333334</v>
      </c>
      <c r="M78" s="44">
        <f t="shared" si="9"/>
        <v>199.17583333333334</v>
      </c>
      <c r="N78" s="44">
        <f t="shared" si="10"/>
        <v>66.391944444444448</v>
      </c>
      <c r="O78" s="44">
        <v>0</v>
      </c>
      <c r="P78" s="44">
        <v>0</v>
      </c>
      <c r="Q78" s="44">
        <v>0</v>
      </c>
      <c r="R78" s="44">
        <f>+VLOOKUP(A78,'Ajustes 25_V1'!$A$2:$T$115,20,0)</f>
        <v>0</v>
      </c>
      <c r="S78" s="44">
        <f t="shared" si="11"/>
        <v>3524.084411111111</v>
      </c>
      <c r="T78" s="65" t="str">
        <f>+VLOOKUP(A78,'Ajustes 25_V1'!$A$2:$L$115,12,0)</f>
        <v>2500-3000</v>
      </c>
      <c r="U78" s="44"/>
      <c r="V78" s="44"/>
      <c r="W78" s="64"/>
      <c r="X78" s="50">
        <v>2390.11</v>
      </c>
      <c r="Y78" s="57">
        <f>+X78/I78-1</f>
        <v>0</v>
      </c>
      <c r="Z78" s="50">
        <f>+X78-I78</f>
        <v>0</v>
      </c>
      <c r="AA78" s="56"/>
    </row>
    <row r="79" spans="1:27" ht="12" x14ac:dyDescent="0.25">
      <c r="A79" s="47">
        <v>284</v>
      </c>
      <c r="B79" s="47" t="s">
        <v>117</v>
      </c>
      <c r="C79" s="47" t="s">
        <v>4</v>
      </c>
      <c r="D79" s="48">
        <v>45516</v>
      </c>
      <c r="E79" s="47" t="s">
        <v>176</v>
      </c>
      <c r="F79" s="47">
        <v>2</v>
      </c>
      <c r="G79" s="53" t="s">
        <v>198</v>
      </c>
      <c r="H79" s="54" t="s">
        <v>237</v>
      </c>
      <c r="I79" s="49">
        <v>2380.08</v>
      </c>
      <c r="J79" s="49">
        <f t="shared" si="6"/>
        <v>476.01600000000002</v>
      </c>
      <c r="K79" s="49">
        <f t="shared" si="7"/>
        <v>190.40639999999999</v>
      </c>
      <c r="L79" s="49">
        <f t="shared" si="8"/>
        <v>198.34</v>
      </c>
      <c r="M79" s="44">
        <f t="shared" si="9"/>
        <v>198.34</v>
      </c>
      <c r="N79" s="44">
        <f t="shared" si="10"/>
        <v>66.11333333333333</v>
      </c>
      <c r="O79" s="44">
        <v>0</v>
      </c>
      <c r="P79" s="44">
        <v>0</v>
      </c>
      <c r="Q79" s="44">
        <v>0</v>
      </c>
      <c r="R79" s="44">
        <f>+VLOOKUP(A79,'Ajustes 25_V1'!$A$2:$T$115,20,0)</f>
        <v>0</v>
      </c>
      <c r="S79" s="44">
        <f t="shared" si="11"/>
        <v>3509.2957333333334</v>
      </c>
      <c r="T79" s="65" t="str">
        <f>+VLOOKUP(A79,'Ajustes 25_V1'!$A$2:$L$115,12,0)</f>
        <v>2500-3000</v>
      </c>
      <c r="U79" s="44"/>
      <c r="V79" s="44"/>
      <c r="W79" s="64"/>
      <c r="X79" s="50">
        <v>2380.08</v>
      </c>
      <c r="Y79" s="57">
        <f>+X79/I79-1</f>
        <v>0</v>
      </c>
      <c r="Z79" s="50">
        <f>+X79-I79</f>
        <v>0</v>
      </c>
      <c r="AA79" s="56"/>
    </row>
    <row r="80" spans="1:27" ht="12" x14ac:dyDescent="0.25">
      <c r="A80" s="47">
        <v>198</v>
      </c>
      <c r="B80" s="47" t="s">
        <v>61</v>
      </c>
      <c r="C80" s="47" t="s">
        <v>4</v>
      </c>
      <c r="D80" s="48">
        <v>43640</v>
      </c>
      <c r="E80" s="47" t="s">
        <v>166</v>
      </c>
      <c r="F80" s="47">
        <v>1</v>
      </c>
      <c r="G80" s="53" t="s">
        <v>206</v>
      </c>
      <c r="H80" s="54" t="s">
        <v>240</v>
      </c>
      <c r="I80" s="49">
        <v>3395.38</v>
      </c>
      <c r="J80" s="49">
        <f t="shared" si="6"/>
        <v>679.07600000000002</v>
      </c>
      <c r="K80" s="49">
        <f t="shared" si="7"/>
        <v>271.63040000000001</v>
      </c>
      <c r="L80" s="49">
        <f t="shared" si="8"/>
        <v>282.94833333333332</v>
      </c>
      <c r="M80" s="44">
        <f t="shared" si="9"/>
        <v>282.94833333333332</v>
      </c>
      <c r="N80" s="44">
        <f t="shared" si="10"/>
        <v>94.316111111111113</v>
      </c>
      <c r="O80" s="44">
        <v>0</v>
      </c>
      <c r="P80" s="44">
        <v>0</v>
      </c>
      <c r="Q80" s="44">
        <v>0</v>
      </c>
      <c r="R80" s="44">
        <f>+VLOOKUP(A80,'Ajustes 25_V1'!$A$2:$T$115,20,0)</f>
        <v>0</v>
      </c>
      <c r="S80" s="44">
        <f t="shared" si="11"/>
        <v>5006.2991777777788</v>
      </c>
      <c r="T80" s="65" t="str">
        <f>+VLOOKUP(A80,'Ajustes 25_V1'!$A$2:$L$115,12,0)</f>
        <v>3500-4000</v>
      </c>
      <c r="U80" s="44">
        <v>3230</v>
      </c>
      <c r="V80" s="44">
        <v>643.38</v>
      </c>
      <c r="W80" s="64">
        <v>0.25</v>
      </c>
      <c r="X80" s="50">
        <v>3395.38</v>
      </c>
      <c r="Y80" s="57">
        <f>+X80/I80-1</f>
        <v>0</v>
      </c>
      <c r="Z80" s="50">
        <f>+X80-I80</f>
        <v>0</v>
      </c>
      <c r="AA80" s="56"/>
    </row>
    <row r="81" spans="1:27" ht="12" x14ac:dyDescent="0.25">
      <c r="A81" s="47">
        <v>276</v>
      </c>
      <c r="B81" s="47" t="s">
        <v>110</v>
      </c>
      <c r="C81" s="47" t="s">
        <v>4</v>
      </c>
      <c r="D81" s="48">
        <v>45336</v>
      </c>
      <c r="E81" s="47" t="s">
        <v>189</v>
      </c>
      <c r="F81" s="47">
        <v>2</v>
      </c>
      <c r="G81" s="53" t="s">
        <v>205</v>
      </c>
      <c r="H81" s="54" t="s">
        <v>245</v>
      </c>
      <c r="I81" s="49">
        <v>2907.52</v>
      </c>
      <c r="J81" s="49">
        <f t="shared" si="6"/>
        <v>581.50400000000002</v>
      </c>
      <c r="K81" s="49">
        <f t="shared" si="7"/>
        <v>232.60159999999999</v>
      </c>
      <c r="L81" s="49">
        <f t="shared" si="8"/>
        <v>242.29333333333332</v>
      </c>
      <c r="M81" s="44">
        <f t="shared" si="9"/>
        <v>242.29333333333332</v>
      </c>
      <c r="N81" s="44">
        <f t="shared" si="10"/>
        <v>80.764444444444436</v>
      </c>
      <c r="O81" s="44">
        <v>0</v>
      </c>
      <c r="P81" s="44">
        <v>0</v>
      </c>
      <c r="Q81" s="44">
        <v>0</v>
      </c>
      <c r="R81" s="44">
        <f>+VLOOKUP(A81,'Ajustes 25_V1'!$A$2:$T$115,20,0)</f>
        <v>0</v>
      </c>
      <c r="S81" s="44">
        <f t="shared" si="11"/>
        <v>4286.9767111111105</v>
      </c>
      <c r="T81" s="65" t="str">
        <f>+VLOOKUP(A81,'Ajustes 25_V1'!$A$2:$L$115,12,0)</f>
        <v>2500-3500</v>
      </c>
      <c r="U81" s="44"/>
      <c r="V81" s="44"/>
      <c r="W81" s="64"/>
      <c r="X81" s="50">
        <v>2907.52</v>
      </c>
      <c r="Y81" s="57">
        <f>+X81/I81-1</f>
        <v>0</v>
      </c>
      <c r="Z81" s="50">
        <f>+X81-I81</f>
        <v>0</v>
      </c>
      <c r="AA81" s="56"/>
    </row>
    <row r="82" spans="1:27" ht="12" x14ac:dyDescent="0.25">
      <c r="A82" s="47">
        <v>137</v>
      </c>
      <c r="B82" s="47" t="s">
        <v>38</v>
      </c>
      <c r="C82" s="47" t="s">
        <v>4</v>
      </c>
      <c r="D82" s="48">
        <v>42317</v>
      </c>
      <c r="E82" s="47" t="s">
        <v>149</v>
      </c>
      <c r="F82" s="47">
        <v>1</v>
      </c>
      <c r="G82" s="53" t="s">
        <v>207</v>
      </c>
      <c r="H82" s="54" t="s">
        <v>246</v>
      </c>
      <c r="I82" s="49">
        <v>3416.4</v>
      </c>
      <c r="J82" s="49">
        <f t="shared" si="6"/>
        <v>683.28000000000009</v>
      </c>
      <c r="K82" s="49">
        <f t="shared" si="7"/>
        <v>273.31200000000001</v>
      </c>
      <c r="L82" s="49">
        <f t="shared" si="8"/>
        <v>284.7</v>
      </c>
      <c r="M82" s="44">
        <f t="shared" si="9"/>
        <v>284.70000000000005</v>
      </c>
      <c r="N82" s="44">
        <f t="shared" si="10"/>
        <v>94.899999999999991</v>
      </c>
      <c r="O82" s="44">
        <v>0</v>
      </c>
      <c r="P82" s="44">
        <v>0</v>
      </c>
      <c r="Q82" s="44">
        <v>0</v>
      </c>
      <c r="R82" s="44">
        <f>+VLOOKUP(A82,'Ajustes 25_V1'!$A$2:$T$115,20,0)</f>
        <v>1024.92</v>
      </c>
      <c r="S82" s="44">
        <f t="shared" si="11"/>
        <v>6062.2119999999995</v>
      </c>
      <c r="T82" s="65" t="str">
        <f>+VLOOKUP(A82,'Ajustes 25_V1'!$A$2:$L$115,12,0)</f>
        <v>2500-3500</v>
      </c>
      <c r="U82" s="44">
        <v>3250</v>
      </c>
      <c r="V82" s="44">
        <v>304.96000000000004</v>
      </c>
      <c r="W82" s="64">
        <v>0.10355037622578982</v>
      </c>
      <c r="X82" s="50">
        <v>3416.4</v>
      </c>
      <c r="Y82" s="57">
        <f>+X82/I82-1</f>
        <v>0</v>
      </c>
      <c r="Z82" s="50">
        <f>+X82-I82</f>
        <v>0</v>
      </c>
      <c r="AA82" s="56"/>
    </row>
    <row r="83" spans="1:27" ht="12" x14ac:dyDescent="0.25">
      <c r="A83" s="47">
        <v>170</v>
      </c>
      <c r="B83" s="47" t="s">
        <v>49</v>
      </c>
      <c r="C83" s="47" t="s">
        <v>5</v>
      </c>
      <c r="D83" s="48">
        <v>43209</v>
      </c>
      <c r="E83" s="47" t="s">
        <v>157</v>
      </c>
      <c r="F83" s="47">
        <v>1</v>
      </c>
      <c r="G83" s="53" t="s">
        <v>215</v>
      </c>
      <c r="H83" s="54" t="s">
        <v>241</v>
      </c>
      <c r="I83" s="49">
        <v>2243</v>
      </c>
      <c r="J83" s="49">
        <f t="shared" si="6"/>
        <v>448.6</v>
      </c>
      <c r="K83" s="49">
        <f t="shared" si="7"/>
        <v>179.44</v>
      </c>
      <c r="L83" s="49">
        <f t="shared" si="8"/>
        <v>186.91666666666666</v>
      </c>
      <c r="M83" s="44">
        <f t="shared" si="9"/>
        <v>186.91666666666666</v>
      </c>
      <c r="N83" s="44">
        <f t="shared" si="10"/>
        <v>62.30555555555555</v>
      </c>
      <c r="O83" s="44">
        <v>0</v>
      </c>
      <c r="P83" s="44">
        <v>0</v>
      </c>
      <c r="Q83" s="44">
        <f>+((((I83/30)*7)/44)/3)*50</f>
        <v>198.24494949494948</v>
      </c>
      <c r="R83" s="44">
        <f>+VLOOKUP(A83,'Ajustes 25_V1'!$A$2:$T$115,20,0)</f>
        <v>0</v>
      </c>
      <c r="S83" s="44">
        <f t="shared" si="11"/>
        <v>3505.4238383838383</v>
      </c>
      <c r="T83" s="65" t="str">
        <f>+VLOOKUP(A83,'Ajustes 25_V1'!$A$2:$L$115,12,0)</f>
        <v>2100-3000</v>
      </c>
      <c r="U83" s="44"/>
      <c r="V83" s="44"/>
      <c r="W83" s="64"/>
      <c r="X83" s="50">
        <v>2243</v>
      </c>
      <c r="Y83" s="57">
        <f>+X83/I83-1</f>
        <v>0</v>
      </c>
      <c r="Z83" s="50">
        <f>+X83-I83</f>
        <v>0</v>
      </c>
      <c r="AA83" s="56"/>
    </row>
    <row r="84" spans="1:27" ht="12" x14ac:dyDescent="0.25">
      <c r="A84" s="47">
        <v>257</v>
      </c>
      <c r="B84" s="47" t="s">
        <v>96</v>
      </c>
      <c r="C84" s="47" t="s">
        <v>4</v>
      </c>
      <c r="D84" s="48">
        <v>45082</v>
      </c>
      <c r="E84" s="47" t="s">
        <v>183</v>
      </c>
      <c r="F84" s="47">
        <v>1</v>
      </c>
      <c r="G84" s="53" t="s">
        <v>199</v>
      </c>
      <c r="H84" s="54" t="s">
        <v>234</v>
      </c>
      <c r="I84" s="49">
        <v>2243</v>
      </c>
      <c r="J84" s="49">
        <f t="shared" si="6"/>
        <v>448.6</v>
      </c>
      <c r="K84" s="49">
        <f t="shared" si="7"/>
        <v>179.44</v>
      </c>
      <c r="L84" s="49">
        <f t="shared" si="8"/>
        <v>186.91666666666666</v>
      </c>
      <c r="M84" s="44">
        <f t="shared" si="9"/>
        <v>186.91666666666666</v>
      </c>
      <c r="N84" s="44">
        <f t="shared" si="10"/>
        <v>62.30555555555555</v>
      </c>
      <c r="O84" s="44">
        <v>0</v>
      </c>
      <c r="P84" s="44">
        <v>0</v>
      </c>
      <c r="Q84" s="44">
        <v>0</v>
      </c>
      <c r="R84" s="44">
        <f>+VLOOKUP(A84,'Ajustes 25_V1'!$A$2:$T$115,20,0)</f>
        <v>672.9</v>
      </c>
      <c r="S84" s="44">
        <f t="shared" si="11"/>
        <v>3980.0788888888887</v>
      </c>
      <c r="T84" s="65" t="str">
        <f>+VLOOKUP(A84,'Ajustes 25_V1'!$A$2:$L$115,12,0)</f>
        <v>2100-3000</v>
      </c>
      <c r="U84" s="44"/>
      <c r="V84" s="44"/>
      <c r="W84" s="64"/>
      <c r="X84" s="50">
        <v>2243</v>
      </c>
      <c r="Y84" s="57">
        <f>+X84/I84-1</f>
        <v>0</v>
      </c>
      <c r="Z84" s="50">
        <f>+X84-I84</f>
        <v>0</v>
      </c>
      <c r="AA84" s="56"/>
    </row>
    <row r="85" spans="1:27" ht="12" x14ac:dyDescent="0.25">
      <c r="A85" s="47">
        <v>260</v>
      </c>
      <c r="B85" s="47" t="s">
        <v>99</v>
      </c>
      <c r="C85" s="47" t="s">
        <v>4</v>
      </c>
      <c r="D85" s="48">
        <v>45154</v>
      </c>
      <c r="E85" s="47" t="s">
        <v>183</v>
      </c>
      <c r="F85" s="47">
        <v>1</v>
      </c>
      <c r="G85" s="53" t="s">
        <v>199</v>
      </c>
      <c r="H85" s="54" t="s">
        <v>234</v>
      </c>
      <c r="I85" s="49">
        <v>2243</v>
      </c>
      <c r="J85" s="49">
        <f t="shared" si="6"/>
        <v>448.6</v>
      </c>
      <c r="K85" s="49">
        <f t="shared" si="7"/>
        <v>179.44</v>
      </c>
      <c r="L85" s="49">
        <f t="shared" si="8"/>
        <v>186.91666666666666</v>
      </c>
      <c r="M85" s="44">
        <f t="shared" si="9"/>
        <v>186.91666666666666</v>
      </c>
      <c r="N85" s="44">
        <f t="shared" si="10"/>
        <v>62.30555555555555</v>
      </c>
      <c r="O85" s="44">
        <v>0</v>
      </c>
      <c r="P85" s="44">
        <v>0</v>
      </c>
      <c r="Q85" s="44">
        <v>0</v>
      </c>
      <c r="R85" s="44">
        <f>+VLOOKUP(A85,'Ajustes 25_V1'!$A$2:$T$115,20,0)</f>
        <v>672.9</v>
      </c>
      <c r="S85" s="44">
        <f t="shared" si="11"/>
        <v>3980.0788888888887</v>
      </c>
      <c r="T85" s="65" t="str">
        <f>+VLOOKUP(A85,'Ajustes 25_V1'!$A$2:$L$115,12,0)</f>
        <v>2100-3000</v>
      </c>
      <c r="U85" s="44"/>
      <c r="V85" s="44"/>
      <c r="W85" s="64"/>
      <c r="X85" s="50">
        <v>2243</v>
      </c>
      <c r="Y85" s="57">
        <f>+X85/I85-1</f>
        <v>0</v>
      </c>
      <c r="Z85" s="50">
        <f>+X85-I85</f>
        <v>0</v>
      </c>
      <c r="AA85" s="56"/>
    </row>
    <row r="86" spans="1:27" ht="12" x14ac:dyDescent="0.25">
      <c r="A86" s="47">
        <v>272</v>
      </c>
      <c r="B86" s="47" t="s">
        <v>106</v>
      </c>
      <c r="C86" s="47" t="s">
        <v>4</v>
      </c>
      <c r="D86" s="48">
        <v>45238</v>
      </c>
      <c r="E86" s="47" t="s">
        <v>183</v>
      </c>
      <c r="F86" s="47">
        <v>1</v>
      </c>
      <c r="G86" s="53" t="s">
        <v>199</v>
      </c>
      <c r="H86" s="54" t="s">
        <v>234</v>
      </c>
      <c r="I86" s="49">
        <v>2243</v>
      </c>
      <c r="J86" s="49">
        <f t="shared" si="6"/>
        <v>448.6</v>
      </c>
      <c r="K86" s="49">
        <f t="shared" si="7"/>
        <v>179.44</v>
      </c>
      <c r="L86" s="49">
        <f t="shared" si="8"/>
        <v>186.91666666666666</v>
      </c>
      <c r="M86" s="44">
        <f t="shared" si="9"/>
        <v>186.91666666666666</v>
      </c>
      <c r="N86" s="44">
        <f t="shared" si="10"/>
        <v>62.30555555555555</v>
      </c>
      <c r="O86" s="44">
        <v>0</v>
      </c>
      <c r="P86" s="44">
        <v>0</v>
      </c>
      <c r="Q86" s="44">
        <v>0</v>
      </c>
      <c r="R86" s="44">
        <f>+VLOOKUP(A86,'Ajustes 25_V1'!$A$2:$T$115,20,0)</f>
        <v>672.9</v>
      </c>
      <c r="S86" s="44">
        <f t="shared" si="11"/>
        <v>3980.0788888888887</v>
      </c>
      <c r="T86" s="65" t="str">
        <f>+VLOOKUP(A86,'Ajustes 25_V1'!$A$2:$L$115,12,0)</f>
        <v>2100-3000</v>
      </c>
      <c r="U86" s="44"/>
      <c r="V86" s="44"/>
      <c r="W86" s="64"/>
      <c r="X86" s="50">
        <v>2243</v>
      </c>
      <c r="Y86" s="57">
        <f>+X86/I86-1</f>
        <v>0</v>
      </c>
      <c r="Z86" s="50">
        <f>+X86-I86</f>
        <v>0</v>
      </c>
      <c r="AA86" s="56"/>
    </row>
    <row r="87" spans="1:27" ht="12" x14ac:dyDescent="0.25">
      <c r="A87" s="47">
        <v>91</v>
      </c>
      <c r="B87" s="47" t="s">
        <v>27</v>
      </c>
      <c r="C87" s="47" t="s">
        <v>4</v>
      </c>
      <c r="D87" s="48">
        <v>41526</v>
      </c>
      <c r="E87" s="47" t="s">
        <v>138</v>
      </c>
      <c r="F87" s="47">
        <v>1</v>
      </c>
      <c r="G87" s="53" t="s">
        <v>207</v>
      </c>
      <c r="H87" s="54" t="s">
        <v>246</v>
      </c>
      <c r="I87" s="49">
        <v>2243</v>
      </c>
      <c r="J87" s="49">
        <f t="shared" si="6"/>
        <v>448.6</v>
      </c>
      <c r="K87" s="49">
        <f t="shared" si="7"/>
        <v>179.44</v>
      </c>
      <c r="L87" s="49">
        <f t="shared" si="8"/>
        <v>186.91666666666666</v>
      </c>
      <c r="M87" s="44">
        <f t="shared" si="9"/>
        <v>186.91666666666666</v>
      </c>
      <c r="N87" s="44">
        <f t="shared" si="10"/>
        <v>62.30555555555555</v>
      </c>
      <c r="O87" s="44">
        <v>0</v>
      </c>
      <c r="P87" s="44">
        <v>0</v>
      </c>
      <c r="Q87" s="44">
        <v>0</v>
      </c>
      <c r="R87" s="44">
        <f>+VLOOKUP(A87,'Ajustes 25_V1'!$A$2:$T$115,20,0)</f>
        <v>672.9</v>
      </c>
      <c r="S87" s="44">
        <f t="shared" si="11"/>
        <v>3980.0788888888887</v>
      </c>
      <c r="T87" s="65" t="str">
        <f>+VLOOKUP(A87,'Ajustes 25_V1'!$A$2:$L$115,12,0)</f>
        <v>2100-3000</v>
      </c>
      <c r="U87" s="44"/>
      <c r="V87" s="44"/>
      <c r="W87" s="64"/>
      <c r="X87" s="50">
        <v>2243</v>
      </c>
      <c r="Y87" s="57">
        <f>+X87/I87-1</f>
        <v>0</v>
      </c>
      <c r="Z87" s="50">
        <f>+X87-I87</f>
        <v>0</v>
      </c>
      <c r="AA87" s="56"/>
    </row>
    <row r="88" spans="1:27" ht="12" x14ac:dyDescent="0.25">
      <c r="A88" s="47">
        <v>219</v>
      </c>
      <c r="B88" s="47" t="s">
        <v>70</v>
      </c>
      <c r="C88" s="47" t="s">
        <v>4</v>
      </c>
      <c r="D88" s="48">
        <v>44201</v>
      </c>
      <c r="E88" s="47" t="s">
        <v>138</v>
      </c>
      <c r="F88" s="47">
        <v>2</v>
      </c>
      <c r="G88" s="53" t="s">
        <v>216</v>
      </c>
      <c r="H88" s="54" t="s">
        <v>247</v>
      </c>
      <c r="I88" s="49">
        <v>2243</v>
      </c>
      <c r="J88" s="49">
        <f t="shared" si="6"/>
        <v>448.6</v>
      </c>
      <c r="K88" s="49">
        <f t="shared" si="7"/>
        <v>179.44</v>
      </c>
      <c r="L88" s="49">
        <f t="shared" si="8"/>
        <v>186.91666666666666</v>
      </c>
      <c r="M88" s="44">
        <f t="shared" si="9"/>
        <v>186.91666666666666</v>
      </c>
      <c r="N88" s="44">
        <f t="shared" si="10"/>
        <v>62.30555555555555</v>
      </c>
      <c r="O88" s="44">
        <v>0</v>
      </c>
      <c r="P88" s="44">
        <v>0</v>
      </c>
      <c r="Q88" s="44">
        <v>0</v>
      </c>
      <c r="R88" s="44">
        <f>+VLOOKUP(A88,'Ajustes 25_V1'!$A$2:$T$115,20,0)</f>
        <v>672.9</v>
      </c>
      <c r="S88" s="44">
        <f t="shared" si="11"/>
        <v>3980.0788888888887</v>
      </c>
      <c r="T88" s="65" t="str">
        <f>+VLOOKUP(A88,'Ajustes 25_V1'!$A$2:$L$115,12,0)</f>
        <v>2100-3000</v>
      </c>
      <c r="U88" s="44"/>
      <c r="V88" s="44"/>
      <c r="W88" s="64"/>
      <c r="X88" s="50">
        <v>2243</v>
      </c>
      <c r="Y88" s="57">
        <f>+X88/I88-1</f>
        <v>0</v>
      </c>
      <c r="Z88" s="50">
        <f>+X88-I88</f>
        <v>0</v>
      </c>
      <c r="AA88" s="56"/>
    </row>
    <row r="89" spans="1:27" ht="12" x14ac:dyDescent="0.25">
      <c r="A89" s="47">
        <v>242</v>
      </c>
      <c r="B89" s="47" t="s">
        <v>83</v>
      </c>
      <c r="C89" s="47" t="s">
        <v>6</v>
      </c>
      <c r="D89" s="48">
        <v>44812</v>
      </c>
      <c r="E89" s="47" t="s">
        <v>138</v>
      </c>
      <c r="F89" s="47">
        <v>1</v>
      </c>
      <c r="G89" s="53" t="s">
        <v>207</v>
      </c>
      <c r="H89" s="54" t="s">
        <v>246</v>
      </c>
      <c r="I89" s="49">
        <v>2243</v>
      </c>
      <c r="J89" s="49">
        <f t="shared" si="6"/>
        <v>448.6</v>
      </c>
      <c r="K89" s="49">
        <f t="shared" si="7"/>
        <v>179.44</v>
      </c>
      <c r="L89" s="49">
        <f t="shared" si="8"/>
        <v>186.91666666666666</v>
      </c>
      <c r="M89" s="44">
        <f t="shared" si="9"/>
        <v>186.91666666666666</v>
      </c>
      <c r="N89" s="44">
        <f t="shared" si="10"/>
        <v>62.30555555555555</v>
      </c>
      <c r="O89" s="44">
        <v>0</v>
      </c>
      <c r="P89" s="44">
        <v>0</v>
      </c>
      <c r="Q89" s="44">
        <v>0</v>
      </c>
      <c r="R89" s="44">
        <f>+VLOOKUP(A89,'Ajustes 25_V1'!$A$2:$T$115,20,0)</f>
        <v>672.9</v>
      </c>
      <c r="S89" s="44">
        <f t="shared" si="11"/>
        <v>3980.0788888888887</v>
      </c>
      <c r="T89" s="65" t="str">
        <f>+VLOOKUP(A89,'Ajustes 25_V1'!$A$2:$L$115,12,0)</f>
        <v>2100-3000</v>
      </c>
      <c r="U89" s="44"/>
      <c r="V89" s="44"/>
      <c r="W89" s="64"/>
      <c r="X89" s="50">
        <v>2243</v>
      </c>
      <c r="Y89" s="57">
        <f>+X89/I89-1</f>
        <v>0</v>
      </c>
      <c r="Z89" s="50">
        <f>+X89-I89</f>
        <v>0</v>
      </c>
      <c r="AA89" s="56"/>
    </row>
    <row r="90" spans="1:27" ht="12" x14ac:dyDescent="0.25">
      <c r="A90" s="47">
        <v>244</v>
      </c>
      <c r="B90" s="47" t="s">
        <v>85</v>
      </c>
      <c r="C90" s="47" t="s">
        <v>4</v>
      </c>
      <c r="D90" s="48">
        <v>44837</v>
      </c>
      <c r="E90" s="47" t="s">
        <v>138</v>
      </c>
      <c r="F90" s="47">
        <v>1</v>
      </c>
      <c r="G90" s="53" t="s">
        <v>207</v>
      </c>
      <c r="H90" s="54" t="s">
        <v>246</v>
      </c>
      <c r="I90" s="49">
        <v>2243</v>
      </c>
      <c r="J90" s="49">
        <f t="shared" si="6"/>
        <v>448.6</v>
      </c>
      <c r="K90" s="49">
        <f t="shared" si="7"/>
        <v>179.44</v>
      </c>
      <c r="L90" s="49">
        <f t="shared" si="8"/>
        <v>186.91666666666666</v>
      </c>
      <c r="M90" s="44">
        <f t="shared" si="9"/>
        <v>186.91666666666666</v>
      </c>
      <c r="N90" s="44">
        <f t="shared" si="10"/>
        <v>62.30555555555555</v>
      </c>
      <c r="O90" s="44">
        <v>0</v>
      </c>
      <c r="P90" s="44">
        <v>0</v>
      </c>
      <c r="Q90" s="44">
        <v>0</v>
      </c>
      <c r="R90" s="44">
        <f>+VLOOKUP(A90,'Ajustes 25_V1'!$A$2:$T$115,20,0)</f>
        <v>672.9</v>
      </c>
      <c r="S90" s="44">
        <f t="shared" si="11"/>
        <v>3980.0788888888887</v>
      </c>
      <c r="T90" s="65" t="str">
        <f>+VLOOKUP(A90,'Ajustes 25_V1'!$A$2:$L$115,12,0)</f>
        <v>2100-3000</v>
      </c>
      <c r="U90" s="44"/>
      <c r="V90" s="44"/>
      <c r="W90" s="64"/>
      <c r="X90" s="50">
        <v>2243</v>
      </c>
      <c r="Y90" s="57">
        <f>+X90/I90-1</f>
        <v>0</v>
      </c>
      <c r="Z90" s="50">
        <f>+X90-I90</f>
        <v>0</v>
      </c>
      <c r="AA90" s="56"/>
    </row>
    <row r="91" spans="1:27" ht="12" x14ac:dyDescent="0.25">
      <c r="A91" s="47">
        <v>278</v>
      </c>
      <c r="B91" s="47" t="s">
        <v>112</v>
      </c>
      <c r="C91" s="47" t="s">
        <v>4</v>
      </c>
      <c r="D91" s="48">
        <v>45455</v>
      </c>
      <c r="E91" s="47" t="s">
        <v>138</v>
      </c>
      <c r="F91" s="47">
        <v>2</v>
      </c>
      <c r="G91" s="53" t="s">
        <v>216</v>
      </c>
      <c r="H91" s="54" t="s">
        <v>247</v>
      </c>
      <c r="I91" s="49">
        <v>2243</v>
      </c>
      <c r="J91" s="49">
        <f t="shared" si="6"/>
        <v>448.6</v>
      </c>
      <c r="K91" s="49">
        <f t="shared" si="7"/>
        <v>179.44</v>
      </c>
      <c r="L91" s="49">
        <f t="shared" si="8"/>
        <v>186.91666666666666</v>
      </c>
      <c r="M91" s="44">
        <f t="shared" si="9"/>
        <v>186.91666666666666</v>
      </c>
      <c r="N91" s="44">
        <f t="shared" si="10"/>
        <v>62.30555555555555</v>
      </c>
      <c r="O91" s="44">
        <v>0</v>
      </c>
      <c r="P91" s="44">
        <v>0</v>
      </c>
      <c r="Q91" s="44">
        <v>0</v>
      </c>
      <c r="R91" s="44">
        <f>+VLOOKUP(A91,'Ajustes 25_V1'!$A$2:$T$115,20,0)</f>
        <v>672.9</v>
      </c>
      <c r="S91" s="44">
        <f t="shared" si="11"/>
        <v>3980.0788888888887</v>
      </c>
      <c r="T91" s="65" t="str">
        <f>+VLOOKUP(A91,'Ajustes 25_V1'!$A$2:$L$115,12,0)</f>
        <v>2100-3000</v>
      </c>
      <c r="U91" s="44"/>
      <c r="V91" s="44"/>
      <c r="W91" s="64"/>
      <c r="X91" s="50">
        <v>2243</v>
      </c>
      <c r="Y91" s="57">
        <f>+X91/I91-1</f>
        <v>0</v>
      </c>
      <c r="Z91" s="50">
        <f>+X91-I91</f>
        <v>0</v>
      </c>
      <c r="AA91" s="56"/>
    </row>
    <row r="92" spans="1:27" ht="12" x14ac:dyDescent="0.25">
      <c r="A92" s="47">
        <v>279</v>
      </c>
      <c r="B92" s="47" t="s">
        <v>113</v>
      </c>
      <c r="C92" s="47" t="s">
        <v>4</v>
      </c>
      <c r="D92" s="48">
        <v>45455</v>
      </c>
      <c r="E92" s="47" t="s">
        <v>138</v>
      </c>
      <c r="F92" s="47">
        <v>1</v>
      </c>
      <c r="G92" s="53" t="s">
        <v>207</v>
      </c>
      <c r="H92" s="54" t="s">
        <v>246</v>
      </c>
      <c r="I92" s="49">
        <v>2243</v>
      </c>
      <c r="J92" s="49">
        <f t="shared" si="6"/>
        <v>448.6</v>
      </c>
      <c r="K92" s="49">
        <f t="shared" si="7"/>
        <v>179.44</v>
      </c>
      <c r="L92" s="49">
        <f t="shared" si="8"/>
        <v>186.91666666666666</v>
      </c>
      <c r="M92" s="44">
        <f t="shared" si="9"/>
        <v>186.91666666666666</v>
      </c>
      <c r="N92" s="44">
        <f t="shared" si="10"/>
        <v>62.30555555555555</v>
      </c>
      <c r="O92" s="44">
        <v>0</v>
      </c>
      <c r="P92" s="44">
        <v>0</v>
      </c>
      <c r="Q92" s="44">
        <v>0</v>
      </c>
      <c r="R92" s="44">
        <f>+VLOOKUP(A92,'Ajustes 25_V1'!$A$2:$T$115,20,0)</f>
        <v>672.9</v>
      </c>
      <c r="S92" s="44">
        <f t="shared" si="11"/>
        <v>3980.0788888888887</v>
      </c>
      <c r="T92" s="65" t="str">
        <f>+VLOOKUP(A92,'Ajustes 25_V1'!$A$2:$L$115,12,0)</f>
        <v>2100-3000</v>
      </c>
      <c r="U92" s="44"/>
      <c r="V92" s="44"/>
      <c r="W92" s="64"/>
      <c r="X92" s="50">
        <v>2243</v>
      </c>
      <c r="Y92" s="57">
        <f>+X92/I92-1</f>
        <v>0</v>
      </c>
      <c r="Z92" s="50">
        <f>+X92-I92</f>
        <v>0</v>
      </c>
      <c r="AA92" s="56"/>
    </row>
    <row r="93" spans="1:27" ht="12" x14ac:dyDescent="0.25">
      <c r="A93" s="47">
        <v>281</v>
      </c>
      <c r="B93" s="47" t="s">
        <v>115</v>
      </c>
      <c r="C93" s="47" t="s">
        <v>4</v>
      </c>
      <c r="D93" s="48">
        <v>45474</v>
      </c>
      <c r="E93" s="47" t="s">
        <v>138</v>
      </c>
      <c r="F93" s="47">
        <v>2</v>
      </c>
      <c r="G93" s="53" t="s">
        <v>216</v>
      </c>
      <c r="H93" s="54" t="s">
        <v>247</v>
      </c>
      <c r="I93" s="49">
        <v>2243</v>
      </c>
      <c r="J93" s="49">
        <f t="shared" si="6"/>
        <v>448.6</v>
      </c>
      <c r="K93" s="49">
        <f t="shared" si="7"/>
        <v>179.44</v>
      </c>
      <c r="L93" s="49">
        <f t="shared" si="8"/>
        <v>186.91666666666666</v>
      </c>
      <c r="M93" s="44">
        <f t="shared" si="9"/>
        <v>186.91666666666666</v>
      </c>
      <c r="N93" s="44">
        <f t="shared" si="10"/>
        <v>62.30555555555555</v>
      </c>
      <c r="O93" s="44">
        <v>0</v>
      </c>
      <c r="P93" s="44">
        <v>0</v>
      </c>
      <c r="Q93" s="44">
        <v>0</v>
      </c>
      <c r="R93" s="44">
        <f>+VLOOKUP(A93,'Ajustes 25_V1'!$A$2:$T$115,20,0)</f>
        <v>672.9</v>
      </c>
      <c r="S93" s="44">
        <f t="shared" si="11"/>
        <v>3980.0788888888887</v>
      </c>
      <c r="T93" s="65" t="str">
        <f>+VLOOKUP(A93,'Ajustes 25_V1'!$A$2:$L$115,12,0)</f>
        <v>2100-3000</v>
      </c>
      <c r="U93" s="44"/>
      <c r="V93" s="44"/>
      <c r="W93" s="64"/>
      <c r="X93" s="50">
        <v>2243</v>
      </c>
      <c r="Y93" s="57">
        <f>+X93/I93-1</f>
        <v>0</v>
      </c>
      <c r="Z93" s="50">
        <f>+X93-I93</f>
        <v>0</v>
      </c>
      <c r="AA93" s="56"/>
    </row>
    <row r="94" spans="1:27" ht="12" x14ac:dyDescent="0.25">
      <c r="A94" s="47">
        <v>282</v>
      </c>
      <c r="B94" s="47" t="s">
        <v>116</v>
      </c>
      <c r="C94" s="47" t="s">
        <v>4</v>
      </c>
      <c r="D94" s="48">
        <v>45516</v>
      </c>
      <c r="E94" s="47" t="s">
        <v>138</v>
      </c>
      <c r="F94" s="47">
        <v>2</v>
      </c>
      <c r="G94" s="53" t="s">
        <v>216</v>
      </c>
      <c r="H94" s="54" t="s">
        <v>247</v>
      </c>
      <c r="I94" s="49">
        <v>2243</v>
      </c>
      <c r="J94" s="49">
        <f t="shared" si="6"/>
        <v>448.6</v>
      </c>
      <c r="K94" s="49">
        <f t="shared" si="7"/>
        <v>179.44</v>
      </c>
      <c r="L94" s="49">
        <f t="shared" si="8"/>
        <v>186.91666666666666</v>
      </c>
      <c r="M94" s="44">
        <f t="shared" si="9"/>
        <v>186.91666666666666</v>
      </c>
      <c r="N94" s="44">
        <f t="shared" si="10"/>
        <v>62.30555555555555</v>
      </c>
      <c r="O94" s="44">
        <v>0</v>
      </c>
      <c r="P94" s="44">
        <v>0</v>
      </c>
      <c r="Q94" s="44">
        <v>0</v>
      </c>
      <c r="R94" s="44">
        <f>+VLOOKUP(A94,'Ajustes 25_V1'!$A$2:$T$115,20,0)</f>
        <v>672.9</v>
      </c>
      <c r="S94" s="44">
        <f t="shared" si="11"/>
        <v>3980.0788888888887</v>
      </c>
      <c r="T94" s="65" t="str">
        <f>+VLOOKUP(A94,'Ajustes 25_V1'!$A$2:$L$115,12,0)</f>
        <v>2100-3000</v>
      </c>
      <c r="U94" s="44"/>
      <c r="V94" s="44"/>
      <c r="W94" s="64"/>
      <c r="X94" s="50">
        <v>2243</v>
      </c>
      <c r="Y94" s="57">
        <f>+X94/I94-1</f>
        <v>0</v>
      </c>
      <c r="Z94" s="50">
        <f>+X94-I94</f>
        <v>0</v>
      </c>
      <c r="AA94" s="56"/>
    </row>
    <row r="95" spans="1:27" ht="12" x14ac:dyDescent="0.25">
      <c r="A95" s="47">
        <v>202</v>
      </c>
      <c r="B95" s="47" t="s">
        <v>64</v>
      </c>
      <c r="C95" s="47" t="s">
        <v>4</v>
      </c>
      <c r="D95" s="48">
        <v>43843</v>
      </c>
      <c r="E95" s="47" t="s">
        <v>169</v>
      </c>
      <c r="F95" s="47">
        <v>1</v>
      </c>
      <c r="G95" s="53" t="s">
        <v>207</v>
      </c>
      <c r="H95" s="54" t="s">
        <v>246</v>
      </c>
      <c r="I95" s="49">
        <v>2243</v>
      </c>
      <c r="J95" s="49">
        <f t="shared" si="6"/>
        <v>448.6</v>
      </c>
      <c r="K95" s="49">
        <f t="shared" si="7"/>
        <v>179.44</v>
      </c>
      <c r="L95" s="49">
        <f t="shared" si="8"/>
        <v>186.91666666666666</v>
      </c>
      <c r="M95" s="44">
        <f t="shared" si="9"/>
        <v>186.91666666666666</v>
      </c>
      <c r="N95" s="44">
        <f t="shared" si="10"/>
        <v>62.30555555555555</v>
      </c>
      <c r="O95" s="44">
        <v>0</v>
      </c>
      <c r="P95" s="44">
        <v>0</v>
      </c>
      <c r="Q95" s="44">
        <v>0</v>
      </c>
      <c r="R95" s="44">
        <f>+VLOOKUP(A95,'Ajustes 25_V1'!$A$2:$T$115,20,0)</f>
        <v>672.9</v>
      </c>
      <c r="S95" s="44">
        <f t="shared" si="11"/>
        <v>3980.0788888888887</v>
      </c>
      <c r="T95" s="65" t="str">
        <f>+VLOOKUP(A95,'Ajustes 25_V1'!$A$2:$L$115,12,0)</f>
        <v>2100-3000</v>
      </c>
      <c r="U95" s="44"/>
      <c r="V95" s="44"/>
      <c r="W95" s="64"/>
      <c r="X95" s="50">
        <v>2243</v>
      </c>
      <c r="Y95" s="57">
        <f>+X95/I95-1</f>
        <v>0</v>
      </c>
      <c r="Z95" s="50">
        <f>+X95-I95</f>
        <v>0</v>
      </c>
      <c r="AA95" s="56"/>
    </row>
    <row r="96" spans="1:27" ht="12" x14ac:dyDescent="0.25">
      <c r="A96" s="47">
        <v>89</v>
      </c>
      <c r="B96" s="47" t="s">
        <v>26</v>
      </c>
      <c r="C96" s="47" t="s">
        <v>4</v>
      </c>
      <c r="D96" s="48">
        <v>41526</v>
      </c>
      <c r="E96" s="47" t="s">
        <v>128</v>
      </c>
      <c r="F96" s="47">
        <v>1</v>
      </c>
      <c r="G96" s="53" t="s">
        <v>209</v>
      </c>
      <c r="H96" s="54" t="s">
        <v>248</v>
      </c>
      <c r="I96" s="49">
        <v>6517.44</v>
      </c>
      <c r="J96" s="49">
        <f t="shared" si="6"/>
        <v>1303.4880000000001</v>
      </c>
      <c r="K96" s="49">
        <f t="shared" si="7"/>
        <v>521.39519999999993</v>
      </c>
      <c r="L96" s="49">
        <f t="shared" si="8"/>
        <v>543.12</v>
      </c>
      <c r="M96" s="44">
        <f t="shared" si="9"/>
        <v>543.12</v>
      </c>
      <c r="N96" s="44">
        <f t="shared" si="10"/>
        <v>181.04</v>
      </c>
      <c r="O96" s="44">
        <v>0</v>
      </c>
      <c r="P96" s="44">
        <v>0</v>
      </c>
      <c r="Q96" s="44">
        <v>0</v>
      </c>
      <c r="R96" s="44">
        <f>+VLOOKUP(A96,'Ajustes 25_V1'!$A$2:$T$115,20,0)</f>
        <v>2250</v>
      </c>
      <c r="S96" s="44">
        <f t="shared" si="11"/>
        <v>11859.603200000001</v>
      </c>
      <c r="T96" s="65" t="str">
        <f>+VLOOKUP(A96,'Ajustes 25_V1'!$A$2:$L$115,12,0)</f>
        <v>6500-7500</v>
      </c>
      <c r="U96" s="44">
        <v>6200</v>
      </c>
      <c r="V96" s="44">
        <v>141.63000000000011</v>
      </c>
      <c r="W96" s="64">
        <v>2.3377575156353955E-2</v>
      </c>
      <c r="X96" s="50">
        <v>7500</v>
      </c>
      <c r="Y96" s="57">
        <f>+X96/I96-1</f>
        <v>0.15075858005597298</v>
      </c>
      <c r="Z96" s="50">
        <f>+X96-I96</f>
        <v>982.5600000000004</v>
      </c>
      <c r="AA96" s="56" t="s">
        <v>231</v>
      </c>
    </row>
    <row r="97" spans="1:27" ht="12" x14ac:dyDescent="0.25">
      <c r="A97" s="47">
        <v>101</v>
      </c>
      <c r="B97" s="47" t="s">
        <v>29</v>
      </c>
      <c r="C97" s="47" t="s">
        <v>4</v>
      </c>
      <c r="D97" s="48">
        <v>41841</v>
      </c>
      <c r="E97" s="47" t="s">
        <v>140</v>
      </c>
      <c r="F97" s="47">
        <v>1</v>
      </c>
      <c r="G97" s="53" t="s">
        <v>209</v>
      </c>
      <c r="H97" s="54" t="s">
        <v>246</v>
      </c>
      <c r="I97" s="49">
        <v>3947.18</v>
      </c>
      <c r="J97" s="49">
        <f t="shared" si="6"/>
        <v>789.43600000000004</v>
      </c>
      <c r="K97" s="49">
        <f t="shared" si="7"/>
        <v>315.77440000000001</v>
      </c>
      <c r="L97" s="49">
        <f t="shared" si="8"/>
        <v>328.93166666666667</v>
      </c>
      <c r="M97" s="44">
        <f t="shared" si="9"/>
        <v>328.93166666666667</v>
      </c>
      <c r="N97" s="44">
        <f t="shared" si="10"/>
        <v>109.6438888888889</v>
      </c>
      <c r="O97" s="44">
        <v>0</v>
      </c>
      <c r="P97" s="44">
        <v>0</v>
      </c>
      <c r="Q97" s="44">
        <v>0</v>
      </c>
      <c r="R97" s="44">
        <f>+VLOOKUP(A97,'Ajustes 25_V1'!$A$2:$T$115,20,0)</f>
        <v>1184.154</v>
      </c>
      <c r="S97" s="44">
        <f t="shared" si="11"/>
        <v>7004.0516222222213</v>
      </c>
      <c r="T97" s="65" t="str">
        <f>+VLOOKUP(A97,'Ajustes 25_V1'!$A$2:$L$115,12,0)</f>
        <v>4500-5500</v>
      </c>
      <c r="U97" s="44"/>
      <c r="V97" s="44"/>
      <c r="W97" s="64"/>
      <c r="X97" s="50">
        <v>3947.18</v>
      </c>
      <c r="Y97" s="57">
        <f>+X97/I97-1</f>
        <v>0</v>
      </c>
      <c r="Z97" s="50">
        <f>+X97-I97</f>
        <v>0</v>
      </c>
      <c r="AA97" s="56"/>
    </row>
    <row r="98" spans="1:27" ht="12" x14ac:dyDescent="0.25">
      <c r="A98" s="47">
        <v>31</v>
      </c>
      <c r="B98" s="47" t="s">
        <v>13</v>
      </c>
      <c r="C98" s="47" t="s">
        <v>4</v>
      </c>
      <c r="D98" s="48">
        <v>40189</v>
      </c>
      <c r="E98" s="47" t="s">
        <v>126</v>
      </c>
      <c r="F98" s="47">
        <v>2</v>
      </c>
      <c r="G98" s="53" t="s">
        <v>197</v>
      </c>
      <c r="H98" s="54" t="s">
        <v>249</v>
      </c>
      <c r="I98" s="49">
        <v>14485.45</v>
      </c>
      <c r="J98" s="49">
        <f t="shared" si="6"/>
        <v>2897.09</v>
      </c>
      <c r="K98" s="49">
        <f t="shared" si="7"/>
        <v>1158.836</v>
      </c>
      <c r="L98" s="49">
        <f t="shared" si="8"/>
        <v>1207.1208333333334</v>
      </c>
      <c r="M98" s="44">
        <f t="shared" si="9"/>
        <v>1207.1208333333334</v>
      </c>
      <c r="N98" s="44">
        <f t="shared" si="10"/>
        <v>402.37361111111113</v>
      </c>
      <c r="O98" s="44">
        <v>0</v>
      </c>
      <c r="P98" s="44">
        <v>6275.395833333333</v>
      </c>
      <c r="Q98" s="44">
        <v>0</v>
      </c>
      <c r="R98" s="44">
        <f>+VLOOKUP(A98,'Ajustes 25_V1'!$A$2:$T$115,20,0)</f>
        <v>0</v>
      </c>
      <c r="S98" s="44">
        <f t="shared" si="11"/>
        <v>27633.387111111111</v>
      </c>
      <c r="T98" s="65" t="str">
        <f>+VLOOKUP(A98,'Ajustes 25_V1'!$A$2:$L$115,12,0)</f>
        <v>15000-20000</v>
      </c>
      <c r="U98" s="44"/>
      <c r="V98" s="44"/>
      <c r="W98" s="64"/>
      <c r="X98" s="50">
        <v>14485.45</v>
      </c>
      <c r="Y98" s="57">
        <f>+X98/I98-1</f>
        <v>0</v>
      </c>
      <c r="Z98" s="50">
        <f>+X98-I98</f>
        <v>0</v>
      </c>
      <c r="AA98" s="56"/>
    </row>
    <row r="99" spans="1:27" ht="12" x14ac:dyDescent="0.25">
      <c r="A99" s="47">
        <v>147</v>
      </c>
      <c r="B99" s="47" t="s">
        <v>42</v>
      </c>
      <c r="C99" s="47" t="s">
        <v>4</v>
      </c>
      <c r="D99" s="48">
        <v>42632</v>
      </c>
      <c r="E99" s="47" t="s">
        <v>152</v>
      </c>
      <c r="F99" s="47">
        <v>2</v>
      </c>
      <c r="G99" s="53" t="s">
        <v>197</v>
      </c>
      <c r="H99" s="54" t="s">
        <v>249</v>
      </c>
      <c r="I99" s="49">
        <v>11228.9</v>
      </c>
      <c r="J99" s="49">
        <f t="shared" si="6"/>
        <v>2245.7800000000002</v>
      </c>
      <c r="K99" s="49">
        <f t="shared" si="7"/>
        <v>898.31200000000001</v>
      </c>
      <c r="L99" s="49">
        <f t="shared" si="8"/>
        <v>935.74166666666667</v>
      </c>
      <c r="M99" s="44">
        <f t="shared" si="9"/>
        <v>935.74166666666667</v>
      </c>
      <c r="N99" s="44">
        <f t="shared" si="10"/>
        <v>311.91388888888889</v>
      </c>
      <c r="O99" s="44">
        <v>0</v>
      </c>
      <c r="P99" s="44">
        <v>3416.9266666666667</v>
      </c>
      <c r="Q99" s="44">
        <v>0</v>
      </c>
      <c r="R99" s="44">
        <f>+VLOOKUP(A99,'Ajustes 25_V1'!$A$2:$T$115,20,0)</f>
        <v>0</v>
      </c>
      <c r="S99" s="44">
        <f t="shared" si="11"/>
        <v>19973.31588888889</v>
      </c>
      <c r="T99" s="65" t="str">
        <f>+VLOOKUP(A99,'Ajustes 25_V1'!$A$2:$L$115,12,0)</f>
        <v>15000-25000</v>
      </c>
      <c r="U99" s="44"/>
      <c r="V99" s="44"/>
      <c r="W99" s="64"/>
      <c r="X99" s="50">
        <v>11228.9</v>
      </c>
      <c r="Y99" s="57">
        <f>+X99/I99-1</f>
        <v>0</v>
      </c>
      <c r="Z99" s="50">
        <f>+X99-I99</f>
        <v>0</v>
      </c>
      <c r="AA99" s="56"/>
    </row>
    <row r="100" spans="1:27" ht="12" x14ac:dyDescent="0.25">
      <c r="A100" s="47">
        <v>204</v>
      </c>
      <c r="B100" s="47" t="s">
        <v>65</v>
      </c>
      <c r="C100" s="47" t="s">
        <v>4</v>
      </c>
      <c r="D100" s="48">
        <v>43843</v>
      </c>
      <c r="E100" s="47" t="s">
        <v>152</v>
      </c>
      <c r="F100" s="47">
        <v>2</v>
      </c>
      <c r="G100" s="53" t="s">
        <v>197</v>
      </c>
      <c r="H100" s="54" t="s">
        <v>249</v>
      </c>
      <c r="I100" s="49">
        <v>11209.43</v>
      </c>
      <c r="J100" s="49">
        <f t="shared" si="6"/>
        <v>2241.886</v>
      </c>
      <c r="K100" s="49">
        <f t="shared" si="7"/>
        <v>896.75440000000003</v>
      </c>
      <c r="L100" s="49">
        <f t="shared" si="8"/>
        <v>934.11916666666673</v>
      </c>
      <c r="M100" s="44">
        <f t="shared" si="9"/>
        <v>934.11916666666673</v>
      </c>
      <c r="N100" s="44">
        <f t="shared" si="10"/>
        <v>311.3730555555556</v>
      </c>
      <c r="O100" s="44">
        <v>0</v>
      </c>
      <c r="P100" s="44">
        <v>7471.0275000000001</v>
      </c>
      <c r="Q100" s="44">
        <v>0</v>
      </c>
      <c r="R100" s="44">
        <f>+VLOOKUP(A100,'Ajustes 25_V1'!$A$2:$T$115,20,0)</f>
        <v>0</v>
      </c>
      <c r="S100" s="44">
        <f t="shared" si="11"/>
        <v>23998.709288888891</v>
      </c>
      <c r="T100" s="65" t="str">
        <f>+VLOOKUP(A100,'Ajustes 25_V1'!$A$2:$L$115,12,0)</f>
        <v>15000-25000</v>
      </c>
      <c r="U100" s="44"/>
      <c r="V100" s="44"/>
      <c r="W100" s="64"/>
      <c r="X100" s="50">
        <v>12500</v>
      </c>
      <c r="Y100" s="57">
        <f>+X100/I100-1</f>
        <v>0.11513252681001629</v>
      </c>
      <c r="Z100" s="50">
        <f>+X100-I100</f>
        <v>1290.5699999999997</v>
      </c>
      <c r="AA100" s="56"/>
    </row>
    <row r="101" spans="1:27" ht="12" x14ac:dyDescent="0.25">
      <c r="A101" s="47">
        <v>239</v>
      </c>
      <c r="B101" s="47" t="s">
        <v>81</v>
      </c>
      <c r="C101" s="47" t="s">
        <v>4</v>
      </c>
      <c r="D101" s="48">
        <v>44802</v>
      </c>
      <c r="E101" s="47" t="s">
        <v>152</v>
      </c>
      <c r="F101" s="47">
        <v>2</v>
      </c>
      <c r="G101" s="53" t="s">
        <v>197</v>
      </c>
      <c r="H101" s="54" t="s">
        <v>249</v>
      </c>
      <c r="I101" s="49">
        <v>11692.4</v>
      </c>
      <c r="J101" s="49">
        <f t="shared" si="6"/>
        <v>2338.48</v>
      </c>
      <c r="K101" s="49">
        <f t="shared" si="7"/>
        <v>935.39199999999994</v>
      </c>
      <c r="L101" s="49">
        <f t="shared" si="8"/>
        <v>974.36666666666667</v>
      </c>
      <c r="M101" s="44">
        <f t="shared" si="9"/>
        <v>974.36666666666667</v>
      </c>
      <c r="N101" s="44">
        <f t="shared" si="10"/>
        <v>324.78888888888889</v>
      </c>
      <c r="O101" s="44">
        <v>0</v>
      </c>
      <c r="P101" s="44">
        <v>0</v>
      </c>
      <c r="Q101" s="44">
        <v>0</v>
      </c>
      <c r="R101" s="44">
        <f>+VLOOKUP(A101,'Ajustes 25_V1'!$A$2:$T$115,20,0)</f>
        <v>0</v>
      </c>
      <c r="S101" s="44">
        <f t="shared" si="11"/>
        <v>17239.794222222219</v>
      </c>
      <c r="T101" s="65" t="str">
        <f>+VLOOKUP(A101,'Ajustes 25_V1'!$A$2:$L$115,12,0)</f>
        <v>15000-25000</v>
      </c>
      <c r="U101" s="44">
        <v>11150</v>
      </c>
      <c r="V101" s="44">
        <v>524.80999999999949</v>
      </c>
      <c r="W101" s="64">
        <v>4.9392999089898575E-2</v>
      </c>
      <c r="X101" s="50">
        <v>11692.4</v>
      </c>
      <c r="Y101" s="57">
        <f>+X101/I101-1</f>
        <v>0</v>
      </c>
      <c r="Z101" s="50">
        <f>+X101-I101</f>
        <v>0</v>
      </c>
      <c r="AA101" s="56"/>
    </row>
    <row r="102" spans="1:27" ht="12" x14ac:dyDescent="0.25">
      <c r="A102" s="47">
        <v>196</v>
      </c>
      <c r="B102" s="47" t="s">
        <v>59</v>
      </c>
      <c r="C102" s="47" t="s">
        <v>4</v>
      </c>
      <c r="D102" s="48">
        <v>43577</v>
      </c>
      <c r="E102" s="47" t="s">
        <v>164</v>
      </c>
      <c r="F102" s="47">
        <v>2</v>
      </c>
      <c r="G102" s="53" t="s">
        <v>216</v>
      </c>
      <c r="H102" s="54" t="s">
        <v>247</v>
      </c>
      <c r="I102" s="49">
        <v>2465.75</v>
      </c>
      <c r="J102" s="49">
        <f t="shared" si="6"/>
        <v>493.15000000000003</v>
      </c>
      <c r="K102" s="49">
        <f t="shared" si="7"/>
        <v>197.26</v>
      </c>
      <c r="L102" s="49">
        <f t="shared" si="8"/>
        <v>205.47916666666666</v>
      </c>
      <c r="M102" s="44">
        <f t="shared" si="9"/>
        <v>205.47916666666666</v>
      </c>
      <c r="N102" s="44">
        <f t="shared" si="10"/>
        <v>68.493055555555557</v>
      </c>
      <c r="O102" s="44">
        <v>0</v>
      </c>
      <c r="P102" s="44">
        <v>0</v>
      </c>
      <c r="Q102" s="44">
        <v>0</v>
      </c>
      <c r="R102" s="44">
        <f>+VLOOKUP(A102,'Ajustes 25_V1'!$A$2:$T$115,20,0)</f>
        <v>739.72499999999991</v>
      </c>
      <c r="S102" s="44">
        <f t="shared" si="11"/>
        <v>4375.3363888888889</v>
      </c>
      <c r="T102" s="65" t="str">
        <f>+VLOOKUP(A102,'Ajustes 25_V1'!$A$2:$L$115,12,0)</f>
        <v>2500-3500</v>
      </c>
      <c r="U102" s="44"/>
      <c r="V102" s="44"/>
      <c r="W102" s="64"/>
      <c r="X102" s="50">
        <v>2465.75</v>
      </c>
      <c r="Y102" s="57">
        <f>+X102/I102-1</f>
        <v>0</v>
      </c>
      <c r="Z102" s="50">
        <f>+X102-I102</f>
        <v>0</v>
      </c>
      <c r="AA102" s="56"/>
    </row>
    <row r="103" spans="1:27" ht="12" x14ac:dyDescent="0.25">
      <c r="A103" s="47">
        <v>234</v>
      </c>
      <c r="B103" s="47" t="s">
        <v>76</v>
      </c>
      <c r="C103" s="47" t="s">
        <v>4</v>
      </c>
      <c r="D103" s="48">
        <v>44720</v>
      </c>
      <c r="E103" s="47" t="s">
        <v>164</v>
      </c>
      <c r="F103" s="47">
        <v>1</v>
      </c>
      <c r="G103" s="53" t="s">
        <v>207</v>
      </c>
      <c r="H103" s="54" t="s">
        <v>246</v>
      </c>
      <c r="I103" s="49">
        <v>2465.75</v>
      </c>
      <c r="J103" s="49">
        <f t="shared" si="6"/>
        <v>493.15000000000003</v>
      </c>
      <c r="K103" s="49">
        <f t="shared" si="7"/>
        <v>197.26</v>
      </c>
      <c r="L103" s="49">
        <f t="shared" si="8"/>
        <v>205.47916666666666</v>
      </c>
      <c r="M103" s="44">
        <f t="shared" si="9"/>
        <v>205.47916666666666</v>
      </c>
      <c r="N103" s="44">
        <f t="shared" si="10"/>
        <v>68.493055555555557</v>
      </c>
      <c r="O103" s="44">
        <v>0</v>
      </c>
      <c r="P103" s="44">
        <v>0</v>
      </c>
      <c r="Q103" s="44">
        <v>0</v>
      </c>
      <c r="R103" s="44">
        <f>+VLOOKUP(A103,'Ajustes 25_V1'!$A$2:$T$115,20,0)</f>
        <v>739.72499999999991</v>
      </c>
      <c r="S103" s="44">
        <f t="shared" si="11"/>
        <v>4375.3363888888889</v>
      </c>
      <c r="T103" s="65" t="str">
        <f>+VLOOKUP(A103,'Ajustes 25_V1'!$A$2:$L$115,12,0)</f>
        <v>2500-3500</v>
      </c>
      <c r="U103" s="44"/>
      <c r="V103" s="44"/>
      <c r="W103" s="64"/>
      <c r="X103" s="50">
        <v>2465.75</v>
      </c>
      <c r="Y103" s="57">
        <f>+X103/I103-1</f>
        <v>0</v>
      </c>
      <c r="Z103" s="50">
        <f>+X103-I103</f>
        <v>0</v>
      </c>
      <c r="AA103" s="56"/>
    </row>
    <row r="104" spans="1:27" ht="12" x14ac:dyDescent="0.25">
      <c r="A104" s="47">
        <v>243</v>
      </c>
      <c r="B104" s="47" t="s">
        <v>84</v>
      </c>
      <c r="C104" s="47" t="s">
        <v>4</v>
      </c>
      <c r="D104" s="48">
        <v>44837</v>
      </c>
      <c r="E104" s="47" t="s">
        <v>164</v>
      </c>
      <c r="F104" s="47">
        <v>1</v>
      </c>
      <c r="G104" s="53" t="s">
        <v>207</v>
      </c>
      <c r="H104" s="54" t="s">
        <v>246</v>
      </c>
      <c r="I104" s="49">
        <v>2465.75</v>
      </c>
      <c r="J104" s="49">
        <f t="shared" si="6"/>
        <v>493.15000000000003</v>
      </c>
      <c r="K104" s="49">
        <f t="shared" si="7"/>
        <v>197.26</v>
      </c>
      <c r="L104" s="49">
        <f t="shared" si="8"/>
        <v>205.47916666666666</v>
      </c>
      <c r="M104" s="44">
        <f t="shared" si="9"/>
        <v>205.47916666666666</v>
      </c>
      <c r="N104" s="44">
        <f t="shared" si="10"/>
        <v>68.493055555555557</v>
      </c>
      <c r="O104" s="44">
        <v>0</v>
      </c>
      <c r="P104" s="44">
        <v>0</v>
      </c>
      <c r="Q104" s="44">
        <v>0</v>
      </c>
      <c r="R104" s="44">
        <f>+VLOOKUP(A104,'Ajustes 25_V1'!$A$2:$T$115,20,0)</f>
        <v>739.72499999999991</v>
      </c>
      <c r="S104" s="44">
        <f t="shared" si="11"/>
        <v>4375.3363888888889</v>
      </c>
      <c r="T104" s="65" t="str">
        <f>+VLOOKUP(A104,'Ajustes 25_V1'!$A$2:$L$115,12,0)</f>
        <v>2500-3500</v>
      </c>
      <c r="U104" s="44">
        <v>2345.65</v>
      </c>
      <c r="V104" s="44">
        <v>211.65000000000009</v>
      </c>
      <c r="W104" s="64">
        <v>9.9179943767572679E-2</v>
      </c>
      <c r="X104" s="50">
        <v>2465.75</v>
      </c>
      <c r="Y104" s="57">
        <f>+X104/I104-1</f>
        <v>0</v>
      </c>
      <c r="Z104" s="50">
        <f>+X104-I104</f>
        <v>0</v>
      </c>
      <c r="AA104" s="56"/>
    </row>
    <row r="105" spans="1:27" ht="12" x14ac:dyDescent="0.25">
      <c r="A105" s="47">
        <v>254</v>
      </c>
      <c r="B105" s="47" t="s">
        <v>94</v>
      </c>
      <c r="C105" s="47" t="s">
        <v>4</v>
      </c>
      <c r="D105" s="48">
        <v>45082</v>
      </c>
      <c r="E105" s="47" t="s">
        <v>164</v>
      </c>
      <c r="F105" s="47">
        <v>1</v>
      </c>
      <c r="G105" s="53" t="s">
        <v>207</v>
      </c>
      <c r="H105" s="54" t="s">
        <v>246</v>
      </c>
      <c r="I105" s="49">
        <v>2465.75</v>
      </c>
      <c r="J105" s="49">
        <f t="shared" si="6"/>
        <v>493.15000000000003</v>
      </c>
      <c r="K105" s="49">
        <f t="shared" si="7"/>
        <v>197.26</v>
      </c>
      <c r="L105" s="49">
        <f t="shared" si="8"/>
        <v>205.47916666666666</v>
      </c>
      <c r="M105" s="44">
        <f t="shared" si="9"/>
        <v>205.47916666666666</v>
      </c>
      <c r="N105" s="44">
        <f t="shared" si="10"/>
        <v>68.493055555555557</v>
      </c>
      <c r="O105" s="44">
        <v>0</v>
      </c>
      <c r="P105" s="44">
        <v>0</v>
      </c>
      <c r="Q105" s="44">
        <v>0</v>
      </c>
      <c r="R105" s="44">
        <f>+VLOOKUP(A105,'Ajustes 25_V1'!$A$2:$T$115,20,0)</f>
        <v>739.72499999999991</v>
      </c>
      <c r="S105" s="44">
        <f t="shared" si="11"/>
        <v>4375.3363888888889</v>
      </c>
      <c r="T105" s="65" t="str">
        <f>+VLOOKUP(A105,'Ajustes 25_V1'!$A$2:$L$115,12,0)</f>
        <v>2500-3500</v>
      </c>
      <c r="U105" s="44">
        <v>2345.65</v>
      </c>
      <c r="V105" s="44">
        <v>211.65000000000009</v>
      </c>
      <c r="W105" s="64">
        <v>9.9179943767572679E-2</v>
      </c>
      <c r="X105" s="50">
        <v>2465.75</v>
      </c>
      <c r="Y105" s="57">
        <f>+X105/I105-1</f>
        <v>0</v>
      </c>
      <c r="Z105" s="50">
        <f>+X105-I105</f>
        <v>0</v>
      </c>
      <c r="AA105" s="56"/>
    </row>
    <row r="106" spans="1:27" ht="12" x14ac:dyDescent="0.25">
      <c r="A106" s="47">
        <v>192</v>
      </c>
      <c r="B106" s="47" t="s">
        <v>57</v>
      </c>
      <c r="C106" s="47" t="s">
        <v>4</v>
      </c>
      <c r="D106" s="48">
        <v>43530</v>
      </c>
      <c r="E106" s="47" t="s">
        <v>159</v>
      </c>
      <c r="F106" s="47">
        <v>2</v>
      </c>
      <c r="G106" s="53" t="s">
        <v>216</v>
      </c>
      <c r="H106" s="54" t="s">
        <v>247</v>
      </c>
      <c r="I106" s="49">
        <v>2916.71</v>
      </c>
      <c r="J106" s="49">
        <f t="shared" si="6"/>
        <v>583.34199999999998</v>
      </c>
      <c r="K106" s="49">
        <f t="shared" si="7"/>
        <v>233.33680000000001</v>
      </c>
      <c r="L106" s="49">
        <f t="shared" si="8"/>
        <v>243.05916666666667</v>
      </c>
      <c r="M106" s="44">
        <f t="shared" si="9"/>
        <v>243.05916666666667</v>
      </c>
      <c r="N106" s="44">
        <f t="shared" si="10"/>
        <v>81.019722222222228</v>
      </c>
      <c r="O106" s="44">
        <v>0</v>
      </c>
      <c r="P106" s="44">
        <v>0</v>
      </c>
      <c r="Q106" s="44">
        <v>0</v>
      </c>
      <c r="R106" s="44">
        <f>+VLOOKUP(A106,'Ajustes 25_V1'!$A$2:$T$115,20,0)</f>
        <v>875.01300000000003</v>
      </c>
      <c r="S106" s="44">
        <f t="shared" si="11"/>
        <v>5175.5398555555557</v>
      </c>
      <c r="T106" s="65" t="str">
        <f>+VLOOKUP(A106,'Ajustes 25_V1'!$A$2:$L$115,12,0)</f>
        <v>3000-4000</v>
      </c>
      <c r="U106" s="44">
        <v>2774.65</v>
      </c>
      <c r="V106" s="44">
        <v>427.57000000000016</v>
      </c>
      <c r="W106" s="64">
        <v>0.18217103805579707</v>
      </c>
      <c r="X106" s="50">
        <v>2916.71</v>
      </c>
      <c r="Y106" s="57">
        <f>+X106/I106-1</f>
        <v>0</v>
      </c>
      <c r="Z106" s="50">
        <f>+X106-I106</f>
        <v>0</v>
      </c>
      <c r="AA106" s="56"/>
    </row>
    <row r="107" spans="1:27" ht="12" x14ac:dyDescent="0.25">
      <c r="A107" s="47">
        <v>140</v>
      </c>
      <c r="B107" s="47" t="s">
        <v>39</v>
      </c>
      <c r="C107" s="47" t="s">
        <v>4</v>
      </c>
      <c r="D107" s="48">
        <v>42410</v>
      </c>
      <c r="E107" s="47" t="s">
        <v>150</v>
      </c>
      <c r="F107" s="47">
        <v>1</v>
      </c>
      <c r="G107" s="53" t="s">
        <v>207</v>
      </c>
      <c r="H107" s="54" t="s">
        <v>246</v>
      </c>
      <c r="I107" s="49">
        <v>3589.09</v>
      </c>
      <c r="J107" s="49">
        <f t="shared" si="6"/>
        <v>717.8180000000001</v>
      </c>
      <c r="K107" s="49">
        <f t="shared" si="7"/>
        <v>287.12720000000002</v>
      </c>
      <c r="L107" s="49">
        <f t="shared" si="8"/>
        <v>299.09083333333336</v>
      </c>
      <c r="M107" s="44">
        <f t="shared" si="9"/>
        <v>299.09083333333336</v>
      </c>
      <c r="N107" s="44">
        <f t="shared" si="10"/>
        <v>99.696944444444455</v>
      </c>
      <c r="O107" s="44">
        <v>0</v>
      </c>
      <c r="P107" s="44">
        <v>0</v>
      </c>
      <c r="Q107" s="44">
        <v>0</v>
      </c>
      <c r="R107" s="44">
        <f>+VLOOKUP(A107,'Ajustes 25_V1'!$A$2:$T$115,20,0)</f>
        <v>1076.7270000000001</v>
      </c>
      <c r="S107" s="44">
        <f t="shared" si="11"/>
        <v>6368.6408111111123</v>
      </c>
      <c r="T107" s="65" t="str">
        <f>+VLOOKUP(A107,'Ajustes 25_V1'!$A$2:$L$115,12,0)</f>
        <v>4000-5000</v>
      </c>
      <c r="U107" s="44"/>
      <c r="V107" s="44"/>
      <c r="W107" s="64"/>
      <c r="X107" s="50">
        <v>3589.09</v>
      </c>
      <c r="Y107" s="57">
        <f>+X107/I107-1</f>
        <v>0</v>
      </c>
      <c r="Z107" s="50">
        <f>+X107-I107</f>
        <v>0</v>
      </c>
      <c r="AA107" s="56"/>
    </row>
    <row r="108" spans="1:27" ht="12" x14ac:dyDescent="0.25">
      <c r="A108" s="47">
        <v>73</v>
      </c>
      <c r="B108" s="47" t="s">
        <v>24</v>
      </c>
      <c r="C108" s="47" t="s">
        <v>4</v>
      </c>
      <c r="D108" s="48">
        <v>41365</v>
      </c>
      <c r="E108" s="47" t="s">
        <v>136</v>
      </c>
      <c r="F108" s="47">
        <v>1</v>
      </c>
      <c r="G108" s="53" t="s">
        <v>207</v>
      </c>
      <c r="H108" s="54" t="s">
        <v>246</v>
      </c>
      <c r="I108" s="49">
        <v>3947.18</v>
      </c>
      <c r="J108" s="49">
        <f t="shared" si="6"/>
        <v>789.43600000000004</v>
      </c>
      <c r="K108" s="49">
        <f t="shared" si="7"/>
        <v>315.77440000000001</v>
      </c>
      <c r="L108" s="49">
        <f t="shared" si="8"/>
        <v>328.93166666666667</v>
      </c>
      <c r="M108" s="44">
        <f t="shared" si="9"/>
        <v>328.93166666666667</v>
      </c>
      <c r="N108" s="44">
        <f t="shared" si="10"/>
        <v>109.6438888888889</v>
      </c>
      <c r="O108" s="44">
        <v>0</v>
      </c>
      <c r="P108" s="44">
        <v>0</v>
      </c>
      <c r="Q108" s="44">
        <v>0</v>
      </c>
      <c r="R108" s="44">
        <f>+VLOOKUP(A108,'Ajustes 25_V1'!$A$2:$T$115,20,0)</f>
        <v>1184.154</v>
      </c>
      <c r="S108" s="44">
        <f t="shared" si="11"/>
        <v>7004.0516222222213</v>
      </c>
      <c r="T108" s="65" t="str">
        <f>+VLOOKUP(A108,'Ajustes 25_V1'!$A$2:$L$115,12,0)</f>
        <v>4500-5500</v>
      </c>
      <c r="U108" s="44"/>
      <c r="V108" s="44"/>
      <c r="W108" s="64"/>
      <c r="X108" s="50">
        <v>3947.18</v>
      </c>
      <c r="Y108" s="57">
        <f>+X108/I108-1</f>
        <v>0</v>
      </c>
      <c r="Z108" s="50">
        <f>+X108-I108</f>
        <v>0</v>
      </c>
      <c r="AA108" s="56"/>
    </row>
    <row r="109" spans="1:27" ht="12" x14ac:dyDescent="0.25">
      <c r="A109" s="47">
        <v>248</v>
      </c>
      <c r="B109" s="47" t="s">
        <v>88</v>
      </c>
      <c r="C109" s="47" t="s">
        <v>4</v>
      </c>
      <c r="D109" s="48">
        <v>44881</v>
      </c>
      <c r="E109" s="47" t="s">
        <v>179</v>
      </c>
      <c r="F109" s="47">
        <v>1</v>
      </c>
      <c r="G109" s="53" t="s">
        <v>220</v>
      </c>
      <c r="H109" s="54" t="s">
        <v>240</v>
      </c>
      <c r="I109" s="49">
        <v>9950.8700000000008</v>
      </c>
      <c r="J109" s="49">
        <f t="shared" si="6"/>
        <v>1990.1740000000002</v>
      </c>
      <c r="K109" s="49">
        <f t="shared" si="7"/>
        <v>796.06960000000004</v>
      </c>
      <c r="L109" s="49">
        <f t="shared" si="8"/>
        <v>829.23916666666673</v>
      </c>
      <c r="M109" s="44">
        <f t="shared" si="9"/>
        <v>829.23916666666673</v>
      </c>
      <c r="N109" s="44">
        <f t="shared" si="10"/>
        <v>276.41305555555556</v>
      </c>
      <c r="O109" s="44">
        <v>0</v>
      </c>
      <c r="P109" s="44">
        <v>0</v>
      </c>
      <c r="Q109" s="44">
        <v>0</v>
      </c>
      <c r="R109" s="44">
        <f>+VLOOKUP(A109,'Ajustes 25_V1'!$A$2:$T$115,20,0)</f>
        <v>0</v>
      </c>
      <c r="S109" s="44">
        <f t="shared" si="11"/>
        <v>14672.00498888889</v>
      </c>
      <c r="T109" s="65" t="str">
        <f>+VLOOKUP(A109,'Ajustes 25_V1'!$A$2:$L$115,12,0)</f>
        <v>9000-10500</v>
      </c>
      <c r="U109" s="44"/>
      <c r="V109" s="44"/>
      <c r="W109" s="64"/>
      <c r="X109" s="50">
        <v>9950.8700000000008</v>
      </c>
      <c r="Y109" s="57">
        <f>+X109/I109-1</f>
        <v>0</v>
      </c>
      <c r="Z109" s="50">
        <f>+X109-I109</f>
        <v>0</v>
      </c>
      <c r="AA109" s="56"/>
    </row>
    <row r="110" spans="1:27" ht="12" x14ac:dyDescent="0.25">
      <c r="A110" s="47">
        <v>17</v>
      </c>
      <c r="B110" s="47" t="s">
        <v>12</v>
      </c>
      <c r="C110" s="47" t="s">
        <v>4</v>
      </c>
      <c r="D110" s="48">
        <v>39706</v>
      </c>
      <c r="E110" s="47" t="s">
        <v>125</v>
      </c>
      <c r="F110" s="47">
        <v>2</v>
      </c>
      <c r="G110" s="53" t="s">
        <v>197</v>
      </c>
      <c r="H110" s="54" t="s">
        <v>249</v>
      </c>
      <c r="I110" s="49">
        <v>15500.75</v>
      </c>
      <c r="J110" s="49">
        <f t="shared" si="6"/>
        <v>3100.15</v>
      </c>
      <c r="K110" s="49">
        <f t="shared" si="7"/>
        <v>1240.06</v>
      </c>
      <c r="L110" s="49">
        <f t="shared" si="8"/>
        <v>1291.7291666666667</v>
      </c>
      <c r="M110" s="44">
        <f t="shared" si="9"/>
        <v>1291.7291666666667</v>
      </c>
      <c r="N110" s="44">
        <f t="shared" si="10"/>
        <v>430.57638888888891</v>
      </c>
      <c r="O110" s="44">
        <v>0</v>
      </c>
      <c r="P110" s="44">
        <v>5990.9191666666666</v>
      </c>
      <c r="Q110" s="44">
        <v>0</v>
      </c>
      <c r="R110" s="44">
        <f>+VLOOKUP(A110,'Ajustes 25_V1'!$A$2:$T$115,20,0)</f>
        <v>0</v>
      </c>
      <c r="S110" s="44">
        <f t="shared" si="11"/>
        <v>28845.913888888896</v>
      </c>
      <c r="T110" s="65" t="str">
        <f>+VLOOKUP(A110,'Ajustes 25_V1'!$A$2:$L$115,12,0)</f>
        <v>15000-25000</v>
      </c>
      <c r="U110" s="44"/>
      <c r="V110" s="44"/>
      <c r="W110" s="64"/>
      <c r="X110" s="50">
        <v>15500.75</v>
      </c>
      <c r="Y110" s="57">
        <f>+X110/I110-1</f>
        <v>0</v>
      </c>
      <c r="Z110" s="50">
        <f>+X110-I110</f>
        <v>0</v>
      </c>
      <c r="AA110" s="56"/>
    </row>
    <row r="111" spans="1:27" ht="12" x14ac:dyDescent="0.25">
      <c r="A111" s="47">
        <v>92</v>
      </c>
      <c r="B111" s="47" t="s">
        <v>28</v>
      </c>
      <c r="C111" s="47" t="s">
        <v>4</v>
      </c>
      <c r="D111" s="48">
        <v>41561</v>
      </c>
      <c r="E111" s="47" t="s">
        <v>139</v>
      </c>
      <c r="F111" s="47">
        <v>1</v>
      </c>
      <c r="G111" s="53" t="s">
        <v>210</v>
      </c>
      <c r="H111" s="54" t="s">
        <v>234</v>
      </c>
      <c r="I111" s="49">
        <v>3017</v>
      </c>
      <c r="J111" s="49">
        <f t="shared" si="6"/>
        <v>603.4</v>
      </c>
      <c r="K111" s="49">
        <f t="shared" si="7"/>
        <v>241.36</v>
      </c>
      <c r="L111" s="49">
        <f t="shared" si="8"/>
        <v>251.41666666666666</v>
      </c>
      <c r="M111" s="44">
        <f t="shared" si="9"/>
        <v>251.41666666666666</v>
      </c>
      <c r="N111" s="44">
        <f t="shared" si="10"/>
        <v>83.805555555555557</v>
      </c>
      <c r="O111" s="44">
        <v>0</v>
      </c>
      <c r="P111" s="44">
        <v>0</v>
      </c>
      <c r="Q111" s="44">
        <v>0</v>
      </c>
      <c r="R111" s="44">
        <f>+VLOOKUP(A111,'Ajustes 25_V1'!$A$2:$T$115,20,0)</f>
        <v>905.1</v>
      </c>
      <c r="S111" s="44">
        <f t="shared" si="11"/>
        <v>5353.4988888888902</v>
      </c>
      <c r="T111" s="65" t="str">
        <f>+VLOOKUP(A111,'Ajustes 25_V1'!$A$2:$L$115,12,0)</f>
        <v>3000-4000</v>
      </c>
      <c r="U111" s="44"/>
      <c r="V111" s="44"/>
      <c r="W111" s="64"/>
      <c r="X111" s="50">
        <v>3017</v>
      </c>
      <c r="Y111" s="57">
        <f>+X111/I111-1</f>
        <v>0</v>
      </c>
      <c r="Z111" s="50">
        <f>+X111-I111</f>
        <v>0</v>
      </c>
      <c r="AA111" s="56"/>
    </row>
    <row r="112" spans="1:27" ht="12" x14ac:dyDescent="0.25">
      <c r="A112" s="47">
        <v>179</v>
      </c>
      <c r="B112" s="47" t="s">
        <v>52</v>
      </c>
      <c r="C112" s="47" t="s">
        <v>4</v>
      </c>
      <c r="D112" s="48">
        <v>43348</v>
      </c>
      <c r="E112" s="47" t="s">
        <v>139</v>
      </c>
      <c r="F112" s="47">
        <v>1</v>
      </c>
      <c r="G112" s="53" t="s">
        <v>210</v>
      </c>
      <c r="H112" s="54" t="s">
        <v>234</v>
      </c>
      <c r="I112" s="49">
        <v>3017</v>
      </c>
      <c r="J112" s="49">
        <f t="shared" si="6"/>
        <v>603.4</v>
      </c>
      <c r="K112" s="49">
        <f t="shared" si="7"/>
        <v>241.36</v>
      </c>
      <c r="L112" s="49">
        <f t="shared" si="8"/>
        <v>251.41666666666666</v>
      </c>
      <c r="M112" s="44">
        <f t="shared" si="9"/>
        <v>251.41666666666666</v>
      </c>
      <c r="N112" s="44">
        <f t="shared" si="10"/>
        <v>83.805555555555557</v>
      </c>
      <c r="O112" s="44">
        <v>0</v>
      </c>
      <c r="P112" s="44">
        <v>0</v>
      </c>
      <c r="Q112" s="44">
        <v>0</v>
      </c>
      <c r="R112" s="44">
        <f>+VLOOKUP(A112,'Ajustes 25_V1'!$A$2:$T$115,20,0)</f>
        <v>905.1</v>
      </c>
      <c r="S112" s="44">
        <f t="shared" si="11"/>
        <v>5353.4988888888902</v>
      </c>
      <c r="T112" s="65" t="str">
        <f>+VLOOKUP(A112,'Ajustes 25_V1'!$A$2:$L$115,12,0)</f>
        <v>3000-4000</v>
      </c>
      <c r="U112" s="44"/>
      <c r="V112" s="44"/>
      <c r="W112" s="64"/>
      <c r="X112" s="50">
        <v>3017</v>
      </c>
      <c r="Y112" s="57">
        <f>+X112/I112-1</f>
        <v>0</v>
      </c>
      <c r="Z112" s="50">
        <f>+X112-I112</f>
        <v>0</v>
      </c>
      <c r="AA112" s="56"/>
    </row>
    <row r="113" spans="1:27" ht="12" x14ac:dyDescent="0.25">
      <c r="A113" s="47">
        <v>126</v>
      </c>
      <c r="B113" s="47" t="s">
        <v>35</v>
      </c>
      <c r="C113" s="47" t="s">
        <v>4</v>
      </c>
      <c r="D113" s="48">
        <v>42177</v>
      </c>
      <c r="E113" s="47" t="s">
        <v>146</v>
      </c>
      <c r="F113" s="47">
        <v>1</v>
      </c>
      <c r="G113" s="53" t="s">
        <v>210</v>
      </c>
      <c r="H113" s="54" t="s">
        <v>234</v>
      </c>
      <c r="I113" s="49">
        <v>3881.34</v>
      </c>
      <c r="J113" s="49">
        <f t="shared" si="6"/>
        <v>776.26800000000003</v>
      </c>
      <c r="K113" s="49">
        <f t="shared" si="7"/>
        <v>310.50720000000001</v>
      </c>
      <c r="L113" s="49">
        <f t="shared" si="8"/>
        <v>323.44499999999999</v>
      </c>
      <c r="M113" s="44">
        <f t="shared" si="9"/>
        <v>323.44500000000005</v>
      </c>
      <c r="N113" s="44">
        <f t="shared" si="10"/>
        <v>107.815</v>
      </c>
      <c r="O113" s="44">
        <v>0</v>
      </c>
      <c r="P113" s="44">
        <v>0</v>
      </c>
      <c r="Q113" s="44">
        <v>0</v>
      </c>
      <c r="R113" s="44">
        <f>+VLOOKUP(A113,'Ajustes 25_V1'!$A$2:$T$115,20,0)</f>
        <v>1164.402</v>
      </c>
      <c r="S113" s="44">
        <f t="shared" si="11"/>
        <v>6887.2221999999992</v>
      </c>
      <c r="T113" s="65" t="str">
        <f>+VLOOKUP(A113,'Ajustes 25_V1'!$A$2:$L$115,12,0)</f>
        <v>4000-5000</v>
      </c>
      <c r="U113" s="44"/>
      <c r="V113" s="44"/>
      <c r="W113" s="64"/>
      <c r="X113" s="50">
        <v>3881.34</v>
      </c>
      <c r="Y113" s="57">
        <f>+X113/I113-1</f>
        <v>0</v>
      </c>
      <c r="Z113" s="50">
        <f>+X113-I113</f>
        <v>0</v>
      </c>
      <c r="AA113" s="56"/>
    </row>
    <row r="114" spans="1:27" ht="12" x14ac:dyDescent="0.25">
      <c r="A114" s="47">
        <v>180</v>
      </c>
      <c r="B114" s="47" t="s">
        <v>53</v>
      </c>
      <c r="C114" s="47" t="s">
        <v>4</v>
      </c>
      <c r="D114" s="48">
        <v>43360</v>
      </c>
      <c r="E114" s="47" t="s">
        <v>160</v>
      </c>
      <c r="F114" s="47">
        <v>1</v>
      </c>
      <c r="G114" s="53" t="s">
        <v>215</v>
      </c>
      <c r="H114" s="54" t="s">
        <v>241</v>
      </c>
      <c r="I114" s="49">
        <v>5781.6</v>
      </c>
      <c r="J114" s="49">
        <f t="shared" si="6"/>
        <v>1156.3200000000002</v>
      </c>
      <c r="K114" s="49">
        <f t="shared" si="7"/>
        <v>462.52800000000002</v>
      </c>
      <c r="L114" s="49">
        <f t="shared" si="8"/>
        <v>481.8</v>
      </c>
      <c r="M114" s="44">
        <f t="shared" si="9"/>
        <v>481.8</v>
      </c>
      <c r="N114" s="44">
        <f t="shared" si="10"/>
        <v>160.6</v>
      </c>
      <c r="O114" s="44">
        <v>0</v>
      </c>
      <c r="P114" s="44">
        <v>0</v>
      </c>
      <c r="Q114" s="44">
        <f>+((((I114/30)*7)/44)/3)*50</f>
        <v>511.00000000000006</v>
      </c>
      <c r="R114" s="44">
        <f>+VLOOKUP(A114,'Ajustes 25_V1'!$A$2:$T$115,20,0)</f>
        <v>1734.48</v>
      </c>
      <c r="S114" s="44">
        <f t="shared" si="11"/>
        <v>10770.128000000001</v>
      </c>
      <c r="T114" s="65" t="str">
        <f>+VLOOKUP(A114,'Ajustes 25_V1'!$A$2:$L$115,12,0)</f>
        <v>7000-8000</v>
      </c>
      <c r="U114" s="44">
        <v>5500</v>
      </c>
      <c r="V114" s="44">
        <v>614.39000000000033</v>
      </c>
      <c r="W114" s="64">
        <v>0.12575502342593869</v>
      </c>
      <c r="X114" s="50">
        <v>5781.6</v>
      </c>
      <c r="Y114" s="57">
        <f>+X114/I114-1</f>
        <v>0</v>
      </c>
      <c r="Z114" s="50">
        <f>+X114-I114</f>
        <v>0</v>
      </c>
      <c r="AA114" s="56"/>
    </row>
    <row r="115" spans="1:27" ht="12" x14ac:dyDescent="0.25">
      <c r="A115" s="47">
        <v>128</v>
      </c>
      <c r="B115" s="47" t="s">
        <v>36</v>
      </c>
      <c r="C115" s="47" t="s">
        <v>4</v>
      </c>
      <c r="D115" s="48">
        <v>42198</v>
      </c>
      <c r="E115" s="47" t="s">
        <v>147</v>
      </c>
      <c r="F115" s="47">
        <v>1</v>
      </c>
      <c r="G115" s="53" t="s">
        <v>206</v>
      </c>
      <c r="H115" s="54" t="s">
        <v>240</v>
      </c>
      <c r="I115" s="49">
        <v>5256</v>
      </c>
      <c r="J115" s="49">
        <f t="shared" si="6"/>
        <v>1051.2</v>
      </c>
      <c r="K115" s="49">
        <f t="shared" si="7"/>
        <v>420.48</v>
      </c>
      <c r="L115" s="49">
        <f t="shared" si="8"/>
        <v>438</v>
      </c>
      <c r="M115" s="44">
        <f t="shared" si="9"/>
        <v>438</v>
      </c>
      <c r="N115" s="44">
        <f t="shared" si="10"/>
        <v>146</v>
      </c>
      <c r="O115" s="44">
        <v>0</v>
      </c>
      <c r="P115" s="44">
        <v>0</v>
      </c>
      <c r="Q115" s="44">
        <v>0</v>
      </c>
      <c r="R115" s="44">
        <f>+VLOOKUP(A115,'Ajustes 25_V1'!$A$2:$T$115,20,0)</f>
        <v>0</v>
      </c>
      <c r="S115" s="44">
        <f t="shared" si="11"/>
        <v>7749.68</v>
      </c>
      <c r="T115" s="65" t="str">
        <f>+VLOOKUP(A115,'Ajustes 25_V1'!$A$2:$L$115,12,0)</f>
        <v>5000-6000</v>
      </c>
      <c r="U115" s="44">
        <v>5000</v>
      </c>
      <c r="V115" s="44">
        <v>521.01000000000022</v>
      </c>
      <c r="W115" s="64">
        <v>0.1163230996273714</v>
      </c>
      <c r="X115" s="50">
        <v>5550</v>
      </c>
      <c r="Y115" s="57">
        <f>+X115/I115-1</f>
        <v>5.5936073059360769E-2</v>
      </c>
      <c r="Z115" s="50">
        <f>+X115-I115</f>
        <v>294</v>
      </c>
      <c r="AA115" s="56"/>
    </row>
    <row r="116" spans="1:27" ht="12" x14ac:dyDescent="0.25">
      <c r="A116" s="47">
        <v>274</v>
      </c>
      <c r="B116" s="47" t="s">
        <v>108</v>
      </c>
      <c r="C116" s="47" t="s">
        <v>4</v>
      </c>
      <c r="D116" s="48">
        <v>45238</v>
      </c>
      <c r="E116" s="47" t="s">
        <v>187</v>
      </c>
      <c r="F116" s="47">
        <v>1</v>
      </c>
      <c r="G116" s="53" t="s">
        <v>215</v>
      </c>
      <c r="H116" s="54" t="s">
        <v>241</v>
      </c>
      <c r="I116" s="49">
        <v>2733.12</v>
      </c>
      <c r="J116" s="49">
        <f t="shared" si="6"/>
        <v>546.62400000000002</v>
      </c>
      <c r="K116" s="49">
        <f t="shared" si="7"/>
        <v>218.64959999999999</v>
      </c>
      <c r="L116" s="49">
        <f t="shared" si="8"/>
        <v>227.76</v>
      </c>
      <c r="M116" s="44">
        <f t="shared" si="9"/>
        <v>227.76</v>
      </c>
      <c r="N116" s="44">
        <f t="shared" si="10"/>
        <v>75.92</v>
      </c>
      <c r="O116" s="44">
        <v>0</v>
      </c>
      <c r="P116" s="44">
        <v>0</v>
      </c>
      <c r="Q116" s="44">
        <f>+((((I116/30)*7)/44)/3)*50</f>
        <v>241.56363636363633</v>
      </c>
      <c r="R116" s="44">
        <f>+VLOOKUP(A116,'Ajustes 25_V1'!$A$2:$T$115,20,0)</f>
        <v>819.93599999999992</v>
      </c>
      <c r="S116" s="44">
        <f t="shared" si="11"/>
        <v>5091.3332363636364</v>
      </c>
      <c r="T116" s="65" t="str">
        <f>+VLOOKUP(A116,'Ajustes 25_V1'!$A$2:$L$115,12,0)</f>
        <v>3500-4500</v>
      </c>
      <c r="U116" s="44"/>
      <c r="V116" s="44"/>
      <c r="W116" s="64"/>
      <c r="X116" s="50">
        <v>2733.12</v>
      </c>
      <c r="Y116" s="57">
        <f>+X116/I116-1</f>
        <v>0</v>
      </c>
      <c r="Z116" s="50">
        <f>+X116-I116</f>
        <v>0</v>
      </c>
      <c r="AA116" s="56"/>
    </row>
    <row r="117" spans="1:27" ht="12" x14ac:dyDescent="0.25">
      <c r="A117" s="47">
        <v>13</v>
      </c>
      <c r="B117" s="47" t="s">
        <v>11</v>
      </c>
      <c r="C117" s="47" t="s">
        <v>4</v>
      </c>
      <c r="D117" s="48">
        <v>39560</v>
      </c>
      <c r="E117" s="47" t="s">
        <v>124</v>
      </c>
      <c r="F117" s="47">
        <v>2</v>
      </c>
      <c r="G117" s="53" t="s">
        <v>197</v>
      </c>
      <c r="H117" s="54" t="s">
        <v>249</v>
      </c>
      <c r="I117" s="49">
        <v>13406.75</v>
      </c>
      <c r="J117" s="49">
        <f t="shared" si="6"/>
        <v>2681.3500000000004</v>
      </c>
      <c r="K117" s="49">
        <f t="shared" si="7"/>
        <v>1072.54</v>
      </c>
      <c r="L117" s="49">
        <f t="shared" si="8"/>
        <v>1117.2291666666667</v>
      </c>
      <c r="M117" s="44">
        <f t="shared" si="9"/>
        <v>1117.2291666666665</v>
      </c>
      <c r="N117" s="44">
        <f t="shared" si="10"/>
        <v>372.40972222222223</v>
      </c>
      <c r="O117" s="44">
        <v>0</v>
      </c>
      <c r="P117" s="44">
        <v>9141.8891666666659</v>
      </c>
      <c r="Q117" s="44">
        <v>0</v>
      </c>
      <c r="R117" s="44">
        <f>+VLOOKUP(A117,'Ajustes 25_V1'!$A$2:$T$115,20,0)</f>
        <v>0</v>
      </c>
      <c r="S117" s="44">
        <f t="shared" si="11"/>
        <v>28909.397222222222</v>
      </c>
      <c r="T117" s="65" t="str">
        <f>+VLOOKUP(A117,'Ajustes 25_V1'!$A$2:$L$115,12,0)</f>
        <v>15000-25000</v>
      </c>
      <c r="U117" s="44"/>
      <c r="V117" s="44"/>
      <c r="W117" s="64"/>
      <c r="X117" s="50">
        <v>13406.75</v>
      </c>
      <c r="Y117" s="57">
        <f>+X117/I117-1</f>
        <v>0</v>
      </c>
      <c r="Z117" s="50">
        <f>+X117-I117</f>
        <v>0</v>
      </c>
      <c r="AA117" s="56"/>
    </row>
    <row r="118" spans="1:27" ht="12" x14ac:dyDescent="0.25">
      <c r="Y118" s="55"/>
    </row>
    <row r="120" spans="1:27" ht="11.25" x14ac:dyDescent="0.25">
      <c r="Y120" s="43"/>
    </row>
  </sheetData>
  <pageMargins left="0.7" right="0.7" top="0.75" bottom="0.75" header="0.3" footer="0.3"/>
  <pageSetup orientation="portrait" horizontalDpi="0" verticalDpi="0" r:id="rId1"/>
  <ignoredErrors>
    <ignoredError sqref="J4:J117 K4:K117 L4:L117" unlocked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15D4B4AF20E4190B9F0A71118DA2F" ma:contentTypeVersion="10" ma:contentTypeDescription="Create a new document." ma:contentTypeScope="" ma:versionID="ddd4ed0391da20613cdd8ccbe9f68e22">
  <xsd:schema xmlns:xsd="http://www.w3.org/2001/XMLSchema" xmlns:xs="http://www.w3.org/2001/XMLSchema" xmlns:p="http://schemas.microsoft.com/office/2006/metadata/properties" xmlns:ns3="b5279c15-aca5-428f-a3d4-80663320567d" targetNamespace="http://schemas.microsoft.com/office/2006/metadata/properties" ma:root="true" ma:fieldsID="aa51129c9b7ed642e26554bf14eb456c" ns3:_="">
    <xsd:import namespace="b5279c15-aca5-428f-a3d4-8066332056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79c15-aca5-428f-a3d4-8066332056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279c15-aca5-428f-a3d4-80663320567d" xsi:nil="true"/>
  </documentManagement>
</p:properties>
</file>

<file path=customXml/itemProps1.xml><?xml version="1.0" encoding="utf-8"?>
<ds:datastoreItem xmlns:ds="http://schemas.openxmlformats.org/officeDocument/2006/customXml" ds:itemID="{25CF765A-D035-4C05-B3AD-E6C8BF0296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79c15-aca5-428f-a3d4-806633205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7D7B38-91FF-44B2-9943-484A04DDEA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A658AA-6F3E-4DFB-9C36-BE6EB4FBBD99}">
  <ds:schemaRefs>
    <ds:schemaRef ds:uri="http://schemas.openxmlformats.org/package/2006/metadata/core-properties"/>
    <ds:schemaRef ds:uri="b5279c15-aca5-428f-a3d4-80663320567d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Ajustes 25_V1</vt:lpstr>
      <vt:lpstr>Custo da 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2025-01-23T20:51:28Z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0x01010096915D4B4AF20E4190B9F0A71118DA2F</vt:lpwstr>
  </property>
</Properties>
</file>