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ttps://carloscramerproductos-my.sharepoint.com/personal/cmedina_cramer_cl/Documents/Documentos/Estructura/Entregas Compensaciones/Nueva carpeta/"/>
    </mc:Choice>
  </mc:AlternateContent>
  <bookViews>
    <workbookView xWindow="0" yWindow="0" windowWidth="15360" windowHeight="6660" activeTab="1"/>
  </bookViews>
  <sheets>
    <sheet name="Reporte de Estructura - Dotació" sheetId="1" r:id="rId1"/>
    <sheet name="Bandas 2025" sheetId="11" r:id="rId2"/>
    <sheet name="CeCos" sheetId="3" r:id="rId3"/>
    <sheet name="Hoja2" sheetId="6" state="hidden" r:id="rId4"/>
  </sheets>
  <externalReferences>
    <externalReference r:id="rId5"/>
  </externalReferences>
  <definedNames>
    <definedName name="_xlnm._FilterDatabase" localSheetId="1" hidden="1">'Bandas 2025'!$K$4:$P$16</definedName>
    <definedName name="_xlnm._FilterDatabase" localSheetId="0" hidden="1">'Reporte de Estructura - Dotació'!$A$1:$Y$535</definedName>
  </definedNames>
  <calcPr calcId="162913"/>
  <pivotCaches>
    <pivotCache cacheId="2" r:id="rId6"/>
    <pivotCache cacheId="12" r:id="rId7"/>
  </pivotCaches>
</workbook>
</file>

<file path=xl/calcChain.xml><?xml version="1.0" encoding="utf-8"?>
<calcChain xmlns="http://schemas.openxmlformats.org/spreadsheetml/2006/main">
  <c r="H10" i="11" l="1"/>
  <c r="I10" i="11"/>
  <c r="H16" i="11"/>
  <c r="I16" i="11"/>
  <c r="F10" i="11"/>
  <c r="F16" i="11"/>
  <c r="U535" i="1"/>
  <c r="U534" i="1"/>
  <c r="U533" i="1"/>
  <c r="U532" i="1"/>
  <c r="U531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G535" i="1" l="1"/>
  <c r="G534" i="1"/>
  <c r="G533" i="1"/>
  <c r="G532" i="1"/>
  <c r="G531" i="1"/>
  <c r="G530" i="1"/>
  <c r="G528" i="1"/>
  <c r="G527" i="1"/>
  <c r="G526" i="1"/>
  <c r="G525" i="1"/>
  <c r="G524" i="1"/>
  <c r="G523" i="1"/>
  <c r="G522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0" i="1"/>
  <c r="G489" i="1"/>
  <c r="G488" i="1"/>
  <c r="G487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423" i="1" l="1"/>
  <c r="I161" i="1"/>
  <c r="Q14" i="11"/>
  <c r="Q13" i="11"/>
  <c r="Q12" i="11"/>
  <c r="Q11" i="11"/>
  <c r="Q10" i="11"/>
  <c r="Q9" i="11"/>
  <c r="Q8" i="11"/>
  <c r="Q7" i="11"/>
  <c r="Q6" i="11"/>
  <c r="O6" i="11"/>
  <c r="O7" i="11"/>
  <c r="O8" i="11"/>
  <c r="O9" i="11"/>
  <c r="O10" i="11"/>
  <c r="O11" i="11"/>
  <c r="O12" i="11"/>
  <c r="O13" i="11"/>
  <c r="O14" i="11"/>
  <c r="O5" i="11"/>
  <c r="W2" i="1" s="1"/>
  <c r="X2" i="1" s="1"/>
  <c r="Y2" i="1" s="1"/>
  <c r="M6" i="11"/>
  <c r="M7" i="11"/>
  <c r="M8" i="11"/>
  <c r="M9" i="11"/>
  <c r="M10" i="11"/>
  <c r="M11" i="11"/>
  <c r="M12" i="11"/>
  <c r="M13" i="11"/>
  <c r="M14" i="11"/>
  <c r="M5" i="11"/>
  <c r="W448" i="1" l="1"/>
  <c r="X448" i="1" s="1"/>
  <c r="Y448" i="1" s="1"/>
  <c r="W530" i="1"/>
  <c r="X530" i="1" s="1"/>
  <c r="Y530" i="1" s="1"/>
  <c r="W82" i="1"/>
  <c r="X82" i="1" s="1"/>
  <c r="Y82" i="1" s="1"/>
  <c r="W86" i="1"/>
  <c r="X86" i="1" s="1"/>
  <c r="Y86" i="1" s="1"/>
  <c r="W62" i="1"/>
  <c r="X62" i="1" s="1"/>
  <c r="Y62" i="1" s="1"/>
  <c r="W38" i="1"/>
  <c r="X38" i="1" s="1"/>
  <c r="Y38" i="1" s="1"/>
  <c r="W70" i="1"/>
  <c r="X70" i="1" s="1"/>
  <c r="Y70" i="1" s="1"/>
  <c r="W54" i="1"/>
  <c r="X54" i="1" s="1"/>
  <c r="Y54" i="1" s="1"/>
  <c r="W78" i="1"/>
  <c r="X78" i="1" s="1"/>
  <c r="Y78" i="1" s="1"/>
  <c r="W46" i="1"/>
  <c r="X46" i="1" s="1"/>
  <c r="Y46" i="1" s="1"/>
  <c r="W352" i="1"/>
  <c r="X352" i="1" s="1"/>
  <c r="Y352" i="1" s="1"/>
  <c r="W33" i="1"/>
  <c r="X33" i="1" s="1"/>
  <c r="Y33" i="1" s="1"/>
  <c r="W97" i="1"/>
  <c r="X97" i="1" s="1"/>
  <c r="Y97" i="1" s="1"/>
  <c r="W161" i="1"/>
  <c r="X161" i="1" s="1"/>
  <c r="Y161" i="1" s="1"/>
  <c r="W225" i="1"/>
  <c r="X225" i="1" s="1"/>
  <c r="Y225" i="1" s="1"/>
  <c r="W289" i="1"/>
  <c r="X289" i="1" s="1"/>
  <c r="Y289" i="1" s="1"/>
  <c r="W353" i="1"/>
  <c r="X353" i="1" s="1"/>
  <c r="Y353" i="1" s="1"/>
  <c r="W417" i="1"/>
  <c r="X417" i="1" s="1"/>
  <c r="Y417" i="1" s="1"/>
  <c r="W481" i="1"/>
  <c r="X481" i="1" s="1"/>
  <c r="Y481" i="1" s="1"/>
  <c r="W64" i="1"/>
  <c r="X64" i="1" s="1"/>
  <c r="Y64" i="1" s="1"/>
  <c r="W400" i="1"/>
  <c r="X400" i="1" s="1"/>
  <c r="Y400" i="1" s="1"/>
  <c r="W42" i="1"/>
  <c r="X42" i="1" s="1"/>
  <c r="Y42" i="1" s="1"/>
  <c r="W114" i="1"/>
  <c r="X114" i="1" s="1"/>
  <c r="Y114" i="1" s="1"/>
  <c r="W178" i="1"/>
  <c r="X178" i="1" s="1"/>
  <c r="Y178" i="1" s="1"/>
  <c r="W242" i="1"/>
  <c r="X242" i="1" s="1"/>
  <c r="Y242" i="1" s="1"/>
  <c r="W306" i="1"/>
  <c r="X306" i="1" s="1"/>
  <c r="Y306" i="1" s="1"/>
  <c r="W370" i="1"/>
  <c r="X370" i="1" s="1"/>
  <c r="Y370" i="1" s="1"/>
  <c r="W434" i="1"/>
  <c r="X434" i="1" s="1"/>
  <c r="Y434" i="1" s="1"/>
  <c r="W498" i="1"/>
  <c r="X498" i="1" s="1"/>
  <c r="Y498" i="1" s="1"/>
  <c r="W208" i="1"/>
  <c r="X208" i="1" s="1"/>
  <c r="Y208" i="1" s="1"/>
  <c r="W11" i="1"/>
  <c r="X11" i="1" s="1"/>
  <c r="Y11" i="1" s="1"/>
  <c r="W75" i="1"/>
  <c r="X75" i="1" s="1"/>
  <c r="Y75" i="1" s="1"/>
  <c r="W139" i="1"/>
  <c r="X139" i="1" s="1"/>
  <c r="Y139" i="1" s="1"/>
  <c r="W203" i="1"/>
  <c r="X203" i="1" s="1"/>
  <c r="Y203" i="1" s="1"/>
  <c r="W267" i="1"/>
  <c r="X267" i="1" s="1"/>
  <c r="Y267" i="1" s="1"/>
  <c r="W331" i="1"/>
  <c r="X331" i="1" s="1"/>
  <c r="Y331" i="1" s="1"/>
  <c r="W395" i="1"/>
  <c r="X395" i="1" s="1"/>
  <c r="Y395" i="1" s="1"/>
  <c r="W459" i="1"/>
  <c r="X459" i="1" s="1"/>
  <c r="Y459" i="1" s="1"/>
  <c r="W523" i="1"/>
  <c r="X523" i="1" s="1"/>
  <c r="Y523" i="1" s="1"/>
  <c r="W232" i="1"/>
  <c r="X232" i="1" s="1"/>
  <c r="Y232" i="1" s="1"/>
  <c r="W12" i="1"/>
  <c r="X12" i="1" s="1"/>
  <c r="Y12" i="1" s="1"/>
  <c r="W76" i="1"/>
  <c r="X76" i="1" s="1"/>
  <c r="Y76" i="1" s="1"/>
  <c r="W140" i="1"/>
  <c r="X140" i="1" s="1"/>
  <c r="Y140" i="1" s="1"/>
  <c r="W204" i="1"/>
  <c r="X204" i="1" s="1"/>
  <c r="Y204" i="1" s="1"/>
  <c r="W268" i="1"/>
  <c r="X268" i="1" s="1"/>
  <c r="Y268" i="1" s="1"/>
  <c r="W332" i="1"/>
  <c r="X332" i="1" s="1"/>
  <c r="Y332" i="1" s="1"/>
  <c r="W396" i="1"/>
  <c r="X396" i="1" s="1"/>
  <c r="Y396" i="1" s="1"/>
  <c r="W460" i="1"/>
  <c r="X460" i="1" s="1"/>
  <c r="Y460" i="1" s="1"/>
  <c r="W524" i="1"/>
  <c r="X524" i="1" s="1"/>
  <c r="Y524" i="1" s="1"/>
  <c r="W248" i="1"/>
  <c r="X248" i="1" s="1"/>
  <c r="Y248" i="1" s="1"/>
  <c r="W512" i="1"/>
  <c r="X512" i="1" s="1"/>
  <c r="Y512" i="1" s="1"/>
  <c r="W61" i="1"/>
  <c r="X61" i="1" s="1"/>
  <c r="Y61" i="1" s="1"/>
  <c r="W125" i="1"/>
  <c r="X125" i="1" s="1"/>
  <c r="Y125" i="1" s="1"/>
  <c r="W189" i="1"/>
  <c r="X189" i="1" s="1"/>
  <c r="Y189" i="1" s="1"/>
  <c r="W253" i="1"/>
  <c r="X253" i="1" s="1"/>
  <c r="Y253" i="1" s="1"/>
  <c r="W317" i="1"/>
  <c r="X317" i="1" s="1"/>
  <c r="Y317" i="1" s="1"/>
  <c r="W381" i="1"/>
  <c r="X381" i="1" s="1"/>
  <c r="Y381" i="1" s="1"/>
  <c r="W445" i="1"/>
  <c r="X445" i="1" s="1"/>
  <c r="Y445" i="1" s="1"/>
  <c r="W509" i="1"/>
  <c r="X509" i="1" s="1"/>
  <c r="Y509" i="1" s="1"/>
  <c r="W414" i="1"/>
  <c r="X414" i="1" s="1"/>
  <c r="Y414" i="1" s="1"/>
  <c r="W478" i="1"/>
  <c r="X478" i="1" s="1"/>
  <c r="Y478" i="1" s="1"/>
  <c r="W15" i="1"/>
  <c r="X15" i="1" s="1"/>
  <c r="Y15" i="1" s="1"/>
  <c r="W79" i="1"/>
  <c r="X79" i="1" s="1"/>
  <c r="Y79" i="1" s="1"/>
  <c r="W143" i="1"/>
  <c r="X143" i="1" s="1"/>
  <c r="Y143" i="1" s="1"/>
  <c r="W207" i="1"/>
  <c r="X207" i="1" s="1"/>
  <c r="Y207" i="1" s="1"/>
  <c r="W271" i="1"/>
  <c r="X271" i="1" s="1"/>
  <c r="Y271" i="1" s="1"/>
  <c r="W335" i="1"/>
  <c r="X335" i="1" s="1"/>
  <c r="Y335" i="1" s="1"/>
  <c r="W399" i="1"/>
  <c r="X399" i="1" s="1"/>
  <c r="Y399" i="1" s="1"/>
  <c r="W463" i="1"/>
  <c r="X463" i="1" s="1"/>
  <c r="Y463" i="1" s="1"/>
  <c r="W527" i="1"/>
  <c r="X527" i="1" s="1"/>
  <c r="Y527" i="1" s="1"/>
  <c r="W22" i="1"/>
  <c r="X22" i="1" s="1"/>
  <c r="Y22" i="1" s="1"/>
  <c r="W226" i="1"/>
  <c r="X226" i="1" s="1"/>
  <c r="Y226" i="1" s="1"/>
  <c r="W59" i="1"/>
  <c r="X59" i="1" s="1"/>
  <c r="Y59" i="1" s="1"/>
  <c r="W443" i="1"/>
  <c r="X443" i="1" s="1"/>
  <c r="Y443" i="1" s="1"/>
  <c r="W188" i="1"/>
  <c r="X188" i="1" s="1"/>
  <c r="Y188" i="1" s="1"/>
  <c r="W200" i="1"/>
  <c r="X200" i="1" s="1"/>
  <c r="Y200" i="1" s="1"/>
  <c r="W365" i="1"/>
  <c r="X365" i="1" s="1"/>
  <c r="Y365" i="1" s="1"/>
  <c r="W526" i="1"/>
  <c r="X526" i="1" s="1"/>
  <c r="Y526" i="1" s="1"/>
  <c r="W383" i="1"/>
  <c r="X383" i="1" s="1"/>
  <c r="Y383" i="1" s="1"/>
  <c r="W6" i="1"/>
  <c r="X6" i="1" s="1"/>
  <c r="Y6" i="1" s="1"/>
  <c r="W89" i="1"/>
  <c r="X89" i="1" s="1"/>
  <c r="Y89" i="1" s="1"/>
  <c r="W409" i="1"/>
  <c r="X409" i="1" s="1"/>
  <c r="Y409" i="1" s="1"/>
  <c r="W134" i="1"/>
  <c r="X134" i="1" s="1"/>
  <c r="Y134" i="1" s="1"/>
  <c r="W118" i="1"/>
  <c r="X118" i="1" s="1"/>
  <c r="Y118" i="1" s="1"/>
  <c r="W8" i="1"/>
  <c r="X8" i="1" s="1"/>
  <c r="Y8" i="1" s="1"/>
  <c r="W142" i="1"/>
  <c r="X142" i="1" s="1"/>
  <c r="Y142" i="1" s="1"/>
  <c r="W94" i="1"/>
  <c r="X94" i="1" s="1"/>
  <c r="Y94" i="1" s="1"/>
  <c r="W102" i="1"/>
  <c r="X102" i="1" s="1"/>
  <c r="Y102" i="1" s="1"/>
  <c r="W24" i="1"/>
  <c r="X24" i="1" s="1"/>
  <c r="Y24" i="1" s="1"/>
  <c r="W392" i="1"/>
  <c r="X392" i="1" s="1"/>
  <c r="Y392" i="1" s="1"/>
  <c r="W41" i="1"/>
  <c r="X41" i="1" s="1"/>
  <c r="Y41" i="1" s="1"/>
  <c r="W105" i="1"/>
  <c r="X105" i="1" s="1"/>
  <c r="Y105" i="1" s="1"/>
  <c r="W169" i="1"/>
  <c r="X169" i="1" s="1"/>
  <c r="Y169" i="1" s="1"/>
  <c r="W233" i="1"/>
  <c r="X233" i="1" s="1"/>
  <c r="Y233" i="1" s="1"/>
  <c r="W297" i="1"/>
  <c r="X297" i="1" s="1"/>
  <c r="Y297" i="1" s="1"/>
  <c r="W361" i="1"/>
  <c r="X361" i="1" s="1"/>
  <c r="Y361" i="1" s="1"/>
  <c r="W425" i="1"/>
  <c r="X425" i="1" s="1"/>
  <c r="Y425" i="1" s="1"/>
  <c r="W489" i="1"/>
  <c r="X489" i="1" s="1"/>
  <c r="Y489" i="1" s="1"/>
  <c r="W104" i="1"/>
  <c r="X104" i="1" s="1"/>
  <c r="Y104" i="1" s="1"/>
  <c r="W440" i="1"/>
  <c r="X440" i="1" s="1"/>
  <c r="Y440" i="1" s="1"/>
  <c r="W50" i="1"/>
  <c r="X50" i="1" s="1"/>
  <c r="Y50" i="1" s="1"/>
  <c r="W122" i="1"/>
  <c r="X122" i="1" s="1"/>
  <c r="Y122" i="1" s="1"/>
  <c r="W186" i="1"/>
  <c r="X186" i="1" s="1"/>
  <c r="Y186" i="1" s="1"/>
  <c r="W250" i="1"/>
  <c r="X250" i="1" s="1"/>
  <c r="Y250" i="1" s="1"/>
  <c r="W314" i="1"/>
  <c r="X314" i="1" s="1"/>
  <c r="Y314" i="1" s="1"/>
  <c r="W378" i="1"/>
  <c r="X378" i="1" s="1"/>
  <c r="Y378" i="1" s="1"/>
  <c r="W442" i="1"/>
  <c r="X442" i="1" s="1"/>
  <c r="Y442" i="1" s="1"/>
  <c r="W506" i="1"/>
  <c r="X506" i="1" s="1"/>
  <c r="Y506" i="1" s="1"/>
  <c r="W264" i="1"/>
  <c r="X264" i="1" s="1"/>
  <c r="Y264" i="1" s="1"/>
  <c r="W19" i="1"/>
  <c r="X19" i="1" s="1"/>
  <c r="Y19" i="1" s="1"/>
  <c r="W83" i="1"/>
  <c r="X83" i="1" s="1"/>
  <c r="Y83" i="1" s="1"/>
  <c r="W147" i="1"/>
  <c r="X147" i="1" s="1"/>
  <c r="Y147" i="1" s="1"/>
  <c r="W211" i="1"/>
  <c r="X211" i="1" s="1"/>
  <c r="Y211" i="1" s="1"/>
  <c r="W275" i="1"/>
  <c r="X275" i="1" s="1"/>
  <c r="Y275" i="1" s="1"/>
  <c r="W339" i="1"/>
  <c r="X339" i="1" s="1"/>
  <c r="Y339" i="1" s="1"/>
  <c r="W403" i="1"/>
  <c r="X403" i="1" s="1"/>
  <c r="Y403" i="1" s="1"/>
  <c r="W467" i="1"/>
  <c r="X467" i="1" s="1"/>
  <c r="Y467" i="1" s="1"/>
  <c r="W531" i="1"/>
  <c r="X531" i="1" s="1"/>
  <c r="Y531" i="1" s="1"/>
  <c r="W256" i="1"/>
  <c r="X256" i="1" s="1"/>
  <c r="Y256" i="1" s="1"/>
  <c r="W20" i="1"/>
  <c r="X20" i="1" s="1"/>
  <c r="Y20" i="1" s="1"/>
  <c r="W84" i="1"/>
  <c r="X84" i="1" s="1"/>
  <c r="Y84" i="1" s="1"/>
  <c r="W148" i="1"/>
  <c r="X148" i="1" s="1"/>
  <c r="Y148" i="1" s="1"/>
  <c r="W212" i="1"/>
  <c r="X212" i="1" s="1"/>
  <c r="Y212" i="1" s="1"/>
  <c r="W276" i="1"/>
  <c r="X276" i="1" s="1"/>
  <c r="Y276" i="1" s="1"/>
  <c r="W340" i="1"/>
  <c r="X340" i="1" s="1"/>
  <c r="Y340" i="1" s="1"/>
  <c r="W404" i="1"/>
  <c r="X404" i="1" s="1"/>
  <c r="Y404" i="1" s="1"/>
  <c r="W468" i="1"/>
  <c r="X468" i="1" s="1"/>
  <c r="Y468" i="1" s="1"/>
  <c r="W532" i="1"/>
  <c r="X532" i="1" s="1"/>
  <c r="Y532" i="1" s="1"/>
  <c r="W288" i="1"/>
  <c r="X288" i="1" s="1"/>
  <c r="Y288" i="1" s="1"/>
  <c r="W5" i="1"/>
  <c r="X5" i="1" s="1"/>
  <c r="Y5" i="1" s="1"/>
  <c r="W69" i="1"/>
  <c r="X69" i="1" s="1"/>
  <c r="Y69" i="1" s="1"/>
  <c r="W133" i="1"/>
  <c r="X133" i="1" s="1"/>
  <c r="Y133" i="1" s="1"/>
  <c r="W197" i="1"/>
  <c r="X197" i="1" s="1"/>
  <c r="Y197" i="1" s="1"/>
  <c r="W261" i="1"/>
  <c r="X261" i="1" s="1"/>
  <c r="Y261" i="1" s="1"/>
  <c r="W325" i="1"/>
  <c r="X325" i="1" s="1"/>
  <c r="Y325" i="1" s="1"/>
  <c r="W389" i="1"/>
  <c r="X389" i="1" s="1"/>
  <c r="Y389" i="1" s="1"/>
  <c r="W453" i="1"/>
  <c r="X453" i="1" s="1"/>
  <c r="Y453" i="1" s="1"/>
  <c r="W517" i="1"/>
  <c r="X517" i="1" s="1"/>
  <c r="Y517" i="1" s="1"/>
  <c r="W422" i="1"/>
  <c r="X422" i="1" s="1"/>
  <c r="Y422" i="1" s="1"/>
  <c r="W486" i="1"/>
  <c r="X486" i="1" s="1"/>
  <c r="Y486" i="1" s="1"/>
  <c r="W23" i="1"/>
  <c r="X23" i="1" s="1"/>
  <c r="Y23" i="1" s="1"/>
  <c r="W87" i="1"/>
  <c r="X87" i="1" s="1"/>
  <c r="Y87" i="1" s="1"/>
  <c r="W151" i="1"/>
  <c r="X151" i="1" s="1"/>
  <c r="Y151" i="1" s="1"/>
  <c r="W215" i="1"/>
  <c r="X215" i="1" s="1"/>
  <c r="Y215" i="1" s="1"/>
  <c r="W279" i="1"/>
  <c r="X279" i="1" s="1"/>
  <c r="Y279" i="1" s="1"/>
  <c r="W343" i="1"/>
  <c r="X343" i="1" s="1"/>
  <c r="Y343" i="1" s="1"/>
  <c r="W407" i="1"/>
  <c r="X407" i="1" s="1"/>
  <c r="Y407" i="1" s="1"/>
  <c r="W471" i="1"/>
  <c r="X471" i="1" s="1"/>
  <c r="Y471" i="1" s="1"/>
  <c r="W535" i="1"/>
  <c r="X535" i="1" s="1"/>
  <c r="Y535" i="1" s="1"/>
  <c r="W326" i="1"/>
  <c r="X326" i="1" s="1"/>
  <c r="Y326" i="1" s="1"/>
  <c r="W529" i="1"/>
  <c r="X529" i="1" s="1"/>
  <c r="Y529" i="1" s="1"/>
  <c r="W418" i="1"/>
  <c r="X418" i="1" s="1"/>
  <c r="Y418" i="1" s="1"/>
  <c r="W187" i="1"/>
  <c r="X187" i="1" s="1"/>
  <c r="Y187" i="1" s="1"/>
  <c r="W160" i="1"/>
  <c r="X160" i="1" s="1"/>
  <c r="Y160" i="1" s="1"/>
  <c r="W316" i="1"/>
  <c r="X316" i="1" s="1"/>
  <c r="Y316" i="1" s="1"/>
  <c r="W109" i="1"/>
  <c r="X109" i="1" s="1"/>
  <c r="Y109" i="1" s="1"/>
  <c r="W493" i="1"/>
  <c r="X493" i="1" s="1"/>
  <c r="Y493" i="1" s="1"/>
  <c r="W127" i="1"/>
  <c r="X127" i="1" s="1"/>
  <c r="Y127" i="1" s="1"/>
  <c r="W511" i="1"/>
  <c r="X511" i="1" s="1"/>
  <c r="Y511" i="1" s="1"/>
  <c r="W14" i="1"/>
  <c r="X14" i="1" s="1"/>
  <c r="Y14" i="1" s="1"/>
  <c r="W217" i="1"/>
  <c r="X217" i="1" s="1"/>
  <c r="Y217" i="1" s="1"/>
  <c r="W174" i="1"/>
  <c r="X174" i="1" s="1"/>
  <c r="Y174" i="1" s="1"/>
  <c r="W182" i="1"/>
  <c r="X182" i="1" s="1"/>
  <c r="Y182" i="1" s="1"/>
  <c r="W110" i="1"/>
  <c r="X110" i="1" s="1"/>
  <c r="Y110" i="1" s="1"/>
  <c r="W190" i="1"/>
  <c r="X190" i="1" s="1"/>
  <c r="Y190" i="1" s="1"/>
  <c r="W126" i="1"/>
  <c r="X126" i="1" s="1"/>
  <c r="Y126" i="1" s="1"/>
  <c r="W150" i="1"/>
  <c r="X150" i="1" s="1"/>
  <c r="Y150" i="1" s="1"/>
  <c r="W72" i="1"/>
  <c r="X72" i="1" s="1"/>
  <c r="Y72" i="1" s="1"/>
  <c r="W432" i="1"/>
  <c r="X432" i="1" s="1"/>
  <c r="Y432" i="1" s="1"/>
  <c r="W49" i="1"/>
  <c r="X49" i="1" s="1"/>
  <c r="Y49" i="1" s="1"/>
  <c r="W113" i="1"/>
  <c r="X113" i="1" s="1"/>
  <c r="Y113" i="1" s="1"/>
  <c r="W177" i="1"/>
  <c r="X177" i="1" s="1"/>
  <c r="Y177" i="1" s="1"/>
  <c r="W241" i="1"/>
  <c r="X241" i="1" s="1"/>
  <c r="Y241" i="1" s="1"/>
  <c r="W305" i="1"/>
  <c r="X305" i="1" s="1"/>
  <c r="Y305" i="1" s="1"/>
  <c r="W369" i="1"/>
  <c r="X369" i="1" s="1"/>
  <c r="Y369" i="1" s="1"/>
  <c r="W433" i="1"/>
  <c r="X433" i="1" s="1"/>
  <c r="Y433" i="1" s="1"/>
  <c r="W497" i="1"/>
  <c r="X497" i="1" s="1"/>
  <c r="Y497" i="1" s="1"/>
  <c r="W144" i="1"/>
  <c r="X144" i="1" s="1"/>
  <c r="Y144" i="1" s="1"/>
  <c r="W480" i="1"/>
  <c r="X480" i="1" s="1"/>
  <c r="Y480" i="1" s="1"/>
  <c r="W58" i="1"/>
  <c r="X58" i="1" s="1"/>
  <c r="Y58" i="1" s="1"/>
  <c r="W130" i="1"/>
  <c r="X130" i="1" s="1"/>
  <c r="Y130" i="1" s="1"/>
  <c r="W194" i="1"/>
  <c r="X194" i="1" s="1"/>
  <c r="Y194" i="1" s="1"/>
  <c r="W258" i="1"/>
  <c r="X258" i="1" s="1"/>
  <c r="Y258" i="1" s="1"/>
  <c r="W322" i="1"/>
  <c r="X322" i="1" s="1"/>
  <c r="Y322" i="1" s="1"/>
  <c r="W386" i="1"/>
  <c r="X386" i="1" s="1"/>
  <c r="Y386" i="1" s="1"/>
  <c r="W450" i="1"/>
  <c r="X450" i="1" s="1"/>
  <c r="Y450" i="1" s="1"/>
  <c r="W514" i="1"/>
  <c r="X514" i="1" s="1"/>
  <c r="Y514" i="1" s="1"/>
  <c r="W328" i="1"/>
  <c r="X328" i="1" s="1"/>
  <c r="Y328" i="1" s="1"/>
  <c r="W27" i="1"/>
  <c r="X27" i="1" s="1"/>
  <c r="Y27" i="1" s="1"/>
  <c r="W91" i="1"/>
  <c r="X91" i="1" s="1"/>
  <c r="Y91" i="1" s="1"/>
  <c r="W155" i="1"/>
  <c r="X155" i="1" s="1"/>
  <c r="Y155" i="1" s="1"/>
  <c r="W219" i="1"/>
  <c r="X219" i="1" s="1"/>
  <c r="Y219" i="1" s="1"/>
  <c r="W283" i="1"/>
  <c r="X283" i="1" s="1"/>
  <c r="Y283" i="1" s="1"/>
  <c r="W347" i="1"/>
  <c r="X347" i="1" s="1"/>
  <c r="Y347" i="1" s="1"/>
  <c r="W411" i="1"/>
  <c r="X411" i="1" s="1"/>
  <c r="Y411" i="1" s="1"/>
  <c r="W475" i="1"/>
  <c r="X475" i="1" s="1"/>
  <c r="Y475" i="1" s="1"/>
  <c r="W16" i="1"/>
  <c r="X16" i="1" s="1"/>
  <c r="Y16" i="1" s="1"/>
  <c r="W296" i="1"/>
  <c r="X296" i="1" s="1"/>
  <c r="Y296" i="1" s="1"/>
  <c r="W28" i="1"/>
  <c r="X28" i="1" s="1"/>
  <c r="Y28" i="1" s="1"/>
  <c r="W92" i="1"/>
  <c r="X92" i="1" s="1"/>
  <c r="Y92" i="1" s="1"/>
  <c r="W156" i="1"/>
  <c r="X156" i="1" s="1"/>
  <c r="Y156" i="1" s="1"/>
  <c r="W220" i="1"/>
  <c r="X220" i="1" s="1"/>
  <c r="Y220" i="1" s="1"/>
  <c r="W284" i="1"/>
  <c r="X284" i="1" s="1"/>
  <c r="Y284" i="1" s="1"/>
  <c r="W348" i="1"/>
  <c r="X348" i="1" s="1"/>
  <c r="Y348" i="1" s="1"/>
  <c r="W412" i="1"/>
  <c r="X412" i="1" s="1"/>
  <c r="Y412" i="1" s="1"/>
  <c r="W476" i="1"/>
  <c r="X476" i="1" s="1"/>
  <c r="Y476" i="1" s="1"/>
  <c r="W48" i="1"/>
  <c r="X48" i="1" s="1"/>
  <c r="Y48" i="1" s="1"/>
  <c r="W312" i="1"/>
  <c r="X312" i="1" s="1"/>
  <c r="Y312" i="1" s="1"/>
  <c r="W13" i="1"/>
  <c r="X13" i="1" s="1"/>
  <c r="Y13" i="1" s="1"/>
  <c r="W77" i="1"/>
  <c r="X77" i="1" s="1"/>
  <c r="Y77" i="1" s="1"/>
  <c r="W141" i="1"/>
  <c r="X141" i="1" s="1"/>
  <c r="Y141" i="1" s="1"/>
  <c r="W205" i="1"/>
  <c r="X205" i="1" s="1"/>
  <c r="Y205" i="1" s="1"/>
  <c r="W269" i="1"/>
  <c r="X269" i="1" s="1"/>
  <c r="Y269" i="1" s="1"/>
  <c r="W333" i="1"/>
  <c r="X333" i="1" s="1"/>
  <c r="Y333" i="1" s="1"/>
  <c r="W397" i="1"/>
  <c r="X397" i="1" s="1"/>
  <c r="Y397" i="1" s="1"/>
  <c r="W461" i="1"/>
  <c r="X461" i="1" s="1"/>
  <c r="Y461" i="1" s="1"/>
  <c r="W525" i="1"/>
  <c r="X525" i="1" s="1"/>
  <c r="Y525" i="1" s="1"/>
  <c r="W430" i="1"/>
  <c r="X430" i="1" s="1"/>
  <c r="Y430" i="1" s="1"/>
  <c r="W494" i="1"/>
  <c r="X494" i="1" s="1"/>
  <c r="Y494" i="1" s="1"/>
  <c r="W31" i="1"/>
  <c r="X31" i="1" s="1"/>
  <c r="Y31" i="1" s="1"/>
  <c r="W95" i="1"/>
  <c r="X95" i="1" s="1"/>
  <c r="Y95" i="1" s="1"/>
  <c r="W159" i="1"/>
  <c r="X159" i="1" s="1"/>
  <c r="Y159" i="1" s="1"/>
  <c r="W223" i="1"/>
  <c r="X223" i="1" s="1"/>
  <c r="Y223" i="1" s="1"/>
  <c r="W287" i="1"/>
  <c r="X287" i="1" s="1"/>
  <c r="Y287" i="1" s="1"/>
  <c r="W351" i="1"/>
  <c r="X351" i="1" s="1"/>
  <c r="Y351" i="1" s="1"/>
  <c r="W415" i="1"/>
  <c r="X415" i="1" s="1"/>
  <c r="Y415" i="1" s="1"/>
  <c r="W479" i="1"/>
  <c r="X479" i="1" s="1"/>
  <c r="Y479" i="1" s="1"/>
  <c r="W382" i="1"/>
  <c r="X382" i="1" s="1"/>
  <c r="Y382" i="1" s="1"/>
  <c r="W162" i="1"/>
  <c r="X162" i="1" s="1"/>
  <c r="Y162" i="1" s="1"/>
  <c r="W136" i="1"/>
  <c r="X136" i="1" s="1"/>
  <c r="Y136" i="1" s="1"/>
  <c r="W379" i="1"/>
  <c r="X379" i="1" s="1"/>
  <c r="Y379" i="1" s="1"/>
  <c r="W124" i="1"/>
  <c r="X124" i="1" s="1"/>
  <c r="Y124" i="1" s="1"/>
  <c r="W508" i="1"/>
  <c r="X508" i="1" s="1"/>
  <c r="Y508" i="1" s="1"/>
  <c r="W173" i="1"/>
  <c r="X173" i="1" s="1"/>
  <c r="Y173" i="1" s="1"/>
  <c r="W462" i="1"/>
  <c r="X462" i="1" s="1"/>
  <c r="Y462" i="1" s="1"/>
  <c r="W319" i="1"/>
  <c r="X319" i="1" s="1"/>
  <c r="Y319" i="1" s="1"/>
  <c r="W30" i="1"/>
  <c r="X30" i="1" s="1"/>
  <c r="Y30" i="1" s="1"/>
  <c r="W25" i="1"/>
  <c r="X25" i="1" s="1"/>
  <c r="Y25" i="1" s="1"/>
  <c r="W214" i="1"/>
  <c r="X214" i="1" s="1"/>
  <c r="Y214" i="1" s="1"/>
  <c r="W238" i="1"/>
  <c r="X238" i="1" s="1"/>
  <c r="Y238" i="1" s="1"/>
  <c r="W158" i="1"/>
  <c r="X158" i="1" s="1"/>
  <c r="Y158" i="1" s="1"/>
  <c r="W246" i="1"/>
  <c r="X246" i="1" s="1"/>
  <c r="Y246" i="1" s="1"/>
  <c r="W198" i="1"/>
  <c r="X198" i="1" s="1"/>
  <c r="Y198" i="1" s="1"/>
  <c r="W166" i="1"/>
  <c r="X166" i="1" s="1"/>
  <c r="Y166" i="1" s="1"/>
  <c r="W128" i="1"/>
  <c r="X128" i="1" s="1"/>
  <c r="Y128" i="1" s="1"/>
  <c r="W472" i="1"/>
  <c r="X472" i="1" s="1"/>
  <c r="Y472" i="1" s="1"/>
  <c r="W57" i="1"/>
  <c r="X57" i="1" s="1"/>
  <c r="Y57" i="1" s="1"/>
  <c r="W121" i="1"/>
  <c r="X121" i="1" s="1"/>
  <c r="Y121" i="1" s="1"/>
  <c r="W185" i="1"/>
  <c r="X185" i="1" s="1"/>
  <c r="Y185" i="1" s="1"/>
  <c r="W249" i="1"/>
  <c r="X249" i="1" s="1"/>
  <c r="Y249" i="1" s="1"/>
  <c r="W313" i="1"/>
  <c r="X313" i="1" s="1"/>
  <c r="Y313" i="1" s="1"/>
  <c r="W377" i="1"/>
  <c r="X377" i="1" s="1"/>
  <c r="Y377" i="1" s="1"/>
  <c r="W441" i="1"/>
  <c r="X441" i="1" s="1"/>
  <c r="Y441" i="1" s="1"/>
  <c r="W505" i="1"/>
  <c r="X505" i="1" s="1"/>
  <c r="Y505" i="1" s="1"/>
  <c r="W184" i="1"/>
  <c r="X184" i="1" s="1"/>
  <c r="Y184" i="1" s="1"/>
  <c r="W520" i="1"/>
  <c r="X520" i="1" s="1"/>
  <c r="Y520" i="1" s="1"/>
  <c r="W66" i="1"/>
  <c r="X66" i="1" s="1"/>
  <c r="Y66" i="1" s="1"/>
  <c r="W138" i="1"/>
  <c r="X138" i="1" s="1"/>
  <c r="Y138" i="1" s="1"/>
  <c r="W202" i="1"/>
  <c r="X202" i="1" s="1"/>
  <c r="Y202" i="1" s="1"/>
  <c r="W266" i="1"/>
  <c r="X266" i="1" s="1"/>
  <c r="Y266" i="1" s="1"/>
  <c r="W330" i="1"/>
  <c r="X330" i="1" s="1"/>
  <c r="Y330" i="1" s="1"/>
  <c r="W394" i="1"/>
  <c r="X394" i="1" s="1"/>
  <c r="Y394" i="1" s="1"/>
  <c r="W458" i="1"/>
  <c r="X458" i="1" s="1"/>
  <c r="Y458" i="1" s="1"/>
  <c r="W522" i="1"/>
  <c r="X522" i="1" s="1"/>
  <c r="Y522" i="1" s="1"/>
  <c r="W368" i="1"/>
  <c r="X368" i="1" s="1"/>
  <c r="Y368" i="1" s="1"/>
  <c r="W35" i="1"/>
  <c r="X35" i="1" s="1"/>
  <c r="Y35" i="1" s="1"/>
  <c r="W99" i="1"/>
  <c r="X99" i="1" s="1"/>
  <c r="Y99" i="1" s="1"/>
  <c r="W163" i="1"/>
  <c r="X163" i="1" s="1"/>
  <c r="Y163" i="1" s="1"/>
  <c r="W227" i="1"/>
  <c r="X227" i="1" s="1"/>
  <c r="Y227" i="1" s="1"/>
  <c r="W291" i="1"/>
  <c r="X291" i="1" s="1"/>
  <c r="Y291" i="1" s="1"/>
  <c r="W355" i="1"/>
  <c r="X355" i="1" s="1"/>
  <c r="Y355" i="1" s="1"/>
  <c r="W419" i="1"/>
  <c r="X419" i="1" s="1"/>
  <c r="Y419" i="1" s="1"/>
  <c r="W483" i="1"/>
  <c r="X483" i="1" s="1"/>
  <c r="Y483" i="1" s="1"/>
  <c r="W56" i="1"/>
  <c r="X56" i="1" s="1"/>
  <c r="Y56" i="1" s="1"/>
  <c r="W336" i="1"/>
  <c r="X336" i="1" s="1"/>
  <c r="Y336" i="1" s="1"/>
  <c r="W36" i="1"/>
  <c r="X36" i="1" s="1"/>
  <c r="Y36" i="1" s="1"/>
  <c r="W100" i="1"/>
  <c r="X100" i="1" s="1"/>
  <c r="Y100" i="1" s="1"/>
  <c r="W164" i="1"/>
  <c r="X164" i="1" s="1"/>
  <c r="Y164" i="1" s="1"/>
  <c r="W228" i="1"/>
  <c r="X228" i="1" s="1"/>
  <c r="Y228" i="1" s="1"/>
  <c r="W292" i="1"/>
  <c r="X292" i="1" s="1"/>
  <c r="Y292" i="1" s="1"/>
  <c r="W356" i="1"/>
  <c r="X356" i="1" s="1"/>
  <c r="Y356" i="1" s="1"/>
  <c r="W420" i="1"/>
  <c r="X420" i="1" s="1"/>
  <c r="Y420" i="1" s="1"/>
  <c r="W484" i="1"/>
  <c r="X484" i="1" s="1"/>
  <c r="Y484" i="1" s="1"/>
  <c r="W80" i="1"/>
  <c r="X80" i="1" s="1"/>
  <c r="Y80" i="1" s="1"/>
  <c r="W344" i="1"/>
  <c r="X344" i="1" s="1"/>
  <c r="Y344" i="1" s="1"/>
  <c r="W21" i="1"/>
  <c r="X21" i="1" s="1"/>
  <c r="Y21" i="1" s="1"/>
  <c r="W85" i="1"/>
  <c r="X85" i="1" s="1"/>
  <c r="Y85" i="1" s="1"/>
  <c r="W149" i="1"/>
  <c r="X149" i="1" s="1"/>
  <c r="Y149" i="1" s="1"/>
  <c r="W213" i="1"/>
  <c r="X213" i="1" s="1"/>
  <c r="Y213" i="1" s="1"/>
  <c r="W277" i="1"/>
  <c r="X277" i="1" s="1"/>
  <c r="Y277" i="1" s="1"/>
  <c r="W341" i="1"/>
  <c r="X341" i="1" s="1"/>
  <c r="Y341" i="1" s="1"/>
  <c r="W405" i="1"/>
  <c r="X405" i="1" s="1"/>
  <c r="Y405" i="1" s="1"/>
  <c r="W469" i="1"/>
  <c r="X469" i="1" s="1"/>
  <c r="Y469" i="1" s="1"/>
  <c r="W533" i="1"/>
  <c r="X533" i="1" s="1"/>
  <c r="Y533" i="1" s="1"/>
  <c r="W438" i="1"/>
  <c r="X438" i="1" s="1"/>
  <c r="Y438" i="1" s="1"/>
  <c r="W502" i="1"/>
  <c r="X502" i="1" s="1"/>
  <c r="Y502" i="1" s="1"/>
  <c r="W39" i="1"/>
  <c r="X39" i="1" s="1"/>
  <c r="Y39" i="1" s="1"/>
  <c r="W103" i="1"/>
  <c r="X103" i="1" s="1"/>
  <c r="Y103" i="1" s="1"/>
  <c r="W167" i="1"/>
  <c r="X167" i="1" s="1"/>
  <c r="Y167" i="1" s="1"/>
  <c r="W231" i="1"/>
  <c r="X231" i="1" s="1"/>
  <c r="Y231" i="1" s="1"/>
  <c r="W295" i="1"/>
  <c r="X295" i="1" s="1"/>
  <c r="Y295" i="1" s="1"/>
  <c r="W359" i="1"/>
  <c r="X359" i="1" s="1"/>
  <c r="Y359" i="1" s="1"/>
  <c r="W423" i="1"/>
  <c r="X423" i="1" s="1"/>
  <c r="Y423" i="1" s="1"/>
  <c r="W487" i="1"/>
  <c r="X487" i="1" s="1"/>
  <c r="Y487" i="1" s="1"/>
  <c r="W302" i="1"/>
  <c r="X302" i="1" s="1"/>
  <c r="Y302" i="1" s="1"/>
  <c r="W337" i="1"/>
  <c r="X337" i="1" s="1"/>
  <c r="Y337" i="1" s="1"/>
  <c r="W465" i="1"/>
  <c r="X465" i="1" s="1"/>
  <c r="Y465" i="1" s="1"/>
  <c r="W98" i="1"/>
  <c r="X98" i="1" s="1"/>
  <c r="Y98" i="1" s="1"/>
  <c r="W354" i="1"/>
  <c r="X354" i="1" s="1"/>
  <c r="Y354" i="1" s="1"/>
  <c r="W504" i="1"/>
  <c r="X504" i="1" s="1"/>
  <c r="Y504" i="1" s="1"/>
  <c r="W251" i="1"/>
  <c r="X251" i="1" s="1"/>
  <c r="Y251" i="1" s="1"/>
  <c r="W496" i="1"/>
  <c r="X496" i="1" s="1"/>
  <c r="Y496" i="1" s="1"/>
  <c r="W380" i="1"/>
  <c r="X380" i="1" s="1"/>
  <c r="Y380" i="1" s="1"/>
  <c r="W45" i="1"/>
  <c r="X45" i="1" s="1"/>
  <c r="Y45" i="1" s="1"/>
  <c r="W301" i="1"/>
  <c r="X301" i="1" s="1"/>
  <c r="Y301" i="1" s="1"/>
  <c r="W398" i="1"/>
  <c r="X398" i="1" s="1"/>
  <c r="Y398" i="1" s="1"/>
  <c r="W255" i="1"/>
  <c r="X255" i="1" s="1"/>
  <c r="Y255" i="1" s="1"/>
  <c r="W374" i="1"/>
  <c r="X374" i="1" s="1"/>
  <c r="Y374" i="1" s="1"/>
  <c r="W304" i="1"/>
  <c r="X304" i="1" s="1"/>
  <c r="Y304" i="1" s="1"/>
  <c r="W281" i="1"/>
  <c r="X281" i="1" s="1"/>
  <c r="Y281" i="1" s="1"/>
  <c r="W262" i="1"/>
  <c r="X262" i="1" s="1"/>
  <c r="Y262" i="1" s="1"/>
  <c r="W294" i="1"/>
  <c r="X294" i="1" s="1"/>
  <c r="Y294" i="1" s="1"/>
  <c r="W206" i="1"/>
  <c r="X206" i="1" s="1"/>
  <c r="Y206" i="1" s="1"/>
  <c r="W286" i="1"/>
  <c r="X286" i="1" s="1"/>
  <c r="Y286" i="1" s="1"/>
  <c r="W230" i="1"/>
  <c r="X230" i="1" s="1"/>
  <c r="Y230" i="1" s="1"/>
  <c r="W222" i="1"/>
  <c r="X222" i="1" s="1"/>
  <c r="Y222" i="1" s="1"/>
  <c r="W168" i="1"/>
  <c r="X168" i="1" s="1"/>
  <c r="Y168" i="1" s="1"/>
  <c r="W528" i="1"/>
  <c r="X528" i="1" s="1"/>
  <c r="Y528" i="1" s="1"/>
  <c r="W65" i="1"/>
  <c r="X65" i="1" s="1"/>
  <c r="Y65" i="1" s="1"/>
  <c r="W129" i="1"/>
  <c r="X129" i="1" s="1"/>
  <c r="Y129" i="1" s="1"/>
  <c r="W193" i="1"/>
  <c r="X193" i="1" s="1"/>
  <c r="Y193" i="1" s="1"/>
  <c r="W257" i="1"/>
  <c r="X257" i="1" s="1"/>
  <c r="Y257" i="1" s="1"/>
  <c r="W321" i="1"/>
  <c r="X321" i="1" s="1"/>
  <c r="Y321" i="1" s="1"/>
  <c r="W385" i="1"/>
  <c r="X385" i="1" s="1"/>
  <c r="Y385" i="1" s="1"/>
  <c r="W449" i="1"/>
  <c r="X449" i="1" s="1"/>
  <c r="Y449" i="1" s="1"/>
  <c r="W513" i="1"/>
  <c r="X513" i="1" s="1"/>
  <c r="Y513" i="1" s="1"/>
  <c r="W240" i="1"/>
  <c r="X240" i="1" s="1"/>
  <c r="Y240" i="1" s="1"/>
  <c r="W10" i="1"/>
  <c r="X10" i="1" s="1"/>
  <c r="Y10" i="1" s="1"/>
  <c r="W74" i="1"/>
  <c r="X74" i="1" s="1"/>
  <c r="Y74" i="1" s="1"/>
  <c r="W146" i="1"/>
  <c r="X146" i="1" s="1"/>
  <c r="Y146" i="1" s="1"/>
  <c r="W210" i="1"/>
  <c r="X210" i="1" s="1"/>
  <c r="Y210" i="1" s="1"/>
  <c r="W274" i="1"/>
  <c r="X274" i="1" s="1"/>
  <c r="Y274" i="1" s="1"/>
  <c r="W338" i="1"/>
  <c r="X338" i="1" s="1"/>
  <c r="Y338" i="1" s="1"/>
  <c r="W402" i="1"/>
  <c r="X402" i="1" s="1"/>
  <c r="Y402" i="1" s="1"/>
  <c r="W466" i="1"/>
  <c r="X466" i="1" s="1"/>
  <c r="Y466" i="1" s="1"/>
  <c r="W40" i="1"/>
  <c r="X40" i="1" s="1"/>
  <c r="Y40" i="1" s="1"/>
  <c r="W416" i="1"/>
  <c r="X416" i="1" s="1"/>
  <c r="Y416" i="1" s="1"/>
  <c r="W43" i="1"/>
  <c r="X43" i="1" s="1"/>
  <c r="Y43" i="1" s="1"/>
  <c r="W107" i="1"/>
  <c r="X107" i="1" s="1"/>
  <c r="Y107" i="1" s="1"/>
  <c r="W171" i="1"/>
  <c r="X171" i="1" s="1"/>
  <c r="Y171" i="1" s="1"/>
  <c r="W235" i="1"/>
  <c r="X235" i="1" s="1"/>
  <c r="Y235" i="1" s="1"/>
  <c r="W299" i="1"/>
  <c r="X299" i="1" s="1"/>
  <c r="Y299" i="1" s="1"/>
  <c r="W363" i="1"/>
  <c r="X363" i="1" s="1"/>
  <c r="Y363" i="1" s="1"/>
  <c r="W427" i="1"/>
  <c r="X427" i="1" s="1"/>
  <c r="Y427" i="1" s="1"/>
  <c r="W491" i="1"/>
  <c r="X491" i="1" s="1"/>
  <c r="Y491" i="1" s="1"/>
  <c r="W96" i="1"/>
  <c r="X96" i="1" s="1"/>
  <c r="Y96" i="1" s="1"/>
  <c r="W376" i="1"/>
  <c r="X376" i="1" s="1"/>
  <c r="Y376" i="1" s="1"/>
  <c r="W44" i="1"/>
  <c r="X44" i="1" s="1"/>
  <c r="Y44" i="1" s="1"/>
  <c r="W108" i="1"/>
  <c r="X108" i="1" s="1"/>
  <c r="Y108" i="1" s="1"/>
  <c r="W172" i="1"/>
  <c r="X172" i="1" s="1"/>
  <c r="Y172" i="1" s="1"/>
  <c r="W236" i="1"/>
  <c r="X236" i="1" s="1"/>
  <c r="Y236" i="1" s="1"/>
  <c r="W300" i="1"/>
  <c r="X300" i="1" s="1"/>
  <c r="Y300" i="1" s="1"/>
  <c r="W364" i="1"/>
  <c r="X364" i="1" s="1"/>
  <c r="Y364" i="1" s="1"/>
  <c r="W428" i="1"/>
  <c r="X428" i="1" s="1"/>
  <c r="Y428" i="1" s="1"/>
  <c r="W492" i="1"/>
  <c r="X492" i="1" s="1"/>
  <c r="Y492" i="1" s="1"/>
  <c r="W120" i="1"/>
  <c r="X120" i="1" s="1"/>
  <c r="Y120" i="1" s="1"/>
  <c r="W384" i="1"/>
  <c r="X384" i="1" s="1"/>
  <c r="Y384" i="1" s="1"/>
  <c r="W29" i="1"/>
  <c r="X29" i="1" s="1"/>
  <c r="Y29" i="1" s="1"/>
  <c r="W93" i="1"/>
  <c r="X93" i="1" s="1"/>
  <c r="Y93" i="1" s="1"/>
  <c r="W157" i="1"/>
  <c r="X157" i="1" s="1"/>
  <c r="Y157" i="1" s="1"/>
  <c r="W221" i="1"/>
  <c r="X221" i="1" s="1"/>
  <c r="Y221" i="1" s="1"/>
  <c r="W285" i="1"/>
  <c r="X285" i="1" s="1"/>
  <c r="Y285" i="1" s="1"/>
  <c r="W349" i="1"/>
  <c r="X349" i="1" s="1"/>
  <c r="Y349" i="1" s="1"/>
  <c r="W413" i="1"/>
  <c r="X413" i="1" s="1"/>
  <c r="Y413" i="1" s="1"/>
  <c r="W477" i="1"/>
  <c r="X477" i="1" s="1"/>
  <c r="Y477" i="1" s="1"/>
  <c r="W534" i="1"/>
  <c r="X534" i="1" s="1"/>
  <c r="Y534" i="1" s="1"/>
  <c r="W446" i="1"/>
  <c r="X446" i="1" s="1"/>
  <c r="Y446" i="1" s="1"/>
  <c r="W510" i="1"/>
  <c r="X510" i="1" s="1"/>
  <c r="Y510" i="1" s="1"/>
  <c r="W47" i="1"/>
  <c r="X47" i="1" s="1"/>
  <c r="Y47" i="1" s="1"/>
  <c r="W111" i="1"/>
  <c r="X111" i="1" s="1"/>
  <c r="Y111" i="1" s="1"/>
  <c r="W175" i="1"/>
  <c r="X175" i="1" s="1"/>
  <c r="Y175" i="1" s="1"/>
  <c r="W239" i="1"/>
  <c r="X239" i="1" s="1"/>
  <c r="Y239" i="1" s="1"/>
  <c r="W303" i="1"/>
  <c r="X303" i="1" s="1"/>
  <c r="Y303" i="1" s="1"/>
  <c r="W367" i="1"/>
  <c r="X367" i="1" s="1"/>
  <c r="Y367" i="1" s="1"/>
  <c r="W431" i="1"/>
  <c r="X431" i="1" s="1"/>
  <c r="Y431" i="1" s="1"/>
  <c r="W495" i="1"/>
  <c r="X495" i="1" s="1"/>
  <c r="Y495" i="1" s="1"/>
  <c r="W318" i="1"/>
  <c r="X318" i="1" s="1"/>
  <c r="Y318" i="1" s="1"/>
  <c r="W26" i="1"/>
  <c r="X26" i="1" s="1"/>
  <c r="Y26" i="1" s="1"/>
  <c r="W482" i="1"/>
  <c r="X482" i="1" s="1"/>
  <c r="Y482" i="1" s="1"/>
  <c r="W315" i="1"/>
  <c r="X315" i="1" s="1"/>
  <c r="Y315" i="1" s="1"/>
  <c r="W60" i="1"/>
  <c r="X60" i="1" s="1"/>
  <c r="Y60" i="1" s="1"/>
  <c r="W444" i="1"/>
  <c r="X444" i="1" s="1"/>
  <c r="Y444" i="1" s="1"/>
  <c r="W237" i="1"/>
  <c r="X237" i="1" s="1"/>
  <c r="Y237" i="1" s="1"/>
  <c r="W63" i="1"/>
  <c r="X63" i="1" s="1"/>
  <c r="Y63" i="1" s="1"/>
  <c r="W366" i="1"/>
  <c r="X366" i="1" s="1"/>
  <c r="Y366" i="1" s="1"/>
  <c r="W345" i="1"/>
  <c r="X345" i="1" s="1"/>
  <c r="Y345" i="1" s="1"/>
  <c r="W310" i="1"/>
  <c r="X310" i="1" s="1"/>
  <c r="Y310" i="1" s="1"/>
  <c r="W358" i="1"/>
  <c r="X358" i="1" s="1"/>
  <c r="Y358" i="1" s="1"/>
  <c r="W254" i="1"/>
  <c r="X254" i="1" s="1"/>
  <c r="Y254" i="1" s="1"/>
  <c r="W334" i="1"/>
  <c r="X334" i="1" s="1"/>
  <c r="Y334" i="1" s="1"/>
  <c r="W270" i="1"/>
  <c r="X270" i="1" s="1"/>
  <c r="Y270" i="1" s="1"/>
  <c r="W278" i="1"/>
  <c r="X278" i="1" s="1"/>
  <c r="Y278" i="1" s="1"/>
  <c r="W224" i="1"/>
  <c r="X224" i="1" s="1"/>
  <c r="Y224" i="1" s="1"/>
  <c r="W9" i="1"/>
  <c r="X9" i="1" s="1"/>
  <c r="Y9" i="1" s="1"/>
  <c r="W73" i="1"/>
  <c r="X73" i="1" s="1"/>
  <c r="Y73" i="1" s="1"/>
  <c r="W137" i="1"/>
  <c r="X137" i="1" s="1"/>
  <c r="Y137" i="1" s="1"/>
  <c r="W201" i="1"/>
  <c r="X201" i="1" s="1"/>
  <c r="Y201" i="1" s="1"/>
  <c r="W265" i="1"/>
  <c r="X265" i="1" s="1"/>
  <c r="Y265" i="1" s="1"/>
  <c r="W329" i="1"/>
  <c r="X329" i="1" s="1"/>
  <c r="Y329" i="1" s="1"/>
  <c r="W393" i="1"/>
  <c r="X393" i="1" s="1"/>
  <c r="Y393" i="1" s="1"/>
  <c r="W457" i="1"/>
  <c r="X457" i="1" s="1"/>
  <c r="Y457" i="1" s="1"/>
  <c r="W521" i="1"/>
  <c r="X521" i="1" s="1"/>
  <c r="Y521" i="1" s="1"/>
  <c r="W280" i="1"/>
  <c r="X280" i="1" s="1"/>
  <c r="Y280" i="1" s="1"/>
  <c r="W18" i="1"/>
  <c r="X18" i="1" s="1"/>
  <c r="Y18" i="1" s="1"/>
  <c r="W90" i="1"/>
  <c r="X90" i="1" s="1"/>
  <c r="Y90" i="1" s="1"/>
  <c r="W154" i="1"/>
  <c r="X154" i="1" s="1"/>
  <c r="Y154" i="1" s="1"/>
  <c r="W218" i="1"/>
  <c r="X218" i="1" s="1"/>
  <c r="Y218" i="1" s="1"/>
  <c r="W282" i="1"/>
  <c r="X282" i="1" s="1"/>
  <c r="Y282" i="1" s="1"/>
  <c r="W346" i="1"/>
  <c r="X346" i="1" s="1"/>
  <c r="Y346" i="1" s="1"/>
  <c r="W410" i="1"/>
  <c r="X410" i="1" s="1"/>
  <c r="Y410" i="1" s="1"/>
  <c r="W474" i="1"/>
  <c r="X474" i="1" s="1"/>
  <c r="Y474" i="1" s="1"/>
  <c r="W88" i="1"/>
  <c r="X88" i="1" s="1"/>
  <c r="Y88" i="1" s="1"/>
  <c r="W464" i="1"/>
  <c r="X464" i="1" s="1"/>
  <c r="Y464" i="1" s="1"/>
  <c r="W51" i="1"/>
  <c r="X51" i="1" s="1"/>
  <c r="Y51" i="1" s="1"/>
  <c r="W115" i="1"/>
  <c r="X115" i="1" s="1"/>
  <c r="Y115" i="1" s="1"/>
  <c r="W179" i="1"/>
  <c r="X179" i="1" s="1"/>
  <c r="Y179" i="1" s="1"/>
  <c r="W243" i="1"/>
  <c r="X243" i="1" s="1"/>
  <c r="Y243" i="1" s="1"/>
  <c r="W307" i="1"/>
  <c r="X307" i="1" s="1"/>
  <c r="Y307" i="1" s="1"/>
  <c r="W371" i="1"/>
  <c r="X371" i="1" s="1"/>
  <c r="Y371" i="1" s="1"/>
  <c r="W435" i="1"/>
  <c r="X435" i="1" s="1"/>
  <c r="Y435" i="1" s="1"/>
  <c r="W499" i="1"/>
  <c r="X499" i="1" s="1"/>
  <c r="Y499" i="1" s="1"/>
  <c r="W112" i="1"/>
  <c r="X112" i="1" s="1"/>
  <c r="Y112" i="1" s="1"/>
  <c r="W408" i="1"/>
  <c r="X408" i="1" s="1"/>
  <c r="Y408" i="1" s="1"/>
  <c r="W52" i="1"/>
  <c r="X52" i="1" s="1"/>
  <c r="Y52" i="1" s="1"/>
  <c r="W116" i="1"/>
  <c r="X116" i="1" s="1"/>
  <c r="Y116" i="1" s="1"/>
  <c r="W180" i="1"/>
  <c r="X180" i="1" s="1"/>
  <c r="Y180" i="1" s="1"/>
  <c r="W244" i="1"/>
  <c r="X244" i="1" s="1"/>
  <c r="Y244" i="1" s="1"/>
  <c r="W308" i="1"/>
  <c r="X308" i="1" s="1"/>
  <c r="Y308" i="1" s="1"/>
  <c r="W372" i="1"/>
  <c r="X372" i="1" s="1"/>
  <c r="Y372" i="1" s="1"/>
  <c r="W436" i="1"/>
  <c r="X436" i="1" s="1"/>
  <c r="Y436" i="1" s="1"/>
  <c r="W500" i="1"/>
  <c r="X500" i="1" s="1"/>
  <c r="Y500" i="1" s="1"/>
  <c r="W152" i="1"/>
  <c r="X152" i="1" s="1"/>
  <c r="Y152" i="1" s="1"/>
  <c r="W424" i="1"/>
  <c r="X424" i="1" s="1"/>
  <c r="Y424" i="1" s="1"/>
  <c r="W37" i="1"/>
  <c r="X37" i="1" s="1"/>
  <c r="Y37" i="1" s="1"/>
  <c r="W101" i="1"/>
  <c r="X101" i="1" s="1"/>
  <c r="Y101" i="1" s="1"/>
  <c r="W165" i="1"/>
  <c r="X165" i="1" s="1"/>
  <c r="Y165" i="1" s="1"/>
  <c r="W229" i="1"/>
  <c r="X229" i="1" s="1"/>
  <c r="Y229" i="1" s="1"/>
  <c r="W293" i="1"/>
  <c r="X293" i="1" s="1"/>
  <c r="Y293" i="1" s="1"/>
  <c r="W357" i="1"/>
  <c r="X357" i="1" s="1"/>
  <c r="Y357" i="1" s="1"/>
  <c r="W421" i="1"/>
  <c r="X421" i="1" s="1"/>
  <c r="Y421" i="1" s="1"/>
  <c r="W485" i="1"/>
  <c r="X485" i="1" s="1"/>
  <c r="Y485" i="1" s="1"/>
  <c r="W390" i="1"/>
  <c r="X390" i="1" s="1"/>
  <c r="Y390" i="1" s="1"/>
  <c r="W454" i="1"/>
  <c r="X454" i="1" s="1"/>
  <c r="Y454" i="1" s="1"/>
  <c r="W518" i="1"/>
  <c r="X518" i="1" s="1"/>
  <c r="Y518" i="1" s="1"/>
  <c r="W55" i="1"/>
  <c r="X55" i="1" s="1"/>
  <c r="Y55" i="1" s="1"/>
  <c r="W119" i="1"/>
  <c r="X119" i="1" s="1"/>
  <c r="Y119" i="1" s="1"/>
  <c r="W183" i="1"/>
  <c r="X183" i="1" s="1"/>
  <c r="Y183" i="1" s="1"/>
  <c r="W247" i="1"/>
  <c r="X247" i="1" s="1"/>
  <c r="Y247" i="1" s="1"/>
  <c r="W311" i="1"/>
  <c r="X311" i="1" s="1"/>
  <c r="Y311" i="1" s="1"/>
  <c r="W375" i="1"/>
  <c r="X375" i="1" s="1"/>
  <c r="Y375" i="1" s="1"/>
  <c r="W439" i="1"/>
  <c r="X439" i="1" s="1"/>
  <c r="Y439" i="1" s="1"/>
  <c r="W503" i="1"/>
  <c r="X503" i="1" s="1"/>
  <c r="Y503" i="1" s="1"/>
  <c r="W342" i="1"/>
  <c r="X342" i="1" s="1"/>
  <c r="Y342" i="1" s="1"/>
  <c r="W272" i="1"/>
  <c r="X272" i="1" s="1"/>
  <c r="Y272" i="1" s="1"/>
  <c r="W17" i="1"/>
  <c r="X17" i="1" s="1"/>
  <c r="Y17" i="1" s="1"/>
  <c r="W81" i="1"/>
  <c r="X81" i="1" s="1"/>
  <c r="Y81" i="1" s="1"/>
  <c r="W145" i="1"/>
  <c r="X145" i="1" s="1"/>
  <c r="Y145" i="1" s="1"/>
  <c r="W209" i="1"/>
  <c r="X209" i="1" s="1"/>
  <c r="Y209" i="1" s="1"/>
  <c r="W273" i="1"/>
  <c r="X273" i="1" s="1"/>
  <c r="Y273" i="1" s="1"/>
  <c r="W401" i="1"/>
  <c r="X401" i="1" s="1"/>
  <c r="Y401" i="1" s="1"/>
  <c r="W320" i="1"/>
  <c r="X320" i="1" s="1"/>
  <c r="Y320" i="1" s="1"/>
  <c r="W290" i="1"/>
  <c r="X290" i="1" s="1"/>
  <c r="Y290" i="1" s="1"/>
  <c r="W123" i="1"/>
  <c r="X123" i="1" s="1"/>
  <c r="Y123" i="1" s="1"/>
  <c r="W507" i="1"/>
  <c r="X507" i="1" s="1"/>
  <c r="Y507" i="1" s="1"/>
  <c r="W252" i="1"/>
  <c r="X252" i="1" s="1"/>
  <c r="Y252" i="1" s="1"/>
  <c r="W456" i="1"/>
  <c r="X456" i="1" s="1"/>
  <c r="Y456" i="1" s="1"/>
  <c r="W429" i="1"/>
  <c r="X429" i="1" s="1"/>
  <c r="Y429" i="1" s="1"/>
  <c r="W191" i="1"/>
  <c r="X191" i="1" s="1"/>
  <c r="Y191" i="1" s="1"/>
  <c r="W447" i="1"/>
  <c r="X447" i="1" s="1"/>
  <c r="Y447" i="1" s="1"/>
  <c r="W350" i="1"/>
  <c r="X350" i="1" s="1"/>
  <c r="Y350" i="1" s="1"/>
  <c r="W153" i="1"/>
  <c r="X153" i="1" s="1"/>
  <c r="Y153" i="1" s="1"/>
  <c r="W473" i="1"/>
  <c r="X473" i="1" s="1"/>
  <c r="Y473" i="1" s="1"/>
  <c r="W362" i="1"/>
  <c r="X362" i="1" s="1"/>
  <c r="Y362" i="1" s="1"/>
  <c r="W259" i="1"/>
  <c r="X259" i="1" s="1"/>
  <c r="Y259" i="1" s="1"/>
  <c r="W132" i="1"/>
  <c r="X132" i="1" s="1"/>
  <c r="Y132" i="1" s="1"/>
  <c r="W488" i="1"/>
  <c r="X488" i="1" s="1"/>
  <c r="Y488" i="1" s="1"/>
  <c r="W501" i="1"/>
  <c r="X501" i="1" s="1"/>
  <c r="Y501" i="1" s="1"/>
  <c r="W327" i="1"/>
  <c r="X327" i="1" s="1"/>
  <c r="Y327" i="1" s="1"/>
  <c r="W117" i="1"/>
  <c r="X117" i="1" s="1"/>
  <c r="Y117" i="1" s="1"/>
  <c r="W516" i="1"/>
  <c r="X516" i="1" s="1"/>
  <c r="Y516" i="1" s="1"/>
  <c r="W32" i="1"/>
  <c r="X32" i="1" s="1"/>
  <c r="Y32" i="1" s="1"/>
  <c r="W426" i="1"/>
  <c r="X426" i="1" s="1"/>
  <c r="Y426" i="1" s="1"/>
  <c r="W323" i="1"/>
  <c r="X323" i="1" s="1"/>
  <c r="Y323" i="1" s="1"/>
  <c r="W196" i="1"/>
  <c r="X196" i="1" s="1"/>
  <c r="Y196" i="1" s="1"/>
  <c r="W53" i="1"/>
  <c r="X53" i="1" s="1"/>
  <c r="Y53" i="1" s="1"/>
  <c r="W406" i="1"/>
  <c r="X406" i="1" s="1"/>
  <c r="Y406" i="1" s="1"/>
  <c r="W391" i="1"/>
  <c r="X391" i="1" s="1"/>
  <c r="Y391" i="1" s="1"/>
  <c r="W470" i="1"/>
  <c r="X470" i="1" s="1"/>
  <c r="Y470" i="1" s="1"/>
  <c r="W199" i="1"/>
  <c r="X199" i="1" s="1"/>
  <c r="Y199" i="1" s="1"/>
  <c r="W360" i="1"/>
  <c r="X360" i="1" s="1"/>
  <c r="Y360" i="1" s="1"/>
  <c r="W490" i="1"/>
  <c r="X490" i="1" s="1"/>
  <c r="Y490" i="1" s="1"/>
  <c r="W387" i="1"/>
  <c r="X387" i="1" s="1"/>
  <c r="Y387" i="1" s="1"/>
  <c r="W260" i="1"/>
  <c r="X260" i="1" s="1"/>
  <c r="Y260" i="1" s="1"/>
  <c r="W455" i="1"/>
  <c r="X455" i="1" s="1"/>
  <c r="Y455" i="1" s="1"/>
  <c r="W4" i="1"/>
  <c r="X4" i="1" s="1"/>
  <c r="Y4" i="1" s="1"/>
  <c r="W34" i="1"/>
  <c r="X34" i="1" s="1"/>
  <c r="Y34" i="1" s="1"/>
  <c r="W176" i="1"/>
  <c r="X176" i="1" s="1"/>
  <c r="Y176" i="1" s="1"/>
  <c r="W451" i="1"/>
  <c r="X451" i="1" s="1"/>
  <c r="Y451" i="1" s="1"/>
  <c r="W324" i="1"/>
  <c r="X324" i="1" s="1"/>
  <c r="Y324" i="1" s="1"/>
  <c r="W181" i="1"/>
  <c r="X181" i="1" s="1"/>
  <c r="Y181" i="1" s="1"/>
  <c r="W7" i="1"/>
  <c r="X7" i="1" s="1"/>
  <c r="Y7" i="1" s="1"/>
  <c r="W519" i="1"/>
  <c r="X519" i="1" s="1"/>
  <c r="Y519" i="1" s="1"/>
  <c r="W131" i="1"/>
  <c r="X131" i="1" s="1"/>
  <c r="Y131" i="1" s="1"/>
  <c r="W106" i="1"/>
  <c r="X106" i="1" s="1"/>
  <c r="Y106" i="1" s="1"/>
  <c r="W3" i="1"/>
  <c r="X3" i="1" s="1"/>
  <c r="Y3" i="1" s="1"/>
  <c r="W515" i="1"/>
  <c r="X515" i="1" s="1"/>
  <c r="Y515" i="1" s="1"/>
  <c r="W388" i="1"/>
  <c r="X388" i="1" s="1"/>
  <c r="Y388" i="1" s="1"/>
  <c r="W245" i="1"/>
  <c r="X245" i="1" s="1"/>
  <c r="Y245" i="1" s="1"/>
  <c r="W71" i="1"/>
  <c r="X71" i="1" s="1"/>
  <c r="Y71" i="1" s="1"/>
  <c r="W234" i="1"/>
  <c r="X234" i="1" s="1"/>
  <c r="Y234" i="1" s="1"/>
  <c r="W170" i="1"/>
  <c r="X170" i="1" s="1"/>
  <c r="Y170" i="1" s="1"/>
  <c r="W67" i="1"/>
  <c r="X67" i="1" s="1"/>
  <c r="Y67" i="1" s="1"/>
  <c r="W192" i="1"/>
  <c r="X192" i="1" s="1"/>
  <c r="Y192" i="1" s="1"/>
  <c r="W452" i="1"/>
  <c r="X452" i="1" s="1"/>
  <c r="Y452" i="1" s="1"/>
  <c r="W309" i="1"/>
  <c r="X309" i="1" s="1"/>
  <c r="Y309" i="1" s="1"/>
  <c r="W135" i="1"/>
  <c r="X135" i="1" s="1"/>
  <c r="Y135" i="1" s="1"/>
  <c r="W373" i="1"/>
  <c r="X373" i="1" s="1"/>
  <c r="Y373" i="1" s="1"/>
  <c r="W298" i="1"/>
  <c r="X298" i="1" s="1"/>
  <c r="Y298" i="1" s="1"/>
  <c r="W195" i="1"/>
  <c r="X195" i="1" s="1"/>
  <c r="Y195" i="1" s="1"/>
  <c r="W68" i="1"/>
  <c r="X68" i="1" s="1"/>
  <c r="Y68" i="1" s="1"/>
  <c r="W216" i="1"/>
  <c r="X216" i="1" s="1"/>
  <c r="Y216" i="1" s="1"/>
  <c r="W437" i="1"/>
  <c r="X437" i="1" s="1"/>
  <c r="Y437" i="1" s="1"/>
  <c r="W263" i="1"/>
  <c r="X263" i="1" s="1"/>
  <c r="Y263" i="1" s="1"/>
  <c r="I111" i="1"/>
  <c r="I206" i="1"/>
  <c r="I102" i="1"/>
  <c r="I385" i="1"/>
  <c r="I329" i="1"/>
  <c r="I500" i="1"/>
  <c r="I331" i="1"/>
  <c r="I447" i="1"/>
  <c r="I340" i="1"/>
  <c r="I465" i="1"/>
  <c r="I314" i="1"/>
  <c r="I473" i="1"/>
  <c r="I441" i="1"/>
  <c r="I305" i="1"/>
  <c r="I336" i="1"/>
  <c r="I398" i="1"/>
  <c r="I382" i="1"/>
  <c r="I270" i="1"/>
  <c r="I397" i="1"/>
  <c r="I452" i="1"/>
  <c r="I297" i="1"/>
  <c r="I483" i="1"/>
  <c r="I259" i="1"/>
  <c r="I370" i="1"/>
  <c r="I322" i="1"/>
  <c r="I178" i="1"/>
  <c r="I392" i="1"/>
  <c r="I360" i="1"/>
  <c r="I176" i="1"/>
  <c r="I399" i="1"/>
  <c r="I342" i="1"/>
  <c r="I261" i="1"/>
  <c r="I34" i="1"/>
  <c r="I7" i="1"/>
  <c r="I429" i="1"/>
  <c r="I203" i="1"/>
  <c r="I19" i="1"/>
  <c r="I11" i="1"/>
  <c r="I128" i="1"/>
  <c r="I488" i="1"/>
  <c r="I240" i="1"/>
  <c r="I262" i="1"/>
  <c r="I428" i="1"/>
  <c r="I124" i="1"/>
  <c r="I12" i="1"/>
  <c r="I59" i="1"/>
  <c r="I43" i="1"/>
  <c r="I162" i="1"/>
  <c r="I152" i="1"/>
  <c r="I49" i="1"/>
  <c r="I359" i="1"/>
  <c r="I333" i="1"/>
  <c r="I205" i="1"/>
  <c r="I348" i="1"/>
  <c r="I92" i="1"/>
  <c r="I393" i="1"/>
  <c r="I113" i="1"/>
  <c r="I163" i="1"/>
  <c r="I298" i="1"/>
  <c r="I250" i="1"/>
  <c r="I122" i="1"/>
  <c r="I135" i="1"/>
  <c r="I469" i="1"/>
  <c r="I149" i="1"/>
  <c r="I13" i="1"/>
  <c r="I140" i="1"/>
  <c r="I28" i="1"/>
  <c r="I27" i="1"/>
  <c r="I138" i="1"/>
  <c r="I224" i="1"/>
  <c r="I64" i="1"/>
  <c r="I335" i="1"/>
  <c r="I279" i="1"/>
  <c r="I23" i="1"/>
  <c r="I281" i="1"/>
  <c r="I241" i="1"/>
  <c r="I230" i="1"/>
  <c r="I70" i="1"/>
  <c r="I46" i="1"/>
  <c r="I445" i="1"/>
  <c r="I349" i="1"/>
  <c r="I61" i="1"/>
  <c r="I5" i="1"/>
  <c r="I409" i="1"/>
  <c r="I396" i="1"/>
  <c r="I475" i="1"/>
  <c r="I467" i="1"/>
  <c r="I315" i="1"/>
  <c r="I115" i="1"/>
  <c r="I67" i="1"/>
  <c r="I226" i="1"/>
  <c r="I401" i="1"/>
  <c r="I33" i="1"/>
  <c r="I296" i="1"/>
  <c r="I472" i="1"/>
  <c r="I439" i="1"/>
  <c r="I169" i="1"/>
  <c r="I77" i="1"/>
  <c r="I449" i="1"/>
  <c r="I268" i="1"/>
  <c r="I530" i="1"/>
  <c r="I499" i="1"/>
  <c r="I219" i="1"/>
  <c r="I99" i="1"/>
  <c r="I234" i="1"/>
  <c r="I208" i="1"/>
  <c r="I368" i="1"/>
  <c r="I408" i="1"/>
  <c r="I9" i="1"/>
  <c r="I415" i="1"/>
  <c r="I367" i="1"/>
  <c r="I255" i="1"/>
  <c r="I199" i="1"/>
  <c r="I191" i="1"/>
  <c r="I15" i="1"/>
  <c r="I134" i="1"/>
  <c r="I126" i="1"/>
  <c r="I14" i="1"/>
  <c r="I6" i="1"/>
  <c r="I357" i="1"/>
  <c r="I325" i="1"/>
  <c r="I213" i="1"/>
  <c r="I361" i="1"/>
  <c r="I324" i="1"/>
  <c r="I172" i="1"/>
  <c r="I443" i="1"/>
  <c r="I355" i="1"/>
  <c r="I283" i="1"/>
  <c r="I83" i="1"/>
  <c r="I35" i="1"/>
  <c r="I338" i="1"/>
  <c r="I202" i="1"/>
  <c r="I18" i="1"/>
  <c r="I40" i="1"/>
  <c r="I8" i="1"/>
  <c r="I17" i="1"/>
  <c r="I16" i="1"/>
  <c r="I375" i="1"/>
  <c r="I425" i="1"/>
  <c r="I477" i="1"/>
  <c r="I284" i="1"/>
  <c r="I4" i="1"/>
  <c r="I65" i="1"/>
  <c r="I482" i="1"/>
  <c r="I225" i="1"/>
  <c r="I495" i="1"/>
  <c r="I351" i="1"/>
  <c r="I327" i="1"/>
  <c r="I119" i="1"/>
  <c r="I87" i="1"/>
  <c r="I489" i="1"/>
  <c r="I321" i="1"/>
  <c r="I454" i="1"/>
  <c r="I78" i="1"/>
  <c r="I421" i="1"/>
  <c r="I165" i="1"/>
  <c r="I117" i="1"/>
  <c r="I484" i="1"/>
  <c r="I468" i="1"/>
  <c r="I420" i="1"/>
  <c r="I52" i="1"/>
  <c r="I20" i="1"/>
  <c r="I251" i="1"/>
  <c r="I51" i="1"/>
  <c r="I498" i="1"/>
  <c r="I450" i="1"/>
  <c r="I497" i="1"/>
  <c r="I264" i="1"/>
  <c r="I376" i="1"/>
  <c r="I471" i="1"/>
  <c r="I182" i="1"/>
  <c r="I317" i="1"/>
  <c r="I197" i="1"/>
  <c r="I209" i="1"/>
  <c r="I430" i="1"/>
  <c r="I326" i="1"/>
  <c r="I166" i="1"/>
  <c r="I54" i="1"/>
  <c r="I532" i="1"/>
  <c r="I413" i="1"/>
  <c r="I171" i="1"/>
  <c r="I290" i="1"/>
  <c r="I384" i="1"/>
  <c r="I504" i="1"/>
  <c r="I496" i="1"/>
  <c r="I88" i="1"/>
  <c r="I231" i="1"/>
  <c r="I223" i="1"/>
  <c r="I438" i="1"/>
  <c r="I309" i="1"/>
  <c r="I53" i="1"/>
  <c r="I308" i="1"/>
  <c r="I60" i="1"/>
  <c r="I323" i="1"/>
  <c r="I91" i="1"/>
  <c r="I273" i="1"/>
  <c r="I306" i="1"/>
  <c r="I448" i="1"/>
  <c r="I48" i="1"/>
  <c r="I295" i="1"/>
  <c r="I526" i="1"/>
  <c r="I374" i="1"/>
  <c r="I525" i="1"/>
  <c r="I373" i="1"/>
  <c r="I365" i="1"/>
  <c r="I285" i="1"/>
  <c r="I229" i="1"/>
  <c r="I289" i="1"/>
  <c r="I412" i="1"/>
  <c r="I419" i="1"/>
  <c r="I387" i="1"/>
  <c r="I275" i="1"/>
  <c r="I337" i="1"/>
  <c r="I386" i="1"/>
  <c r="I242" i="1"/>
  <c r="I353" i="1"/>
  <c r="I96" i="1"/>
  <c r="I232" i="1"/>
  <c r="I47" i="1"/>
  <c r="I377" i="1"/>
  <c r="I462" i="1"/>
  <c r="I141" i="1"/>
  <c r="I204" i="1"/>
  <c r="I506" i="1"/>
  <c r="I426" i="1"/>
  <c r="I257" i="1"/>
  <c r="I344" i="1"/>
  <c r="I207" i="1"/>
  <c r="I31" i="1"/>
  <c r="I175" i="1"/>
  <c r="I103" i="1"/>
  <c r="I405" i="1"/>
  <c r="I356" i="1"/>
  <c r="I260" i="1"/>
  <c r="I106" i="1"/>
  <c r="I535" i="1"/>
  <c r="I280" i="1"/>
  <c r="I41" i="1"/>
  <c r="I358" i="1"/>
  <c r="I352" i="1"/>
  <c r="I168" i="1"/>
  <c r="I79" i="1"/>
  <c r="I196" i="1"/>
  <c r="I227" i="1"/>
  <c r="I217" i="1"/>
  <c r="I66" i="1"/>
  <c r="I479" i="1"/>
  <c r="I455" i="1"/>
  <c r="I407" i="1"/>
  <c r="I391" i="1"/>
  <c r="I215" i="1"/>
  <c r="I183" i="1"/>
  <c r="I318" i="1"/>
  <c r="I214" i="1"/>
  <c r="I150" i="1"/>
  <c r="I62" i="1"/>
  <c r="I22" i="1"/>
  <c r="I301" i="1"/>
  <c r="I253" i="1"/>
  <c r="I221" i="1"/>
  <c r="I93" i="1"/>
  <c r="I37" i="1"/>
  <c r="I457" i="1"/>
  <c r="I313" i="1"/>
  <c r="I492" i="1"/>
  <c r="I444" i="1"/>
  <c r="I380" i="1"/>
  <c r="I156" i="1"/>
  <c r="I68" i="1"/>
  <c r="I371" i="1"/>
  <c r="I179" i="1"/>
  <c r="I3" i="1"/>
  <c r="I177" i="1"/>
  <c r="I474" i="1"/>
  <c r="I394" i="1"/>
  <c r="I258" i="1"/>
  <c r="I218" i="1"/>
  <c r="I194" i="1"/>
  <c r="I74" i="1"/>
  <c r="I42" i="1"/>
  <c r="I2" i="1"/>
  <c r="I193" i="1"/>
  <c r="I105" i="1"/>
  <c r="I400" i="1"/>
  <c r="I328" i="1"/>
  <c r="I440" i="1"/>
  <c r="I57" i="1"/>
  <c r="I480" i="1"/>
  <c r="I304" i="1"/>
  <c r="I112" i="1"/>
  <c r="I56" i="1"/>
  <c r="I24" i="1"/>
  <c r="I104" i="1"/>
  <c r="I63" i="1"/>
  <c r="I174" i="1"/>
  <c r="I181" i="1"/>
  <c r="I180" i="1"/>
  <c r="I345" i="1"/>
  <c r="I243" i="1"/>
  <c r="I378" i="1"/>
  <c r="I354" i="1"/>
  <c r="I346" i="1"/>
  <c r="I184" i="1"/>
  <c r="I247" i="1"/>
  <c r="I167" i="1"/>
  <c r="I334" i="1"/>
  <c r="I286" i="1"/>
  <c r="I238" i="1"/>
  <c r="I86" i="1"/>
  <c r="I485" i="1"/>
  <c r="I453" i="1"/>
  <c r="I109" i="1"/>
  <c r="I101" i="1"/>
  <c r="I45" i="1"/>
  <c r="I528" i="1"/>
  <c r="I332" i="1"/>
  <c r="I244" i="1"/>
  <c r="I236" i="1"/>
  <c r="I459" i="1"/>
  <c r="I347" i="1"/>
  <c r="I307" i="1"/>
  <c r="I291" i="1"/>
  <c r="I107" i="1"/>
  <c r="I458" i="1"/>
  <c r="I210" i="1"/>
  <c r="I50" i="1"/>
  <c r="I26" i="1"/>
  <c r="I527" i="1"/>
  <c r="I200" i="1"/>
  <c r="I198" i="1"/>
  <c r="I436" i="1"/>
  <c r="I404" i="1"/>
  <c r="I294" i="1"/>
  <c r="I76" i="1"/>
  <c r="I146" i="1"/>
  <c r="I82" i="1"/>
  <c r="I463" i="1"/>
  <c r="I39" i="1"/>
  <c r="I118" i="1"/>
  <c r="I341" i="1"/>
  <c r="I173" i="1"/>
  <c r="I69" i="1"/>
  <c r="I164" i="1"/>
  <c r="I187" i="1"/>
  <c r="I145" i="1"/>
  <c r="I316" i="1"/>
  <c r="I154" i="1"/>
  <c r="I71" i="1"/>
  <c r="I310" i="1"/>
  <c r="I157" i="1"/>
  <c r="I21" i="1"/>
  <c r="I89" i="1"/>
  <c r="I148" i="1"/>
  <c r="I44" i="1"/>
  <c r="I123" i="1"/>
  <c r="I362" i="1"/>
  <c r="I282" i="1"/>
  <c r="I153" i="1"/>
  <c r="I424" i="1"/>
  <c r="I303" i="1"/>
  <c r="I127" i="1"/>
  <c r="I233" i="1"/>
  <c r="I381" i="1"/>
  <c r="I388" i="1"/>
  <c r="I300" i="1"/>
  <c r="I212" i="1"/>
  <c r="I363" i="1"/>
  <c r="I299" i="1"/>
  <c r="I155" i="1"/>
  <c r="I139" i="1"/>
  <c r="I410" i="1"/>
  <c r="I186" i="1"/>
  <c r="I312" i="1"/>
  <c r="I431" i="1"/>
  <c r="I383" i="1"/>
  <c r="I263" i="1"/>
  <c r="I158" i="1"/>
  <c r="I110" i="1"/>
  <c r="I269" i="1"/>
  <c r="I108" i="1"/>
  <c r="I100" i="1"/>
  <c r="I274" i="1"/>
  <c r="I503" i="1"/>
  <c r="I502" i="1"/>
  <c r="I470" i="1"/>
  <c r="I390" i="1"/>
  <c r="I350" i="1"/>
  <c r="I302" i="1"/>
  <c r="I246" i="1"/>
  <c r="I121" i="1"/>
  <c r="I501" i="1"/>
  <c r="I524" i="1"/>
  <c r="I523" i="1"/>
  <c r="I435" i="1"/>
  <c r="I411" i="1"/>
  <c r="I403" i="1"/>
  <c r="I131" i="1"/>
  <c r="I522" i="1"/>
  <c r="I490" i="1"/>
  <c r="I434" i="1"/>
  <c r="I402" i="1"/>
  <c r="I266" i="1"/>
  <c r="I98" i="1"/>
  <c r="I10" i="1"/>
  <c r="I239" i="1"/>
  <c r="I151" i="1"/>
  <c r="I143" i="1"/>
  <c r="I201" i="1"/>
  <c r="I142" i="1"/>
  <c r="I189" i="1"/>
  <c r="I133" i="1"/>
  <c r="I132" i="1"/>
  <c r="I235" i="1"/>
  <c r="I195" i="1"/>
  <c r="I481" i="1"/>
  <c r="I288" i="1"/>
  <c r="I256" i="1"/>
  <c r="I416" i="1"/>
  <c r="I160" i="1"/>
  <c r="I30" i="1"/>
  <c r="I237" i="1"/>
  <c r="I29" i="1"/>
  <c r="I192" i="1"/>
  <c r="I343" i="1"/>
  <c r="I81" i="1"/>
  <c r="I94" i="1"/>
  <c r="I505" i="1"/>
  <c r="I437" i="1"/>
  <c r="I451" i="1"/>
  <c r="I211" i="1"/>
  <c r="I144" i="1"/>
  <c r="I72" i="1"/>
  <c r="I534" i="1"/>
  <c r="I519" i="1"/>
  <c r="I511" i="1"/>
  <c r="I319" i="1"/>
  <c r="I311" i="1"/>
  <c r="I159" i="1"/>
  <c r="I95" i="1"/>
  <c r="I55" i="1"/>
  <c r="I533" i="1"/>
  <c r="I518" i="1"/>
  <c r="I510" i="1"/>
  <c r="I494" i="1"/>
  <c r="I486" i="1"/>
  <c r="I422" i="1"/>
  <c r="I414" i="1"/>
  <c r="I278" i="1"/>
  <c r="I222" i="1"/>
  <c r="I190" i="1"/>
  <c r="I38" i="1"/>
  <c r="I265" i="1"/>
  <c r="I73" i="1"/>
  <c r="I517" i="1"/>
  <c r="I509" i="1"/>
  <c r="I493" i="1"/>
  <c r="I461" i="1"/>
  <c r="I389" i="1"/>
  <c r="I277" i="1"/>
  <c r="I85" i="1"/>
  <c r="I185" i="1"/>
  <c r="I129" i="1"/>
  <c r="I531" i="1"/>
  <c r="I516" i="1"/>
  <c r="I508" i="1"/>
  <c r="I476" i="1"/>
  <c r="I460" i="1"/>
  <c r="I372" i="1"/>
  <c r="I292" i="1"/>
  <c r="I220" i="1"/>
  <c r="I36" i="1"/>
  <c r="I521" i="1"/>
  <c r="I515" i="1"/>
  <c r="I507" i="1"/>
  <c r="I491" i="1"/>
  <c r="I267" i="1"/>
  <c r="I147" i="1"/>
  <c r="I75" i="1"/>
  <c r="I513" i="1"/>
  <c r="I417" i="1"/>
  <c r="I369" i="1"/>
  <c r="I97" i="1"/>
  <c r="I529" i="1"/>
  <c r="I514" i="1"/>
  <c r="I466" i="1"/>
  <c r="I418" i="1"/>
  <c r="I330" i="1"/>
  <c r="I170" i="1"/>
  <c r="I114" i="1"/>
  <c r="I90" i="1"/>
  <c r="I464" i="1"/>
  <c r="I272" i="1"/>
  <c r="I520" i="1"/>
  <c r="I456" i="1"/>
  <c r="I136" i="1"/>
  <c r="I512" i="1"/>
  <c r="I320" i="1"/>
  <c r="I32" i="1"/>
  <c r="I248" i="1"/>
  <c r="I432" i="1"/>
  <c r="I478" i="1"/>
  <c r="I364" i="1"/>
  <c r="I276" i="1"/>
  <c r="I427" i="1"/>
  <c r="I271" i="1"/>
  <c r="I446" i="1"/>
  <c r="I406" i="1"/>
  <c r="I366" i="1"/>
  <c r="I254" i="1"/>
  <c r="I245" i="1"/>
  <c r="I252" i="1"/>
  <c r="I228" i="1"/>
  <c r="I188" i="1"/>
  <c r="I84" i="1"/>
  <c r="I379" i="1"/>
  <c r="I339" i="1"/>
  <c r="I442" i="1"/>
  <c r="I58" i="1"/>
  <c r="I120" i="1"/>
  <c r="I487" i="1"/>
  <c r="I287" i="1"/>
  <c r="I137" i="1"/>
  <c r="I293" i="1"/>
  <c r="I125" i="1"/>
  <c r="I249" i="1"/>
  <c r="I116" i="1"/>
  <c r="I433" i="1"/>
  <c r="I395" i="1"/>
  <c r="I130" i="1"/>
  <c r="I80" i="1"/>
  <c r="I25" i="1"/>
  <c r="I216" i="1"/>
  <c r="Q15" i="11"/>
  <c r="P6" i="11"/>
  <c r="P14" i="11"/>
  <c r="P13" i="11"/>
  <c r="P12" i="11"/>
  <c r="P11" i="11"/>
  <c r="P10" i="11"/>
  <c r="P9" i="11"/>
  <c r="P8" i="11"/>
  <c r="P7" i="11"/>
  <c r="L14" i="11"/>
  <c r="L13" i="11"/>
  <c r="L12" i="11"/>
  <c r="L11" i="11"/>
  <c r="L10" i="11"/>
  <c r="L9" i="11"/>
  <c r="L8" i="11"/>
  <c r="L7" i="11"/>
  <c r="E16" i="11"/>
  <c r="Q16" i="11" l="1"/>
  <c r="O15" i="11"/>
  <c r="M15" i="11"/>
  <c r="L15" i="11"/>
  <c r="P15" i="11"/>
  <c r="L6" i="11"/>
  <c r="M16" i="11" l="1"/>
  <c r="O16" i="11"/>
  <c r="P16" i="11"/>
  <c r="L16" i="11"/>
  <c r="G15" i="11"/>
  <c r="G14" i="11"/>
  <c r="G13" i="11"/>
  <c r="G12" i="11"/>
  <c r="G11" i="11"/>
  <c r="G9" i="11"/>
  <c r="G8" i="11"/>
  <c r="G7" i="11"/>
  <c r="I12" i="11" l="1"/>
  <c r="F12" i="11"/>
  <c r="H12" i="11"/>
  <c r="F13" i="11"/>
  <c r="H13" i="11"/>
  <c r="I13" i="11"/>
  <c r="F14" i="11"/>
  <c r="H14" i="11"/>
  <c r="I14" i="11"/>
  <c r="F15" i="11"/>
  <c r="H15" i="11"/>
  <c r="I15" i="11"/>
  <c r="I7" i="11"/>
  <c r="H7" i="11"/>
  <c r="F7" i="11"/>
  <c r="I8" i="11"/>
  <c r="F8" i="11"/>
  <c r="H8" i="11"/>
  <c r="E9" i="11"/>
  <c r="H9" i="11"/>
  <c r="I9" i="11"/>
  <c r="F9" i="11"/>
  <c r="F11" i="11"/>
  <c r="I11" i="11"/>
  <c r="H11" i="11"/>
  <c r="E11" i="11"/>
  <c r="E12" i="11"/>
  <c r="E13" i="11"/>
  <c r="E14" i="11"/>
  <c r="E7" i="11"/>
  <c r="E15" i="11"/>
  <c r="E8" i="11"/>
  <c r="P5" i="11" l="1"/>
  <c r="L5" i="11"/>
</calcChain>
</file>

<file path=xl/sharedStrings.xml><?xml version="1.0" encoding="utf-8"?>
<sst xmlns="http://schemas.openxmlformats.org/spreadsheetml/2006/main" count="6665" uniqueCount="1457">
  <si>
    <t>Empresa - Nombre Empresa</t>
  </si>
  <si>
    <t>Empleado - Estado</t>
  </si>
  <si>
    <t>Empleado - Número de Documento</t>
  </si>
  <si>
    <t>Empleado - Nombre Completo</t>
  </si>
  <si>
    <t>Trabajo - Centro de Costo</t>
  </si>
  <si>
    <t>Trabajo - ID Área</t>
  </si>
  <si>
    <t>Empleado - Nacionalidad</t>
  </si>
  <si>
    <t>Trabajo - Nombre Área</t>
  </si>
  <si>
    <t>Empleado - Fecha de Nacimiento</t>
  </si>
  <si>
    <t>Empleado - Edad</t>
  </si>
  <si>
    <t>Empleado - Estado Civil</t>
  </si>
  <si>
    <t>Trabajo - Cargo</t>
  </si>
  <si>
    <t>Trabajo - Dirección Área</t>
  </si>
  <si>
    <t>Trabajo - Familia de Cargo</t>
  </si>
  <si>
    <t>Trabajo - Nombre Supervisor</t>
  </si>
  <si>
    <t>Trabajo - Cargo Supervisor</t>
  </si>
  <si>
    <t>Trabajo - Número de Documento Supervisor</t>
  </si>
  <si>
    <t>CARLOS CRAMER PRODUCTOS AROMÁTICOS S.A. C.I.</t>
  </si>
  <si>
    <t>Activo</t>
  </si>
  <si>
    <t>17.291.849-2</t>
  </si>
  <si>
    <t>Gallardo Vargas Ayra Fernanda</t>
  </si>
  <si>
    <t>Chilena</t>
  </si>
  <si>
    <t>Sabores</t>
  </si>
  <si>
    <t>Soltero</t>
  </si>
  <si>
    <t>Key Account Manager</t>
  </si>
  <si>
    <t>Lucerna 4925</t>
  </si>
  <si>
    <t>Ten Lan Lay Castillo</t>
  </si>
  <si>
    <t>Coordinadora De Ventas Sabores</t>
  </si>
  <si>
    <t>7.227.947-6</t>
  </si>
  <si>
    <t>25.322.441-k</t>
  </si>
  <si>
    <t>Devies Castellano Dariana Coromoto</t>
  </si>
  <si>
    <t>Venezolana</t>
  </si>
  <si>
    <t>Coordinador Comercial</t>
  </si>
  <si>
    <t>Andrea Schwartz Greve</t>
  </si>
  <si>
    <t>Gerente Comercial Sabores Chile</t>
  </si>
  <si>
    <t>10.036.334-8</t>
  </si>
  <si>
    <t>17.841.404-6</t>
  </si>
  <si>
    <t>Magaña Cancino Fernando Ignacio</t>
  </si>
  <si>
    <t>Especialista Aplic. Sab Cárnicos</t>
  </si>
  <si>
    <t>Maria Soledad Yaryes Vergara</t>
  </si>
  <si>
    <t>Subgerente De Creacion Y Aplicacion De S</t>
  </si>
  <si>
    <t>8.270.763-8</t>
  </si>
  <si>
    <t>SABORES Y FRAGANCIAS.CL COMERCIAL LTDA.</t>
  </si>
  <si>
    <t>15.935.494-6</t>
  </si>
  <si>
    <t>Kellner Gumpert Victoria</t>
  </si>
  <si>
    <t>Administración</t>
  </si>
  <si>
    <t>Casado</t>
  </si>
  <si>
    <t>Subgerente de Negocio SyF</t>
  </si>
  <si>
    <t>Antonio Escobar Williams 367</t>
  </si>
  <si>
    <t>Karen Zarate Mesa</t>
  </si>
  <si>
    <t>Gerente De Unidad De Negocios S.F.C.L</t>
  </si>
  <si>
    <t>8.954.496-3</t>
  </si>
  <si>
    <t>17.373.130-2</t>
  </si>
  <si>
    <t>Grove Silva Edgard Omar</t>
  </si>
  <si>
    <t>Comprador Nacional</t>
  </si>
  <si>
    <t>Fernando Enrique Escala Granzow</t>
  </si>
  <si>
    <t>Subgerente De Abastecimiento</t>
  </si>
  <si>
    <t>15.377.760-8</t>
  </si>
  <si>
    <t>13.469.410-6</t>
  </si>
  <si>
    <t>Guarda Maureira Eduardo Andres</t>
  </si>
  <si>
    <t>Desarrollador Software</t>
  </si>
  <si>
    <t>Ivonne Alejandra Mienert Cardenas</t>
  </si>
  <si>
    <t>Jefe área Desarrollo Software</t>
  </si>
  <si>
    <t>13.168.537-8</t>
  </si>
  <si>
    <t>26.975.407-9</t>
  </si>
  <si>
    <t>Azocar Ruiz Carlos Eduardo</t>
  </si>
  <si>
    <t>Analista De Crédito Y Cobranza</t>
  </si>
  <si>
    <t>Manuel Segundo Bazan Lara</t>
  </si>
  <si>
    <t>Jefe De Credito Y Cobranzas</t>
  </si>
  <si>
    <t>10.885.857-5</t>
  </si>
  <si>
    <t>18.072.419-2</t>
  </si>
  <si>
    <t>Hernandez Raniqueo Carla Del Rosario</t>
  </si>
  <si>
    <t>7.851.470-1</t>
  </si>
  <si>
    <t>Manzo Diaz Sandra Amelia</t>
  </si>
  <si>
    <t>Operaciones</t>
  </si>
  <si>
    <t>Asistente De Bodega</t>
  </si>
  <si>
    <t>Jairo Jose Melo Bustos</t>
  </si>
  <si>
    <t>Jefe de Planta</t>
  </si>
  <si>
    <t>17.150.512-7</t>
  </si>
  <si>
    <t>18.063.654-4</t>
  </si>
  <si>
    <t>Iturriaga Vidal Fabian Ulises</t>
  </si>
  <si>
    <t>Asistente De Credito Y Cobranzas</t>
  </si>
  <si>
    <t>16.409.707-2</t>
  </si>
  <si>
    <t>Rebolledo Cariz Crisch Rachel</t>
  </si>
  <si>
    <t>Asistente De Laboratorio</t>
  </si>
  <si>
    <t>Maria Francisca Trujillo Quintanilla</t>
  </si>
  <si>
    <t>Jefe Laboratorio Aplicaciones</t>
  </si>
  <si>
    <t>17.960.137-0</t>
  </si>
  <si>
    <t>17.706.648-6</t>
  </si>
  <si>
    <t>Montero Vasquez David Elias</t>
  </si>
  <si>
    <t>Asistente De Operaciones</t>
  </si>
  <si>
    <t>13.497.583-0</t>
  </si>
  <si>
    <t>Carreño Gonzalez Francisco Javier</t>
  </si>
  <si>
    <t>Coordinador de Planta</t>
  </si>
  <si>
    <t>Alejandro Matias Silva Lavin</t>
  </si>
  <si>
    <t>17.541.088-0</t>
  </si>
  <si>
    <t>19.361.825-1</t>
  </si>
  <si>
    <t>Pérez Anabalón Javiera Paz</t>
  </si>
  <si>
    <t>Customer Service</t>
  </si>
  <si>
    <t>Victoria Kellner Gumpert</t>
  </si>
  <si>
    <t>15.429.937-8</t>
  </si>
  <si>
    <t>Ibañez Arce Carlos Andres</t>
  </si>
  <si>
    <t>Encargado De Operaciones</t>
  </si>
  <si>
    <t>26.812.874-3</t>
  </si>
  <si>
    <t>Flores Hernandez Renato Jose</t>
  </si>
  <si>
    <t>Inspector De Proceso</t>
  </si>
  <si>
    <t>Jose Enrique San Martin Silva</t>
  </si>
  <si>
    <t>Jefe De Aseguramiento De Calidad</t>
  </si>
  <si>
    <t>13.546.003-6</t>
  </si>
  <si>
    <t>10.949.302-3</t>
  </si>
  <si>
    <t>Cordova Salinas Richard Luis</t>
  </si>
  <si>
    <t>Operario</t>
  </si>
  <si>
    <t>18.027.793-5</t>
  </si>
  <si>
    <t>Cornejo Cornejo Alejandro Andres</t>
  </si>
  <si>
    <t>12.644.053-7</t>
  </si>
  <si>
    <t>Donoso Ortega Jose Ignacio</t>
  </si>
  <si>
    <t>Divorciado</t>
  </si>
  <si>
    <t>Colombiana</t>
  </si>
  <si>
    <t>11.280.338-6</t>
  </si>
  <si>
    <t>Duran Lopez Juan Patricio</t>
  </si>
  <si>
    <t>8.738.725-9</t>
  </si>
  <si>
    <t>Fuenzalida Castañeda Luis Miguel Angel</t>
  </si>
  <si>
    <t>11.334.046-0</t>
  </si>
  <si>
    <t>Gonzalez Inostroza Gustavo Humberto</t>
  </si>
  <si>
    <t>26.836.241-k</t>
  </si>
  <si>
    <t>Holguin Meneses Alejandro Antonio</t>
  </si>
  <si>
    <t>15.389.882-0</t>
  </si>
  <si>
    <t>Huerta Moreno Jose Miguel</t>
  </si>
  <si>
    <t>16.644.870-0</t>
  </si>
  <si>
    <t>Órdenes Morales Wladimir Eulogio Osiel</t>
  </si>
  <si>
    <t>27.364.039-8</t>
  </si>
  <si>
    <t>Rodriguez Castillo Diego Rafael</t>
  </si>
  <si>
    <t>21.129.006-4</t>
  </si>
  <si>
    <t>Torres Otarola Bayron Andres</t>
  </si>
  <si>
    <t>16.241.911-0</t>
  </si>
  <si>
    <t>Cisterna Olivera Roberto Antonio</t>
  </si>
  <si>
    <t>Supervisor De Planta</t>
  </si>
  <si>
    <t>18.547.983-8</t>
  </si>
  <si>
    <t>Morales Orellana Diego Camilo</t>
  </si>
  <si>
    <t>Administrativo Bodega Despacho</t>
  </si>
  <si>
    <t>Juan Carlos Barrales Arias</t>
  </si>
  <si>
    <t>Jefe Bodega De Despacho</t>
  </si>
  <si>
    <t>12.119.527-5</t>
  </si>
  <si>
    <t>19.282.911-9</t>
  </si>
  <si>
    <t>Calquin Hidalgo Sebastian Alejandro</t>
  </si>
  <si>
    <t>Analista Control De Calidad Muestras</t>
  </si>
  <si>
    <t>Ivan Alberto Cardenas</t>
  </si>
  <si>
    <t>Jefe Unidad De Muestras</t>
  </si>
  <si>
    <t>25.607.565-2</t>
  </si>
  <si>
    <t>18.497.682-k</t>
  </si>
  <si>
    <t>Calderon Rodas Karla Odette</t>
  </si>
  <si>
    <t>Fragancias</t>
  </si>
  <si>
    <t>Analista Cromatográfico</t>
  </si>
  <si>
    <t>Fernanda Cecilia Amiama Villablanca</t>
  </si>
  <si>
    <t>Jefe De Cromatografía E Investigación</t>
  </si>
  <si>
    <t>16.018.852-9</t>
  </si>
  <si>
    <t>17.988.156-k</t>
  </si>
  <si>
    <t>Lopez Ortega Maria Jose</t>
  </si>
  <si>
    <t>Analista De Abastecimiento</t>
  </si>
  <si>
    <t>16.986.937-5</t>
  </si>
  <si>
    <t>Alcota Huirimilla Katiuska Nataly</t>
  </si>
  <si>
    <t>Analista De Control De Calidad</t>
  </si>
  <si>
    <t>Carolina Caballeria Zavala</t>
  </si>
  <si>
    <t>Jefe de Control Calidad</t>
  </si>
  <si>
    <t>13.427.831-5</t>
  </si>
  <si>
    <t>17.905.479-5</t>
  </si>
  <si>
    <t>Gatica Cornejo Nancy Del Carmen</t>
  </si>
  <si>
    <t>15.528.969-4</t>
  </si>
  <si>
    <t>Orellana Cifuentes Octavio</t>
  </si>
  <si>
    <t>Andrea Paz Cid Araneda</t>
  </si>
  <si>
    <t>Encargada De Lab.Calidad Polvos</t>
  </si>
  <si>
    <t>17.926.429-3</t>
  </si>
  <si>
    <t>16.692.845-1</t>
  </si>
  <si>
    <t>Reyes Araneda Valesca Del Pilar</t>
  </si>
  <si>
    <t>17.732.568-6</t>
  </si>
  <si>
    <t>Silva Reyes Paul Alexis</t>
  </si>
  <si>
    <t>Valeska Josefina Serrano Quezada</t>
  </si>
  <si>
    <t>Jefe Unidad Control Calidad Materias Primas</t>
  </si>
  <si>
    <t>17.255.753-8</t>
  </si>
  <si>
    <t>19.917.580-7</t>
  </si>
  <si>
    <t>Torres Quezada Aranza Andrea</t>
  </si>
  <si>
    <t>17.023.158-9</t>
  </si>
  <si>
    <t>Veas Oyarzún Felipe Andrés</t>
  </si>
  <si>
    <t>15.423.761-5</t>
  </si>
  <si>
    <t>González Torres Christopher Alan</t>
  </si>
  <si>
    <t>Asistente De Compras</t>
  </si>
  <si>
    <t>13.055.057-6</t>
  </si>
  <si>
    <t>Pizarro Alegria Mitzi Elena</t>
  </si>
  <si>
    <t>16.076.462-7</t>
  </si>
  <si>
    <t>Beltrand Diaz Catherin Andrea</t>
  </si>
  <si>
    <t>Asistente De Exportaciones</t>
  </si>
  <si>
    <t>Karen Nicole Barrera Castillo</t>
  </si>
  <si>
    <t>Jefe De Exportaciones</t>
  </si>
  <si>
    <t>17.325.081-9</t>
  </si>
  <si>
    <t>13.270.127-k</t>
  </si>
  <si>
    <t>Brull Anento Simón</t>
  </si>
  <si>
    <t>17.314.895-k</t>
  </si>
  <si>
    <t>Gutierrez Aguilera Albano Alexis</t>
  </si>
  <si>
    <t>13.240.392-9</t>
  </si>
  <si>
    <t>Bravo Sepulveda Carlos Alberto</t>
  </si>
  <si>
    <t>Asistente De Importaciones</t>
  </si>
  <si>
    <t>Ester Macarena Carrasco Quiroz</t>
  </si>
  <si>
    <t>Jefe de Importaciones</t>
  </si>
  <si>
    <t>14.170.493-1</t>
  </si>
  <si>
    <t>15.462.343-4</t>
  </si>
  <si>
    <t>Núñez Vásquez Marjorie Luz</t>
  </si>
  <si>
    <t>15.743.814-k</t>
  </si>
  <si>
    <t>Rios Tranamil Humberto Sigisfredo</t>
  </si>
  <si>
    <t>20.162.645-5</t>
  </si>
  <si>
    <t>Adonis Adones Daniel Elias</t>
  </si>
  <si>
    <t>19.292.232-1</t>
  </si>
  <si>
    <t>Alarcon Madariaga Francisca Constanza</t>
  </si>
  <si>
    <t>Alejandra Daniela Marambio Vega</t>
  </si>
  <si>
    <t>Subgerente Aplicación y Desarrollo Sabores Bebidas y Dulces</t>
  </si>
  <si>
    <t>13.679.960-6</t>
  </si>
  <si>
    <t>21.530.953-3</t>
  </si>
  <si>
    <t>Arellano Curi María Jesús Del Carmen</t>
  </si>
  <si>
    <t>Constanza Macchiavello Luna</t>
  </si>
  <si>
    <t>Jefe De Unidad Desarrollo Y Aplicacion S</t>
  </si>
  <si>
    <t>14.330.339-k</t>
  </si>
  <si>
    <t>18.533.922-k</t>
  </si>
  <si>
    <t>Benítez Uribe Víctor José</t>
  </si>
  <si>
    <t>19.499.590-3</t>
  </si>
  <si>
    <t>Berrios Serantoni Patricia Karla Nicole</t>
  </si>
  <si>
    <t>Ximena Del Carmen Guerrero Quezada</t>
  </si>
  <si>
    <t>Jefe de Aplicación y Muestras</t>
  </si>
  <si>
    <t>9.093.920-3</t>
  </si>
  <si>
    <t>17.325.466-0</t>
  </si>
  <si>
    <t>Casanova Celedon Tamara Cecilia</t>
  </si>
  <si>
    <t>19.631.279-k</t>
  </si>
  <si>
    <t>Contreras Meneses Felipe Aarón</t>
  </si>
  <si>
    <t>26.927.040-3</t>
  </si>
  <si>
    <t>Finol Morles Maria Veronica</t>
  </si>
  <si>
    <t>11.079.870-9</t>
  </si>
  <si>
    <t>Flores Bermedo Fresia</t>
  </si>
  <si>
    <t>26.954.249-7</t>
  </si>
  <si>
    <t>Garcia Sivada Maria Gabriela</t>
  </si>
  <si>
    <t>20.191.361-6</t>
  </si>
  <si>
    <t>Godoy Rodriguez Benjamin Antonio</t>
  </si>
  <si>
    <t>20.580.807-8</t>
  </si>
  <si>
    <t>González Soto Juan Manuel</t>
  </si>
  <si>
    <t>25.017.028-9</t>
  </si>
  <si>
    <t>Martinez Castro Jeann Robert</t>
  </si>
  <si>
    <t>16.914.303-k</t>
  </si>
  <si>
    <t>Morales Troncoso Victor Felipe</t>
  </si>
  <si>
    <t>16.084.165-6</t>
  </si>
  <si>
    <t>Puen Huaiquipan Julio Florencio</t>
  </si>
  <si>
    <t>27.807.705-5</t>
  </si>
  <si>
    <t>Rios Perez Dallmir Enrique</t>
  </si>
  <si>
    <t>19.648.672-0</t>
  </si>
  <si>
    <t>Rojas Uribe Fernanda Jazmín</t>
  </si>
  <si>
    <t>15.172.551-1</t>
  </si>
  <si>
    <t>Solis Cartes Cesar Antonio</t>
  </si>
  <si>
    <t>25.642.446-0</t>
  </si>
  <si>
    <t>Soto Castro Santiago Tomás</t>
  </si>
  <si>
    <t>20.464.902-2</t>
  </si>
  <si>
    <t>Valdenegro Castro Marixa Lucia</t>
  </si>
  <si>
    <t>8.275.564-0</t>
  </si>
  <si>
    <t>Rios Seco Marcela Del Carmen</t>
  </si>
  <si>
    <t>Asistente De Servicios Generales</t>
  </si>
  <si>
    <t>Hernan Alberto Solar Guzman</t>
  </si>
  <si>
    <t>Jefe De Servicios Generales</t>
  </si>
  <si>
    <t>11.363.171-6</t>
  </si>
  <si>
    <t>12.829.498-8</t>
  </si>
  <si>
    <t>Vera Ibarra Cesar Ivan</t>
  </si>
  <si>
    <t>17.428.217-k</t>
  </si>
  <si>
    <t>Diaz Escobar Cristobal Felipe</t>
  </si>
  <si>
    <t>Asistente De Tesorería Y Contabilidad</t>
  </si>
  <si>
    <t>Patricio Alex Parra Cifuente</t>
  </si>
  <si>
    <t>Tesorero</t>
  </si>
  <si>
    <t>12.679.200-k</t>
  </si>
  <si>
    <t>20.729.014-9</t>
  </si>
  <si>
    <t>Alarcon Andrade Javier Alonso</t>
  </si>
  <si>
    <t>Ayudante De Bodega</t>
  </si>
  <si>
    <t>12.634.159-8</t>
  </si>
  <si>
    <t>Arenas Guerra Rodrigo David</t>
  </si>
  <si>
    <t>9.093.145-8</t>
  </si>
  <si>
    <t>Caceres Mora Mario Patricio</t>
  </si>
  <si>
    <t>Jorge Pablo Martinez Piña</t>
  </si>
  <si>
    <t>Jefe De Bodega Recepción</t>
  </si>
  <si>
    <t>9.903.216-2</t>
  </si>
  <si>
    <t>15.661.444-0</t>
  </si>
  <si>
    <t>Carrasco Caniulao Miguel Angel</t>
  </si>
  <si>
    <t>16.561.803-3</t>
  </si>
  <si>
    <t>Carrasco Esparza Felipe Esteban</t>
  </si>
  <si>
    <t>25.227.098-1</t>
  </si>
  <si>
    <t>Lestin  Emmanuel</t>
  </si>
  <si>
    <t>Haitiana</t>
  </si>
  <si>
    <t>Nelson Alfonso Sepulveda Oviedo</t>
  </si>
  <si>
    <t>Jefe Bodega De Exportaciones</t>
  </si>
  <si>
    <t>9.583.064-1</t>
  </si>
  <si>
    <t>26.140.287-4</t>
  </si>
  <si>
    <t>Montes Medina Germain Alexander</t>
  </si>
  <si>
    <t>17.052.683-k</t>
  </si>
  <si>
    <t>Paredes Soto Jacob Esteban</t>
  </si>
  <si>
    <t>18.116.870-6</t>
  </si>
  <si>
    <t>Rupallan Guaringa Edgar Habraham</t>
  </si>
  <si>
    <t>8.547.470-7</t>
  </si>
  <si>
    <t>Yañez Espinoza Juan Jose</t>
  </si>
  <si>
    <t>SERVICIOS DE PRODUCCIÓN Y LOGÍSTICA CCPA LTDA.</t>
  </si>
  <si>
    <t>8.606.991-1</t>
  </si>
  <si>
    <t>Agurto Urrutia Flaminio Del Carmen</t>
  </si>
  <si>
    <t>Chofer</t>
  </si>
  <si>
    <t>Balmaceda 3050</t>
  </si>
  <si>
    <t>Lucio Borquez Muñoz</t>
  </si>
  <si>
    <t>Jefe De Transportes</t>
  </si>
  <si>
    <t>10.947.411-8</t>
  </si>
  <si>
    <t>13.338.126-0</t>
  </si>
  <si>
    <t>Barrales Palma Pablo</t>
  </si>
  <si>
    <t>16.717.021-8</t>
  </si>
  <si>
    <t>Curallanca Trecanahuel Marco Andres</t>
  </si>
  <si>
    <t>9.905.503-0</t>
  </si>
  <si>
    <t>Diaz Vergara Juan Gorki</t>
  </si>
  <si>
    <t>16.340.094-4</t>
  </si>
  <si>
    <t>Oviedo Castillo Bernardo Esteban</t>
  </si>
  <si>
    <t>15.822.017-2</t>
  </si>
  <si>
    <t>Riquelme Jara Carlos Rodrigo</t>
  </si>
  <si>
    <t>17.488.498-6</t>
  </si>
  <si>
    <t>Utreras Sanchez Eduardo Andres</t>
  </si>
  <si>
    <t>13.463.902-4</t>
  </si>
  <si>
    <t>Azua Mardones Claudio</t>
  </si>
  <si>
    <t>Chofer Administrativo Transporte</t>
  </si>
  <si>
    <t>18.839.501-5</t>
  </si>
  <si>
    <t>Pinto Fuentes Tiare Catalina</t>
  </si>
  <si>
    <t>Coordinador Comercial Exportaciones</t>
  </si>
  <si>
    <t>Michel Patricio Ulloa Bozo</t>
  </si>
  <si>
    <t>Gerente Comercial Fragancias</t>
  </si>
  <si>
    <t>10.172.861-7</t>
  </si>
  <si>
    <t>15.492.415-9</t>
  </si>
  <si>
    <t>Saavedra Navarrete Ciro</t>
  </si>
  <si>
    <t>16.663.240-4</t>
  </si>
  <si>
    <t>Vera Olivos Camila Alejandra</t>
  </si>
  <si>
    <t>Ricardo Gregorio Israel Abramovich</t>
  </si>
  <si>
    <t>Gerente de Exportaciones Mercado de Sabores</t>
  </si>
  <si>
    <t>7.148.523-4</t>
  </si>
  <si>
    <t>13.061.856-1</t>
  </si>
  <si>
    <t>Castillo Contreras Luis Alfredo</t>
  </si>
  <si>
    <t>Romina Fiorella Sanguineti Guaita</t>
  </si>
  <si>
    <t>Gerente De Creación Sabores</t>
  </si>
  <si>
    <t>13.190.934-9</t>
  </si>
  <si>
    <t>13.466.805-9</t>
  </si>
  <si>
    <t>Soto Rodriguez Cristian</t>
  </si>
  <si>
    <t>17.244.298-6</t>
  </si>
  <si>
    <t>Beltran Contreras Diego Ignacio</t>
  </si>
  <si>
    <t>Electromecánico</t>
  </si>
  <si>
    <t>Benito Patricio Naranjo Diaz</t>
  </si>
  <si>
    <t>Jefe De Mantención</t>
  </si>
  <si>
    <t>15.635.003-6</t>
  </si>
  <si>
    <t>18.480.925-7</t>
  </si>
  <si>
    <t>Carvajal Ledezma Fabian Esteban</t>
  </si>
  <si>
    <t>11.159.290-k</t>
  </si>
  <si>
    <t>Cempe Guzman Jose Ruperto</t>
  </si>
  <si>
    <t>Manuel Ricardo Cortés Zuñiga</t>
  </si>
  <si>
    <t>Encargado de Infraestructura</t>
  </si>
  <si>
    <t>13.702.299-0</t>
  </si>
  <si>
    <t>25.822.362-4</t>
  </si>
  <si>
    <t>Chica Acevedo Felipe Alberto</t>
  </si>
  <si>
    <t>16.694.989-0</t>
  </si>
  <si>
    <t>Conejeros Vallejos Ivan Angel</t>
  </si>
  <si>
    <t>18.834.455-0</t>
  </si>
  <si>
    <t>Mujica Méndez Roberto Andrés</t>
  </si>
  <si>
    <t>16.938.574-2</t>
  </si>
  <si>
    <t>Vasquez Araya Sergio Ariel</t>
  </si>
  <si>
    <t>Cid Araneda Andrea Paz</t>
  </si>
  <si>
    <t>12.641.819-1</t>
  </si>
  <si>
    <t>Lizana Yañez Paulo Emilio</t>
  </si>
  <si>
    <t>Encargado De Bodega De Mantención</t>
  </si>
  <si>
    <t>16.622.679-1</t>
  </si>
  <si>
    <t>Donaire Cartagena Hector Daniel</t>
  </si>
  <si>
    <t>Encargado De Bodega Inflamables</t>
  </si>
  <si>
    <t>15.702.915-0</t>
  </si>
  <si>
    <t>Millapan Jelves Enrique Jean Pierre</t>
  </si>
  <si>
    <t>Encargado De Bodega Materias Primas</t>
  </si>
  <si>
    <t>13.699.431-k</t>
  </si>
  <si>
    <t>Flores Torres Ixsia Arlene</t>
  </si>
  <si>
    <t>Especialista De Aseguramiento Calidad</t>
  </si>
  <si>
    <t>16.357.908-1</t>
  </si>
  <si>
    <t>Rioseco Gallardo Marco Andres</t>
  </si>
  <si>
    <t>Acuerdo de Unión Civil</t>
  </si>
  <si>
    <t>15.385.147-6</t>
  </si>
  <si>
    <t>Mora Solis Alejandra Raquel</t>
  </si>
  <si>
    <t>Especialista De Regulaciones</t>
  </si>
  <si>
    <t>Vanessa Constanza Valdes Azua</t>
  </si>
  <si>
    <t>Jefe Unidad de Regulaciones</t>
  </si>
  <si>
    <t>15.805.395-0</t>
  </si>
  <si>
    <t>15.775.315-0</t>
  </si>
  <si>
    <t>Casajuana Bruna Sebastian Alejandro</t>
  </si>
  <si>
    <t>Especialista Investigación</t>
  </si>
  <si>
    <t>Veronica Daniela Piderit Gonzalez</t>
  </si>
  <si>
    <t>Jefe Unidad Investigación y Sensorial</t>
  </si>
  <si>
    <t>10.033.163-2</t>
  </si>
  <si>
    <t>19.731.750-7</t>
  </si>
  <si>
    <t>Jara Farias Camila Fernanda Ester</t>
  </si>
  <si>
    <t>Especialista Sabores</t>
  </si>
  <si>
    <t>18.848.967-2</t>
  </si>
  <si>
    <t>Tamayo Cruz Carolina Ivette</t>
  </si>
  <si>
    <t>Especialista Técnico en Materias Primas</t>
  </si>
  <si>
    <t>Inactivo</t>
  </si>
  <si>
    <t>15.892.972-4</t>
  </si>
  <si>
    <t>Marifil Bustamante Maritza Susana</t>
  </si>
  <si>
    <t>17.028.365-1</t>
  </si>
  <si>
    <t>Miranda Rojas Sebastián Andrés</t>
  </si>
  <si>
    <t>18.732.134-4</t>
  </si>
  <si>
    <t>Peña Ponce Camila Andrea</t>
  </si>
  <si>
    <t>27.036.306-7</t>
  </si>
  <si>
    <t>Rodriguez Vielma Jesus Rafael</t>
  </si>
  <si>
    <t>20.329.435-2</t>
  </si>
  <si>
    <t>Santander Cruces Bastian Antonio</t>
  </si>
  <si>
    <t>Barrales Arias Juan Carlos</t>
  </si>
  <si>
    <t>Marcos Gonzalo Rios Quiroz</t>
  </si>
  <si>
    <t>Jefe De Logística</t>
  </si>
  <si>
    <t>9.407.931-4</t>
  </si>
  <si>
    <t>Sepulveda Oviedo Nelson Alfonso</t>
  </si>
  <si>
    <t>Martinez Piña Jorge Pablo</t>
  </si>
  <si>
    <t>Borquez Muñoz Lucio</t>
  </si>
  <si>
    <t>12.357.791-4</t>
  </si>
  <si>
    <t>Abarca Garrido Cristian Transito</t>
  </si>
  <si>
    <t>Manuel Alejandro Gamboa Ramirez</t>
  </si>
  <si>
    <t>11.524.484-1</t>
  </si>
  <si>
    <t>14.194.403-7</t>
  </si>
  <si>
    <t>Abarca Moreira Manuel Jesus</t>
  </si>
  <si>
    <t>Nelsy Ariany Seijas Naranjo</t>
  </si>
  <si>
    <t>26.689.690-5</t>
  </si>
  <si>
    <t>12.474.187-4</t>
  </si>
  <si>
    <t>Barrera Orellana Luis Andres</t>
  </si>
  <si>
    <t>8.800.058-7</t>
  </si>
  <si>
    <t>Beroiza Sandoval Mirta Rosa</t>
  </si>
  <si>
    <t>27.093.522-2</t>
  </si>
  <si>
    <t>Boscan Petit Franklin Ramon</t>
  </si>
  <si>
    <t>12.314.132-6</t>
  </si>
  <si>
    <t>Bustamante Castro Richard Agustin</t>
  </si>
  <si>
    <t>8.672.444-8</t>
  </si>
  <si>
    <t>Carrasco Torres Rodrigo Del Rosario</t>
  </si>
  <si>
    <t>14.300.267-5</t>
  </si>
  <si>
    <t>Cid Valdebenito Cristian Andres</t>
  </si>
  <si>
    <t>7.773.489-9</t>
  </si>
  <si>
    <t>Cristi Cortes Angel Reynaldo</t>
  </si>
  <si>
    <t>18.053.915-8</t>
  </si>
  <si>
    <t>Diaz Jorquera Roger Jesus</t>
  </si>
  <si>
    <t>17.488.577-k</t>
  </si>
  <si>
    <t>Figueroa Lara Jonathan Enrique</t>
  </si>
  <si>
    <t>13.921.072-7</t>
  </si>
  <si>
    <t>Flores Aqueveque Rodrigo Alberto</t>
  </si>
  <si>
    <t>10.339.783-9</t>
  </si>
  <si>
    <t>Gallardo Muñoz Eritt Orlando</t>
  </si>
  <si>
    <t>26.691.522-5</t>
  </si>
  <si>
    <t>Garcia Barbeito David Alejandro</t>
  </si>
  <si>
    <t>10.470.220-1</t>
  </si>
  <si>
    <t>Gomez Moreno Francisco Segundo</t>
  </si>
  <si>
    <t>10.341.318-4</t>
  </si>
  <si>
    <t>Gomez Retamal Mario Antonio</t>
  </si>
  <si>
    <t>9.689.246-2</t>
  </si>
  <si>
    <t>Gonzalez Vasquez Luis Humberto</t>
  </si>
  <si>
    <t>Josuald Jose Pimentel Aponte</t>
  </si>
  <si>
    <t>26.168.808-5</t>
  </si>
  <si>
    <t>14.245.109-3</t>
  </si>
  <si>
    <t>Huenten Llancaleo Jose Pascual</t>
  </si>
  <si>
    <t>13.291.048-0</t>
  </si>
  <si>
    <t>Hurtado Estrada Andres Benito</t>
  </si>
  <si>
    <t>13.297.437-3</t>
  </si>
  <si>
    <t>Jimenez Medina Cristhian Alejandro</t>
  </si>
  <si>
    <t>Mario Cristian Flores Salazar</t>
  </si>
  <si>
    <t>12.380.668-9</t>
  </si>
  <si>
    <t>26.068.062-5</t>
  </si>
  <si>
    <t>Labarca Parra Amado Guillermo</t>
  </si>
  <si>
    <t>11.786.096-5</t>
  </si>
  <si>
    <t>Lepe Cerda Manuel Octavio</t>
  </si>
  <si>
    <t>17.154.507-2</t>
  </si>
  <si>
    <t>Liberona Valdes Jonnathan Antonio</t>
  </si>
  <si>
    <t>19.602.463-8</t>
  </si>
  <si>
    <t>Lizana Gatica Claudio Alexis</t>
  </si>
  <si>
    <t>11.851.041-0</t>
  </si>
  <si>
    <t>Machuca Gomez Luis Mauricio</t>
  </si>
  <si>
    <t>19.903.707-2</t>
  </si>
  <si>
    <t>Meza Guzman Jonathan Andres</t>
  </si>
  <si>
    <t>11.750.638-k</t>
  </si>
  <si>
    <t>Mora Rojas Julio Guillermo</t>
  </si>
  <si>
    <t>13.558.836-9</t>
  </si>
  <si>
    <t>Morales Barrera Marcelo Nicanor</t>
  </si>
  <si>
    <t>10.875.002-2</t>
  </si>
  <si>
    <t>Muñoz Escobar Ricardo Alejandro</t>
  </si>
  <si>
    <t>13.128.669-4</t>
  </si>
  <si>
    <t>Novoa Novoa Carlos Cristian</t>
  </si>
  <si>
    <t>16.620.040-7</t>
  </si>
  <si>
    <t>Olmedo Lorca Eric Octavio</t>
  </si>
  <si>
    <t>11.904.715-3</t>
  </si>
  <si>
    <t>Pacheco Cisterna Carlos Alberto</t>
  </si>
  <si>
    <t>18.442.124-0</t>
  </si>
  <si>
    <t>Palomo Salas Moises Enrique</t>
  </si>
  <si>
    <t>17.257.373-8</t>
  </si>
  <si>
    <t>Pavez Bastías Hernan Alejandro</t>
  </si>
  <si>
    <t>9.262.185-5</t>
  </si>
  <si>
    <t>Pinto Palma Marco Antonio</t>
  </si>
  <si>
    <t>17.026.447-9</t>
  </si>
  <si>
    <t>Ponce Villanueva Cristofer Jonatan</t>
  </si>
  <si>
    <t>8.961.105-9</t>
  </si>
  <si>
    <t>Riveros Guzman David</t>
  </si>
  <si>
    <t>26.169.643-6</t>
  </si>
  <si>
    <t>Roa Vargas Eyver Orankis</t>
  </si>
  <si>
    <t>Javier Ignacio Reyes Salazar</t>
  </si>
  <si>
    <t>Jefe Unidad Gestión de Operaciones</t>
  </si>
  <si>
    <t>19.034.278-6</t>
  </si>
  <si>
    <t>26.682.223-5</t>
  </si>
  <si>
    <t>Rodriguez Rosales Eugenio Antonio</t>
  </si>
  <si>
    <t>10.322.589-2</t>
  </si>
  <si>
    <t>Rojas Cataldo Francisco Javier</t>
  </si>
  <si>
    <t>9.993.384-4</t>
  </si>
  <si>
    <t>Rojas Guerrero Raul Antonio</t>
  </si>
  <si>
    <t>9.033.833-1</t>
  </si>
  <si>
    <t>Rojas Miquel Oscar Armando</t>
  </si>
  <si>
    <t>18.906.244-3</t>
  </si>
  <si>
    <t>Rojas Mora Marco Elizer</t>
  </si>
  <si>
    <t>13.935.403-6</t>
  </si>
  <si>
    <t>Roman Gonzalez Joel Esteban</t>
  </si>
  <si>
    <t>10.500.025-1</t>
  </si>
  <si>
    <t>Romero Jensen Roberto Enrique</t>
  </si>
  <si>
    <t>12.289.242-5</t>
  </si>
  <si>
    <t>Saez Avendaño Isaac Cristian</t>
  </si>
  <si>
    <t>16.416.813-1</t>
  </si>
  <si>
    <t>Saez Osses Carlos Alfonso</t>
  </si>
  <si>
    <t>12.474.911-5</t>
  </si>
  <si>
    <t>Salazar Alvarez Marcelo Ricardo</t>
  </si>
  <si>
    <t>15.464.491-1</t>
  </si>
  <si>
    <t>Sanchez Montano Juan Pablo</t>
  </si>
  <si>
    <t>26.362.125-5</t>
  </si>
  <si>
    <t>Seijas Toro Humberto Jose</t>
  </si>
  <si>
    <t>Asistente De Planificacion</t>
  </si>
  <si>
    <t>Luis Rodrigo Miño Medina</t>
  </si>
  <si>
    <t>Jefe De Planificación De La Producción y Customer Service</t>
  </si>
  <si>
    <t>13.911.264-4</t>
  </si>
  <si>
    <t>10.706.013-8</t>
  </si>
  <si>
    <t>Soto Nuñez Francisco Alejandro</t>
  </si>
  <si>
    <t>8.639.116-3</t>
  </si>
  <si>
    <t>Tapia Valenzuela Victor Jose</t>
  </si>
  <si>
    <t>22.593.492-4</t>
  </si>
  <si>
    <t>Triviño Ordoñez Pedro Eduardo</t>
  </si>
  <si>
    <t>Ecuatoriana</t>
  </si>
  <si>
    <t>25.445.747-7</t>
  </si>
  <si>
    <t>Urbano Sanchez Jhon Esteban</t>
  </si>
  <si>
    <t>11.811.753-0</t>
  </si>
  <si>
    <t>Urtubia Muñoz Marco Antonio</t>
  </si>
  <si>
    <t>10.923.963-1</t>
  </si>
  <si>
    <t>Villagra Soto Mariano Alfonso</t>
  </si>
  <si>
    <t>17.388.990-9</t>
  </si>
  <si>
    <t>Villagra Varela Christopher Sebastian</t>
  </si>
  <si>
    <t>14.509.971-4</t>
  </si>
  <si>
    <t>Diaz . Ruben Antonio</t>
  </si>
  <si>
    <t>Argentina</t>
  </si>
  <si>
    <t>Peoneta</t>
  </si>
  <si>
    <t>17.253.721-9</t>
  </si>
  <si>
    <t>Moreno Corral Erik Enrique</t>
  </si>
  <si>
    <t>7.713.372-0</t>
  </si>
  <si>
    <t>Echaiz Dorner Shirley Wilma</t>
  </si>
  <si>
    <t>Secretaria</t>
  </si>
  <si>
    <t>Miguel Andres Berndt Briceño</t>
  </si>
  <si>
    <t>Gerente General</t>
  </si>
  <si>
    <t>7.811.480-0</t>
  </si>
  <si>
    <t>11.296.179-8</t>
  </si>
  <si>
    <t>Benitez Pereira Eduardo Javier</t>
  </si>
  <si>
    <t>Supervisor de Cámaras</t>
  </si>
  <si>
    <t>Francisca Fernanda Cerda Garcia</t>
  </si>
  <si>
    <t>Ingeniero De Excelencia Operacional</t>
  </si>
  <si>
    <t>12.642.681-k</t>
  </si>
  <si>
    <t>25.540.007-k</t>
  </si>
  <si>
    <t>Barrera Contreras Heinstein Wrower</t>
  </si>
  <si>
    <t>15.894.057-4</t>
  </si>
  <si>
    <t>Herrera Reyes Alexis Alejandro</t>
  </si>
  <si>
    <t>26.362.196-4</t>
  </si>
  <si>
    <t>Pedroza Lopez Jonnathan Jose</t>
  </si>
  <si>
    <t>Pimentel Aponte Josuald Jose</t>
  </si>
  <si>
    <t>Juan Heriberto Carcamo Catalan</t>
  </si>
  <si>
    <t>Gerente de Producción y Logística</t>
  </si>
  <si>
    <t>11.834.812-5</t>
  </si>
  <si>
    <t>11.864.527-8</t>
  </si>
  <si>
    <t>Reyes Rubilar Marcelo Bernabe</t>
  </si>
  <si>
    <t>13.248.367-1</t>
  </si>
  <si>
    <t>Villena Alvarez Danny Ariel</t>
  </si>
  <si>
    <t>16.398.634-5</t>
  </si>
  <si>
    <t>Cerda Tobar Marco Antonio</t>
  </si>
  <si>
    <t>18.921.568-1</t>
  </si>
  <si>
    <t>Contreras Acosta Hector Ignacio</t>
  </si>
  <si>
    <t>9.901.033-9</t>
  </si>
  <si>
    <t>Gutierrez Caceres Claudio Antonio</t>
  </si>
  <si>
    <t>12.906.586-9</t>
  </si>
  <si>
    <t>Lara Muñoz Alfonso Enrique</t>
  </si>
  <si>
    <t>16.170.525-k</t>
  </si>
  <si>
    <t>Oliva Ordenes Jose Antonio</t>
  </si>
  <si>
    <t>18.555.895-9</t>
  </si>
  <si>
    <t>Olivas Medel Jose Sebastian</t>
  </si>
  <si>
    <t>16.872.683-k</t>
  </si>
  <si>
    <t>Orellana Fuentes Mario Rodolfo</t>
  </si>
  <si>
    <t>17.781.833-k</t>
  </si>
  <si>
    <t>Palma Diaz Luis Jonathan</t>
  </si>
  <si>
    <t>12.730.701-6</t>
  </si>
  <si>
    <t>Riquelme Luna Joaquin</t>
  </si>
  <si>
    <t>17.669.116-6</t>
  </si>
  <si>
    <t>Romero Reyes Emerson Ivan</t>
  </si>
  <si>
    <t>10.852.384-0</t>
  </si>
  <si>
    <t>Salazar Inostroza Elson Maximiliano</t>
  </si>
  <si>
    <t>17.225.867-0</t>
  </si>
  <si>
    <t>Sotomayor Peñailillo Fabian Alejandro</t>
  </si>
  <si>
    <t>12.658.197-1</t>
  </si>
  <si>
    <t>Constanzo Fuentes Natalia</t>
  </si>
  <si>
    <t>Analista De Remuneraciones</t>
  </si>
  <si>
    <t>Claudia Cisternas Flores</t>
  </si>
  <si>
    <t>Jefe de Personal</t>
  </si>
  <si>
    <t>12.862.673-5</t>
  </si>
  <si>
    <t>15.720.723-7</t>
  </si>
  <si>
    <t>De Larraechea Contreras Daniela Paola</t>
  </si>
  <si>
    <t>Analista Gestión De Personas</t>
  </si>
  <si>
    <t>13.875.252-6</t>
  </si>
  <si>
    <t>Illanes Sotta Maria Paz</t>
  </si>
  <si>
    <t>Jefe De Comunicaciones</t>
  </si>
  <si>
    <t>Jefaturas de RRHH</t>
  </si>
  <si>
    <t>Deborah Lissete Misraji Vaizer</t>
  </si>
  <si>
    <t>Gerente de Personas y SSGG</t>
  </si>
  <si>
    <t>8.967.130-2</t>
  </si>
  <si>
    <t>Bazan Lara Manuel Segundo</t>
  </si>
  <si>
    <t>Claudio Schmauk Cespedes</t>
  </si>
  <si>
    <t>Gerente de Finanzas</t>
  </si>
  <si>
    <t>11.843.532-k</t>
  </si>
  <si>
    <t>Silva Lavin Alejandro Matias</t>
  </si>
  <si>
    <t>19.417.608-2</t>
  </si>
  <si>
    <t>Avila Arce Diego Alexander</t>
  </si>
  <si>
    <t>Analista Control De Gestión Bi</t>
  </si>
  <si>
    <t>Jaime Alfonso Rojas Pavon</t>
  </si>
  <si>
    <t>Jefe de BI y Control de Gestión</t>
  </si>
  <si>
    <t>15.308.722-9</t>
  </si>
  <si>
    <t>26.998.630-1</t>
  </si>
  <si>
    <t>Leon Sanchez Emily Del Valle</t>
  </si>
  <si>
    <t>Analista De Reclutamiento Y Selección</t>
  </si>
  <si>
    <t>Analistas de RRHH prueba</t>
  </si>
  <si>
    <t>Lizeth García Ladrón De Guevara</t>
  </si>
  <si>
    <t>Talent Partner</t>
  </si>
  <si>
    <t>27.042.560-7</t>
  </si>
  <si>
    <t>16.068.854-8</t>
  </si>
  <si>
    <t>Valdebenito Tapia Rosa Lissette</t>
  </si>
  <si>
    <t>Contralor Tributario y Patrimonial</t>
  </si>
  <si>
    <t>Deborah Carolina Moses Castro</t>
  </si>
  <si>
    <t>Subgerente Control y Cumplimiento Financiero</t>
  </si>
  <si>
    <t>10.601.144-3</t>
  </si>
  <si>
    <t>26.489.159-0</t>
  </si>
  <si>
    <t>Quijada Mejias Jorge Eliecer</t>
  </si>
  <si>
    <t>Cortés Zuñiga Manuel Ricardo</t>
  </si>
  <si>
    <t>Gonzalo Benavides Villar</t>
  </si>
  <si>
    <t>Subgerente De Ingenieria Y Medio Ambient</t>
  </si>
  <si>
    <t>13.469.578-1</t>
  </si>
  <si>
    <t>13.599.425-1</t>
  </si>
  <si>
    <t>Romero Barros Maritza Del Carmen</t>
  </si>
  <si>
    <t>Especialista Aplic Sab. Culinarios</t>
  </si>
  <si>
    <t>11.500.383-6</t>
  </si>
  <si>
    <t>Mondaca Gonzalez Joel</t>
  </si>
  <si>
    <t>18.567.094-5</t>
  </si>
  <si>
    <t>Cortes Sepulveda Diana Constanza</t>
  </si>
  <si>
    <t>25.829.213-8</t>
  </si>
  <si>
    <t>Cardenas Chimborazo Paola Carolina</t>
  </si>
  <si>
    <t>Especialista Desarrollo Funcional</t>
  </si>
  <si>
    <t>Karen Paz Henriquez Escobedo</t>
  </si>
  <si>
    <t>Gerente de Aplicación y Desarrollo de Fragancias</t>
  </si>
  <si>
    <t>8.851.361-4</t>
  </si>
  <si>
    <t>26.777.720-9</t>
  </si>
  <si>
    <t>Arrieta Castro Helen Mariu</t>
  </si>
  <si>
    <t>16.151.511-6</t>
  </si>
  <si>
    <t>Escobar Ortega Carolina Andrea</t>
  </si>
  <si>
    <t>17.908.482-1</t>
  </si>
  <si>
    <t>Reveco Fuentes Vicky Andrea</t>
  </si>
  <si>
    <t>26.965.301-9</t>
  </si>
  <si>
    <t>Villarreal Borges Deliana Veronica</t>
  </si>
  <si>
    <t>18.058.734-9</t>
  </si>
  <si>
    <t>Pulgar Toledo Karen Constanza</t>
  </si>
  <si>
    <t>Fis</t>
  </si>
  <si>
    <t>13.068.105-0</t>
  </si>
  <si>
    <t>Santander Hoffmann Claudia Andrea</t>
  </si>
  <si>
    <t>19.475.653-4</t>
  </si>
  <si>
    <t>Antúnez Monge Nicolás</t>
  </si>
  <si>
    <t>Gestor de Oportunidades de Negocio</t>
  </si>
  <si>
    <t>Cerda Garcia Francisca Fernanda</t>
  </si>
  <si>
    <t>12.592.360-7</t>
  </si>
  <si>
    <t>Barril Villarroel Juan Jose</t>
  </si>
  <si>
    <t>Jefe Administrativo Mantención</t>
  </si>
  <si>
    <t>Mienert Cardenas Ivonne Alejandra</t>
  </si>
  <si>
    <t>Axidalia Josefina Fernandez Garrido</t>
  </si>
  <si>
    <t>Subgerente De Informatica</t>
  </si>
  <si>
    <t>13.020.926-2</t>
  </si>
  <si>
    <t>San Martin Silva Jose Enrique</t>
  </si>
  <si>
    <t>Marcela Alejandra Nuñez Fernandez</t>
  </si>
  <si>
    <t>Subgerente De Aseguramiento Y Control De</t>
  </si>
  <si>
    <t>12.474.901-8</t>
  </si>
  <si>
    <t>Rojas Pavon Jaime Alfonso</t>
  </si>
  <si>
    <t>Caballeria Zavala Carolina</t>
  </si>
  <si>
    <t>Amiama Villablanca Fernanda Cecilia</t>
  </si>
  <si>
    <t>Carrasco Quiroz Ester Macarena</t>
  </si>
  <si>
    <t>Rios Quiroz Marcos Gonzalo</t>
  </si>
  <si>
    <t>Naranjo Diaz Benito Patricio</t>
  </si>
  <si>
    <t>16.091.619-2</t>
  </si>
  <si>
    <t>Martinez Gimenez Maria Olga</t>
  </si>
  <si>
    <t>Jefe De Marketing</t>
  </si>
  <si>
    <t>12.448.393-k</t>
  </si>
  <si>
    <t>Pozo Leiva Heylen Valeska</t>
  </si>
  <si>
    <t>Jefe de Medio Ambiente, Prevención y Normas de Calidad</t>
  </si>
  <si>
    <t>Miño Medina Luis Rodrigo</t>
  </si>
  <si>
    <t>Enzo Rodrigo Robbiano Muñoz</t>
  </si>
  <si>
    <t>Subgerente de Producción</t>
  </si>
  <si>
    <t>16.935.747-1</t>
  </si>
  <si>
    <t>Flores Salazar Mario Cristian</t>
  </si>
  <si>
    <t>Gamboa Ramirez Manuel Alejandro</t>
  </si>
  <si>
    <t>Melo Bustos Jairo Jose</t>
  </si>
  <si>
    <t>Seijas Naranjo Nelsy Ariany</t>
  </si>
  <si>
    <t>Solar Guzman Hernan Alberto</t>
  </si>
  <si>
    <t>Macchiavello Luna Constanza</t>
  </si>
  <si>
    <t>Serrano Quezada Valeska Josefina</t>
  </si>
  <si>
    <t>6.752.603-1</t>
  </si>
  <si>
    <t>Rojas Torres Ana Elisa</t>
  </si>
  <si>
    <t>Jefe Unidad Cromotagrafia Y Mejoramiento</t>
  </si>
  <si>
    <t>Cardenas  Ivan Alberto</t>
  </si>
  <si>
    <t>Valdes Azua Vanessa Constanza</t>
  </si>
  <si>
    <t>Reyes Salazar Javier Ignacio</t>
  </si>
  <si>
    <t>Piderit Gonzalez Veronica Daniela</t>
  </si>
  <si>
    <t>10.179.598-5</t>
  </si>
  <si>
    <t>Muñoz Infante Patricia Jimena</t>
  </si>
  <si>
    <t>Perfumista</t>
  </si>
  <si>
    <t>17.770.657-4</t>
  </si>
  <si>
    <t>Matus Calderon Joans Andre</t>
  </si>
  <si>
    <t>Saborista</t>
  </si>
  <si>
    <t>16.286.890-k</t>
  </si>
  <si>
    <t>Sepulveda Perez Loreto Andrea</t>
  </si>
  <si>
    <t>Parra Cifuente Patricio Alex</t>
  </si>
  <si>
    <t>19.420.469-8</t>
  </si>
  <si>
    <t>Pavez Silva Gabriel Alejandro</t>
  </si>
  <si>
    <t>16.623.947-8</t>
  </si>
  <si>
    <t>Avalos Carrasco Nicole Alejandra</t>
  </si>
  <si>
    <t>Analista De Recursos Humanos</t>
  </si>
  <si>
    <t>13.254.597-9</t>
  </si>
  <si>
    <t>Pizarro Corvalan Carolina Francisca</t>
  </si>
  <si>
    <t>Encargado De Evaluación Sensorial</t>
  </si>
  <si>
    <t>16.422.931-9</t>
  </si>
  <si>
    <t>Lavin Marchant Pamela Alexandra</t>
  </si>
  <si>
    <t>Especialista En Evaluación Sensorial</t>
  </si>
  <si>
    <t>Barrera Castillo Karen Nicole</t>
  </si>
  <si>
    <t>Zarate Mesa Karen</t>
  </si>
  <si>
    <t>13.683.767-2</t>
  </si>
  <si>
    <t>Aguilar Gonzalez Jose</t>
  </si>
  <si>
    <t>12.150.797-8</t>
  </si>
  <si>
    <t>Eguiluz Toledo Angel Rodrigo</t>
  </si>
  <si>
    <t>17.665.244-6</t>
  </si>
  <si>
    <t>Espinoza Bustos David Gabriel</t>
  </si>
  <si>
    <t>Susana Marcela Varela Gonzalez</t>
  </si>
  <si>
    <t>Subgerente Comercial Fragancias.Cl</t>
  </si>
  <si>
    <t>9.919.072-8</t>
  </si>
  <si>
    <t>17.905.156-7</t>
  </si>
  <si>
    <t>Figueroa Olguin Nelida Del Carmen</t>
  </si>
  <si>
    <t>16.127.630-8</t>
  </si>
  <si>
    <t>Martinez Ibañez Alejandra Angelica</t>
  </si>
  <si>
    <t>Varela Gonzalez Susana Marcela</t>
  </si>
  <si>
    <t>Lay Castillo Ten Lan</t>
  </si>
  <si>
    <t>Cárnica</t>
  </si>
  <si>
    <t>25.078.316-7</t>
  </si>
  <si>
    <t>Arellano Jorge Fernando José</t>
  </si>
  <si>
    <t>10.279.910-0</t>
  </si>
  <si>
    <t>Catalan Pino Jacquelinne Victoria</t>
  </si>
  <si>
    <t>15.971.363-6</t>
  </si>
  <si>
    <t>Figueroa Castro Jorge Andres</t>
  </si>
  <si>
    <t>17.408.083-6</t>
  </si>
  <si>
    <t>Gomez Maldonado Daniela Allyson</t>
  </si>
  <si>
    <t>12.241.427-2</t>
  </si>
  <si>
    <t>Hazbun Hicks Yubran Farid</t>
  </si>
  <si>
    <t>15.580.368-1</t>
  </si>
  <si>
    <t>Muñoz Gomez Carolina Andrea</t>
  </si>
  <si>
    <t>14.659.872-2</t>
  </si>
  <si>
    <t>Riera Cardoso Mariam</t>
  </si>
  <si>
    <t>10.901.206-8</t>
  </si>
  <si>
    <t>Thumann Llermaly Katherina Andrea</t>
  </si>
  <si>
    <t>17.563.226-3</t>
  </si>
  <si>
    <t>Valencia Quinteros Lorena Jazmin</t>
  </si>
  <si>
    <t>Marambio Vega Alejandra Daniela</t>
  </si>
  <si>
    <t>Escala Granzow Fernando Enrique</t>
  </si>
  <si>
    <t>Nuñez Fernandez Marcela Alejandra</t>
  </si>
  <si>
    <t>Yaryes Vergara Maria Soledad</t>
  </si>
  <si>
    <t>Fernandez Garrido Axidalia Josefina</t>
  </si>
  <si>
    <t>Benavides Villar Gonzalo</t>
  </si>
  <si>
    <t>12.464.549-2</t>
  </si>
  <si>
    <t>Macaya Villagran Patricio</t>
  </si>
  <si>
    <t>19.782.339-9</t>
  </si>
  <si>
    <t>Chaparro Medina Claudio Andrés</t>
  </si>
  <si>
    <t>19.418.079-9</t>
  </si>
  <si>
    <t>Irarrazabal Pino Jordan Patricio</t>
  </si>
  <si>
    <t>17.724.964-5</t>
  </si>
  <si>
    <t>Parraguez Durán Paula Francisca</t>
  </si>
  <si>
    <t>Maria Magdalena Fuenzalida Morales</t>
  </si>
  <si>
    <t>10.994.473-4</t>
  </si>
  <si>
    <t>25.984.671-4</t>
  </si>
  <si>
    <t>Bajaña Tumbaco Keisy Megan</t>
  </si>
  <si>
    <t>Fuenzalida Morales Maria Magdalena</t>
  </si>
  <si>
    <t>19.871.894-7</t>
  </si>
  <si>
    <t>Curín Hudson Camila Alejandra</t>
  </si>
  <si>
    <t>13.438.620-7</t>
  </si>
  <si>
    <t>San Martin Lamilla Gabriel Alejandro</t>
  </si>
  <si>
    <t>15.822.983-8</t>
  </si>
  <si>
    <t>Torres Gana Carlos Isaac</t>
  </si>
  <si>
    <t>15.668.346-9</t>
  </si>
  <si>
    <t>Reyes Retamal Nicolas Fernando</t>
  </si>
  <si>
    <t>20.596.378-2</t>
  </si>
  <si>
    <t>Ramos Castillo Cristian Ignacio</t>
  </si>
  <si>
    <t>16.043.344-2</t>
  </si>
  <si>
    <t>Yañez Ruiz Juan Ramón</t>
  </si>
  <si>
    <t>15.506.285-1</t>
  </si>
  <si>
    <t>Garcia Diaz Felipe Andres</t>
  </si>
  <si>
    <t>18.765.417-3</t>
  </si>
  <si>
    <t>Islas Huenchuman Diego Alejandro</t>
  </si>
  <si>
    <t>20.449.567-k</t>
  </si>
  <si>
    <t>Torres Villena Danae Monserrat</t>
  </si>
  <si>
    <t>15.357.778-1</t>
  </si>
  <si>
    <t>Calfucura Meliñir Marco Antonio</t>
  </si>
  <si>
    <t>15.838.271-7</t>
  </si>
  <si>
    <t>Larenas Gomez Andy Olivier</t>
  </si>
  <si>
    <t>16.422.870-3</t>
  </si>
  <si>
    <t>Paredes Neira Jason Orlando</t>
  </si>
  <si>
    <t>Prevencionista de Riesgos</t>
  </si>
  <si>
    <t>Heylen Valeska Pozo Leiva</t>
  </si>
  <si>
    <t>16.044.825-3</t>
  </si>
  <si>
    <t>Villalobos Salas Johana Bárbara</t>
  </si>
  <si>
    <t>19.243.690-7</t>
  </si>
  <si>
    <t>Ulloa Valdés María Francisca</t>
  </si>
  <si>
    <t>Analista De Innovación</t>
  </si>
  <si>
    <t>19.792.744-5</t>
  </si>
  <si>
    <t>Abarca Riveros Javiera Valentina</t>
  </si>
  <si>
    <t>26.258.345-7</t>
  </si>
  <si>
    <t>Salas Barragan Alejandra Carolina</t>
  </si>
  <si>
    <t>16.211.984-2</t>
  </si>
  <si>
    <t>Quilodrán Escobar Macarena De La Concepción</t>
  </si>
  <si>
    <t>20.163.298-6</t>
  </si>
  <si>
    <t>Lira Gutierrez Danae Fernanda</t>
  </si>
  <si>
    <t>Especialista Sabores Salados</t>
  </si>
  <si>
    <t>17.706.779-2</t>
  </si>
  <si>
    <t>Droguett Briones Mauricio Leandro</t>
  </si>
  <si>
    <t>19.284.526-2</t>
  </si>
  <si>
    <t>Gonzalez Gutierrez Isadora Paz</t>
  </si>
  <si>
    <t>19.727.303-8</t>
  </si>
  <si>
    <t>Leighton Fuentes Joel Natham</t>
  </si>
  <si>
    <t>19.037.316-9</t>
  </si>
  <si>
    <t>Lizama Córdova Karin Guisel</t>
  </si>
  <si>
    <t>19.587.499-9</t>
  </si>
  <si>
    <t>Pinto Sepulveda Gonzalo Alexis</t>
  </si>
  <si>
    <t>18.276.588-0</t>
  </si>
  <si>
    <t>Lillo Meneses Ana Francisca</t>
  </si>
  <si>
    <t>Especialista De Desarrollo</t>
  </si>
  <si>
    <t>19.174.332-6</t>
  </si>
  <si>
    <t>Cisternas Astorga Bastian Ignacio</t>
  </si>
  <si>
    <t>Analista De Planificación</t>
  </si>
  <si>
    <t>20.813.148-6</t>
  </si>
  <si>
    <t>Moya Bustos Manuel Nicolás</t>
  </si>
  <si>
    <t>17.250.815-4</t>
  </si>
  <si>
    <t>Godoy Vega Eduardo Ismael</t>
  </si>
  <si>
    <t>26.070.020-0</t>
  </si>
  <si>
    <t>Gomez Ramirez Luis Alberto</t>
  </si>
  <si>
    <t>27.268.192-9</t>
  </si>
  <si>
    <t>Muñoz Lopez Carlos Emilio</t>
  </si>
  <si>
    <t>15.387.883-8</t>
  </si>
  <si>
    <t>Salvatierra Lira Jorge Hernan</t>
  </si>
  <si>
    <t>27.406.641-5</t>
  </si>
  <si>
    <t>Torrealba Mujica Daniel Enrique</t>
  </si>
  <si>
    <t>20.118.367-7</t>
  </si>
  <si>
    <t>Bustos Flores Benjamín Sebastián</t>
  </si>
  <si>
    <t>12.284.395-5</t>
  </si>
  <si>
    <t>Quiroz Flores Julio Enrique</t>
  </si>
  <si>
    <t>15.934.416-9</t>
  </si>
  <si>
    <t>Araos Deramond Alexander</t>
  </si>
  <si>
    <t>15.954.342-0</t>
  </si>
  <si>
    <t>Araya Amaro Cristian Alejandro</t>
  </si>
  <si>
    <t>18.200.608-4</t>
  </si>
  <si>
    <t>Badilla Olmedo Alfonso Antonio</t>
  </si>
  <si>
    <t>15.473.198-9</t>
  </si>
  <si>
    <t>Barrera Navarrete Cristian Fernando</t>
  </si>
  <si>
    <t>15.923.230-1</t>
  </si>
  <si>
    <t>Briones Araya Eduardo Humberto</t>
  </si>
  <si>
    <t>19.563.621-4</t>
  </si>
  <si>
    <t>Cárcamo Baeza Rafael Antonio</t>
  </si>
  <si>
    <t>16.083.286-k</t>
  </si>
  <si>
    <t>Contreras Silva Cristian</t>
  </si>
  <si>
    <t>18.335.936-3</t>
  </si>
  <si>
    <t>Galaz Tori Johan Elias</t>
  </si>
  <si>
    <t>16.932.271-6</t>
  </si>
  <si>
    <t>Henríquez Gallardo Angelo Andrés</t>
  </si>
  <si>
    <t>18.795.775-3</t>
  </si>
  <si>
    <t>Marchant Rojas Esteban Rolando</t>
  </si>
  <si>
    <t>9.491.159-1</t>
  </si>
  <si>
    <t>Suarez Hernandez Juan Ramon</t>
  </si>
  <si>
    <t>20.344.692-6</t>
  </si>
  <si>
    <t>Flores Núñez Rodrigo Bastián</t>
  </si>
  <si>
    <t>16.914.208-4</t>
  </si>
  <si>
    <t>Delgado Gallardo Gonzalo Arturo</t>
  </si>
  <si>
    <t>15.793.950-5</t>
  </si>
  <si>
    <t>Larenas Loyola Sebastián Byron</t>
  </si>
  <si>
    <t>14.544.253-2</t>
  </si>
  <si>
    <t>González Azócar Pablo Ariel</t>
  </si>
  <si>
    <t>18.596.930-4</t>
  </si>
  <si>
    <t>Lisboa Perez Paula Francisca</t>
  </si>
  <si>
    <t>19.090.669-8</t>
  </si>
  <si>
    <t>Mendoza Lagos Renato Gabriel</t>
  </si>
  <si>
    <t>Encargado Control Calidad Fragancia</t>
  </si>
  <si>
    <t>18.357.635-6</t>
  </si>
  <si>
    <t>Vega Vidal Victoria Alejandra</t>
  </si>
  <si>
    <t>Encargado Control Calidad</t>
  </si>
  <si>
    <t>18.927.755-5</t>
  </si>
  <si>
    <t>Castro Coronado Pamela Andrea</t>
  </si>
  <si>
    <t>Analista De Microbiología</t>
  </si>
  <si>
    <t>16.267.743-8</t>
  </si>
  <si>
    <t>Zanni Canales Rosse Mery</t>
  </si>
  <si>
    <t>Ingeniero de Optimización</t>
  </si>
  <si>
    <t>18.065.317-1</t>
  </si>
  <si>
    <t>Ormeño Zúñiga David Andrés</t>
  </si>
  <si>
    <t>Operario Almacenamiento y Gestión de Residuos</t>
  </si>
  <si>
    <t>Rosse Mery Zanni Canales</t>
  </si>
  <si>
    <t>27.093.599-0</t>
  </si>
  <si>
    <t>Polo Vallejo Cristian Arturo</t>
  </si>
  <si>
    <t>Técnico De Medio Ambiente</t>
  </si>
  <si>
    <t>25.624.878-6</t>
  </si>
  <si>
    <t>Etienne  Marie Raymonde</t>
  </si>
  <si>
    <t>10.780.646-6</t>
  </si>
  <si>
    <t>Reyes Carvallo Rosa De Lourdes</t>
  </si>
  <si>
    <t>19.649.185-6</t>
  </si>
  <si>
    <t>Santander Gutierrez Felipe Ignacio</t>
  </si>
  <si>
    <t>17.612.518-7</t>
  </si>
  <si>
    <t>Ruiz Bahamonde Jorge Andrés</t>
  </si>
  <si>
    <t>Higienista</t>
  </si>
  <si>
    <t>18.879.799-7</t>
  </si>
  <si>
    <t>Vargas Carmona Felipe Francisco</t>
  </si>
  <si>
    <t>18.339.545-9</t>
  </si>
  <si>
    <t>Riquelme Rodriguez Fernando Ariel</t>
  </si>
  <si>
    <t>15.534.735-k</t>
  </si>
  <si>
    <t>Sanchez Ferreira Cesar Cristobal</t>
  </si>
  <si>
    <t>11.484.287-7</t>
  </si>
  <si>
    <t>Castro Ibeas Ivonne Paula</t>
  </si>
  <si>
    <t>Comprador Internacional</t>
  </si>
  <si>
    <t>16.724.474-2</t>
  </si>
  <si>
    <t>Nuñez Cartes Isaac Eduardo</t>
  </si>
  <si>
    <t>26.820.457-1</t>
  </si>
  <si>
    <t>Perez Vasquez Gerardo Arturo</t>
  </si>
  <si>
    <t>19.235.016-6</t>
  </si>
  <si>
    <t>Soto Vera Rodrigo Alexander</t>
  </si>
  <si>
    <t>15.348.673-5</t>
  </si>
  <si>
    <t>Vilchez Fernandez Rodrigo Alexis</t>
  </si>
  <si>
    <t>26.665.308-5</t>
  </si>
  <si>
    <t>Zerpa Gonzalez Elio Donovan</t>
  </si>
  <si>
    <t>Jefe Unidad Infraestructura TI</t>
  </si>
  <si>
    <t>17.904.387-4</t>
  </si>
  <si>
    <t>Peña Delgado Jocelyn Ninoska</t>
  </si>
  <si>
    <t>17.664.460-5</t>
  </si>
  <si>
    <t>Bustos Aguilera Jonathan Alexis</t>
  </si>
  <si>
    <t>17.390.102-k</t>
  </si>
  <si>
    <t>Alvarado Bravo Mario Gilmar</t>
  </si>
  <si>
    <t>20.203.808-5</t>
  </si>
  <si>
    <t>Daza Valdebenito Angelo Alexander</t>
  </si>
  <si>
    <t>26.556.362-7</t>
  </si>
  <si>
    <t>Dorantes Chavez Rodolfo Antonio</t>
  </si>
  <si>
    <t>18.284.842-5</t>
  </si>
  <si>
    <t>López Villanueva Felipe Ignacio</t>
  </si>
  <si>
    <t>18.737.731-5</t>
  </si>
  <si>
    <t>Quiroz Troncoso Daniel Alexis</t>
  </si>
  <si>
    <t>15.778.696-2</t>
  </si>
  <si>
    <t>Vargas Herrera Hernán Andrés</t>
  </si>
  <si>
    <t>16.911.286-k</t>
  </si>
  <si>
    <t>Vargas Faúndez Jorge Elías</t>
  </si>
  <si>
    <t>13.349.609-2</t>
  </si>
  <si>
    <t>Ortiz Urbina Ana María</t>
  </si>
  <si>
    <t>19.910.876-k</t>
  </si>
  <si>
    <t>Castro Rojas Matías Nicolás</t>
  </si>
  <si>
    <t>13.916.566-7</t>
  </si>
  <si>
    <t>Henriquez Mejias Cesar</t>
  </si>
  <si>
    <t>18.957.219-0</t>
  </si>
  <si>
    <t>Pavez Blumenfeld Josefina Constanza</t>
  </si>
  <si>
    <t>Abogado</t>
  </si>
  <si>
    <t>19.914.536-3</t>
  </si>
  <si>
    <t>Ramírez Ampuero Karina Damari</t>
  </si>
  <si>
    <t>Moses Castro Deborah Carolina</t>
  </si>
  <si>
    <t>14.412.055-8</t>
  </si>
  <si>
    <t>Díaz Hernández Alvaro Felipe</t>
  </si>
  <si>
    <t>20.637.033-5</t>
  </si>
  <si>
    <t>Arenas Berna Lorena Agustina</t>
  </si>
  <si>
    <t>16.323.864-0</t>
  </si>
  <si>
    <t>Vásquez Adrián Francisco Javier</t>
  </si>
  <si>
    <t>14.046.652-2</t>
  </si>
  <si>
    <t>Perez Perez Darwin Antonio</t>
  </si>
  <si>
    <t>17.256.315-5</t>
  </si>
  <si>
    <t>Portilla Ortiz Fernando David</t>
  </si>
  <si>
    <t>26.049.628-k</t>
  </si>
  <si>
    <t>Majano Gimenez Keny Alexandra</t>
  </si>
  <si>
    <t>16.910.590-1</t>
  </si>
  <si>
    <t>Villarroel Ceron Jonathan Leonardo</t>
  </si>
  <si>
    <t>26.867.860-3</t>
  </si>
  <si>
    <t>Figueroa Villalobos Roxana Coromoto</t>
  </si>
  <si>
    <t>26.422.085-8</t>
  </si>
  <si>
    <t>Gomez Gonzalez Jesus Alejandro</t>
  </si>
  <si>
    <t>9.252.524-4</t>
  </si>
  <si>
    <t>Acosta Alegria Victor Leonardo</t>
  </si>
  <si>
    <t>6.986.639-5</t>
  </si>
  <si>
    <t>Gonzalez Castro Leticia</t>
  </si>
  <si>
    <t>16.418.842-6</t>
  </si>
  <si>
    <t>González Muñoz Paulina Valeska</t>
  </si>
  <si>
    <t>24.035.160-9</t>
  </si>
  <si>
    <t>Moreno Giraldo Diana Marcela</t>
  </si>
  <si>
    <t>16.623.874-9</t>
  </si>
  <si>
    <t>Morales Frias Jorge Sebastian</t>
  </si>
  <si>
    <t>15.398.101-9</t>
  </si>
  <si>
    <t>Riquelme Avalos Sebastian Segundo</t>
  </si>
  <si>
    <t>17.756.583-0</t>
  </si>
  <si>
    <t>Muñoz Palma Álvaro Andres</t>
  </si>
  <si>
    <t>21.264.277-0</t>
  </si>
  <si>
    <t>Espinoza Maldonado Thiare Valentina</t>
  </si>
  <si>
    <t>13.911.664-k</t>
  </si>
  <si>
    <t>San Martin Santibañez David Orlando</t>
  </si>
  <si>
    <t>19.384.495-2</t>
  </si>
  <si>
    <t>Antilef Marimán Francisca Alejandra</t>
  </si>
  <si>
    <t>13.473.446-9</t>
  </si>
  <si>
    <t>Vergara Diaz Evelyn Lorena</t>
  </si>
  <si>
    <t>19.034.384-7</t>
  </si>
  <si>
    <t>Pozas Pozas Sebastián Antonio</t>
  </si>
  <si>
    <t>21.879.019-4</t>
  </si>
  <si>
    <t>Duran Barrales Maximiliano Adolfo</t>
  </si>
  <si>
    <t>21.849.441-2</t>
  </si>
  <si>
    <t>Anabalón León Peter Benjamín</t>
  </si>
  <si>
    <t>22.015.796-2</t>
  </si>
  <si>
    <t>Ramírez Jeldes Sebastián Antonio</t>
  </si>
  <si>
    <t>15.777.356-9</t>
  </si>
  <si>
    <t>Durán Medina Denny Elías</t>
  </si>
  <si>
    <t>26.005.246-2</t>
  </si>
  <si>
    <t>Rodriguez  Jhon Miguel</t>
  </si>
  <si>
    <t>Analista de Datos</t>
  </si>
  <si>
    <t>17.245.468-2</t>
  </si>
  <si>
    <t>Roa Osses Daniela Paz</t>
  </si>
  <si>
    <t>19.117.548-4</t>
  </si>
  <si>
    <t>Catalan Riveros Juan Carlos</t>
  </si>
  <si>
    <t>Analista Contable</t>
  </si>
  <si>
    <t>Marcela Tatiana Muñoz Cuevas</t>
  </si>
  <si>
    <t>Jefe De Contabilidad</t>
  </si>
  <si>
    <t>17.316.167-0</t>
  </si>
  <si>
    <t>25.625.114-0</t>
  </si>
  <si>
    <t>Chang Zambrano Rosleiny Gabriela</t>
  </si>
  <si>
    <t>20.052.792-5</t>
  </si>
  <si>
    <t>Gonzalez Neira Francisco Germán</t>
  </si>
  <si>
    <t>12.632.716-1</t>
  </si>
  <si>
    <t>Lesperguer Flores Maribel Del Carmen</t>
  </si>
  <si>
    <t>Asistente Contable</t>
  </si>
  <si>
    <t>12.645.553-4</t>
  </si>
  <si>
    <t>Baschmann Ibañez Alvaro Gustavo</t>
  </si>
  <si>
    <t>Administrador Servidores</t>
  </si>
  <si>
    <t>Elio Donovan Zerpa Gonzalez</t>
  </si>
  <si>
    <t>26.724.631-9</t>
  </si>
  <si>
    <t>Hevia Parra José Victoriano</t>
  </si>
  <si>
    <t>Técnico de Infraestructura</t>
  </si>
  <si>
    <t>18.332.520-5</t>
  </si>
  <si>
    <t>Álamos Silva Marcela Gisselle</t>
  </si>
  <si>
    <t>Coordinadora Muestras</t>
  </si>
  <si>
    <t>17.051.576-5</t>
  </si>
  <si>
    <t>Villegas Montoya Manuel Alejandro</t>
  </si>
  <si>
    <t>20.668.443-7</t>
  </si>
  <si>
    <t>Aranguiz Maya Manuel Jesús</t>
  </si>
  <si>
    <t>19.209.862-9</t>
  </si>
  <si>
    <t>González Caballero Francisca Javiera</t>
  </si>
  <si>
    <t>20.283.227-k</t>
  </si>
  <si>
    <t>Guerrero Perez Maria Ignacia</t>
  </si>
  <si>
    <t>17.049.574-8</t>
  </si>
  <si>
    <t>Gutiérrez Pérez Patricio Andrés</t>
  </si>
  <si>
    <t>15.334.589-9</t>
  </si>
  <si>
    <t>Alvarez Cancino Alejandro Antonio</t>
  </si>
  <si>
    <t>15.473.130-k</t>
  </si>
  <si>
    <t>Quezada Inostroza Jenny Elisa</t>
  </si>
  <si>
    <t>18.952.938-4</t>
  </si>
  <si>
    <t>Bohn Roa Paula Fernanda</t>
  </si>
  <si>
    <t>Loreto Andrea Sepulveda Perez</t>
  </si>
  <si>
    <t>17.070.172-0</t>
  </si>
  <si>
    <t>Bastias Fernandez Natalia Andrea</t>
  </si>
  <si>
    <t>19.311.074-6</t>
  </si>
  <si>
    <t>Espinoza Alvarez Natalia Andrea</t>
  </si>
  <si>
    <t>19.037.352-5</t>
  </si>
  <si>
    <t>Ramírez Infante Sebastián Alberto</t>
  </si>
  <si>
    <t>12.632.762-5</t>
  </si>
  <si>
    <t>Torres Olguin Juan Francisco</t>
  </si>
  <si>
    <t>18.836.244-3</t>
  </si>
  <si>
    <t>Godoy Rojas Mirko Andres</t>
  </si>
  <si>
    <t>44.269.144-4</t>
  </si>
  <si>
    <t>Medina Evies Ender Pastor</t>
  </si>
  <si>
    <t>Trujillo Quintanilla Maria Francisca</t>
  </si>
  <si>
    <t>20.099.412-4</t>
  </si>
  <si>
    <t>Ortega Chaparro Carla Cecilia</t>
  </si>
  <si>
    <t>Asistente De Marketing</t>
  </si>
  <si>
    <t>12.261.540-5</t>
  </si>
  <si>
    <t>Bravo Gallego Marcela Andrea</t>
  </si>
  <si>
    <t>19.784.501-5</t>
  </si>
  <si>
    <t>Bordoni Astudillo Javiera Constanza</t>
  </si>
  <si>
    <t>Gestor Comercial Junior</t>
  </si>
  <si>
    <t>19.037.994-9</t>
  </si>
  <si>
    <t>Pérez Zuñiga Felipe Ignacio Joaquín</t>
  </si>
  <si>
    <t>Gestor Comercial Pleno</t>
  </si>
  <si>
    <t>20.637.527-2</t>
  </si>
  <si>
    <t>Osorio Soto Barbara Abigail</t>
  </si>
  <si>
    <t>Guerrero Quezada Ximena Del Carmen</t>
  </si>
  <si>
    <t>19.279.657-1</t>
  </si>
  <si>
    <t>Moya Navarrete Alexis Joseph</t>
  </si>
  <si>
    <t>16.007.049-8</t>
  </si>
  <si>
    <t>González Banda Sonia De Las Mercedes</t>
  </si>
  <si>
    <t>16.051.041-2</t>
  </si>
  <si>
    <t>Chavarría Pereira Pedro Antonio</t>
  </si>
  <si>
    <t>26.118.229-7</t>
  </si>
  <si>
    <t>Peña Ayala Manuel Enrique</t>
  </si>
  <si>
    <t>16.713.289-8</t>
  </si>
  <si>
    <t>Santander Soto Cristian Andrés</t>
  </si>
  <si>
    <t>17.148.664-5</t>
  </si>
  <si>
    <t>Orellana Ossa Orlando Andres</t>
  </si>
  <si>
    <t>15.662.381-4</t>
  </si>
  <si>
    <t>Delgado Gallardo Carlos Alberto</t>
  </si>
  <si>
    <t>15.820.779-6</t>
  </si>
  <si>
    <t>Astorga Hinostroza Álvaro José</t>
  </si>
  <si>
    <t>15.797.997-3</t>
  </si>
  <si>
    <t>Muñoz Barrientos Débora Ester</t>
  </si>
  <si>
    <t>14.006.455-6</t>
  </si>
  <si>
    <t>Poblete Huina Christopher Alejandro</t>
  </si>
  <si>
    <t>25.607.292-0</t>
  </si>
  <si>
    <t>Jiménez Torrealba Luis Bladimir</t>
  </si>
  <si>
    <t>16.298.941-3</t>
  </si>
  <si>
    <t>Vallejos Diaz Anggie Margareth Alicia</t>
  </si>
  <si>
    <t>27.211.253-3</t>
  </si>
  <si>
    <t>Piedrahita Villada José</t>
  </si>
  <si>
    <t>21.728.075-3</t>
  </si>
  <si>
    <t>Andrada Pelaitay Estrella Araceli</t>
  </si>
  <si>
    <t>17.278.236-1</t>
  </si>
  <si>
    <t>Carrasco Elgueta Katiuska Andrea</t>
  </si>
  <si>
    <t>20.580.404-8</t>
  </si>
  <si>
    <t>Sandoval Contreras Nicolás Alexis</t>
  </si>
  <si>
    <t>12.244.675-1</t>
  </si>
  <si>
    <t>Sanchez Santibáñez Luis Salvador</t>
  </si>
  <si>
    <t>Jefe Técnico De Mantención</t>
  </si>
  <si>
    <t>17.416.401-0</t>
  </si>
  <si>
    <t>Carrasco Figueroa Felipe Luciano</t>
  </si>
  <si>
    <t>21.165.607-7</t>
  </si>
  <si>
    <t>Guerra Castro Edmundo Iván</t>
  </si>
  <si>
    <t>20.002.279-3</t>
  </si>
  <si>
    <t>Díaz Sandoval Germán Eduardo</t>
  </si>
  <si>
    <t>18.794.618-2</t>
  </si>
  <si>
    <t>Galán Salgado Alfredo Tomás</t>
  </si>
  <si>
    <t>26.210.046-4</t>
  </si>
  <si>
    <t>Martínez  Rudys Amalia</t>
  </si>
  <si>
    <t>20.053.662-2</t>
  </si>
  <si>
    <t>Castillo Ponce Jazmín Susana</t>
  </si>
  <si>
    <t>Muñoz Cuevas Marcela Tatiana</t>
  </si>
  <si>
    <t>17.781.202-1</t>
  </si>
  <si>
    <t>Muñoz Lagos Matías Sebastián</t>
  </si>
  <si>
    <t>17.228.115-k</t>
  </si>
  <si>
    <t>Ortega González Catalina Andrea</t>
  </si>
  <si>
    <t>12.291.995-1</t>
  </si>
  <si>
    <t>Adrian Medel Hugo Enrique</t>
  </si>
  <si>
    <t>21.441.722-7</t>
  </si>
  <si>
    <t>Fornari Sanchez Cristian Alberto</t>
  </si>
  <si>
    <t>15.429.771-5</t>
  </si>
  <si>
    <t>Fuentes Yañez Manuel Alejandro</t>
  </si>
  <si>
    <t>19.818.948-0</t>
  </si>
  <si>
    <t>Cordova Pavez Ignacio Nicolas</t>
  </si>
  <si>
    <t>20.450.778-3</t>
  </si>
  <si>
    <t>Segura Ponce Gabriel Antonio</t>
  </si>
  <si>
    <t>15.776.698-8</t>
  </si>
  <si>
    <t>Contreras Diaz María José</t>
  </si>
  <si>
    <t>Diseñadora</t>
  </si>
  <si>
    <t>Maria Paz Illanes Sotta</t>
  </si>
  <si>
    <t>15.801.164-6</t>
  </si>
  <si>
    <t>Alfaro Gutierrez Erika Cristina</t>
  </si>
  <si>
    <t>18.664.101-9</t>
  </si>
  <si>
    <t>Cabezas Varela Danilo Antonio</t>
  </si>
  <si>
    <t>Ingeniero en Administración de Proyectos</t>
  </si>
  <si>
    <t>14.414.947-5</t>
  </si>
  <si>
    <t>Muñoz Agurto Juan Nolberto</t>
  </si>
  <si>
    <t>17.259.907-9</t>
  </si>
  <si>
    <t>Campos Llancaleo Juan Rodrigo</t>
  </si>
  <si>
    <t>27.064.835-5</t>
  </si>
  <si>
    <t>Leyes Portilla Germán</t>
  </si>
  <si>
    <t>6.986.640-9</t>
  </si>
  <si>
    <t>Gonzalez Castro Gloria Emilia</t>
  </si>
  <si>
    <t>Cisternas Flores Claudia</t>
  </si>
  <si>
    <t>19.558.298-k</t>
  </si>
  <si>
    <t>Gutierrez Navarro Matias Alexis</t>
  </si>
  <si>
    <t>Analista en Datos de Producción</t>
  </si>
  <si>
    <t>17.293.728-4</t>
  </si>
  <si>
    <t>Cortés Hernandez Aaron Israel</t>
  </si>
  <si>
    <t>Customer Service de Exportaciones</t>
  </si>
  <si>
    <t>20.534.723-2</t>
  </si>
  <si>
    <t>Durán Ñancupil María José Fernanda</t>
  </si>
  <si>
    <t>20.123.147-7</t>
  </si>
  <si>
    <t>Vásquez Acevedo Kevin Andrés</t>
  </si>
  <si>
    <t>17.837.306-4</t>
  </si>
  <si>
    <t>Castañeda Monje Valeria Alejandra</t>
  </si>
  <si>
    <t>19.211.733-k</t>
  </si>
  <si>
    <t>Cofré Valles Alfredo Esteban</t>
  </si>
  <si>
    <t>15.362.377-5</t>
  </si>
  <si>
    <t>Garrido Chamorro Victor Boris</t>
  </si>
  <si>
    <t>Robbiano Muñoz Enzo Rodrigo</t>
  </si>
  <si>
    <t>16.670.217-8</t>
  </si>
  <si>
    <t>Maulén Jiménez Juan Antonio</t>
  </si>
  <si>
    <t>18.379.791-3</t>
  </si>
  <si>
    <t>Venegas Velasquez Constanza</t>
  </si>
  <si>
    <t>20.055.122-2</t>
  </si>
  <si>
    <t>Orellana Mora Estefanía Alejandra</t>
  </si>
  <si>
    <t>Especialista Aplicación Fragancias</t>
  </si>
  <si>
    <t>16.561.709-6</t>
  </si>
  <si>
    <t>Serrano Hidalgo Oliver Isaac</t>
  </si>
  <si>
    <t>12.085.795-9</t>
  </si>
  <si>
    <t>Fuentes Carvajal Héctor Joaquín</t>
  </si>
  <si>
    <t>17.292.954-0</t>
  </si>
  <si>
    <t>Aros Lobos Sergio Manuel</t>
  </si>
  <si>
    <t>16.623.994-k</t>
  </si>
  <si>
    <t>Quiroz Herrera Luis Antonio</t>
  </si>
  <si>
    <t>18.037.591-0</t>
  </si>
  <si>
    <t>Varas Gómez Camila Andrea</t>
  </si>
  <si>
    <t>15.056.843-9</t>
  </si>
  <si>
    <t>Alvarado Rojas Andrés Alberto</t>
  </si>
  <si>
    <t>18.835.448-3</t>
  </si>
  <si>
    <t>Orellana Parra Camila Andrea</t>
  </si>
  <si>
    <t>Auditor de Cumplimiento</t>
  </si>
  <si>
    <t>14.156.981-3</t>
  </si>
  <si>
    <t>Tapia Lobos David Israel</t>
  </si>
  <si>
    <t>23.610.509-1</t>
  </si>
  <si>
    <t>Beninati  Ornella</t>
  </si>
  <si>
    <t>Juan Jesus Elizalde Juanicotena</t>
  </si>
  <si>
    <t>Gerente Corporativo Asuntos Regulatorios y Científicos</t>
  </si>
  <si>
    <t>8.504.382-k</t>
  </si>
  <si>
    <t>12.468.819-1</t>
  </si>
  <si>
    <t>Tapia Clark Patricia Isabel</t>
  </si>
  <si>
    <t>15.664.771-3</t>
  </si>
  <si>
    <t>Cisternas Castro Rodrigo Andrés</t>
  </si>
  <si>
    <t>12.857.871-4</t>
  </si>
  <si>
    <t>Beiza Mardones Sixto Manuel</t>
  </si>
  <si>
    <t>16.800.159-2</t>
  </si>
  <si>
    <t>Avalos Espinoza Claudia Andrea</t>
  </si>
  <si>
    <t>16.546.947-k</t>
  </si>
  <si>
    <t>Bustamante Neira Juan Marcelo</t>
  </si>
  <si>
    <t>20.222.981-6</t>
  </si>
  <si>
    <t>Carter Palomera Jorge Byron</t>
  </si>
  <si>
    <t>20.053.937-0</t>
  </si>
  <si>
    <t>Moreno Araneda Daniel Nicolas</t>
  </si>
  <si>
    <t>15.707.022-3</t>
  </si>
  <si>
    <t>Pinilla Pozo Luciano Enrique</t>
  </si>
  <si>
    <t>27.826.271-5</t>
  </si>
  <si>
    <t>Carrasco Hurtado Antony Eliecer</t>
  </si>
  <si>
    <t>26.131.855-5</t>
  </si>
  <si>
    <t>Marin Calvache Harry Giovanny</t>
  </si>
  <si>
    <t>García Ladrón De Guevara Lizeth</t>
  </si>
  <si>
    <t>Mexicana</t>
  </si>
  <si>
    <t>21.467.196-4</t>
  </si>
  <si>
    <t>Meza Álvarez Janis Camila</t>
  </si>
  <si>
    <t>20.946.031-9</t>
  </si>
  <si>
    <t>González Ulloa Joyce Andrea</t>
  </si>
  <si>
    <t>16.163.484-0</t>
  </si>
  <si>
    <t>Flores Pacheco Khristopher Frederic</t>
  </si>
  <si>
    <t>13.280.220-3</t>
  </si>
  <si>
    <t>Millanao Millanao Ricardo Javier</t>
  </si>
  <si>
    <t>16.557.510-5</t>
  </si>
  <si>
    <t>Velásquez Vergara Alfonso Alejandro</t>
  </si>
  <si>
    <t>21.889.457-7</t>
  </si>
  <si>
    <t>Ramos Velásquez Fernando Ignacio</t>
  </si>
  <si>
    <t>11.837.975-6</t>
  </si>
  <si>
    <t>Jerez Cea Sergio Vladimir</t>
  </si>
  <si>
    <t>18.954.554-1</t>
  </si>
  <si>
    <t>Diaz Vera Francisca Soraya</t>
  </si>
  <si>
    <t>19.683.409-5</t>
  </si>
  <si>
    <t>Mercado González Francisca Javiera</t>
  </si>
  <si>
    <t>María Francisca Ulloa Valdés</t>
  </si>
  <si>
    <t>19.035.541-1</t>
  </si>
  <si>
    <t>Medina Dotte Carlos Camilo</t>
  </si>
  <si>
    <t>Analista de Compensaciones</t>
  </si>
  <si>
    <t>16.015.563-9</t>
  </si>
  <si>
    <t>Villagrán Mardones Sergio Javier</t>
  </si>
  <si>
    <t>25.861.292-2</t>
  </si>
  <si>
    <t>Noriega Garcia Lisbeth Carami</t>
  </si>
  <si>
    <t>17.426.710-3</t>
  </si>
  <si>
    <t>Montecinos Vega Julián Ignacio</t>
  </si>
  <si>
    <t>16.976.419-0</t>
  </si>
  <si>
    <t>Bilbao Vergara Nicole Jeanette</t>
  </si>
  <si>
    <t>15.367.808-1</t>
  </si>
  <si>
    <t>Roa Manque Claudio Enrique</t>
  </si>
  <si>
    <t>21.919.428-5</t>
  </si>
  <si>
    <t>Barrios Calvio Allyson Antonia</t>
  </si>
  <si>
    <t>Alejandra Carolina Salas Barragan</t>
  </si>
  <si>
    <t>18.541.431-0</t>
  </si>
  <si>
    <t>Contador Guzmán Jazmín Loreley</t>
  </si>
  <si>
    <t>Macarena De La Concepción Quilodrán Escobar</t>
  </si>
  <si>
    <t>18.512.290-5</t>
  </si>
  <si>
    <t>Toloza Guaita Luis Avelino</t>
  </si>
  <si>
    <t>17.029.124-7</t>
  </si>
  <si>
    <t>Alvarado Dip Jose Luis</t>
  </si>
  <si>
    <t>16.914.234-3</t>
  </si>
  <si>
    <t>Schurter Guajardo Cynthia Andrea</t>
  </si>
  <si>
    <t>Total general</t>
  </si>
  <si>
    <t>Desarrollo Sabores Dulces</t>
  </si>
  <si>
    <t>Desarrollo Sabores Bebidas</t>
  </si>
  <si>
    <t>Desarrollo Sabores Salados</t>
  </si>
  <si>
    <t>Ventas Sabores</t>
  </si>
  <si>
    <t>Marketing Sabores</t>
  </si>
  <si>
    <t>Desarrollo Fragancias</t>
  </si>
  <si>
    <t>Ventas Fragancias</t>
  </si>
  <si>
    <t>Marketing Fragancias</t>
  </si>
  <si>
    <t>Ventas Cárnica</t>
  </si>
  <si>
    <t>Mantención</t>
  </si>
  <si>
    <t>Compras Internacionales</t>
  </si>
  <si>
    <t>Compras Nacionales</t>
  </si>
  <si>
    <t>Despacho</t>
  </si>
  <si>
    <t>Transporte</t>
  </si>
  <si>
    <t>Contabilidad</t>
  </si>
  <si>
    <t>Tesorería</t>
  </si>
  <si>
    <t>Informática</t>
  </si>
  <si>
    <t>Recursos Humanos</t>
  </si>
  <si>
    <t>Gerencia General</t>
  </si>
  <si>
    <t>Muestras Sabores</t>
  </si>
  <si>
    <t>Aromacolor Y Colorantes</t>
  </si>
  <si>
    <t>Planta Secado 2</t>
  </si>
  <si>
    <t>Planta Mezclado 2</t>
  </si>
  <si>
    <t>Lavandería Producción</t>
  </si>
  <si>
    <t>Aseguramiento De Calidad</t>
  </si>
  <si>
    <t>Bodega Recepcion Materia Prima E Insumos</t>
  </si>
  <si>
    <t>Regulaciones Control Calidad</t>
  </si>
  <si>
    <t>Administracion Y Finanzas Sabores</t>
  </si>
  <si>
    <t>Finanzas</t>
  </si>
  <si>
    <t>Comercial Sabores</t>
  </si>
  <si>
    <t>T.I</t>
  </si>
  <si>
    <t>Producción</t>
  </si>
  <si>
    <t>Exportaciones</t>
  </si>
  <si>
    <t>Abastecimiento</t>
  </si>
  <si>
    <t>Gerencia</t>
  </si>
  <si>
    <t>Laboratorio Sabores</t>
  </si>
  <si>
    <t>Laboratorio Fragancias</t>
  </si>
  <si>
    <t>Comercial Fragancias</t>
  </si>
  <si>
    <t>Comercial Cárnica</t>
  </si>
  <si>
    <t>Unidad</t>
  </si>
  <si>
    <t>Calidad</t>
  </si>
  <si>
    <t>Mantención, Infraestrutura y Medioambiebnte</t>
  </si>
  <si>
    <t>RRHH</t>
  </si>
  <si>
    <t>Logística</t>
  </si>
  <si>
    <t>Envasado Bodega Sabores</t>
  </si>
  <si>
    <t>GRADO</t>
  </si>
  <si>
    <t>SUELDO BASE</t>
  </si>
  <si>
    <t>Job Family</t>
  </si>
  <si>
    <t>Jefatura</t>
  </si>
  <si>
    <t>Profesional</t>
  </si>
  <si>
    <t>Administrativo</t>
  </si>
  <si>
    <t>Operativo</t>
  </si>
  <si>
    <t>PRB</t>
  </si>
  <si>
    <t xml:space="preserve">OPERARIO </t>
  </si>
  <si>
    <t>CARGO</t>
  </si>
  <si>
    <t>ESPECIALIDAD</t>
  </si>
  <si>
    <t>FABRICANTE JR</t>
  </si>
  <si>
    <t>FABRICANTE SR</t>
  </si>
  <si>
    <t>FABRICANTE INT</t>
  </si>
  <si>
    <t>LOGISTICO SR</t>
  </si>
  <si>
    <t>LOGISTICO INT</t>
  </si>
  <si>
    <t>LOGISTICO JR</t>
  </si>
  <si>
    <t>ENVASADOR SR</t>
  </si>
  <si>
    <t>ENVASADOR JR</t>
  </si>
  <si>
    <t>Centro de Costo Empresa</t>
  </si>
  <si>
    <t>A-</t>
  </si>
  <si>
    <t>A</t>
  </si>
  <si>
    <t>A+</t>
  </si>
  <si>
    <t>Administración SyF</t>
  </si>
  <si>
    <t>SyF</t>
  </si>
  <si>
    <t>Cramer</t>
  </si>
  <si>
    <t>BANDA 80%</t>
  </si>
  <si>
    <t>BANDA 100%</t>
  </si>
  <si>
    <t>BANDA 120%</t>
  </si>
  <si>
    <t>BANDA 90%</t>
  </si>
  <si>
    <t>BANDA 110%</t>
  </si>
  <si>
    <t>Etiquetas de fila</t>
  </si>
  <si>
    <t>Suma de BANDA 100%</t>
  </si>
  <si>
    <t>Suma de BANDA 110%</t>
  </si>
  <si>
    <t>Suma de BANDA 80%</t>
  </si>
  <si>
    <t>Suma de BANDA 90%</t>
  </si>
  <si>
    <t>Suma de BANDA 120%</t>
  </si>
  <si>
    <t>17.677.958-6</t>
  </si>
  <si>
    <t>Palavecino Osorio Daniela Danitza</t>
  </si>
  <si>
    <t>19.819.351-8</t>
  </si>
  <si>
    <t>Garrido Caballero Eduardo Andrés Luis Octavio</t>
  </si>
  <si>
    <t>19.418.607-k</t>
  </si>
  <si>
    <t>Alarcón Campos Anny Belén</t>
  </si>
  <si>
    <t>21.150.650-4</t>
  </si>
  <si>
    <t>Cuenca Rimasca Italo Rafael</t>
  </si>
  <si>
    <t>18.624.250-5</t>
  </si>
  <si>
    <t>Romero Romero Jose Mauricio</t>
  </si>
  <si>
    <t>19.061.756-4</t>
  </si>
  <si>
    <t>López Arenas Yerko Albino</t>
  </si>
  <si>
    <t>19.584.962-5</t>
  </si>
  <si>
    <t>Torres Lara Natalia Alejandra</t>
  </si>
  <si>
    <t>26.123.703-2</t>
  </si>
  <si>
    <t>Olivares Aguilera Jordan Israel</t>
  </si>
  <si>
    <t>25.037.484-4</t>
  </si>
  <si>
    <t>Franco Marulanda Cesar Alfonso</t>
  </si>
  <si>
    <t>13.697.731-8</t>
  </si>
  <si>
    <t>Silva Tapia Ricardo Antonio</t>
  </si>
  <si>
    <t>18.061.513-k</t>
  </si>
  <si>
    <t>Jara Andrades Osvaldo Andrés</t>
  </si>
  <si>
    <t>16.085.058-2</t>
  </si>
  <si>
    <t>Arrieta Arrieta Maximiliano Augusto</t>
  </si>
  <si>
    <t>19.997.303-7</t>
  </si>
  <si>
    <t>Salas Salamanca Bastián Rodrigo</t>
  </si>
  <si>
    <t>19.933.140-k</t>
  </si>
  <si>
    <t>Ulloa Soto Ivan Ignacio</t>
  </si>
  <si>
    <t>16.790.665-6</t>
  </si>
  <si>
    <t>Morel Poly Marian Nataly</t>
  </si>
  <si>
    <t>Peruana</t>
  </si>
  <si>
    <t>Lider Pesaje</t>
  </si>
  <si>
    <t>Líder Aplicaciones Sabores</t>
  </si>
  <si>
    <t>Analista Control De Gestión</t>
  </si>
  <si>
    <t>Saborista de Planta</t>
  </si>
  <si>
    <t>Líder Analistas Cromatográficos</t>
  </si>
  <si>
    <t>Jefe de Ventas</t>
  </si>
  <si>
    <t>Victoria Alejandra Vega Vidal</t>
  </si>
  <si>
    <t>Luis Alfredo Castillo Contreras</t>
  </si>
  <si>
    <t>Carolina Andrea Escobar Ortega</t>
  </si>
  <si>
    <t>Vicky Andrea Reveco Fuentes</t>
  </si>
  <si>
    <t>Diana Constanza Cortes Sepulveda</t>
  </si>
  <si>
    <t>Yubran Farid Hazbun Hicks</t>
  </si>
  <si>
    <t>100% BANDA</t>
  </si>
  <si>
    <t>DETALLE</t>
  </si>
  <si>
    <t>26.542.918-1</t>
  </si>
  <si>
    <t>Alvarado Magne Lisa</t>
  </si>
  <si>
    <t>18.682.875-5</t>
  </si>
  <si>
    <t>Gajardo Carrasco Alejandra</t>
  </si>
  <si>
    <t>18.614.862-2</t>
  </si>
  <si>
    <t>Pavez Suarez Mauricio Esteban</t>
  </si>
  <si>
    <t>21.146.071-7</t>
  </si>
  <si>
    <t>Galdames Saravia Alfredo Enrique</t>
  </si>
  <si>
    <t>15.917.472-7</t>
  </si>
  <si>
    <t>Hidalgo Aburto Freddy Andrés</t>
  </si>
  <si>
    <t>16.208.127-6</t>
  </si>
  <si>
    <t>Lorca Hernandez Ivana Rocío</t>
  </si>
  <si>
    <t>19.053.635-1</t>
  </si>
  <si>
    <t>Mondaca Montero Nicolás Ignacio</t>
  </si>
  <si>
    <t>26.275.879-6</t>
  </si>
  <si>
    <t>Vergara Ramirez Pedro Miguel</t>
  </si>
  <si>
    <t>21.356.966-k</t>
  </si>
  <si>
    <t>Hernández Carrasco Javier Andrés</t>
  </si>
  <si>
    <t>CECO</t>
  </si>
  <si>
    <t>NOMBRE CECO</t>
  </si>
  <si>
    <t>EMPRESA</t>
  </si>
  <si>
    <t>Fabricación Y Envasado Mezclas Polvos</t>
  </si>
  <si>
    <t>Fabricación Y Envasado De Esencias</t>
  </si>
  <si>
    <t>Administración Gral De Producción</t>
  </si>
  <si>
    <t>Desarrollo Sabores General</t>
  </si>
  <si>
    <t>Control De Calidad</t>
  </si>
  <si>
    <t>Prev. De Riesgo Y Medio Ambiente</t>
  </si>
  <si>
    <t>Secador Spray</t>
  </si>
  <si>
    <t>Control De Gestión</t>
  </si>
  <si>
    <t>Crédito Y Cobranza</t>
  </si>
  <si>
    <t>Oper. Comerciales Internacionales</t>
  </si>
  <si>
    <t>Control Y Gestión De Producción</t>
  </si>
  <si>
    <t>Fabricación Y Envasado De Fragancias</t>
  </si>
  <si>
    <t>Planta De Muestras</t>
  </si>
  <si>
    <t>Desarrollo Sabores</t>
  </si>
  <si>
    <t>UNIDAD</t>
  </si>
  <si>
    <t>Boliviana</t>
  </si>
  <si>
    <t>Programador</t>
  </si>
  <si>
    <t>BANDA PROMEDIO CRAMER 100% PTO MEDIO</t>
  </si>
  <si>
    <t>BANDAS SALARIALES 2025 CRAMER 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</si>
</sst>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$&quot;* #,##0_ ;_ &quot;$&quot;* \-#,##0_ ;_ &quot;$&quot;* &quot;-&quot;_ ;_ @_ "/>
    <numFmt numFmtId="41" formatCode="_ * #,##0_ ;_ * \-#,##0_ ;_ * &quot;-&quot;_ ;_ @_ "/>
  </numFmts>
  <fonts count="9" x14ac:knownFonts="1">
    <font>
      <sz val="12"/>
      <name val="Calibri"/>
      <family val="2"/>
    </font>
    <font>
      <sz val="8"/>
      <name val="Calibri"/>
      <family val="2"/>
    </font>
    <font>
      <sz val="12"/>
      <name val="Calibri"/>
      <family val="2"/>
    </font>
    <font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name val="Calibri Light"/>
      <family val="2"/>
      <scheme val="major"/>
    </font>
    <font>
      <sz val="8"/>
      <color theme="0"/>
      <name val="Calibri"/>
      <family val="2"/>
    </font>
    <font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pivotButton="1" applyFont="1"/>
    <xf numFmtId="0" fontId="0" fillId="0" borderId="0" xfId="0" applyFont="1"/>
    <xf numFmtId="0" fontId="3" fillId="0" borderId="0" xfId="0" applyFont="1" applyAlignment="1">
      <alignment horizontal="left" vertical="center"/>
    </xf>
    <xf numFmtId="41" fontId="3" fillId="0" borderId="0" xfId="2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41" fontId="3" fillId="6" borderId="0" xfId="2" applyFont="1" applyFill="1" applyAlignment="1">
      <alignment horizontal="left" vertical="center"/>
    </xf>
    <xf numFmtId="9" fontId="3" fillId="4" borderId="0" xfId="1" applyFont="1" applyFill="1" applyAlignment="1">
      <alignment horizontal="left" vertical="center"/>
    </xf>
    <xf numFmtId="0" fontId="7" fillId="7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/>
    <xf numFmtId="41" fontId="6" fillId="0" borderId="0" xfId="2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2" fontId="0" fillId="3" borderId="0" xfId="3" applyFont="1" applyFill="1" applyAlignment="1">
      <alignment horizontal="center"/>
    </xf>
    <xf numFmtId="42" fontId="8" fillId="2" borderId="0" xfId="3" applyFont="1" applyFill="1" applyAlignment="1">
      <alignment horizontal="center"/>
    </xf>
    <xf numFmtId="9" fontId="8" fillId="0" borderId="0" xfId="1" applyFont="1"/>
    <xf numFmtId="9" fontId="0" fillId="0" borderId="0" xfId="1" applyFont="1"/>
    <xf numFmtId="0" fontId="0" fillId="0" borderId="0" xfId="0" applyFont="1" applyAlignment="1">
      <alignment horizontal="left"/>
    </xf>
    <xf numFmtId="41" fontId="0" fillId="0" borderId="0" xfId="0" applyNumberFormat="1" applyFont="1"/>
    <xf numFmtId="0" fontId="6" fillId="5" borderId="0" xfId="0" applyFont="1" applyFill="1" applyAlignment="1">
      <alignment horizontal="center"/>
    </xf>
    <xf numFmtId="42" fontId="6" fillId="0" borderId="0" xfId="3" applyFont="1" applyAlignment="1">
      <alignment horizontal="center"/>
    </xf>
    <xf numFmtId="0" fontId="8" fillId="8" borderId="0" xfId="0" applyFont="1" applyFill="1" applyAlignment="1">
      <alignment horizontal="center" vertical="center"/>
    </xf>
  </cellXfs>
  <cellStyles count="4">
    <cellStyle name="Millares [0]" xfId="2" builtinId="6"/>
    <cellStyle name="Moneda [0]" xfId="3" builtinId="7"/>
    <cellStyle name="Normal" xfId="0" builtinId="0"/>
    <cellStyle name="Porcentaje" xfId="1" builtinId="5"/>
  </cellStyles>
  <dxfs count="446"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33" formatCode="_ * #,##0_ ;_ * \-#,##0_ ;_ * &quot;-&quot;_ ;_ @_ 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3" formatCode="_ * #,##0_ ;_ * \-#,##0_ ;_ * &quot;-&quot;_ ;_ @_ "/>
    </dxf>
  </dxfs>
  <tableStyles count="0" defaultTableStyle="TableStyleMedium9" defaultPivotStyle="PivotStyleLight16"/>
  <colors>
    <mruColors>
      <color rgb="FF532476"/>
      <color rgb="FF2711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667073123699267"/>
          <c:y val="3.0056692882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'Bandas 2025'!$B$1</c:f>
              <c:strCache>
                <c:ptCount val="1"/>
                <c:pt idx="0">
                  <c:v>SUELDO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'Bandas 2025'!$A$2:$A$535</c:f>
              <c:numCache>
                <c:formatCode>General</c:formatCode>
                <c:ptCount val="534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11</c:v>
                </c:pt>
                <c:pt idx="31">
                  <c:v>10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13</c:v>
                </c:pt>
                <c:pt idx="40">
                  <c:v>11</c:v>
                </c:pt>
                <c:pt idx="41">
                  <c:v>15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17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13</c:v>
                </c:pt>
                <c:pt idx="57">
                  <c:v>15</c:v>
                </c:pt>
                <c:pt idx="58">
                  <c:v>14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13</c:v>
                </c:pt>
                <c:pt idx="68">
                  <c:v>15</c:v>
                </c:pt>
                <c:pt idx="69">
                  <c:v>12</c:v>
                </c:pt>
                <c:pt idx="70">
                  <c:v>16</c:v>
                </c:pt>
                <c:pt idx="71">
                  <c:v>14</c:v>
                </c:pt>
                <c:pt idx="72">
                  <c:v>11</c:v>
                </c:pt>
                <c:pt idx="73">
                  <c:v>11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17</c:v>
                </c:pt>
                <c:pt idx="78">
                  <c:v>13</c:v>
                </c:pt>
                <c:pt idx="79">
                  <c:v>13</c:v>
                </c:pt>
                <c:pt idx="80">
                  <c:v>18</c:v>
                </c:pt>
                <c:pt idx="81">
                  <c:v>14</c:v>
                </c:pt>
                <c:pt idx="82">
                  <c:v>13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11</c:v>
                </c:pt>
                <c:pt idx="89">
                  <c:v>14</c:v>
                </c:pt>
                <c:pt idx="90">
                  <c:v>13</c:v>
                </c:pt>
                <c:pt idx="91">
                  <c:v>11</c:v>
                </c:pt>
                <c:pt idx="92">
                  <c:v>13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17</c:v>
                </c:pt>
                <c:pt idx="97">
                  <c:v>16</c:v>
                </c:pt>
                <c:pt idx="98">
                  <c:v>10</c:v>
                </c:pt>
                <c:pt idx="99">
                  <c:v>14</c:v>
                </c:pt>
                <c:pt idx="100">
                  <c:v>11</c:v>
                </c:pt>
                <c:pt idx="101">
                  <c:v>14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15</c:v>
                </c:pt>
                <c:pt idx="106">
                  <c:v>10</c:v>
                </c:pt>
                <c:pt idx="107">
                  <c:v>13</c:v>
                </c:pt>
                <c:pt idx="108">
                  <c:v>10</c:v>
                </c:pt>
                <c:pt idx="109">
                  <c:v>11</c:v>
                </c:pt>
                <c:pt idx="110">
                  <c:v>11</c:v>
                </c:pt>
                <c:pt idx="111">
                  <c:v>17</c:v>
                </c:pt>
                <c:pt idx="112">
                  <c:v>11</c:v>
                </c:pt>
                <c:pt idx="113">
                  <c:v>10</c:v>
                </c:pt>
                <c:pt idx="114">
                  <c:v>13</c:v>
                </c:pt>
                <c:pt idx="115">
                  <c:v>15</c:v>
                </c:pt>
                <c:pt idx="116">
                  <c:v>13</c:v>
                </c:pt>
                <c:pt idx="117">
                  <c:v>16</c:v>
                </c:pt>
                <c:pt idx="118">
                  <c:v>13</c:v>
                </c:pt>
                <c:pt idx="119">
                  <c:v>13</c:v>
                </c:pt>
                <c:pt idx="120">
                  <c:v>15</c:v>
                </c:pt>
                <c:pt idx="121">
                  <c:v>10</c:v>
                </c:pt>
                <c:pt idx="122">
                  <c:v>15</c:v>
                </c:pt>
                <c:pt idx="123">
                  <c:v>13</c:v>
                </c:pt>
                <c:pt idx="124">
                  <c:v>16</c:v>
                </c:pt>
                <c:pt idx="125">
                  <c:v>11</c:v>
                </c:pt>
                <c:pt idx="126">
                  <c:v>15</c:v>
                </c:pt>
                <c:pt idx="127">
                  <c:v>11</c:v>
                </c:pt>
                <c:pt idx="128">
                  <c:v>13</c:v>
                </c:pt>
                <c:pt idx="129">
                  <c:v>15</c:v>
                </c:pt>
                <c:pt idx="130">
                  <c:v>11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11</c:v>
                </c:pt>
                <c:pt idx="135">
                  <c:v>13</c:v>
                </c:pt>
                <c:pt idx="136">
                  <c:v>14</c:v>
                </c:pt>
                <c:pt idx="137">
                  <c:v>11</c:v>
                </c:pt>
                <c:pt idx="138">
                  <c:v>14</c:v>
                </c:pt>
                <c:pt idx="139">
                  <c:v>13</c:v>
                </c:pt>
                <c:pt idx="140">
                  <c:v>11</c:v>
                </c:pt>
                <c:pt idx="141">
                  <c:v>11</c:v>
                </c:pt>
                <c:pt idx="142">
                  <c:v>14</c:v>
                </c:pt>
                <c:pt idx="143">
                  <c:v>16</c:v>
                </c:pt>
                <c:pt idx="144">
                  <c:v>14</c:v>
                </c:pt>
                <c:pt idx="145">
                  <c:v>11</c:v>
                </c:pt>
                <c:pt idx="146">
                  <c:v>12</c:v>
                </c:pt>
                <c:pt idx="147">
                  <c:v>14</c:v>
                </c:pt>
                <c:pt idx="148">
                  <c:v>11</c:v>
                </c:pt>
                <c:pt idx="149">
                  <c:v>11</c:v>
                </c:pt>
                <c:pt idx="150">
                  <c:v>15</c:v>
                </c:pt>
                <c:pt idx="151">
                  <c:v>10</c:v>
                </c:pt>
                <c:pt idx="152">
                  <c:v>13</c:v>
                </c:pt>
                <c:pt idx="153">
                  <c:v>14</c:v>
                </c:pt>
                <c:pt idx="154">
                  <c:v>11</c:v>
                </c:pt>
                <c:pt idx="155">
                  <c:v>12</c:v>
                </c:pt>
                <c:pt idx="156">
                  <c:v>14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15</c:v>
                </c:pt>
                <c:pt idx="161">
                  <c:v>18</c:v>
                </c:pt>
                <c:pt idx="162">
                  <c:v>16</c:v>
                </c:pt>
                <c:pt idx="163">
                  <c:v>14</c:v>
                </c:pt>
                <c:pt idx="164">
                  <c:v>15</c:v>
                </c:pt>
                <c:pt idx="165">
                  <c:v>13</c:v>
                </c:pt>
                <c:pt idx="166">
                  <c:v>10</c:v>
                </c:pt>
                <c:pt idx="167">
                  <c:v>18</c:v>
                </c:pt>
                <c:pt idx="168">
                  <c:v>11</c:v>
                </c:pt>
                <c:pt idx="169">
                  <c:v>15</c:v>
                </c:pt>
                <c:pt idx="170">
                  <c:v>15</c:v>
                </c:pt>
                <c:pt idx="171">
                  <c:v>13</c:v>
                </c:pt>
                <c:pt idx="172">
                  <c:v>11</c:v>
                </c:pt>
                <c:pt idx="173">
                  <c:v>13</c:v>
                </c:pt>
                <c:pt idx="174">
                  <c:v>13</c:v>
                </c:pt>
                <c:pt idx="175">
                  <c:v>11</c:v>
                </c:pt>
                <c:pt idx="176">
                  <c:v>15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17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11</c:v>
                </c:pt>
                <c:pt idx="188">
                  <c:v>11</c:v>
                </c:pt>
                <c:pt idx="189">
                  <c:v>15</c:v>
                </c:pt>
                <c:pt idx="190">
                  <c:v>15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14</c:v>
                </c:pt>
                <c:pt idx="195">
                  <c:v>14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11</c:v>
                </c:pt>
                <c:pt idx="200">
                  <c:v>14</c:v>
                </c:pt>
                <c:pt idx="201">
                  <c:v>15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15</c:v>
                </c:pt>
                <c:pt idx="206">
                  <c:v>15</c:v>
                </c:pt>
                <c:pt idx="207">
                  <c:v>14</c:v>
                </c:pt>
                <c:pt idx="208">
                  <c:v>17</c:v>
                </c:pt>
                <c:pt idx="209">
                  <c:v>13</c:v>
                </c:pt>
                <c:pt idx="210">
                  <c:v>11</c:v>
                </c:pt>
                <c:pt idx="211">
                  <c:v>15</c:v>
                </c:pt>
                <c:pt idx="212">
                  <c:v>11</c:v>
                </c:pt>
                <c:pt idx="213">
                  <c:v>11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15</c:v>
                </c:pt>
                <c:pt idx="222">
                  <c:v>16</c:v>
                </c:pt>
                <c:pt idx="223">
                  <c:v>15</c:v>
                </c:pt>
                <c:pt idx="224">
                  <c:v>10</c:v>
                </c:pt>
                <c:pt idx="225">
                  <c:v>13</c:v>
                </c:pt>
                <c:pt idx="226">
                  <c:v>15</c:v>
                </c:pt>
                <c:pt idx="227">
                  <c:v>11</c:v>
                </c:pt>
                <c:pt idx="228">
                  <c:v>10</c:v>
                </c:pt>
                <c:pt idx="229">
                  <c:v>18</c:v>
                </c:pt>
                <c:pt idx="230">
                  <c:v>11</c:v>
                </c:pt>
                <c:pt idx="231">
                  <c:v>11</c:v>
                </c:pt>
                <c:pt idx="232">
                  <c:v>15</c:v>
                </c:pt>
                <c:pt idx="233">
                  <c:v>11</c:v>
                </c:pt>
                <c:pt idx="234">
                  <c:v>15</c:v>
                </c:pt>
                <c:pt idx="235">
                  <c:v>17</c:v>
                </c:pt>
                <c:pt idx="236">
                  <c:v>14</c:v>
                </c:pt>
                <c:pt idx="237">
                  <c:v>11</c:v>
                </c:pt>
                <c:pt idx="238">
                  <c:v>13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14</c:v>
                </c:pt>
                <c:pt idx="246">
                  <c:v>11</c:v>
                </c:pt>
                <c:pt idx="247">
                  <c:v>14</c:v>
                </c:pt>
                <c:pt idx="248">
                  <c:v>14</c:v>
                </c:pt>
                <c:pt idx="249">
                  <c:v>16</c:v>
                </c:pt>
                <c:pt idx="250">
                  <c:v>17</c:v>
                </c:pt>
                <c:pt idx="251">
                  <c:v>11</c:v>
                </c:pt>
                <c:pt idx="252">
                  <c:v>15</c:v>
                </c:pt>
                <c:pt idx="253">
                  <c:v>15</c:v>
                </c:pt>
                <c:pt idx="254">
                  <c:v>10</c:v>
                </c:pt>
                <c:pt idx="255">
                  <c:v>18</c:v>
                </c:pt>
                <c:pt idx="256">
                  <c:v>11</c:v>
                </c:pt>
                <c:pt idx="257">
                  <c:v>13</c:v>
                </c:pt>
                <c:pt idx="258">
                  <c:v>13</c:v>
                </c:pt>
                <c:pt idx="259">
                  <c:v>17</c:v>
                </c:pt>
                <c:pt idx="260">
                  <c:v>15</c:v>
                </c:pt>
                <c:pt idx="261">
                  <c:v>15</c:v>
                </c:pt>
                <c:pt idx="262">
                  <c:v>16</c:v>
                </c:pt>
                <c:pt idx="263">
                  <c:v>11</c:v>
                </c:pt>
                <c:pt idx="264">
                  <c:v>15</c:v>
                </c:pt>
                <c:pt idx="265">
                  <c:v>11</c:v>
                </c:pt>
                <c:pt idx="266">
                  <c:v>17</c:v>
                </c:pt>
                <c:pt idx="267">
                  <c:v>14</c:v>
                </c:pt>
                <c:pt idx="268">
                  <c:v>13</c:v>
                </c:pt>
                <c:pt idx="269">
                  <c:v>15</c:v>
                </c:pt>
                <c:pt idx="270">
                  <c:v>11</c:v>
                </c:pt>
                <c:pt idx="271">
                  <c:v>13</c:v>
                </c:pt>
                <c:pt idx="272">
                  <c:v>10</c:v>
                </c:pt>
                <c:pt idx="273">
                  <c:v>11</c:v>
                </c:pt>
                <c:pt idx="274">
                  <c:v>15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10</c:v>
                </c:pt>
                <c:pt idx="280">
                  <c:v>10</c:v>
                </c:pt>
                <c:pt idx="281">
                  <c:v>14</c:v>
                </c:pt>
                <c:pt idx="282">
                  <c:v>18</c:v>
                </c:pt>
                <c:pt idx="283">
                  <c:v>11</c:v>
                </c:pt>
                <c:pt idx="284">
                  <c:v>14</c:v>
                </c:pt>
                <c:pt idx="285">
                  <c:v>13</c:v>
                </c:pt>
                <c:pt idx="286">
                  <c:v>11</c:v>
                </c:pt>
                <c:pt idx="287">
                  <c:v>11</c:v>
                </c:pt>
                <c:pt idx="288">
                  <c:v>15</c:v>
                </c:pt>
                <c:pt idx="289">
                  <c:v>16</c:v>
                </c:pt>
                <c:pt idx="290">
                  <c:v>11</c:v>
                </c:pt>
                <c:pt idx="291">
                  <c:v>13</c:v>
                </c:pt>
                <c:pt idx="292">
                  <c:v>16</c:v>
                </c:pt>
                <c:pt idx="293">
                  <c:v>11</c:v>
                </c:pt>
                <c:pt idx="294">
                  <c:v>10</c:v>
                </c:pt>
                <c:pt idx="295">
                  <c:v>18</c:v>
                </c:pt>
                <c:pt idx="296">
                  <c:v>13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13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13</c:v>
                </c:pt>
                <c:pt idx="305">
                  <c:v>13</c:v>
                </c:pt>
                <c:pt idx="306">
                  <c:v>14</c:v>
                </c:pt>
                <c:pt idx="307">
                  <c:v>13</c:v>
                </c:pt>
                <c:pt idx="308">
                  <c:v>12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14</c:v>
                </c:pt>
                <c:pt idx="313">
                  <c:v>10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14</c:v>
                </c:pt>
                <c:pt idx="318">
                  <c:v>11</c:v>
                </c:pt>
                <c:pt idx="319">
                  <c:v>15</c:v>
                </c:pt>
                <c:pt idx="320">
                  <c:v>13</c:v>
                </c:pt>
                <c:pt idx="321">
                  <c:v>14</c:v>
                </c:pt>
                <c:pt idx="322">
                  <c:v>14</c:v>
                </c:pt>
                <c:pt idx="323">
                  <c:v>13</c:v>
                </c:pt>
                <c:pt idx="324">
                  <c:v>14</c:v>
                </c:pt>
                <c:pt idx="325">
                  <c:v>17</c:v>
                </c:pt>
                <c:pt idx="326">
                  <c:v>11</c:v>
                </c:pt>
                <c:pt idx="327">
                  <c:v>14</c:v>
                </c:pt>
                <c:pt idx="328">
                  <c:v>11</c:v>
                </c:pt>
                <c:pt idx="329">
                  <c:v>11</c:v>
                </c:pt>
                <c:pt idx="330">
                  <c:v>15</c:v>
                </c:pt>
                <c:pt idx="331">
                  <c:v>13</c:v>
                </c:pt>
                <c:pt idx="332">
                  <c:v>15</c:v>
                </c:pt>
                <c:pt idx="333">
                  <c:v>10</c:v>
                </c:pt>
                <c:pt idx="334">
                  <c:v>12</c:v>
                </c:pt>
                <c:pt idx="335">
                  <c:v>11</c:v>
                </c:pt>
                <c:pt idx="336">
                  <c:v>15</c:v>
                </c:pt>
                <c:pt idx="337">
                  <c:v>15</c:v>
                </c:pt>
                <c:pt idx="338">
                  <c:v>17</c:v>
                </c:pt>
                <c:pt idx="339">
                  <c:v>13</c:v>
                </c:pt>
                <c:pt idx="340">
                  <c:v>14</c:v>
                </c:pt>
                <c:pt idx="341">
                  <c:v>15</c:v>
                </c:pt>
                <c:pt idx="342">
                  <c:v>16</c:v>
                </c:pt>
                <c:pt idx="343">
                  <c:v>11</c:v>
                </c:pt>
                <c:pt idx="344">
                  <c:v>11</c:v>
                </c:pt>
                <c:pt idx="345">
                  <c:v>13</c:v>
                </c:pt>
                <c:pt idx="346">
                  <c:v>14</c:v>
                </c:pt>
                <c:pt idx="347">
                  <c:v>10</c:v>
                </c:pt>
                <c:pt idx="348">
                  <c:v>13</c:v>
                </c:pt>
                <c:pt idx="349">
                  <c:v>13</c:v>
                </c:pt>
                <c:pt idx="350">
                  <c:v>10</c:v>
                </c:pt>
                <c:pt idx="351">
                  <c:v>11</c:v>
                </c:pt>
                <c:pt idx="352">
                  <c:v>14</c:v>
                </c:pt>
                <c:pt idx="353">
                  <c:v>17</c:v>
                </c:pt>
                <c:pt idx="354">
                  <c:v>13</c:v>
                </c:pt>
                <c:pt idx="355">
                  <c:v>17</c:v>
                </c:pt>
                <c:pt idx="356">
                  <c:v>10</c:v>
                </c:pt>
                <c:pt idx="357">
                  <c:v>13</c:v>
                </c:pt>
                <c:pt idx="358">
                  <c:v>15</c:v>
                </c:pt>
                <c:pt idx="359">
                  <c:v>15</c:v>
                </c:pt>
                <c:pt idx="360">
                  <c:v>12</c:v>
                </c:pt>
                <c:pt idx="361">
                  <c:v>11</c:v>
                </c:pt>
                <c:pt idx="362">
                  <c:v>15</c:v>
                </c:pt>
                <c:pt idx="363">
                  <c:v>11</c:v>
                </c:pt>
                <c:pt idx="364">
                  <c:v>15</c:v>
                </c:pt>
                <c:pt idx="365">
                  <c:v>11</c:v>
                </c:pt>
                <c:pt idx="366">
                  <c:v>15</c:v>
                </c:pt>
                <c:pt idx="367">
                  <c:v>11</c:v>
                </c:pt>
                <c:pt idx="368">
                  <c:v>13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17</c:v>
                </c:pt>
                <c:pt idx="374">
                  <c:v>16</c:v>
                </c:pt>
                <c:pt idx="375">
                  <c:v>13</c:v>
                </c:pt>
                <c:pt idx="376">
                  <c:v>11</c:v>
                </c:pt>
                <c:pt idx="377">
                  <c:v>15</c:v>
                </c:pt>
                <c:pt idx="378">
                  <c:v>11</c:v>
                </c:pt>
                <c:pt idx="379">
                  <c:v>11</c:v>
                </c:pt>
                <c:pt idx="380">
                  <c:v>13</c:v>
                </c:pt>
                <c:pt idx="381">
                  <c:v>10</c:v>
                </c:pt>
                <c:pt idx="382">
                  <c:v>15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13</c:v>
                </c:pt>
                <c:pt idx="389">
                  <c:v>11</c:v>
                </c:pt>
                <c:pt idx="390">
                  <c:v>17</c:v>
                </c:pt>
                <c:pt idx="391">
                  <c:v>14</c:v>
                </c:pt>
                <c:pt idx="392">
                  <c:v>11</c:v>
                </c:pt>
                <c:pt idx="393">
                  <c:v>14</c:v>
                </c:pt>
                <c:pt idx="394">
                  <c:v>10</c:v>
                </c:pt>
                <c:pt idx="395">
                  <c:v>13</c:v>
                </c:pt>
                <c:pt idx="396">
                  <c:v>15</c:v>
                </c:pt>
                <c:pt idx="397">
                  <c:v>14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13</c:v>
                </c:pt>
                <c:pt idx="402">
                  <c:v>16</c:v>
                </c:pt>
                <c:pt idx="403">
                  <c:v>13</c:v>
                </c:pt>
                <c:pt idx="404">
                  <c:v>13</c:v>
                </c:pt>
                <c:pt idx="405">
                  <c:v>11</c:v>
                </c:pt>
                <c:pt idx="406">
                  <c:v>15</c:v>
                </c:pt>
                <c:pt idx="407">
                  <c:v>10</c:v>
                </c:pt>
                <c:pt idx="408">
                  <c:v>14</c:v>
                </c:pt>
                <c:pt idx="409">
                  <c:v>15</c:v>
                </c:pt>
                <c:pt idx="410">
                  <c:v>11</c:v>
                </c:pt>
                <c:pt idx="411">
                  <c:v>15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14</c:v>
                </c:pt>
                <c:pt idx="417">
                  <c:v>11</c:v>
                </c:pt>
                <c:pt idx="418">
                  <c:v>17</c:v>
                </c:pt>
                <c:pt idx="419">
                  <c:v>15</c:v>
                </c:pt>
                <c:pt idx="420">
                  <c:v>11</c:v>
                </c:pt>
                <c:pt idx="421">
                  <c:v>11</c:v>
                </c:pt>
                <c:pt idx="422">
                  <c:v>12</c:v>
                </c:pt>
                <c:pt idx="423">
                  <c:v>16</c:v>
                </c:pt>
                <c:pt idx="424">
                  <c:v>13</c:v>
                </c:pt>
                <c:pt idx="425">
                  <c:v>16</c:v>
                </c:pt>
                <c:pt idx="426">
                  <c:v>15</c:v>
                </c:pt>
                <c:pt idx="427">
                  <c:v>15</c:v>
                </c:pt>
                <c:pt idx="428">
                  <c:v>18</c:v>
                </c:pt>
                <c:pt idx="429">
                  <c:v>10</c:v>
                </c:pt>
                <c:pt idx="430">
                  <c:v>11</c:v>
                </c:pt>
                <c:pt idx="431">
                  <c:v>13</c:v>
                </c:pt>
                <c:pt idx="432">
                  <c:v>13</c:v>
                </c:pt>
                <c:pt idx="433">
                  <c:v>15</c:v>
                </c:pt>
                <c:pt idx="434">
                  <c:v>10</c:v>
                </c:pt>
                <c:pt idx="435">
                  <c:v>15</c:v>
                </c:pt>
                <c:pt idx="436">
                  <c:v>14</c:v>
                </c:pt>
                <c:pt idx="437">
                  <c:v>15</c:v>
                </c:pt>
                <c:pt idx="438">
                  <c:v>11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14</c:v>
                </c:pt>
                <c:pt idx="443">
                  <c:v>10</c:v>
                </c:pt>
                <c:pt idx="444">
                  <c:v>18</c:v>
                </c:pt>
                <c:pt idx="445">
                  <c:v>15</c:v>
                </c:pt>
                <c:pt idx="446">
                  <c:v>18</c:v>
                </c:pt>
                <c:pt idx="447">
                  <c:v>16</c:v>
                </c:pt>
                <c:pt idx="448">
                  <c:v>14</c:v>
                </c:pt>
                <c:pt idx="449">
                  <c:v>13</c:v>
                </c:pt>
                <c:pt idx="450">
                  <c:v>13</c:v>
                </c:pt>
                <c:pt idx="451">
                  <c:v>14</c:v>
                </c:pt>
                <c:pt idx="452">
                  <c:v>14</c:v>
                </c:pt>
                <c:pt idx="453">
                  <c:v>11</c:v>
                </c:pt>
                <c:pt idx="454">
                  <c:v>11</c:v>
                </c:pt>
                <c:pt idx="455">
                  <c:v>14</c:v>
                </c:pt>
                <c:pt idx="456">
                  <c:v>15</c:v>
                </c:pt>
                <c:pt idx="457">
                  <c:v>14</c:v>
                </c:pt>
                <c:pt idx="458">
                  <c:v>11</c:v>
                </c:pt>
                <c:pt idx="459">
                  <c:v>11</c:v>
                </c:pt>
                <c:pt idx="460">
                  <c:v>13</c:v>
                </c:pt>
                <c:pt idx="461">
                  <c:v>13</c:v>
                </c:pt>
                <c:pt idx="462">
                  <c:v>11</c:v>
                </c:pt>
                <c:pt idx="463">
                  <c:v>14</c:v>
                </c:pt>
                <c:pt idx="464">
                  <c:v>14</c:v>
                </c:pt>
                <c:pt idx="465">
                  <c:v>10</c:v>
                </c:pt>
                <c:pt idx="466">
                  <c:v>13</c:v>
                </c:pt>
                <c:pt idx="467">
                  <c:v>15</c:v>
                </c:pt>
                <c:pt idx="468">
                  <c:v>13</c:v>
                </c:pt>
                <c:pt idx="469">
                  <c:v>14</c:v>
                </c:pt>
                <c:pt idx="470">
                  <c:v>10</c:v>
                </c:pt>
                <c:pt idx="471">
                  <c:v>14</c:v>
                </c:pt>
                <c:pt idx="472">
                  <c:v>11</c:v>
                </c:pt>
                <c:pt idx="473">
                  <c:v>10</c:v>
                </c:pt>
                <c:pt idx="474">
                  <c:v>11</c:v>
                </c:pt>
                <c:pt idx="475">
                  <c:v>16</c:v>
                </c:pt>
                <c:pt idx="476">
                  <c:v>15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15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11</c:v>
                </c:pt>
                <c:pt idx="485">
                  <c:v>13</c:v>
                </c:pt>
                <c:pt idx="486">
                  <c:v>15</c:v>
                </c:pt>
                <c:pt idx="487">
                  <c:v>15</c:v>
                </c:pt>
                <c:pt idx="488">
                  <c:v>13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13</c:v>
                </c:pt>
                <c:pt idx="494">
                  <c:v>17</c:v>
                </c:pt>
                <c:pt idx="495">
                  <c:v>16</c:v>
                </c:pt>
                <c:pt idx="496">
                  <c:v>16</c:v>
                </c:pt>
                <c:pt idx="497">
                  <c:v>13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15</c:v>
                </c:pt>
                <c:pt idx="503">
                  <c:v>15</c:v>
                </c:pt>
                <c:pt idx="504">
                  <c:v>16</c:v>
                </c:pt>
                <c:pt idx="505">
                  <c:v>15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14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11</c:v>
                </c:pt>
                <c:pt idx="524">
                  <c:v>11</c:v>
                </c:pt>
                <c:pt idx="525">
                  <c:v>13</c:v>
                </c:pt>
                <c:pt idx="526">
                  <c:v>13</c:v>
                </c:pt>
                <c:pt idx="527">
                  <c:v>11</c:v>
                </c:pt>
                <c:pt idx="528">
                  <c:v>13</c:v>
                </c:pt>
                <c:pt idx="529">
                  <c:v>11</c:v>
                </c:pt>
                <c:pt idx="530">
                  <c:v>15</c:v>
                </c:pt>
                <c:pt idx="531">
                  <c:v>11</c:v>
                </c:pt>
                <c:pt idx="532">
                  <c:v>11</c:v>
                </c:pt>
                <c:pt idx="533">
                  <c:v>13</c:v>
                </c:pt>
              </c:numCache>
            </c:numRef>
          </c:xVal>
          <c:yVal>
            <c:numRef>
              <c:f>'Bandas 2025'!$B$2:$B$535</c:f>
              <c:numCache>
                <c:formatCode>_(* #,##0_);_(* \(#,##0\);_(* "-"_);_(@_)</c:formatCode>
                <c:ptCount val="534"/>
                <c:pt idx="0">
                  <c:v>540000</c:v>
                </c:pt>
                <c:pt idx="1">
                  <c:v>540000</c:v>
                </c:pt>
                <c:pt idx="2">
                  <c:v>1900000</c:v>
                </c:pt>
                <c:pt idx="3">
                  <c:v>540000</c:v>
                </c:pt>
                <c:pt idx="4">
                  <c:v>3509000</c:v>
                </c:pt>
                <c:pt idx="5">
                  <c:v>3274000</c:v>
                </c:pt>
                <c:pt idx="6">
                  <c:v>6738000</c:v>
                </c:pt>
                <c:pt idx="7">
                  <c:v>2539000</c:v>
                </c:pt>
                <c:pt idx="8">
                  <c:v>1244000</c:v>
                </c:pt>
                <c:pt idx="9">
                  <c:v>1901000</c:v>
                </c:pt>
                <c:pt idx="10">
                  <c:v>2900000</c:v>
                </c:pt>
                <c:pt idx="11">
                  <c:v>3715000</c:v>
                </c:pt>
                <c:pt idx="12">
                  <c:v>2600000</c:v>
                </c:pt>
                <c:pt idx="13">
                  <c:v>2400000</c:v>
                </c:pt>
                <c:pt idx="14">
                  <c:v>3150000</c:v>
                </c:pt>
                <c:pt idx="15">
                  <c:v>3000000</c:v>
                </c:pt>
                <c:pt idx="16">
                  <c:v>3700000</c:v>
                </c:pt>
                <c:pt idx="17">
                  <c:v>1232000</c:v>
                </c:pt>
                <c:pt idx="18">
                  <c:v>610000</c:v>
                </c:pt>
                <c:pt idx="19">
                  <c:v>570000</c:v>
                </c:pt>
                <c:pt idx="20">
                  <c:v>600000</c:v>
                </c:pt>
                <c:pt idx="21">
                  <c:v>570000</c:v>
                </c:pt>
                <c:pt idx="22">
                  <c:v>570000</c:v>
                </c:pt>
                <c:pt idx="23">
                  <c:v>1260000</c:v>
                </c:pt>
                <c:pt idx="24">
                  <c:v>1680000</c:v>
                </c:pt>
                <c:pt idx="25">
                  <c:v>1500000</c:v>
                </c:pt>
                <c:pt idx="26">
                  <c:v>1150000</c:v>
                </c:pt>
                <c:pt idx="27">
                  <c:v>3450000</c:v>
                </c:pt>
                <c:pt idx="28">
                  <c:v>3100000</c:v>
                </c:pt>
                <c:pt idx="29">
                  <c:v>2914000</c:v>
                </c:pt>
                <c:pt idx="30">
                  <c:v>570000</c:v>
                </c:pt>
                <c:pt idx="31">
                  <c:v>570000</c:v>
                </c:pt>
                <c:pt idx="32">
                  <c:v>4047000</c:v>
                </c:pt>
                <c:pt idx="33">
                  <c:v>820000</c:v>
                </c:pt>
                <c:pt idx="34">
                  <c:v>1075000</c:v>
                </c:pt>
                <c:pt idx="35">
                  <c:v>730000</c:v>
                </c:pt>
                <c:pt idx="36">
                  <c:v>825000</c:v>
                </c:pt>
                <c:pt idx="37">
                  <c:v>780000</c:v>
                </c:pt>
                <c:pt idx="38">
                  <c:v>2000000</c:v>
                </c:pt>
                <c:pt idx="39">
                  <c:v>682000</c:v>
                </c:pt>
                <c:pt idx="40">
                  <c:v>570000</c:v>
                </c:pt>
                <c:pt idx="41">
                  <c:v>2373000</c:v>
                </c:pt>
                <c:pt idx="42">
                  <c:v>1220000</c:v>
                </c:pt>
                <c:pt idx="43">
                  <c:v>892000</c:v>
                </c:pt>
                <c:pt idx="44">
                  <c:v>740000</c:v>
                </c:pt>
                <c:pt idx="45">
                  <c:v>787000</c:v>
                </c:pt>
                <c:pt idx="46">
                  <c:v>783000</c:v>
                </c:pt>
                <c:pt idx="47">
                  <c:v>3500000</c:v>
                </c:pt>
                <c:pt idx="48">
                  <c:v>4300000</c:v>
                </c:pt>
                <c:pt idx="49">
                  <c:v>630000</c:v>
                </c:pt>
                <c:pt idx="50">
                  <c:v>630000</c:v>
                </c:pt>
                <c:pt idx="51">
                  <c:v>770000</c:v>
                </c:pt>
                <c:pt idx="52">
                  <c:v>2500000</c:v>
                </c:pt>
                <c:pt idx="53">
                  <c:v>550000</c:v>
                </c:pt>
                <c:pt idx="54">
                  <c:v>640000</c:v>
                </c:pt>
                <c:pt idx="55">
                  <c:v>600000</c:v>
                </c:pt>
                <c:pt idx="56">
                  <c:v>682000</c:v>
                </c:pt>
                <c:pt idx="57">
                  <c:v>3125000</c:v>
                </c:pt>
                <c:pt idx="58">
                  <c:v>783000</c:v>
                </c:pt>
                <c:pt idx="59">
                  <c:v>655000</c:v>
                </c:pt>
                <c:pt idx="60">
                  <c:v>580000</c:v>
                </c:pt>
                <c:pt idx="61">
                  <c:v>590000</c:v>
                </c:pt>
                <c:pt idx="62">
                  <c:v>1600000</c:v>
                </c:pt>
                <c:pt idx="63">
                  <c:v>2600000</c:v>
                </c:pt>
                <c:pt idx="64">
                  <c:v>1250000</c:v>
                </c:pt>
                <c:pt idx="65">
                  <c:v>1230000</c:v>
                </c:pt>
                <c:pt idx="66">
                  <c:v>640000</c:v>
                </c:pt>
                <c:pt idx="67">
                  <c:v>630000</c:v>
                </c:pt>
                <c:pt idx="68">
                  <c:v>1550000</c:v>
                </c:pt>
                <c:pt idx="69">
                  <c:v>1120000</c:v>
                </c:pt>
                <c:pt idx="70">
                  <c:v>2150000</c:v>
                </c:pt>
                <c:pt idx="71">
                  <c:v>1450000</c:v>
                </c:pt>
                <c:pt idx="72">
                  <c:v>660000</c:v>
                </c:pt>
                <c:pt idx="73">
                  <c:v>730000</c:v>
                </c:pt>
                <c:pt idx="74">
                  <c:v>1900000</c:v>
                </c:pt>
                <c:pt idx="75">
                  <c:v>2305000</c:v>
                </c:pt>
                <c:pt idx="76">
                  <c:v>1260000</c:v>
                </c:pt>
                <c:pt idx="77">
                  <c:v>3700000</c:v>
                </c:pt>
                <c:pt idx="78">
                  <c:v>1100000</c:v>
                </c:pt>
                <c:pt idx="79">
                  <c:v>1200000</c:v>
                </c:pt>
                <c:pt idx="80">
                  <c:v>7500000</c:v>
                </c:pt>
                <c:pt idx="81">
                  <c:v>1680000</c:v>
                </c:pt>
                <c:pt idx="82">
                  <c:v>630000</c:v>
                </c:pt>
                <c:pt idx="83">
                  <c:v>740000</c:v>
                </c:pt>
                <c:pt idx="84">
                  <c:v>750000</c:v>
                </c:pt>
                <c:pt idx="85">
                  <c:v>1500000</c:v>
                </c:pt>
                <c:pt idx="86">
                  <c:v>1060000</c:v>
                </c:pt>
                <c:pt idx="87">
                  <c:v>1380000</c:v>
                </c:pt>
                <c:pt idx="88">
                  <c:v>795000</c:v>
                </c:pt>
                <c:pt idx="89">
                  <c:v>1063000</c:v>
                </c:pt>
                <c:pt idx="90">
                  <c:v>1053000</c:v>
                </c:pt>
                <c:pt idx="91">
                  <c:v>630000</c:v>
                </c:pt>
                <c:pt idx="92">
                  <c:v>1200000</c:v>
                </c:pt>
                <c:pt idx="93">
                  <c:v>970000</c:v>
                </c:pt>
                <c:pt idx="94">
                  <c:v>570000</c:v>
                </c:pt>
                <c:pt idx="95">
                  <c:v>580000</c:v>
                </c:pt>
                <c:pt idx="96">
                  <c:v>3200000</c:v>
                </c:pt>
                <c:pt idx="97">
                  <c:v>2998800</c:v>
                </c:pt>
                <c:pt idx="98">
                  <c:v>820000</c:v>
                </c:pt>
                <c:pt idx="99">
                  <c:v>1365000</c:v>
                </c:pt>
                <c:pt idx="100">
                  <c:v>620000</c:v>
                </c:pt>
                <c:pt idx="101">
                  <c:v>850000</c:v>
                </c:pt>
                <c:pt idx="102">
                  <c:v>570000</c:v>
                </c:pt>
                <c:pt idx="103">
                  <c:v>660000</c:v>
                </c:pt>
                <c:pt idx="104">
                  <c:v>2750000</c:v>
                </c:pt>
                <c:pt idx="105">
                  <c:v>2925000</c:v>
                </c:pt>
                <c:pt idx="106">
                  <c:v>745000</c:v>
                </c:pt>
                <c:pt idx="107">
                  <c:v>680000</c:v>
                </c:pt>
                <c:pt idx="108">
                  <c:v>820000</c:v>
                </c:pt>
                <c:pt idx="109">
                  <c:v>660000</c:v>
                </c:pt>
                <c:pt idx="110">
                  <c:v>600000</c:v>
                </c:pt>
                <c:pt idx="111">
                  <c:v>2200000</c:v>
                </c:pt>
                <c:pt idx="112">
                  <c:v>1245000</c:v>
                </c:pt>
                <c:pt idx="113">
                  <c:v>570000</c:v>
                </c:pt>
                <c:pt idx="114">
                  <c:v>1100000</c:v>
                </c:pt>
                <c:pt idx="115">
                  <c:v>1575000</c:v>
                </c:pt>
                <c:pt idx="116">
                  <c:v>813000</c:v>
                </c:pt>
                <c:pt idx="117">
                  <c:v>1200000</c:v>
                </c:pt>
                <c:pt idx="118">
                  <c:v>630000</c:v>
                </c:pt>
                <c:pt idx="119">
                  <c:v>798000</c:v>
                </c:pt>
                <c:pt idx="120">
                  <c:v>2900000</c:v>
                </c:pt>
                <c:pt idx="121">
                  <c:v>570000</c:v>
                </c:pt>
                <c:pt idx="122">
                  <c:v>4650000</c:v>
                </c:pt>
                <c:pt idx="123">
                  <c:v>1150000</c:v>
                </c:pt>
                <c:pt idx="124">
                  <c:v>3050000</c:v>
                </c:pt>
                <c:pt idx="125">
                  <c:v>1180000</c:v>
                </c:pt>
                <c:pt idx="126">
                  <c:v>1239000</c:v>
                </c:pt>
                <c:pt idx="127">
                  <c:v>580000</c:v>
                </c:pt>
                <c:pt idx="128">
                  <c:v>1500000</c:v>
                </c:pt>
                <c:pt idx="129">
                  <c:v>1300000</c:v>
                </c:pt>
                <c:pt idx="130">
                  <c:v>780000</c:v>
                </c:pt>
                <c:pt idx="131">
                  <c:v>1330000</c:v>
                </c:pt>
                <c:pt idx="132">
                  <c:v>880000</c:v>
                </c:pt>
                <c:pt idx="133">
                  <c:v>2900000</c:v>
                </c:pt>
                <c:pt idx="134">
                  <c:v>750000</c:v>
                </c:pt>
                <c:pt idx="135">
                  <c:v>1100000</c:v>
                </c:pt>
                <c:pt idx="136">
                  <c:v>2100000</c:v>
                </c:pt>
                <c:pt idx="137">
                  <c:v>1000000</c:v>
                </c:pt>
                <c:pt idx="138">
                  <c:v>930000</c:v>
                </c:pt>
                <c:pt idx="139">
                  <c:v>630000</c:v>
                </c:pt>
                <c:pt idx="140">
                  <c:v>885000</c:v>
                </c:pt>
                <c:pt idx="141">
                  <c:v>800000</c:v>
                </c:pt>
                <c:pt idx="142">
                  <c:v>1000000</c:v>
                </c:pt>
                <c:pt idx="143">
                  <c:v>3433000</c:v>
                </c:pt>
                <c:pt idx="144">
                  <c:v>1400000</c:v>
                </c:pt>
                <c:pt idx="145">
                  <c:v>1580000</c:v>
                </c:pt>
                <c:pt idx="146">
                  <c:v>1000000</c:v>
                </c:pt>
                <c:pt idx="147">
                  <c:v>1470000</c:v>
                </c:pt>
                <c:pt idx="148">
                  <c:v>600000</c:v>
                </c:pt>
                <c:pt idx="149">
                  <c:v>610000</c:v>
                </c:pt>
                <c:pt idx="150">
                  <c:v>3150000</c:v>
                </c:pt>
                <c:pt idx="151">
                  <c:v>637000</c:v>
                </c:pt>
                <c:pt idx="152">
                  <c:v>1250000</c:v>
                </c:pt>
                <c:pt idx="153">
                  <c:v>1475000</c:v>
                </c:pt>
                <c:pt idx="154">
                  <c:v>740000</c:v>
                </c:pt>
                <c:pt idx="155">
                  <c:v>1120000</c:v>
                </c:pt>
                <c:pt idx="156">
                  <c:v>980000</c:v>
                </c:pt>
                <c:pt idx="157">
                  <c:v>572000</c:v>
                </c:pt>
                <c:pt idx="158">
                  <c:v>985000</c:v>
                </c:pt>
                <c:pt idx="159">
                  <c:v>2710000</c:v>
                </c:pt>
                <c:pt idx="160">
                  <c:v>2202500</c:v>
                </c:pt>
                <c:pt idx="161">
                  <c:v>6000000</c:v>
                </c:pt>
                <c:pt idx="162">
                  <c:v>2715000</c:v>
                </c:pt>
                <c:pt idx="163">
                  <c:v>1200000</c:v>
                </c:pt>
                <c:pt idx="164">
                  <c:v>2079000</c:v>
                </c:pt>
                <c:pt idx="165">
                  <c:v>618000</c:v>
                </c:pt>
                <c:pt idx="166">
                  <c:v>567000</c:v>
                </c:pt>
                <c:pt idx="167">
                  <c:v>6700000</c:v>
                </c:pt>
                <c:pt idx="168">
                  <c:v>775000</c:v>
                </c:pt>
                <c:pt idx="169">
                  <c:v>2380000</c:v>
                </c:pt>
                <c:pt idx="170">
                  <c:v>1225000</c:v>
                </c:pt>
                <c:pt idx="171">
                  <c:v>787000</c:v>
                </c:pt>
                <c:pt idx="172">
                  <c:v>655000</c:v>
                </c:pt>
                <c:pt idx="173">
                  <c:v>933000</c:v>
                </c:pt>
                <c:pt idx="174">
                  <c:v>959000</c:v>
                </c:pt>
                <c:pt idx="175">
                  <c:v>570000</c:v>
                </c:pt>
                <c:pt idx="176">
                  <c:v>1424000</c:v>
                </c:pt>
                <c:pt idx="177">
                  <c:v>600000</c:v>
                </c:pt>
                <c:pt idx="178">
                  <c:v>580000</c:v>
                </c:pt>
                <c:pt idx="179">
                  <c:v>1120000</c:v>
                </c:pt>
                <c:pt idx="180">
                  <c:v>3500000</c:v>
                </c:pt>
                <c:pt idx="181">
                  <c:v>610000</c:v>
                </c:pt>
                <c:pt idx="182">
                  <c:v>895000</c:v>
                </c:pt>
                <c:pt idx="183">
                  <c:v>700000</c:v>
                </c:pt>
                <c:pt idx="184">
                  <c:v>850000</c:v>
                </c:pt>
                <c:pt idx="185">
                  <c:v>730000</c:v>
                </c:pt>
                <c:pt idx="186">
                  <c:v>682000</c:v>
                </c:pt>
                <c:pt idx="187">
                  <c:v>725000</c:v>
                </c:pt>
                <c:pt idx="188">
                  <c:v>590000</c:v>
                </c:pt>
                <c:pt idx="189">
                  <c:v>1225000</c:v>
                </c:pt>
                <c:pt idx="190">
                  <c:v>3100000</c:v>
                </c:pt>
                <c:pt idx="191">
                  <c:v>985000</c:v>
                </c:pt>
                <c:pt idx="192">
                  <c:v>740000</c:v>
                </c:pt>
                <c:pt idx="193">
                  <c:v>590000</c:v>
                </c:pt>
                <c:pt idx="194">
                  <c:v>1417000</c:v>
                </c:pt>
                <c:pt idx="195">
                  <c:v>1300000</c:v>
                </c:pt>
                <c:pt idx="196">
                  <c:v>992000</c:v>
                </c:pt>
                <c:pt idx="197">
                  <c:v>2510000</c:v>
                </c:pt>
                <c:pt idx="198">
                  <c:v>1500000</c:v>
                </c:pt>
                <c:pt idx="199">
                  <c:v>985000</c:v>
                </c:pt>
                <c:pt idx="200">
                  <c:v>1100000</c:v>
                </c:pt>
                <c:pt idx="201">
                  <c:v>1200000</c:v>
                </c:pt>
                <c:pt idx="202">
                  <c:v>682000</c:v>
                </c:pt>
                <c:pt idx="203">
                  <c:v>1346000</c:v>
                </c:pt>
                <c:pt idx="204">
                  <c:v>1260000</c:v>
                </c:pt>
                <c:pt idx="205">
                  <c:v>2100000</c:v>
                </c:pt>
                <c:pt idx="206">
                  <c:v>2250000</c:v>
                </c:pt>
                <c:pt idx="207">
                  <c:v>1300000</c:v>
                </c:pt>
                <c:pt idx="208">
                  <c:v>3380000</c:v>
                </c:pt>
                <c:pt idx="209">
                  <c:v>1200000</c:v>
                </c:pt>
                <c:pt idx="210">
                  <c:v>1450000</c:v>
                </c:pt>
                <c:pt idx="211">
                  <c:v>1865000</c:v>
                </c:pt>
                <c:pt idx="212">
                  <c:v>580000</c:v>
                </c:pt>
                <c:pt idx="213">
                  <c:v>670000</c:v>
                </c:pt>
                <c:pt idx="214">
                  <c:v>1300000</c:v>
                </c:pt>
                <c:pt idx="215">
                  <c:v>1210000</c:v>
                </c:pt>
                <c:pt idx="216">
                  <c:v>1600000</c:v>
                </c:pt>
                <c:pt idx="217">
                  <c:v>1127000</c:v>
                </c:pt>
                <c:pt idx="218">
                  <c:v>718000</c:v>
                </c:pt>
                <c:pt idx="219">
                  <c:v>740000</c:v>
                </c:pt>
                <c:pt idx="220">
                  <c:v>1370000</c:v>
                </c:pt>
                <c:pt idx="221">
                  <c:v>1584000</c:v>
                </c:pt>
                <c:pt idx="222">
                  <c:v>2650000</c:v>
                </c:pt>
                <c:pt idx="223">
                  <c:v>2000000</c:v>
                </c:pt>
                <c:pt idx="224">
                  <c:v>580000</c:v>
                </c:pt>
                <c:pt idx="225">
                  <c:v>950000</c:v>
                </c:pt>
                <c:pt idx="226">
                  <c:v>960000</c:v>
                </c:pt>
                <c:pt idx="227">
                  <c:v>970000</c:v>
                </c:pt>
                <c:pt idx="228">
                  <c:v>580000</c:v>
                </c:pt>
                <c:pt idx="229">
                  <c:v>5600000</c:v>
                </c:pt>
                <c:pt idx="230">
                  <c:v>750000</c:v>
                </c:pt>
                <c:pt idx="231">
                  <c:v>1000000</c:v>
                </c:pt>
                <c:pt idx="232">
                  <c:v>3000000</c:v>
                </c:pt>
                <c:pt idx="233">
                  <c:v>625000</c:v>
                </c:pt>
                <c:pt idx="234">
                  <c:v>2202500</c:v>
                </c:pt>
                <c:pt idx="235">
                  <c:v>5800000</c:v>
                </c:pt>
                <c:pt idx="236">
                  <c:v>1300000</c:v>
                </c:pt>
                <c:pt idx="237">
                  <c:v>725000</c:v>
                </c:pt>
                <c:pt idx="238">
                  <c:v>1200000</c:v>
                </c:pt>
                <c:pt idx="239">
                  <c:v>740000</c:v>
                </c:pt>
                <c:pt idx="240">
                  <c:v>575000</c:v>
                </c:pt>
                <c:pt idx="241">
                  <c:v>760000</c:v>
                </c:pt>
                <c:pt idx="242">
                  <c:v>2000000</c:v>
                </c:pt>
                <c:pt idx="243">
                  <c:v>1100000</c:v>
                </c:pt>
                <c:pt idx="244">
                  <c:v>1000000</c:v>
                </c:pt>
                <c:pt idx="245">
                  <c:v>1500000</c:v>
                </c:pt>
                <c:pt idx="246">
                  <c:v>825000</c:v>
                </c:pt>
                <c:pt idx="247">
                  <c:v>1000000</c:v>
                </c:pt>
                <c:pt idx="248">
                  <c:v>2200000</c:v>
                </c:pt>
                <c:pt idx="249">
                  <c:v>2750000</c:v>
                </c:pt>
                <c:pt idx="250">
                  <c:v>4300000</c:v>
                </c:pt>
                <c:pt idx="251">
                  <c:v>651000</c:v>
                </c:pt>
                <c:pt idx="252">
                  <c:v>1600000</c:v>
                </c:pt>
                <c:pt idx="253">
                  <c:v>2030000</c:v>
                </c:pt>
                <c:pt idx="254">
                  <c:v>680000</c:v>
                </c:pt>
                <c:pt idx="255">
                  <c:v>6100000</c:v>
                </c:pt>
                <c:pt idx="256">
                  <c:v>630000</c:v>
                </c:pt>
                <c:pt idx="257">
                  <c:v>840000</c:v>
                </c:pt>
                <c:pt idx="258">
                  <c:v>630000</c:v>
                </c:pt>
                <c:pt idx="259">
                  <c:v>3637000</c:v>
                </c:pt>
                <c:pt idx="260">
                  <c:v>3400000</c:v>
                </c:pt>
                <c:pt idx="261">
                  <c:v>1701000</c:v>
                </c:pt>
                <c:pt idx="262">
                  <c:v>3650000</c:v>
                </c:pt>
                <c:pt idx="263">
                  <c:v>680000</c:v>
                </c:pt>
                <c:pt idx="264">
                  <c:v>1150000</c:v>
                </c:pt>
                <c:pt idx="265">
                  <c:v>775000</c:v>
                </c:pt>
                <c:pt idx="266">
                  <c:v>4507000</c:v>
                </c:pt>
                <c:pt idx="267">
                  <c:v>1050000</c:v>
                </c:pt>
                <c:pt idx="268">
                  <c:v>820000</c:v>
                </c:pt>
                <c:pt idx="269">
                  <c:v>2650000</c:v>
                </c:pt>
                <c:pt idx="270">
                  <c:v>580000</c:v>
                </c:pt>
                <c:pt idx="271">
                  <c:v>1188000</c:v>
                </c:pt>
                <c:pt idx="272">
                  <c:v>735000</c:v>
                </c:pt>
                <c:pt idx="273">
                  <c:v>1450000</c:v>
                </c:pt>
                <c:pt idx="274">
                  <c:v>2200000</c:v>
                </c:pt>
                <c:pt idx="275">
                  <c:v>840000</c:v>
                </c:pt>
                <c:pt idx="276">
                  <c:v>580000</c:v>
                </c:pt>
                <c:pt idx="277">
                  <c:v>1005000</c:v>
                </c:pt>
                <c:pt idx="278">
                  <c:v>693000</c:v>
                </c:pt>
                <c:pt idx="279">
                  <c:v>570000</c:v>
                </c:pt>
                <c:pt idx="280">
                  <c:v>627000</c:v>
                </c:pt>
                <c:pt idx="281">
                  <c:v>1540000</c:v>
                </c:pt>
                <c:pt idx="282">
                  <c:v>6300000</c:v>
                </c:pt>
                <c:pt idx="283">
                  <c:v>630000</c:v>
                </c:pt>
                <c:pt idx="284">
                  <c:v>1000000</c:v>
                </c:pt>
                <c:pt idx="285">
                  <c:v>1200000</c:v>
                </c:pt>
                <c:pt idx="286">
                  <c:v>875000</c:v>
                </c:pt>
                <c:pt idx="287">
                  <c:v>740000</c:v>
                </c:pt>
                <c:pt idx="288">
                  <c:v>3900000</c:v>
                </c:pt>
                <c:pt idx="289">
                  <c:v>4900000</c:v>
                </c:pt>
                <c:pt idx="290">
                  <c:v>780000</c:v>
                </c:pt>
                <c:pt idx="291">
                  <c:v>950000</c:v>
                </c:pt>
                <c:pt idx="292">
                  <c:v>3600000</c:v>
                </c:pt>
                <c:pt idx="293">
                  <c:v>750000</c:v>
                </c:pt>
                <c:pt idx="294">
                  <c:v>775000</c:v>
                </c:pt>
                <c:pt idx="295">
                  <c:v>6700000</c:v>
                </c:pt>
                <c:pt idx="296">
                  <c:v>1230000</c:v>
                </c:pt>
                <c:pt idx="297">
                  <c:v>1005000</c:v>
                </c:pt>
                <c:pt idx="298">
                  <c:v>1200000</c:v>
                </c:pt>
                <c:pt idx="299">
                  <c:v>690000</c:v>
                </c:pt>
                <c:pt idx="300">
                  <c:v>783000</c:v>
                </c:pt>
                <c:pt idx="301">
                  <c:v>1450000</c:v>
                </c:pt>
                <c:pt idx="302">
                  <c:v>580000</c:v>
                </c:pt>
                <c:pt idx="303">
                  <c:v>700000</c:v>
                </c:pt>
                <c:pt idx="304">
                  <c:v>825000</c:v>
                </c:pt>
                <c:pt idx="305">
                  <c:v>612000</c:v>
                </c:pt>
                <c:pt idx="306">
                  <c:v>783000</c:v>
                </c:pt>
                <c:pt idx="307">
                  <c:v>825000</c:v>
                </c:pt>
                <c:pt idx="308">
                  <c:v>1070000</c:v>
                </c:pt>
                <c:pt idx="309">
                  <c:v>775000</c:v>
                </c:pt>
                <c:pt idx="310">
                  <c:v>1200000</c:v>
                </c:pt>
                <c:pt idx="311">
                  <c:v>800000</c:v>
                </c:pt>
                <c:pt idx="312">
                  <c:v>1267000</c:v>
                </c:pt>
                <c:pt idx="313">
                  <c:v>655000</c:v>
                </c:pt>
                <c:pt idx="314">
                  <c:v>3250000</c:v>
                </c:pt>
                <c:pt idx="315">
                  <c:v>1850000</c:v>
                </c:pt>
                <c:pt idx="316">
                  <c:v>800000</c:v>
                </c:pt>
                <c:pt idx="317">
                  <c:v>1055000</c:v>
                </c:pt>
                <c:pt idx="318">
                  <c:v>580000</c:v>
                </c:pt>
                <c:pt idx="319">
                  <c:v>1592000</c:v>
                </c:pt>
                <c:pt idx="320">
                  <c:v>820000</c:v>
                </c:pt>
                <c:pt idx="321">
                  <c:v>677000</c:v>
                </c:pt>
                <c:pt idx="322">
                  <c:v>1350000</c:v>
                </c:pt>
                <c:pt idx="323">
                  <c:v>850000</c:v>
                </c:pt>
                <c:pt idx="324">
                  <c:v>1595000</c:v>
                </c:pt>
                <c:pt idx="325">
                  <c:v>4000000</c:v>
                </c:pt>
                <c:pt idx="326">
                  <c:v>600000</c:v>
                </c:pt>
                <c:pt idx="327">
                  <c:v>1650000</c:v>
                </c:pt>
                <c:pt idx="328">
                  <c:v>570000</c:v>
                </c:pt>
                <c:pt idx="329">
                  <c:v>910000</c:v>
                </c:pt>
                <c:pt idx="330">
                  <c:v>1400000</c:v>
                </c:pt>
                <c:pt idx="331">
                  <c:v>1500000</c:v>
                </c:pt>
                <c:pt idx="332">
                  <c:v>3000000</c:v>
                </c:pt>
                <c:pt idx="333">
                  <c:v>580000</c:v>
                </c:pt>
                <c:pt idx="334">
                  <c:v>1100000</c:v>
                </c:pt>
                <c:pt idx="335">
                  <c:v>1070000</c:v>
                </c:pt>
                <c:pt idx="336">
                  <c:v>1125000</c:v>
                </c:pt>
                <c:pt idx="337">
                  <c:v>1500000</c:v>
                </c:pt>
                <c:pt idx="338">
                  <c:v>4750000</c:v>
                </c:pt>
                <c:pt idx="339">
                  <c:v>826000</c:v>
                </c:pt>
                <c:pt idx="340">
                  <c:v>3300000</c:v>
                </c:pt>
                <c:pt idx="341">
                  <c:v>3125000</c:v>
                </c:pt>
                <c:pt idx="342">
                  <c:v>2600000</c:v>
                </c:pt>
                <c:pt idx="343">
                  <c:v>820000</c:v>
                </c:pt>
                <c:pt idx="344">
                  <c:v>580000</c:v>
                </c:pt>
                <c:pt idx="345">
                  <c:v>650000</c:v>
                </c:pt>
                <c:pt idx="346">
                  <c:v>1847000</c:v>
                </c:pt>
                <c:pt idx="347">
                  <c:v>580000</c:v>
                </c:pt>
                <c:pt idx="348">
                  <c:v>630000</c:v>
                </c:pt>
                <c:pt idx="349">
                  <c:v>825000</c:v>
                </c:pt>
                <c:pt idx="350">
                  <c:v>567000</c:v>
                </c:pt>
                <c:pt idx="351">
                  <c:v>790000</c:v>
                </c:pt>
                <c:pt idx="352">
                  <c:v>1450000</c:v>
                </c:pt>
                <c:pt idx="353">
                  <c:v>3050000</c:v>
                </c:pt>
                <c:pt idx="354">
                  <c:v>682000</c:v>
                </c:pt>
                <c:pt idx="355">
                  <c:v>3150000</c:v>
                </c:pt>
                <c:pt idx="356">
                  <c:v>660000</c:v>
                </c:pt>
                <c:pt idx="357">
                  <c:v>1260000</c:v>
                </c:pt>
                <c:pt idx="358">
                  <c:v>1680000</c:v>
                </c:pt>
                <c:pt idx="359">
                  <c:v>1670000</c:v>
                </c:pt>
                <c:pt idx="360">
                  <c:v>1070000</c:v>
                </c:pt>
                <c:pt idx="361">
                  <c:v>1400000</c:v>
                </c:pt>
                <c:pt idx="362">
                  <c:v>1155000</c:v>
                </c:pt>
                <c:pt idx="363">
                  <c:v>897000</c:v>
                </c:pt>
                <c:pt idx="364">
                  <c:v>945000</c:v>
                </c:pt>
                <c:pt idx="365">
                  <c:v>760000</c:v>
                </c:pt>
                <c:pt idx="366">
                  <c:v>3270000</c:v>
                </c:pt>
                <c:pt idx="367">
                  <c:v>645000</c:v>
                </c:pt>
                <c:pt idx="368">
                  <c:v>892000</c:v>
                </c:pt>
                <c:pt idx="369">
                  <c:v>980000</c:v>
                </c:pt>
                <c:pt idx="370">
                  <c:v>1520000</c:v>
                </c:pt>
                <c:pt idx="371">
                  <c:v>1095000</c:v>
                </c:pt>
                <c:pt idx="372">
                  <c:v>715000</c:v>
                </c:pt>
                <c:pt idx="373">
                  <c:v>3800000</c:v>
                </c:pt>
                <c:pt idx="374">
                  <c:v>3500000</c:v>
                </c:pt>
                <c:pt idx="375">
                  <c:v>750000</c:v>
                </c:pt>
                <c:pt idx="376">
                  <c:v>1170000</c:v>
                </c:pt>
                <c:pt idx="377">
                  <c:v>2800000</c:v>
                </c:pt>
                <c:pt idx="378">
                  <c:v>690000</c:v>
                </c:pt>
                <c:pt idx="379">
                  <c:v>1150000</c:v>
                </c:pt>
                <c:pt idx="380">
                  <c:v>1300000</c:v>
                </c:pt>
                <c:pt idx="381">
                  <c:v>745000</c:v>
                </c:pt>
                <c:pt idx="382">
                  <c:v>2400000</c:v>
                </c:pt>
                <c:pt idx="383">
                  <c:v>670000</c:v>
                </c:pt>
                <c:pt idx="384">
                  <c:v>765000</c:v>
                </c:pt>
                <c:pt idx="385">
                  <c:v>725000</c:v>
                </c:pt>
                <c:pt idx="386">
                  <c:v>1200000</c:v>
                </c:pt>
                <c:pt idx="387">
                  <c:v>580000</c:v>
                </c:pt>
                <c:pt idx="388">
                  <c:v>630000</c:v>
                </c:pt>
                <c:pt idx="389">
                  <c:v>580000</c:v>
                </c:pt>
                <c:pt idx="390">
                  <c:v>3200000</c:v>
                </c:pt>
                <c:pt idx="391">
                  <c:v>1653000</c:v>
                </c:pt>
                <c:pt idx="392">
                  <c:v>750000</c:v>
                </c:pt>
                <c:pt idx="393">
                  <c:v>1297800</c:v>
                </c:pt>
                <c:pt idx="394">
                  <c:v>600000</c:v>
                </c:pt>
                <c:pt idx="395">
                  <c:v>820000</c:v>
                </c:pt>
                <c:pt idx="396">
                  <c:v>1207000</c:v>
                </c:pt>
                <c:pt idx="397">
                  <c:v>3000000</c:v>
                </c:pt>
                <c:pt idx="398">
                  <c:v>1330000</c:v>
                </c:pt>
                <c:pt idx="399">
                  <c:v>1480000</c:v>
                </c:pt>
                <c:pt idx="400">
                  <c:v>2800000</c:v>
                </c:pt>
                <c:pt idx="401">
                  <c:v>880000</c:v>
                </c:pt>
                <c:pt idx="402">
                  <c:v>2003400</c:v>
                </c:pt>
                <c:pt idx="403">
                  <c:v>904000</c:v>
                </c:pt>
                <c:pt idx="404">
                  <c:v>682000</c:v>
                </c:pt>
                <c:pt idx="405">
                  <c:v>750000</c:v>
                </c:pt>
                <c:pt idx="406">
                  <c:v>2600000</c:v>
                </c:pt>
                <c:pt idx="407">
                  <c:v>635000</c:v>
                </c:pt>
                <c:pt idx="408">
                  <c:v>1650000</c:v>
                </c:pt>
                <c:pt idx="409">
                  <c:v>1242000</c:v>
                </c:pt>
                <c:pt idx="410">
                  <c:v>719000</c:v>
                </c:pt>
                <c:pt idx="411">
                  <c:v>3650000</c:v>
                </c:pt>
                <c:pt idx="412">
                  <c:v>580000</c:v>
                </c:pt>
                <c:pt idx="413">
                  <c:v>675000</c:v>
                </c:pt>
                <c:pt idx="414">
                  <c:v>760000</c:v>
                </c:pt>
                <c:pt idx="415">
                  <c:v>595000</c:v>
                </c:pt>
                <c:pt idx="416">
                  <c:v>1100000</c:v>
                </c:pt>
                <c:pt idx="417">
                  <c:v>925000</c:v>
                </c:pt>
                <c:pt idx="418">
                  <c:v>3300000</c:v>
                </c:pt>
                <c:pt idx="419">
                  <c:v>2400000</c:v>
                </c:pt>
                <c:pt idx="420">
                  <c:v>710000</c:v>
                </c:pt>
                <c:pt idx="421">
                  <c:v>1075000</c:v>
                </c:pt>
                <c:pt idx="422">
                  <c:v>1000000</c:v>
                </c:pt>
                <c:pt idx="423">
                  <c:v>3500000</c:v>
                </c:pt>
                <c:pt idx="424">
                  <c:v>693000</c:v>
                </c:pt>
                <c:pt idx="425">
                  <c:v>3200000</c:v>
                </c:pt>
                <c:pt idx="426">
                  <c:v>4600000</c:v>
                </c:pt>
                <c:pt idx="427">
                  <c:v>1958000</c:v>
                </c:pt>
                <c:pt idx="428">
                  <c:v>5600000</c:v>
                </c:pt>
                <c:pt idx="429">
                  <c:v>625000</c:v>
                </c:pt>
                <c:pt idx="430">
                  <c:v>567000</c:v>
                </c:pt>
                <c:pt idx="431">
                  <c:v>1100000</c:v>
                </c:pt>
                <c:pt idx="432">
                  <c:v>716000</c:v>
                </c:pt>
                <c:pt idx="433">
                  <c:v>1150000</c:v>
                </c:pt>
                <c:pt idx="434">
                  <c:v>1102000</c:v>
                </c:pt>
                <c:pt idx="435">
                  <c:v>1890000</c:v>
                </c:pt>
                <c:pt idx="436">
                  <c:v>770000</c:v>
                </c:pt>
                <c:pt idx="437">
                  <c:v>2600000</c:v>
                </c:pt>
                <c:pt idx="438">
                  <c:v>740000</c:v>
                </c:pt>
                <c:pt idx="439">
                  <c:v>2297000</c:v>
                </c:pt>
                <c:pt idx="440">
                  <c:v>1014000</c:v>
                </c:pt>
                <c:pt idx="441">
                  <c:v>1065000</c:v>
                </c:pt>
                <c:pt idx="442">
                  <c:v>1130000</c:v>
                </c:pt>
                <c:pt idx="443">
                  <c:v>745000</c:v>
                </c:pt>
                <c:pt idx="444">
                  <c:v>5850000</c:v>
                </c:pt>
                <c:pt idx="445">
                  <c:v>1850000</c:v>
                </c:pt>
                <c:pt idx="446">
                  <c:v>8600000</c:v>
                </c:pt>
                <c:pt idx="447">
                  <c:v>2900000</c:v>
                </c:pt>
                <c:pt idx="448">
                  <c:v>973000</c:v>
                </c:pt>
                <c:pt idx="449">
                  <c:v>1100000</c:v>
                </c:pt>
                <c:pt idx="450">
                  <c:v>750000</c:v>
                </c:pt>
                <c:pt idx="451">
                  <c:v>973000</c:v>
                </c:pt>
                <c:pt idx="452">
                  <c:v>1155000</c:v>
                </c:pt>
                <c:pt idx="453">
                  <c:v>550000</c:v>
                </c:pt>
                <c:pt idx="454">
                  <c:v>550000</c:v>
                </c:pt>
                <c:pt idx="455">
                  <c:v>1127000</c:v>
                </c:pt>
                <c:pt idx="456">
                  <c:v>914000</c:v>
                </c:pt>
                <c:pt idx="457">
                  <c:v>1105000</c:v>
                </c:pt>
                <c:pt idx="458">
                  <c:v>570000</c:v>
                </c:pt>
                <c:pt idx="459">
                  <c:v>570000</c:v>
                </c:pt>
                <c:pt idx="460">
                  <c:v>610000</c:v>
                </c:pt>
                <c:pt idx="461">
                  <c:v>610000</c:v>
                </c:pt>
                <c:pt idx="462">
                  <c:v>550000</c:v>
                </c:pt>
                <c:pt idx="463">
                  <c:v>1600000</c:v>
                </c:pt>
                <c:pt idx="464">
                  <c:v>1386000</c:v>
                </c:pt>
                <c:pt idx="465">
                  <c:v>550000</c:v>
                </c:pt>
                <c:pt idx="466">
                  <c:v>610000</c:v>
                </c:pt>
                <c:pt idx="467">
                  <c:v>1614000</c:v>
                </c:pt>
                <c:pt idx="468">
                  <c:v>610000</c:v>
                </c:pt>
                <c:pt idx="469">
                  <c:v>853000</c:v>
                </c:pt>
                <c:pt idx="470">
                  <c:v>550000</c:v>
                </c:pt>
                <c:pt idx="471">
                  <c:v>1105000</c:v>
                </c:pt>
                <c:pt idx="472">
                  <c:v>550000</c:v>
                </c:pt>
                <c:pt idx="473">
                  <c:v>550000</c:v>
                </c:pt>
                <c:pt idx="474">
                  <c:v>550000</c:v>
                </c:pt>
                <c:pt idx="475">
                  <c:v>1995000</c:v>
                </c:pt>
                <c:pt idx="476">
                  <c:v>2122000</c:v>
                </c:pt>
                <c:pt idx="477">
                  <c:v>570000</c:v>
                </c:pt>
                <c:pt idx="478">
                  <c:v>570000</c:v>
                </c:pt>
                <c:pt idx="479">
                  <c:v>570000</c:v>
                </c:pt>
                <c:pt idx="480">
                  <c:v>1766000</c:v>
                </c:pt>
                <c:pt idx="481">
                  <c:v>750000</c:v>
                </c:pt>
                <c:pt idx="482">
                  <c:v>610000</c:v>
                </c:pt>
                <c:pt idx="483">
                  <c:v>610000</c:v>
                </c:pt>
                <c:pt idx="484">
                  <c:v>550000</c:v>
                </c:pt>
                <c:pt idx="485">
                  <c:v>1614000</c:v>
                </c:pt>
                <c:pt idx="486">
                  <c:v>1800000</c:v>
                </c:pt>
                <c:pt idx="487">
                  <c:v>1800000</c:v>
                </c:pt>
                <c:pt idx="488">
                  <c:v>610000</c:v>
                </c:pt>
                <c:pt idx="489">
                  <c:v>550000</c:v>
                </c:pt>
                <c:pt idx="490">
                  <c:v>550000</c:v>
                </c:pt>
                <c:pt idx="491">
                  <c:v>550000</c:v>
                </c:pt>
                <c:pt idx="492">
                  <c:v>550000</c:v>
                </c:pt>
                <c:pt idx="493">
                  <c:v>630000</c:v>
                </c:pt>
                <c:pt idx="494">
                  <c:v>5000000</c:v>
                </c:pt>
                <c:pt idx="495">
                  <c:v>3700000</c:v>
                </c:pt>
                <c:pt idx="496">
                  <c:v>2500000</c:v>
                </c:pt>
                <c:pt idx="497">
                  <c:v>750000</c:v>
                </c:pt>
                <c:pt idx="498">
                  <c:v>580000</c:v>
                </c:pt>
                <c:pt idx="499">
                  <c:v>630000</c:v>
                </c:pt>
                <c:pt idx="500">
                  <c:v>716000</c:v>
                </c:pt>
                <c:pt idx="501">
                  <c:v>651000</c:v>
                </c:pt>
                <c:pt idx="502">
                  <c:v>1180000</c:v>
                </c:pt>
                <c:pt idx="503">
                  <c:v>2320000</c:v>
                </c:pt>
                <c:pt idx="504">
                  <c:v>1800000</c:v>
                </c:pt>
                <c:pt idx="505">
                  <c:v>1750000</c:v>
                </c:pt>
                <c:pt idx="506">
                  <c:v>572000</c:v>
                </c:pt>
                <c:pt idx="507">
                  <c:v>572000</c:v>
                </c:pt>
                <c:pt idx="508">
                  <c:v>609000</c:v>
                </c:pt>
                <c:pt idx="509">
                  <c:v>771000</c:v>
                </c:pt>
                <c:pt idx="510">
                  <c:v>567000</c:v>
                </c:pt>
                <c:pt idx="511">
                  <c:v>758000</c:v>
                </c:pt>
                <c:pt idx="512">
                  <c:v>650000</c:v>
                </c:pt>
                <c:pt idx="513">
                  <c:v>605000</c:v>
                </c:pt>
                <c:pt idx="514">
                  <c:v>842000</c:v>
                </c:pt>
                <c:pt idx="515">
                  <c:v>650000</c:v>
                </c:pt>
                <c:pt idx="516">
                  <c:v>567000</c:v>
                </c:pt>
                <c:pt idx="517">
                  <c:v>670000</c:v>
                </c:pt>
                <c:pt idx="518">
                  <c:v>567000</c:v>
                </c:pt>
                <c:pt idx="519" formatCode="General">
                  <c:v>698000</c:v>
                </c:pt>
                <c:pt idx="520" formatCode="General">
                  <c:v>737000</c:v>
                </c:pt>
                <c:pt idx="521" formatCode="General">
                  <c:v>716000</c:v>
                </c:pt>
                <c:pt idx="522" formatCode="General">
                  <c:v>630000</c:v>
                </c:pt>
                <c:pt idx="523" formatCode="General">
                  <c:v>550000</c:v>
                </c:pt>
                <c:pt idx="524" formatCode="General">
                  <c:v>756000</c:v>
                </c:pt>
                <c:pt idx="525" formatCode="General">
                  <c:v>610000</c:v>
                </c:pt>
                <c:pt idx="526" formatCode="General">
                  <c:v>610000</c:v>
                </c:pt>
                <c:pt idx="527" formatCode="General">
                  <c:v>550000</c:v>
                </c:pt>
                <c:pt idx="528" formatCode="General">
                  <c:v>1250000</c:v>
                </c:pt>
                <c:pt idx="529" formatCode="General">
                  <c:v>550000</c:v>
                </c:pt>
                <c:pt idx="530" formatCode="General">
                  <c:v>2500000</c:v>
                </c:pt>
                <c:pt idx="531" formatCode="General">
                  <c:v>550000</c:v>
                </c:pt>
                <c:pt idx="532" formatCode="General">
                  <c:v>550000</c:v>
                </c:pt>
                <c:pt idx="533" formatCode="General">
                  <c:v>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A-4F14-B21A-37411211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75071"/>
        <c:axId val="1416559679"/>
      </c:scatterChart>
      <c:valAx>
        <c:axId val="14165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559679"/>
        <c:crosses val="autoZero"/>
        <c:crossBetween val="midCat"/>
      </c:valAx>
      <c:valAx>
        <c:axId val="1416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5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BANDA SALARIAL OFICIAL 2025</a:t>
            </a:r>
          </a:p>
        </c:rich>
      </c:tx>
      <c:layout>
        <c:manualLayout>
          <c:xMode val="edge"/>
          <c:yMode val="edge"/>
          <c:x val="0.15727615765480837"/>
          <c:y val="1.9649122807017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'Bandas 2025'!$N$4</c:f>
              <c:strCache>
                <c:ptCount val="1"/>
                <c:pt idx="0">
                  <c:v>BANDA 100%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5780640086119127E-2"/>
                  <c:y val="-0.34157565541576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46657360350733"/>
                  <c:y val="-0.30442806393982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'Bandas 2025'!$K$5:$K$16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'Bandas 2025'!$N$5:$N$16</c:f>
              <c:numCache>
                <c:formatCode>_("$"* #,##0_);_("$"* \(#,##0\);_("$"* "-"_);_(@_)</c:formatCode>
                <c:ptCount val="12"/>
                <c:pt idx="0">
                  <c:v>638323.5294117647</c:v>
                </c:pt>
                <c:pt idx="1">
                  <c:v>758892.33870967734</c:v>
                </c:pt>
                <c:pt idx="2">
                  <c:v>948599.99999999988</c:v>
                </c:pt>
                <c:pt idx="3">
                  <c:v>1233179.9999999998</c:v>
                </c:pt>
                <c:pt idx="4">
                  <c:v>1622267.4999999986</c:v>
                </c:pt>
                <c:pt idx="5">
                  <c:v>2238729.1499999985</c:v>
                </c:pt>
                <c:pt idx="6">
                  <c:v>3178995.3929999978</c:v>
                </c:pt>
                <c:pt idx="7">
                  <c:v>4577753.3659199979</c:v>
                </c:pt>
                <c:pt idx="8">
                  <c:v>6775074.9815616012</c:v>
                </c:pt>
                <c:pt idx="9">
                  <c:v>8807597.4760300815</c:v>
                </c:pt>
                <c:pt idx="10">
                  <c:v>11626028.668359708</c:v>
                </c:pt>
                <c:pt idx="11">
                  <c:v>16029827.406374728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E-4937-B7B8-4CBC27AB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68831"/>
        <c:axId val="1416565919"/>
      </c:scatterChart>
      <c:valAx>
        <c:axId val="14165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565919"/>
        <c:crosses val="autoZero"/>
        <c:crossBetween val="midCat"/>
      </c:valAx>
      <c:valAx>
        <c:axId val="14165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56883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[Estructura 2025_ Cramer.xlsx]Bandas 2025!TablaDinámica1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'Bandas 2025'!$L$49</c:f>
              <c:strCache>
                <c:ptCount val="1"/>
                <c:pt idx="0">
                  <c:v>Suma de BANDA 80%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2025'!$L$50:$L$62</c:f>
              <c:numCache>
                <c:formatCode>_(* #,##0_);_(* \(#,##0\);_(* "-"_);_(@_)</c:formatCode>
                <c:ptCount val="12"/>
                <c:pt idx="0">
                  <c:v>510658.82352941181</c:v>
                </c:pt>
                <c:pt idx="1">
                  <c:v>612000</c:v>
                </c:pt>
                <c:pt idx="2">
                  <c:v>758880</c:v>
                </c:pt>
                <c:pt idx="3">
                  <c:v>975800</c:v>
                </c:pt>
                <c:pt idx="4">
                  <c:v>1297813.9999999991</c:v>
                </c:pt>
                <c:pt idx="5">
                  <c:v>1790983.3199999989</c:v>
                </c:pt>
                <c:pt idx="6">
                  <c:v>2543196.3143999986</c:v>
                </c:pt>
                <c:pt idx="7">
                  <c:v>3662202.6927359984</c:v>
                </c:pt>
                <c:pt idx="8">
                  <c:v>5420059.9852492809</c:v>
                </c:pt>
                <c:pt idx="9">
                  <c:v>7046077.9808240654</c:v>
                </c:pt>
                <c:pt idx="10">
                  <c:v>9159901.3750712741</c:v>
                </c:pt>
                <c:pt idx="11">
                  <c:v>12365866.85634622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91-412C-8040-A54711D24FF2}"/>
            </c:ext>
          </c:extLst>
        </c:ser>
        <c:ser>
          <c:idx val="1"/>
          <c:order val="1"/>
          <c:tx>
            <c:strRef>
              <c:f>'Bandas 2025'!$M$49</c:f>
              <c:strCache>
                <c:ptCount val="1"/>
                <c:pt idx="0">
                  <c:v>Suma de BANDA 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2025'!$M$50:$M$62</c:f>
              <c:numCache>
                <c:formatCode>_(* #,##0_);_(* \(#,##0\);_(* "-"_);_(@_)</c:formatCode>
                <c:ptCount val="12"/>
                <c:pt idx="0">
                  <c:v>574491.17647058819</c:v>
                </c:pt>
                <c:pt idx="1">
                  <c:v>688500</c:v>
                </c:pt>
                <c:pt idx="2">
                  <c:v>853739.99999999988</c:v>
                </c:pt>
                <c:pt idx="3">
                  <c:v>1097775</c:v>
                </c:pt>
                <c:pt idx="4">
                  <c:v>1460040.7499999988</c:v>
                </c:pt>
                <c:pt idx="5">
                  <c:v>2014856.2349999987</c:v>
                </c:pt>
                <c:pt idx="6">
                  <c:v>2861095.853699998</c:v>
                </c:pt>
                <c:pt idx="7">
                  <c:v>4119978.0293279984</c:v>
                </c:pt>
                <c:pt idx="8">
                  <c:v>6097567.483405441</c:v>
                </c:pt>
                <c:pt idx="9">
                  <c:v>7926837.7284270739</c:v>
                </c:pt>
                <c:pt idx="10">
                  <c:v>10304889.046955183</c:v>
                </c:pt>
                <c:pt idx="11">
                  <c:v>13911600.213389497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91-412C-8040-A54711D24FF2}"/>
            </c:ext>
          </c:extLst>
        </c:ser>
        <c:ser>
          <c:idx val="2"/>
          <c:order val="2"/>
          <c:tx>
            <c:strRef>
              <c:f>'Bandas 2025'!$N$49</c:f>
              <c:strCache>
                <c:ptCount val="1"/>
                <c:pt idx="0">
                  <c:v>Suma de BANDA 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2025'!$N$50:$N$62</c:f>
              <c:numCache>
                <c:formatCode>_(* #,##0_);_(* \(#,##0\);_(* "-"_);_(@_)</c:formatCode>
                <c:ptCount val="12"/>
                <c:pt idx="0">
                  <c:v>638323.5294117647</c:v>
                </c:pt>
                <c:pt idx="1">
                  <c:v>765000</c:v>
                </c:pt>
                <c:pt idx="2">
                  <c:v>948599.99999999988</c:v>
                </c:pt>
                <c:pt idx="3">
                  <c:v>1219750</c:v>
                </c:pt>
                <c:pt idx="4">
                  <c:v>1622267.4999999986</c:v>
                </c:pt>
                <c:pt idx="5">
                  <c:v>2238729.1499999985</c:v>
                </c:pt>
                <c:pt idx="6">
                  <c:v>3178995.3929999978</c:v>
                </c:pt>
                <c:pt idx="7">
                  <c:v>4577753.3659199979</c:v>
                </c:pt>
                <c:pt idx="8">
                  <c:v>6775074.9815616012</c:v>
                </c:pt>
                <c:pt idx="9">
                  <c:v>8807597.4760300815</c:v>
                </c:pt>
                <c:pt idx="10">
                  <c:v>11449876.718839092</c:v>
                </c:pt>
                <c:pt idx="11">
                  <c:v>15457333.570432775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591-412C-8040-A54711D24FF2}"/>
            </c:ext>
          </c:extLst>
        </c:ser>
        <c:ser>
          <c:idx val="3"/>
          <c:order val="3"/>
          <c:tx>
            <c:strRef>
              <c:f>'Bandas 2025'!$O$49</c:f>
              <c:strCache>
                <c:ptCount val="1"/>
                <c:pt idx="0">
                  <c:v>Suma de BANDA 110%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2025'!$O$50:$O$62</c:f>
              <c:numCache>
                <c:formatCode>_(* #,##0_);_(* \(#,##0\);_(* "-"_);_(@_)</c:formatCode>
                <c:ptCount val="12"/>
                <c:pt idx="0">
                  <c:v>702155.8823529412</c:v>
                </c:pt>
                <c:pt idx="1">
                  <c:v>841500.00000000012</c:v>
                </c:pt>
                <c:pt idx="2">
                  <c:v>1043460</c:v>
                </c:pt>
                <c:pt idx="3">
                  <c:v>1341725</c:v>
                </c:pt>
                <c:pt idx="4">
                  <c:v>1784494.2499999986</c:v>
                </c:pt>
                <c:pt idx="5">
                  <c:v>2462602.0649999985</c:v>
                </c:pt>
                <c:pt idx="6">
                  <c:v>3496894.9322999981</c:v>
                </c:pt>
                <c:pt idx="7">
                  <c:v>5035528.7025119979</c:v>
                </c:pt>
                <c:pt idx="8">
                  <c:v>7452582.4797177622</c:v>
                </c:pt>
                <c:pt idx="9">
                  <c:v>9688357.22363309</c:v>
                </c:pt>
                <c:pt idx="10">
                  <c:v>12594864.390723003</c:v>
                </c:pt>
                <c:pt idx="11">
                  <c:v>17003066.927476052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591-412C-8040-A54711D24FF2}"/>
            </c:ext>
          </c:extLst>
        </c:ser>
        <c:ser>
          <c:idx val="4"/>
          <c:order val="4"/>
          <c:tx>
            <c:strRef>
              <c:f>'Bandas 2025'!$P$49</c:f>
              <c:strCache>
                <c:ptCount val="1"/>
                <c:pt idx="0">
                  <c:v>Suma de BANDA 120%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2025'!$P$50:$P$62</c:f>
              <c:numCache>
                <c:formatCode>_(* #,##0_);_(* \(#,##0\);_(* "-"_);_(@_)</c:formatCode>
                <c:ptCount val="12"/>
                <c:pt idx="0">
                  <c:v>765988.23529411759</c:v>
                </c:pt>
                <c:pt idx="1">
                  <c:v>918000</c:v>
                </c:pt>
                <c:pt idx="2">
                  <c:v>1138319.9999999998</c:v>
                </c:pt>
                <c:pt idx="3">
                  <c:v>1463700</c:v>
                </c:pt>
                <c:pt idx="4">
                  <c:v>1946720.9999999981</c:v>
                </c:pt>
                <c:pt idx="5">
                  <c:v>2686474.9799999981</c:v>
                </c:pt>
                <c:pt idx="6">
                  <c:v>3814794.471599997</c:v>
                </c:pt>
                <c:pt idx="7">
                  <c:v>5493304.0391039969</c:v>
                </c:pt>
                <c:pt idx="8">
                  <c:v>8130089.9778739214</c:v>
                </c:pt>
                <c:pt idx="9">
                  <c:v>10569116.971236097</c:v>
                </c:pt>
                <c:pt idx="10">
                  <c:v>13739852.06260691</c:v>
                </c:pt>
                <c:pt idx="11">
                  <c:v>18548800.28451933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91-412C-8040-A54711D24FF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670479"/>
        <c:axId val="804671311"/>
      </c:barChart>
      <c:catAx>
        <c:axId val="80467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4671311"/>
        <c:crosses val="autoZero"/>
        <c:auto val="1"/>
        <c:lblAlgn val="ctr"/>
        <c:lblOffset val="100"/>
        <c:noMultiLvlLbl val="0"/>
      </c:catAx>
      <c:valAx>
        <c:axId val="8046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46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[Estructura 2025_ Cramer.xlsx]Bandas 2025!TablaDinámica5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'Bandas 2025'!$E$51</c:f>
              <c:strCache>
                <c:ptCount val="1"/>
                <c:pt idx="0">
                  <c:v>Suma de BANDA 80%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2025'!$E$52:$E$62</c:f>
              <c:numCache>
                <c:formatCode>_(* #,##0_);_(* \(#,##0\);_(* "-"_);_(@_)</c:formatCode>
                <c:ptCount val="10"/>
                <c:pt idx="0">
                  <c:v>521257.14285714284</c:v>
                </c:pt>
                <c:pt idx="1">
                  <c:v>603349.06832298136</c:v>
                </c:pt>
                <c:pt idx="2">
                  <c:v>694032.18390804599</c:v>
                </c:pt>
                <c:pt idx="3">
                  <c:v>975800</c:v>
                </c:pt>
                <c:pt idx="4">
                  <c:v>1139438.9041095891</c:v>
                </c:pt>
                <c:pt idx="5">
                  <c:v>1669295.6521739131</c:v>
                </c:pt>
                <c:pt idx="6">
                  <c:v>2308272.5925925928</c:v>
                </c:pt>
                <c:pt idx="7">
                  <c:v>3027161.9047619049</c:v>
                </c:pt>
                <c:pt idx="8">
                  <c:v>5213672.7272727275</c:v>
                </c:pt>
                <c:pt idx="9">
                  <c:v>6240000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9-4343-97D7-7316B46EA0FB}"/>
            </c:ext>
          </c:extLst>
        </c:ser>
        <c:ser>
          <c:idx val="1"/>
          <c:order val="1"/>
          <c:tx>
            <c:strRef>
              <c:f>'Bandas 2025'!$F$51</c:f>
              <c:strCache>
                <c:ptCount val="1"/>
                <c:pt idx="0">
                  <c:v>Suma de BANDA 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2025'!$F$52:$F$62</c:f>
              <c:numCache>
                <c:formatCode>_(* #,##0_);_(* \(#,##0\);_(* "-"_);_(@_)</c:formatCode>
                <c:ptCount val="10"/>
                <c:pt idx="0">
                  <c:v>586414.28571428568</c:v>
                </c:pt>
                <c:pt idx="1">
                  <c:v>678767.70186335407</c:v>
                </c:pt>
                <c:pt idx="2">
                  <c:v>780786.20689655165</c:v>
                </c:pt>
                <c:pt idx="3">
                  <c:v>1097775</c:v>
                </c:pt>
                <c:pt idx="4">
                  <c:v>1281868.7671232878</c:v>
                </c:pt>
                <c:pt idx="5">
                  <c:v>1877957.6086956523</c:v>
                </c:pt>
                <c:pt idx="6">
                  <c:v>2596806.6666666665</c:v>
                </c:pt>
                <c:pt idx="7">
                  <c:v>3405557.1428571432</c:v>
                </c:pt>
                <c:pt idx="8">
                  <c:v>5865381.8181818184</c:v>
                </c:pt>
                <c:pt idx="9">
                  <c:v>7020000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9-4343-97D7-7316B46EA0FB}"/>
            </c:ext>
          </c:extLst>
        </c:ser>
        <c:ser>
          <c:idx val="2"/>
          <c:order val="2"/>
          <c:tx>
            <c:strRef>
              <c:f>'Bandas 2025'!$G$51</c:f>
              <c:strCache>
                <c:ptCount val="1"/>
                <c:pt idx="0">
                  <c:v>Suma de BANDA 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2025'!$G$52:$G$62</c:f>
              <c:numCache>
                <c:formatCode>_(* #,##0_);_(* \(#,##0\);_(* "-"_);_(@_)</c:formatCode>
                <c:ptCount val="10"/>
                <c:pt idx="0">
                  <c:v>651571.42857142852</c:v>
                </c:pt>
                <c:pt idx="1">
                  <c:v>754186.33540372667</c:v>
                </c:pt>
                <c:pt idx="2">
                  <c:v>867540.22988505743</c:v>
                </c:pt>
                <c:pt idx="3">
                  <c:v>1219750</c:v>
                </c:pt>
                <c:pt idx="4">
                  <c:v>1424298.6301369863</c:v>
                </c:pt>
                <c:pt idx="5">
                  <c:v>2086619.5652173914</c:v>
                </c:pt>
                <c:pt idx="6">
                  <c:v>2885340.7407407407</c:v>
                </c:pt>
                <c:pt idx="7">
                  <c:v>3783952.3809523811</c:v>
                </c:pt>
                <c:pt idx="8">
                  <c:v>6517090.9090909092</c:v>
                </c:pt>
                <c:pt idx="9">
                  <c:v>7800000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9-4343-97D7-7316B46EA0FB}"/>
            </c:ext>
          </c:extLst>
        </c:ser>
        <c:ser>
          <c:idx val="3"/>
          <c:order val="3"/>
          <c:tx>
            <c:strRef>
              <c:f>'Bandas 2025'!$H$51</c:f>
              <c:strCache>
                <c:ptCount val="1"/>
                <c:pt idx="0">
                  <c:v>Suma de BANDA 110%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2025'!$H$52:$H$62</c:f>
              <c:numCache>
                <c:formatCode>_(* #,##0_);_(* \(#,##0\);_(* "-"_);_(@_)</c:formatCode>
                <c:ptCount val="10"/>
                <c:pt idx="0">
                  <c:v>716728.57142857148</c:v>
                </c:pt>
                <c:pt idx="1">
                  <c:v>829604.96894409938</c:v>
                </c:pt>
                <c:pt idx="2">
                  <c:v>954294.25287356321</c:v>
                </c:pt>
                <c:pt idx="3">
                  <c:v>1341725</c:v>
                </c:pt>
                <c:pt idx="4">
                  <c:v>1566728.493150685</c:v>
                </c:pt>
                <c:pt idx="5">
                  <c:v>2295281.5217391308</c:v>
                </c:pt>
                <c:pt idx="6">
                  <c:v>3173874.8148148148</c:v>
                </c:pt>
                <c:pt idx="7">
                  <c:v>4162347.6190476194</c:v>
                </c:pt>
                <c:pt idx="8">
                  <c:v>7168800.0000000009</c:v>
                </c:pt>
                <c:pt idx="9">
                  <c:v>8580000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9-4343-97D7-7316B46EA0FB}"/>
            </c:ext>
          </c:extLst>
        </c:ser>
        <c:ser>
          <c:idx val="4"/>
          <c:order val="4"/>
          <c:tx>
            <c:strRef>
              <c:f>'Bandas 2025'!$I$51</c:f>
              <c:strCache>
                <c:ptCount val="1"/>
                <c:pt idx="0">
                  <c:v>Suma de BANDA 120%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2025'!$I$52:$I$62</c:f>
              <c:numCache>
                <c:formatCode>_(* #,##0_);_(* \(#,##0\);_(* "-"_);_(@_)</c:formatCode>
                <c:ptCount val="10"/>
                <c:pt idx="0">
                  <c:v>781885.7142857142</c:v>
                </c:pt>
                <c:pt idx="1">
                  <c:v>905023.60248447198</c:v>
                </c:pt>
                <c:pt idx="2">
                  <c:v>1041048.2758620689</c:v>
                </c:pt>
                <c:pt idx="3">
                  <c:v>1463700</c:v>
                </c:pt>
                <c:pt idx="4">
                  <c:v>1709158.3561643835</c:v>
                </c:pt>
                <c:pt idx="5">
                  <c:v>2503943.4782608696</c:v>
                </c:pt>
                <c:pt idx="6">
                  <c:v>3462408.8888888885</c:v>
                </c:pt>
                <c:pt idx="7">
                  <c:v>4540742.8571428573</c:v>
                </c:pt>
                <c:pt idx="8">
                  <c:v>7820509.0909090908</c:v>
                </c:pt>
                <c:pt idx="9">
                  <c:v>9360000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E9-4343-97D7-7316B46E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808"/>
        <c:axId val="106666416"/>
      </c:barChart>
      <c:catAx>
        <c:axId val="1066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66416"/>
        <c:crosses val="autoZero"/>
        <c:auto val="1"/>
        <c:lblAlgn val="ctr"/>
        <c:lblOffset val="100"/>
        <c:noMultiLvlLbl val="0"/>
      </c:catAx>
      <c:valAx>
        <c:axId val="1066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6616</xdr:colOff>
      <xdr:row>16</xdr:row>
      <xdr:rowOff>123026</xdr:rowOff>
    </xdr:from>
    <xdr:to>
      <xdr:col>9</xdr:col>
      <xdr:colOff>10584</xdr:colOff>
      <xdr:row>34</xdr:row>
      <xdr:rowOff>158750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3</xdr:rowOff>
    </xdr:from>
    <xdr:to>
      <xdr:col>16</xdr:col>
      <xdr:colOff>0</xdr:colOff>
      <xdr:row>35</xdr:row>
      <xdr:rowOff>10585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7276</xdr:colOff>
      <xdr:row>35</xdr:row>
      <xdr:rowOff>171186</xdr:rowOff>
    </xdr:from>
    <xdr:to>
      <xdr:col>16</xdr:col>
      <xdr:colOff>0</xdr:colOff>
      <xdr:row>46</xdr:row>
      <xdr:rowOff>201082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825500</xdr:colOff>
      <xdr:row>36</xdr:row>
      <xdr:rowOff>105834</xdr:rowOff>
    </xdr:from>
    <xdr:to>
      <xdr:col>9</xdr:col>
      <xdr:colOff>21167</xdr:colOff>
      <xdr:row>48</xdr:row>
      <xdr:rowOff>127000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edina\OneDrive%20-%20CARLOS%20CRAMER%20PRODUCTOS%20AROMATICOS%20SACI\Documentos\Estructura\An&#225;lisis%20Estructura%20Cram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Análisis"/>
      <sheetName val="Análisis DC"/>
      <sheetName val="Update Dc"/>
      <sheetName val="Reporte de Estructura - Dotació"/>
      <sheetName val="Bandas 2025"/>
      <sheetName val="Hoja2"/>
      <sheetName val="Bandas"/>
      <sheetName val="Tabla Dinámica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O6" t="str">
            <v>Asistente De Servicios Generales</v>
          </cell>
          <cell r="Q6" t="str">
            <v>Lucerna 4925</v>
          </cell>
          <cell r="S6" t="str">
            <v>Hernan Alberto Solar Guzman</v>
          </cell>
          <cell r="T6" t="str">
            <v>Jefe De Servicios Generales</v>
          </cell>
          <cell r="U6" t="str">
            <v>11.363.171-6</v>
          </cell>
          <cell r="V6">
            <v>10</v>
          </cell>
        </row>
        <row r="7">
          <cell r="O7" t="str">
            <v>Asistente De Servicios Generales</v>
          </cell>
          <cell r="Q7" t="str">
            <v>Lucerna 4925</v>
          </cell>
          <cell r="S7" t="str">
            <v>Hernan Alberto Solar Guzman</v>
          </cell>
          <cell r="T7" t="str">
            <v>Jefe De Servicios Generales</v>
          </cell>
          <cell r="U7" t="str">
            <v>11.363.171-6</v>
          </cell>
          <cell r="V7">
            <v>10</v>
          </cell>
        </row>
        <row r="8">
          <cell r="O8" t="str">
            <v>Peoneta</v>
          </cell>
          <cell r="Q8" t="str">
            <v>Balmaceda 3050</v>
          </cell>
          <cell r="S8" t="str">
            <v>Lucio Borquez Muñoz</v>
          </cell>
          <cell r="T8" t="str">
            <v>Jefe De Transportes</v>
          </cell>
          <cell r="U8" t="str">
            <v>10.947.411-8</v>
          </cell>
          <cell r="V8">
            <v>10</v>
          </cell>
        </row>
        <row r="9">
          <cell r="O9" t="str">
            <v>Ayudante De Bodega</v>
          </cell>
          <cell r="Q9" t="str">
            <v>Lucerna 4925</v>
          </cell>
          <cell r="S9" t="str">
            <v>Nelson Alfonso Sepulveda Oviedo</v>
          </cell>
          <cell r="T9" t="str">
            <v>Jefe Bodega De Exportaciones</v>
          </cell>
          <cell r="U9" t="str">
            <v>9.583.064-1</v>
          </cell>
          <cell r="V9">
            <v>10</v>
          </cell>
        </row>
        <row r="10">
          <cell r="O10" t="str">
            <v>Ayudante De Bodega</v>
          </cell>
          <cell r="Q10" t="str">
            <v>Lucerna 4925</v>
          </cell>
          <cell r="S10" t="str">
            <v>Nelson Alfonso Sepulveda Oviedo</v>
          </cell>
          <cell r="T10" t="str">
            <v>Jefe Bodega De Exportaciones</v>
          </cell>
          <cell r="U10" t="str">
            <v>9.583.064-1</v>
          </cell>
          <cell r="V10">
            <v>10</v>
          </cell>
        </row>
        <row r="11">
          <cell r="O11" t="str">
            <v>Ayudante De Bodega</v>
          </cell>
          <cell r="Q11" t="str">
            <v>Lucerna 4925</v>
          </cell>
          <cell r="S11" t="str">
            <v>Nelson Alfonso Sepulveda Oviedo</v>
          </cell>
          <cell r="T11" t="str">
            <v>Jefe Bodega De Exportaciones</v>
          </cell>
          <cell r="U11" t="str">
            <v>9.583.064-1</v>
          </cell>
          <cell r="V11">
            <v>10</v>
          </cell>
        </row>
        <row r="12">
          <cell r="O12" t="str">
            <v>Peoneta</v>
          </cell>
          <cell r="Q12" t="str">
            <v>Balmaceda 3050</v>
          </cell>
          <cell r="S12" t="str">
            <v>Lucio Borquez Muñoz</v>
          </cell>
          <cell r="T12" t="str">
            <v>Jefe De Transportes</v>
          </cell>
          <cell r="U12" t="str">
            <v>10.947.411-8</v>
          </cell>
          <cell r="V12">
            <v>10</v>
          </cell>
        </row>
        <row r="13">
          <cell r="O13" t="str">
            <v>Ayudante De Bodega</v>
          </cell>
          <cell r="Q13" t="str">
            <v>Lucerna 4925</v>
          </cell>
          <cell r="S13" t="str">
            <v>Juan Carlos Barrales Arias</v>
          </cell>
          <cell r="T13" t="str">
            <v>Jefe Bodega De Despacho</v>
          </cell>
          <cell r="U13" t="str">
            <v>12.119.527-5</v>
          </cell>
          <cell r="V13">
            <v>10</v>
          </cell>
        </row>
        <row r="14">
          <cell r="O14" t="str">
            <v>Ayudante De Bodega</v>
          </cell>
          <cell r="Q14" t="str">
            <v>Lucerna 4925</v>
          </cell>
          <cell r="S14" t="str">
            <v>Juan Carlos Barrales Arias</v>
          </cell>
          <cell r="T14" t="str">
            <v>Jefe Bodega De Despacho</v>
          </cell>
          <cell r="U14" t="str">
            <v>12.119.527-5</v>
          </cell>
          <cell r="V14">
            <v>10</v>
          </cell>
        </row>
        <row r="15">
          <cell r="O15" t="str">
            <v>Ayudante De Bodega</v>
          </cell>
          <cell r="Q15" t="str">
            <v>Lucerna 4925</v>
          </cell>
          <cell r="S15" t="str">
            <v>Juan Carlos Barrales Arias</v>
          </cell>
          <cell r="T15" t="str">
            <v>Jefe Bodega De Despacho</v>
          </cell>
          <cell r="U15" t="str">
            <v>12.119.527-5</v>
          </cell>
          <cell r="V15">
            <v>10</v>
          </cell>
        </row>
        <row r="16">
          <cell r="O16" t="str">
            <v>Ayudante De Bodega</v>
          </cell>
          <cell r="Q16" t="str">
            <v>Lucerna 4925</v>
          </cell>
          <cell r="S16" t="str">
            <v>Juan Carlos Barrales Arias</v>
          </cell>
          <cell r="T16" t="str">
            <v>Jefe Bodega De Despacho</v>
          </cell>
          <cell r="U16" t="str">
            <v>12.119.527-5</v>
          </cell>
          <cell r="V16">
            <v>10</v>
          </cell>
        </row>
        <row r="17">
          <cell r="O17" t="str">
            <v>Ayudante De Bodega</v>
          </cell>
          <cell r="Q17" t="str">
            <v>Lucerna 4925</v>
          </cell>
          <cell r="S17" t="str">
            <v>Juan Carlos Barrales Arias</v>
          </cell>
          <cell r="T17" t="str">
            <v>Jefe Bodega De Despacho</v>
          </cell>
          <cell r="U17" t="str">
            <v>12.119.527-5</v>
          </cell>
          <cell r="V17">
            <v>10</v>
          </cell>
        </row>
        <row r="18">
          <cell r="O18" t="str">
            <v>Ayudante De Bodega</v>
          </cell>
          <cell r="Q18" t="str">
            <v>Lucerna 4925</v>
          </cell>
          <cell r="S18" t="str">
            <v>Nelson Alfonso Sepulveda Oviedo</v>
          </cell>
          <cell r="T18" t="str">
            <v>Jefe Bodega De Exportaciones</v>
          </cell>
          <cell r="U18" t="str">
            <v>9.583.064-1</v>
          </cell>
          <cell r="V18">
            <v>10</v>
          </cell>
        </row>
        <row r="19">
          <cell r="O19" t="str">
            <v>Ayudante De Bodega</v>
          </cell>
          <cell r="Q19" t="str">
            <v>Lucerna 4925</v>
          </cell>
          <cell r="S19" t="str">
            <v>Jorge Pablo Martinez Piña</v>
          </cell>
          <cell r="T19" t="str">
            <v>Jefe De Bodega Recepción</v>
          </cell>
          <cell r="U19" t="str">
            <v>9.903.216-2</v>
          </cell>
          <cell r="V19">
            <v>10</v>
          </cell>
        </row>
        <row r="20">
          <cell r="O20" t="str">
            <v>Peoneta</v>
          </cell>
          <cell r="Q20" t="str">
            <v>Balmaceda 3050</v>
          </cell>
          <cell r="S20" t="str">
            <v>Lucio Borquez Muñoz</v>
          </cell>
          <cell r="T20" t="str">
            <v>Jefe De Transportes</v>
          </cell>
          <cell r="U20" t="str">
            <v>10.947.411-8</v>
          </cell>
          <cell r="V20">
            <v>10</v>
          </cell>
        </row>
        <row r="21">
          <cell r="O21" t="str">
            <v>Ayudante De Bodega</v>
          </cell>
          <cell r="Q21" t="str">
            <v>Lucerna 4925</v>
          </cell>
          <cell r="S21" t="str">
            <v>Juan Carlos Barrales Arias</v>
          </cell>
          <cell r="T21" t="str">
            <v>Jefe Bodega De Despacho</v>
          </cell>
          <cell r="U21" t="str">
            <v>12.119.527-5</v>
          </cell>
          <cell r="V21">
            <v>10</v>
          </cell>
        </row>
        <row r="22">
          <cell r="O22" t="str">
            <v>Peoneta</v>
          </cell>
          <cell r="Q22" t="str">
            <v>Balmaceda 3050</v>
          </cell>
          <cell r="S22" t="str">
            <v>Lucio Borquez Muñoz</v>
          </cell>
          <cell r="T22" t="str">
            <v>Jefe De Transportes</v>
          </cell>
          <cell r="U22" t="str">
            <v>10.947.411-8</v>
          </cell>
          <cell r="V22">
            <v>10</v>
          </cell>
        </row>
        <row r="23">
          <cell r="O23" t="str">
            <v>Ayudante De Bodega</v>
          </cell>
          <cell r="Q23" t="str">
            <v>Lucerna 4925</v>
          </cell>
          <cell r="S23" t="str">
            <v>Juan Carlos Barrales Arias</v>
          </cell>
          <cell r="T23" t="str">
            <v>Jefe Bodega De Despacho</v>
          </cell>
          <cell r="U23" t="str">
            <v>12.119.527-5</v>
          </cell>
          <cell r="V23">
            <v>10</v>
          </cell>
        </row>
        <row r="24">
          <cell r="O24" t="str">
            <v>Ayudante De Bodega</v>
          </cell>
          <cell r="Q24" t="str">
            <v>Lucerna 4925</v>
          </cell>
          <cell r="S24" t="str">
            <v>Juan Carlos Barrales Arias</v>
          </cell>
          <cell r="T24" t="str">
            <v>Jefe Bodega De Despacho</v>
          </cell>
          <cell r="U24" t="str">
            <v>12.119.527-5</v>
          </cell>
          <cell r="V24">
            <v>10</v>
          </cell>
        </row>
        <row r="25">
          <cell r="O25" t="str">
            <v>Asistente De Servicios Generales</v>
          </cell>
          <cell r="Q25" t="str">
            <v>Lucerna 4925</v>
          </cell>
          <cell r="S25" t="str">
            <v>Hernan Alberto Solar Guzman</v>
          </cell>
          <cell r="T25" t="str">
            <v>Jefe De Servicios Generales</v>
          </cell>
          <cell r="U25" t="str">
            <v>11.363.171-6</v>
          </cell>
          <cell r="V25">
            <v>10</v>
          </cell>
        </row>
        <row r="26">
          <cell r="O26" t="str">
            <v>Asistente De Bodega</v>
          </cell>
          <cell r="Q26" t="str">
            <v>Lucerna 4925</v>
          </cell>
          <cell r="S26" t="str">
            <v>Jairo Jose Melo Bustos</v>
          </cell>
          <cell r="T26" t="str">
            <v>Jefe de Planta</v>
          </cell>
          <cell r="U26" t="str">
            <v>17.150.512-7</v>
          </cell>
          <cell r="V26">
            <v>10</v>
          </cell>
        </row>
        <row r="27">
          <cell r="O27" t="str">
            <v>Ayudante De Bodega</v>
          </cell>
          <cell r="Q27" t="str">
            <v>Lucerna 4925</v>
          </cell>
          <cell r="S27" t="str">
            <v>Jorge Pablo Martinez Piña</v>
          </cell>
          <cell r="T27" t="str">
            <v>Jefe De Bodega Recepción</v>
          </cell>
          <cell r="U27" t="str">
            <v>9.903.216-2</v>
          </cell>
          <cell r="V27">
            <v>10</v>
          </cell>
        </row>
        <row r="28">
          <cell r="O28" t="str">
            <v>Ayudante De Bodega</v>
          </cell>
          <cell r="Q28" t="str">
            <v>Lucerna 4925</v>
          </cell>
          <cell r="S28" t="str">
            <v>Juan Carlos Barrales Arias</v>
          </cell>
          <cell r="T28" t="str">
            <v>Jefe Bodega De Despacho</v>
          </cell>
          <cell r="U28" t="str">
            <v>12.119.527-5</v>
          </cell>
          <cell r="V28">
            <v>10</v>
          </cell>
        </row>
        <row r="29">
          <cell r="O29" t="str">
            <v>Ayudante De Bodega</v>
          </cell>
          <cell r="Q29" t="str">
            <v>Lucerna 4925</v>
          </cell>
          <cell r="S29" t="str">
            <v>Nelson Alfonso Sepulveda Oviedo</v>
          </cell>
          <cell r="T29" t="str">
            <v>Jefe Bodega De Exportaciones</v>
          </cell>
          <cell r="U29" t="str">
            <v>9.583.064-1</v>
          </cell>
          <cell r="V29">
            <v>10</v>
          </cell>
        </row>
        <row r="30">
          <cell r="O30" t="str">
            <v>Ayudante De Bodega</v>
          </cell>
          <cell r="Q30" t="str">
            <v>Lucerna 4925</v>
          </cell>
          <cell r="S30" t="str">
            <v>Jorge Pablo Martinez Piña</v>
          </cell>
          <cell r="T30" t="str">
            <v>Jefe De Bodega Recepción</v>
          </cell>
          <cell r="U30" t="str">
            <v>9.903.216-2</v>
          </cell>
          <cell r="V30">
            <v>10</v>
          </cell>
        </row>
        <row r="31">
          <cell r="O31" t="str">
            <v>Ayudante De Bodega</v>
          </cell>
          <cell r="Q31" t="str">
            <v>Lucerna 4925</v>
          </cell>
          <cell r="S31" t="str">
            <v>Jorge Pablo Martinez Piña</v>
          </cell>
          <cell r="T31" t="str">
            <v>Jefe De Bodega Recepción</v>
          </cell>
          <cell r="U31" t="str">
            <v>9.903.216-2</v>
          </cell>
          <cell r="V31">
            <v>10</v>
          </cell>
        </row>
        <row r="32">
          <cell r="O32" t="str">
            <v>Ayudante De Bodega</v>
          </cell>
          <cell r="Q32" t="str">
            <v>Lucerna 4925</v>
          </cell>
          <cell r="S32" t="str">
            <v>Juan Carlos Barrales Arias</v>
          </cell>
          <cell r="T32" t="str">
            <v>Jefe Bodega De Despacho</v>
          </cell>
          <cell r="U32" t="str">
            <v>12.119.527-5</v>
          </cell>
          <cell r="V32">
            <v>10</v>
          </cell>
        </row>
        <row r="33">
          <cell r="O33" t="str">
            <v>Ayudante De Bodega</v>
          </cell>
          <cell r="Q33" t="str">
            <v>Lucerna 4925</v>
          </cell>
          <cell r="S33" t="str">
            <v>Nelson Alfonso Sepulveda Oviedo</v>
          </cell>
          <cell r="T33" t="str">
            <v>Jefe Bodega De Exportaciones</v>
          </cell>
          <cell r="U33" t="str">
            <v>9.583.064-1</v>
          </cell>
          <cell r="V33">
            <v>10</v>
          </cell>
        </row>
        <row r="34">
          <cell r="O34" t="str">
            <v>Ayudante De Bodega</v>
          </cell>
          <cell r="Q34" t="str">
            <v>Lucerna 4925</v>
          </cell>
          <cell r="S34" t="str">
            <v>Jorge Pablo Martinez Piña</v>
          </cell>
          <cell r="T34" t="str">
            <v>Jefe De Bodega Recepción</v>
          </cell>
          <cell r="U34" t="str">
            <v>9.903.216-2</v>
          </cell>
          <cell r="V34">
            <v>10</v>
          </cell>
        </row>
        <row r="35">
          <cell r="O35" t="str">
            <v>Ayudante De Bodega</v>
          </cell>
          <cell r="Q35" t="str">
            <v>Lucerna 4925</v>
          </cell>
          <cell r="S35" t="str">
            <v>Jorge Pablo Martinez Piña</v>
          </cell>
          <cell r="T35" t="str">
            <v>Jefe De Bodega Recepción</v>
          </cell>
          <cell r="U35" t="str">
            <v>9.903.216-2</v>
          </cell>
          <cell r="V35">
            <v>10</v>
          </cell>
        </row>
        <row r="36">
          <cell r="O36" t="str">
            <v>Operario</v>
          </cell>
          <cell r="Q36" t="str">
            <v>Lucerna 4925</v>
          </cell>
          <cell r="S36" t="str">
            <v>Manuel Alejandro Gamboa Ramirez</v>
          </cell>
          <cell r="T36" t="str">
            <v>Jefe de Planta</v>
          </cell>
          <cell r="U36" t="str">
            <v>11.524.484-1</v>
          </cell>
          <cell r="V36">
            <v>11</v>
          </cell>
        </row>
        <row r="37">
          <cell r="O37" t="str">
            <v>Operario</v>
          </cell>
          <cell r="Q37" t="str">
            <v>Lucerna 4925</v>
          </cell>
          <cell r="S37" t="str">
            <v>Manuel Alejandro Gamboa Ramirez</v>
          </cell>
          <cell r="T37" t="str">
            <v>Jefe de Planta</v>
          </cell>
          <cell r="U37" t="str">
            <v>11.524.484-1</v>
          </cell>
          <cell r="V37">
            <v>11</v>
          </cell>
        </row>
        <row r="38">
          <cell r="O38" t="str">
            <v>Operario</v>
          </cell>
          <cell r="Q38" t="str">
            <v>Lucerna 4925</v>
          </cell>
          <cell r="S38" t="str">
            <v>Manuel Alejandro Gamboa Ramirez</v>
          </cell>
          <cell r="T38" t="str">
            <v>Jefe de Planta</v>
          </cell>
          <cell r="U38" t="str">
            <v>11.524.484-1</v>
          </cell>
          <cell r="V38">
            <v>11</v>
          </cell>
        </row>
        <row r="39">
          <cell r="O39" t="str">
            <v>Operario</v>
          </cell>
          <cell r="Q39" t="str">
            <v>Lucerna 4925</v>
          </cell>
          <cell r="S39" t="str">
            <v>Nelsy Ariany Seijas Naranjo</v>
          </cell>
          <cell r="T39" t="str">
            <v>Jefe de Planta</v>
          </cell>
          <cell r="U39" t="str">
            <v>26.689.690-5</v>
          </cell>
          <cell r="V39">
            <v>11</v>
          </cell>
        </row>
        <row r="40">
          <cell r="O40" t="str">
            <v>Operario</v>
          </cell>
          <cell r="Q40" t="str">
            <v>Lucerna 4925</v>
          </cell>
          <cell r="S40" t="str">
            <v>Manuel Alejandro Gamboa Ramirez</v>
          </cell>
          <cell r="T40" t="str">
            <v>Jefe de Planta</v>
          </cell>
          <cell r="U40" t="str">
            <v>11.524.484-1</v>
          </cell>
          <cell r="V40">
            <v>11</v>
          </cell>
        </row>
        <row r="41">
          <cell r="O41" t="str">
            <v>Operario</v>
          </cell>
          <cell r="Q41" t="str">
            <v>Lucerna 4925</v>
          </cell>
          <cell r="S41" t="str">
            <v>Nelsy Ariany Seijas Naranjo</v>
          </cell>
          <cell r="T41" t="str">
            <v>Jefe de Planta</v>
          </cell>
          <cell r="U41" t="str">
            <v>26.689.690-5</v>
          </cell>
          <cell r="V41">
            <v>11</v>
          </cell>
        </row>
        <row r="42">
          <cell r="O42" t="str">
            <v>Operario</v>
          </cell>
          <cell r="Q42" t="str">
            <v>Antonio Escobar Williams 367</v>
          </cell>
          <cell r="S42" t="str">
            <v>Alejandro Matias Silva Lavin</v>
          </cell>
          <cell r="T42" t="str">
            <v>Jefe de Planta</v>
          </cell>
          <cell r="U42" t="str">
            <v>17.541.088-0</v>
          </cell>
          <cell r="V42">
            <v>11</v>
          </cell>
        </row>
        <row r="43">
          <cell r="O43" t="str">
            <v>Operario</v>
          </cell>
          <cell r="Q43" t="str">
            <v>Antonio Escobar Williams 367</v>
          </cell>
          <cell r="S43" t="str">
            <v>Alejandro Matias Silva Lavin</v>
          </cell>
          <cell r="T43" t="str">
            <v>Jefe de Planta</v>
          </cell>
          <cell r="U43" t="str">
            <v>17.541.088-0</v>
          </cell>
          <cell r="V43">
            <v>11</v>
          </cell>
        </row>
        <row r="44">
          <cell r="O44" t="str">
            <v>Operario</v>
          </cell>
          <cell r="Q44" t="str">
            <v>Antonio Escobar Williams 367</v>
          </cell>
          <cell r="S44" t="str">
            <v>Alejandro Matias Silva Lavin</v>
          </cell>
          <cell r="T44" t="str">
            <v>Jefe de Planta</v>
          </cell>
          <cell r="U44" t="str">
            <v>17.541.088-0</v>
          </cell>
          <cell r="V44">
            <v>11</v>
          </cell>
        </row>
        <row r="45">
          <cell r="O45" t="str">
            <v>Operario</v>
          </cell>
          <cell r="Q45" t="str">
            <v>Antonio Escobar Williams 367</v>
          </cell>
          <cell r="S45" t="str">
            <v>Alejandro Matias Silva Lavin</v>
          </cell>
          <cell r="T45" t="str">
            <v>Jefe de Planta</v>
          </cell>
          <cell r="U45" t="str">
            <v>17.541.088-0</v>
          </cell>
          <cell r="V45">
            <v>11</v>
          </cell>
        </row>
        <row r="46">
          <cell r="O46" t="str">
            <v>Operario</v>
          </cell>
          <cell r="Q46" t="str">
            <v>Lucerna 4925</v>
          </cell>
          <cell r="S46" t="str">
            <v>Manuel Alejandro Gamboa Ramirez</v>
          </cell>
          <cell r="T46" t="str">
            <v>Jefe de Planta</v>
          </cell>
          <cell r="U46" t="str">
            <v>11.524.484-1</v>
          </cell>
          <cell r="V46">
            <v>11</v>
          </cell>
        </row>
        <row r="47">
          <cell r="O47" t="str">
            <v>Operario</v>
          </cell>
          <cell r="Q47" t="str">
            <v>Antonio Escobar Williams 367</v>
          </cell>
          <cell r="S47" t="str">
            <v>Alejandro Matias Silva Lavin</v>
          </cell>
          <cell r="T47" t="str">
            <v>Jefe de Planta</v>
          </cell>
          <cell r="U47" t="str">
            <v>17.541.088-0</v>
          </cell>
          <cell r="V47">
            <v>11</v>
          </cell>
        </row>
        <row r="48">
          <cell r="O48" t="str">
            <v>Operario</v>
          </cell>
          <cell r="Q48" t="str">
            <v>Lucerna 4925</v>
          </cell>
          <cell r="S48" t="str">
            <v>Manuel Alejandro Gamboa Ramirez</v>
          </cell>
          <cell r="T48" t="str">
            <v>Jefe de Planta</v>
          </cell>
          <cell r="U48" t="str">
            <v>11.524.484-1</v>
          </cell>
          <cell r="V48">
            <v>11</v>
          </cell>
        </row>
        <row r="49">
          <cell r="O49" t="str">
            <v>Operario</v>
          </cell>
          <cell r="Q49" t="str">
            <v>Lucerna 4925</v>
          </cell>
          <cell r="S49" t="str">
            <v>Nelsy Ariany Seijas Naranjo</v>
          </cell>
          <cell r="T49" t="str">
            <v>Jefe de Planta</v>
          </cell>
          <cell r="U49" t="str">
            <v>26.689.690-5</v>
          </cell>
          <cell r="V49">
            <v>11</v>
          </cell>
        </row>
        <row r="50">
          <cell r="O50" t="str">
            <v>Operario</v>
          </cell>
          <cell r="Q50" t="str">
            <v>Lucerna 4925</v>
          </cell>
          <cell r="S50" t="str">
            <v>Nelsy Ariany Seijas Naranjo</v>
          </cell>
          <cell r="T50" t="str">
            <v>Jefe de Planta</v>
          </cell>
          <cell r="U50" t="str">
            <v>26.689.690-5</v>
          </cell>
          <cell r="V50">
            <v>11</v>
          </cell>
        </row>
        <row r="51">
          <cell r="O51" t="str">
            <v>Operario</v>
          </cell>
          <cell r="Q51" t="str">
            <v>Lucerna 4925</v>
          </cell>
          <cell r="S51" t="str">
            <v>Mario Cristian Flores Salazar</v>
          </cell>
          <cell r="T51" t="str">
            <v>Jefe de Planta</v>
          </cell>
          <cell r="U51" t="str">
            <v>12.380.668-9</v>
          </cell>
          <cell r="V51">
            <v>11</v>
          </cell>
        </row>
        <row r="52">
          <cell r="O52" t="str">
            <v>Operario</v>
          </cell>
          <cell r="Q52" t="str">
            <v>Antonio Escobar Williams 367</v>
          </cell>
          <cell r="S52" t="str">
            <v>Alejandro Matias Silva Lavin</v>
          </cell>
          <cell r="T52" t="str">
            <v>Jefe de Planta</v>
          </cell>
          <cell r="U52" t="str">
            <v>17.541.088-0</v>
          </cell>
          <cell r="V52">
            <v>11</v>
          </cell>
        </row>
        <row r="53">
          <cell r="O53" t="str">
            <v>Operario</v>
          </cell>
          <cell r="Q53" t="str">
            <v>Antonio Escobar Williams 367</v>
          </cell>
          <cell r="S53" t="str">
            <v>Alejandro Matias Silva Lavin</v>
          </cell>
          <cell r="T53" t="str">
            <v>Jefe de Planta</v>
          </cell>
          <cell r="U53" t="str">
            <v>17.541.088-0</v>
          </cell>
          <cell r="V53">
            <v>11</v>
          </cell>
        </row>
        <row r="54">
          <cell r="O54" t="str">
            <v>Operario</v>
          </cell>
          <cell r="Q54" t="str">
            <v>Antonio Escobar Williams 367</v>
          </cell>
          <cell r="S54" t="str">
            <v>Alejandro Matias Silva Lavin</v>
          </cell>
          <cell r="T54" t="str">
            <v>Jefe de Planta</v>
          </cell>
          <cell r="U54" t="str">
            <v>17.541.088-0</v>
          </cell>
          <cell r="V54">
            <v>11</v>
          </cell>
        </row>
        <row r="55">
          <cell r="O55" t="str">
            <v>Operario</v>
          </cell>
          <cell r="Q55" t="str">
            <v>Antonio Escobar Williams 367</v>
          </cell>
          <cell r="S55" t="str">
            <v>Alejandro Matias Silva Lavin</v>
          </cell>
          <cell r="T55" t="str">
            <v>Jefe de Planta</v>
          </cell>
          <cell r="U55" t="str">
            <v>17.541.088-0</v>
          </cell>
          <cell r="V55">
            <v>11</v>
          </cell>
        </row>
        <row r="56">
          <cell r="O56" t="str">
            <v>Operario</v>
          </cell>
          <cell r="Q56" t="str">
            <v>Lucerna 4925</v>
          </cell>
          <cell r="S56" t="str">
            <v>Manuel Alejandro Gamboa Ramirez</v>
          </cell>
          <cell r="T56" t="str">
            <v>Jefe de Planta</v>
          </cell>
          <cell r="U56" t="str">
            <v>11.524.484-1</v>
          </cell>
          <cell r="V56">
            <v>11</v>
          </cell>
        </row>
        <row r="57">
          <cell r="O57" t="str">
            <v>Operario</v>
          </cell>
          <cell r="Q57" t="str">
            <v>Lucerna 4925</v>
          </cell>
          <cell r="S57" t="str">
            <v>Nelsy Ariany Seijas Naranjo</v>
          </cell>
          <cell r="T57" t="str">
            <v>Jefe de Planta</v>
          </cell>
          <cell r="U57" t="str">
            <v>26.689.690-5</v>
          </cell>
          <cell r="V57">
            <v>11</v>
          </cell>
        </row>
        <row r="58">
          <cell r="O58" t="str">
            <v>Operario</v>
          </cell>
          <cell r="Q58" t="str">
            <v>Lucerna 4925</v>
          </cell>
          <cell r="S58" t="str">
            <v>Manuel Alejandro Gamboa Ramirez</v>
          </cell>
          <cell r="T58" t="str">
            <v>Jefe de Planta</v>
          </cell>
          <cell r="U58" t="str">
            <v>11.524.484-1</v>
          </cell>
          <cell r="V58">
            <v>11</v>
          </cell>
        </row>
        <row r="59">
          <cell r="O59" t="str">
            <v>Operario</v>
          </cell>
          <cell r="Q59" t="str">
            <v>Lucerna 4925</v>
          </cell>
          <cell r="S59" t="str">
            <v>Nelsy Ariany Seijas Naranjo</v>
          </cell>
          <cell r="T59" t="str">
            <v>Jefe de Planta</v>
          </cell>
          <cell r="U59" t="str">
            <v>26.689.690-5</v>
          </cell>
          <cell r="V59">
            <v>11</v>
          </cell>
        </row>
        <row r="60">
          <cell r="O60" t="str">
            <v>Operario</v>
          </cell>
          <cell r="Q60" t="str">
            <v>Lucerna 4925</v>
          </cell>
          <cell r="S60" t="str">
            <v>Mario Cristian Flores Salazar</v>
          </cell>
          <cell r="T60" t="str">
            <v>Jefe de Planta</v>
          </cell>
          <cell r="U60" t="str">
            <v>12.380.668-9</v>
          </cell>
          <cell r="V60">
            <v>11</v>
          </cell>
        </row>
        <row r="61">
          <cell r="O61" t="str">
            <v>Operario</v>
          </cell>
          <cell r="Q61" t="str">
            <v>Lucerna 4925</v>
          </cell>
          <cell r="S61" t="str">
            <v>Manuel Alejandro Gamboa Ramirez</v>
          </cell>
          <cell r="T61" t="str">
            <v>Jefe de Planta</v>
          </cell>
          <cell r="U61" t="str">
            <v>11.524.484-1</v>
          </cell>
          <cell r="V61">
            <v>11</v>
          </cell>
        </row>
        <row r="62">
          <cell r="O62" t="str">
            <v>Operario</v>
          </cell>
          <cell r="Q62" t="str">
            <v>Lucerna 4925</v>
          </cell>
          <cell r="S62" t="str">
            <v>Nelsy Ariany Seijas Naranjo</v>
          </cell>
          <cell r="T62" t="str">
            <v>Jefe de Planta</v>
          </cell>
          <cell r="U62" t="str">
            <v>26.689.690-5</v>
          </cell>
          <cell r="V62">
            <v>11</v>
          </cell>
        </row>
        <row r="63">
          <cell r="O63" t="str">
            <v>Operario</v>
          </cell>
          <cell r="Q63" t="str">
            <v>Lucerna 4925</v>
          </cell>
          <cell r="S63" t="str">
            <v>Mario Cristian Flores Salazar</v>
          </cell>
          <cell r="T63" t="str">
            <v>Jefe de Planta</v>
          </cell>
          <cell r="U63" t="str">
            <v>12.380.668-9</v>
          </cell>
          <cell r="V63">
            <v>11</v>
          </cell>
        </row>
        <row r="64">
          <cell r="O64" t="str">
            <v>Operario</v>
          </cell>
          <cell r="Q64" t="str">
            <v>Lucerna 4925</v>
          </cell>
          <cell r="S64" t="str">
            <v>Manuel Alejandro Gamboa Ramirez</v>
          </cell>
          <cell r="T64" t="str">
            <v>Jefe de Planta</v>
          </cell>
          <cell r="U64" t="str">
            <v>11.524.484-1</v>
          </cell>
          <cell r="V64">
            <v>11</v>
          </cell>
        </row>
        <row r="65">
          <cell r="O65" t="str">
            <v>Operario</v>
          </cell>
          <cell r="Q65" t="str">
            <v>Lucerna 4925</v>
          </cell>
          <cell r="S65" t="str">
            <v>Jairo Jose Melo Bustos</v>
          </cell>
          <cell r="T65" t="str">
            <v>Jefe de Planta</v>
          </cell>
          <cell r="U65" t="str">
            <v>17.150.512-7</v>
          </cell>
          <cell r="V65">
            <v>11</v>
          </cell>
        </row>
        <row r="66">
          <cell r="O66" t="str">
            <v>Operario</v>
          </cell>
          <cell r="Q66" t="str">
            <v>Lucerna 4925</v>
          </cell>
          <cell r="S66" t="str">
            <v>Manuel Alejandro Gamboa Ramirez</v>
          </cell>
          <cell r="T66" t="str">
            <v>Jefe de Planta</v>
          </cell>
          <cell r="U66" t="str">
            <v>11.524.484-1</v>
          </cell>
          <cell r="V66">
            <v>11</v>
          </cell>
        </row>
        <row r="67">
          <cell r="O67" t="str">
            <v>Operario</v>
          </cell>
          <cell r="Q67" t="str">
            <v>Lucerna 4925</v>
          </cell>
          <cell r="S67" t="str">
            <v>Nelsy Ariany Seijas Naranjo</v>
          </cell>
          <cell r="T67" t="str">
            <v>Jefe de Planta</v>
          </cell>
          <cell r="U67" t="str">
            <v>26.689.690-5</v>
          </cell>
          <cell r="V67">
            <v>11</v>
          </cell>
        </row>
        <row r="68">
          <cell r="O68" t="str">
            <v>Operario</v>
          </cell>
          <cell r="Q68" t="str">
            <v>Lucerna 4925</v>
          </cell>
          <cell r="S68" t="str">
            <v>Manuel Alejandro Gamboa Ramirez</v>
          </cell>
          <cell r="T68" t="str">
            <v>Jefe de Planta</v>
          </cell>
          <cell r="U68" t="str">
            <v>11.524.484-1</v>
          </cell>
          <cell r="V68">
            <v>11</v>
          </cell>
        </row>
        <row r="69">
          <cell r="O69" t="str">
            <v>Operario</v>
          </cell>
          <cell r="Q69" t="str">
            <v>Antonio Escobar Williams 367</v>
          </cell>
          <cell r="S69" t="str">
            <v>Alejandro Matias Silva Lavin</v>
          </cell>
          <cell r="T69" t="str">
            <v>Jefe de Planta</v>
          </cell>
          <cell r="U69" t="str">
            <v>17.541.088-0</v>
          </cell>
          <cell r="V69">
            <v>11</v>
          </cell>
        </row>
        <row r="70">
          <cell r="O70" t="str">
            <v>Operario</v>
          </cell>
          <cell r="Q70" t="str">
            <v>Antonio Escobar Williams 367</v>
          </cell>
          <cell r="S70" t="str">
            <v>Alejandro Matias Silva Lavin</v>
          </cell>
          <cell r="T70" t="str">
            <v>Jefe de Planta</v>
          </cell>
          <cell r="U70" t="str">
            <v>17.541.088-0</v>
          </cell>
          <cell r="V70">
            <v>11</v>
          </cell>
        </row>
        <row r="71">
          <cell r="O71" t="str">
            <v>Operario</v>
          </cell>
          <cell r="Q71" t="str">
            <v>Antonio Escobar Williams 367</v>
          </cell>
          <cell r="S71" t="str">
            <v>Alejandro Matias Silva Lavin</v>
          </cell>
          <cell r="T71" t="str">
            <v>Jefe de Planta</v>
          </cell>
          <cell r="U71" t="str">
            <v>17.541.088-0</v>
          </cell>
          <cell r="V71">
            <v>11</v>
          </cell>
        </row>
        <row r="72">
          <cell r="O72" t="str">
            <v>Operario</v>
          </cell>
          <cell r="Q72" t="str">
            <v>Lucerna 4925</v>
          </cell>
          <cell r="S72" t="str">
            <v>Mario Cristian Flores Salazar</v>
          </cell>
          <cell r="T72" t="str">
            <v>Jefe de Planta</v>
          </cell>
          <cell r="U72" t="str">
            <v>12.380.668-9</v>
          </cell>
          <cell r="V72">
            <v>11</v>
          </cell>
        </row>
        <row r="73">
          <cell r="O73" t="str">
            <v>Operario</v>
          </cell>
          <cell r="Q73" t="str">
            <v>Lucerna 4925</v>
          </cell>
          <cell r="S73" t="str">
            <v>Manuel Alejandro Gamboa Ramirez</v>
          </cell>
          <cell r="T73" t="str">
            <v>Jefe de Planta</v>
          </cell>
          <cell r="U73" t="str">
            <v>11.524.484-1</v>
          </cell>
          <cell r="V73">
            <v>11</v>
          </cell>
        </row>
        <row r="74">
          <cell r="O74" t="str">
            <v>Operario</v>
          </cell>
          <cell r="Q74" t="str">
            <v>Lucerna 4925</v>
          </cell>
          <cell r="S74" t="str">
            <v>Nelsy Ariany Seijas Naranjo</v>
          </cell>
          <cell r="T74" t="str">
            <v>Jefe de Planta</v>
          </cell>
          <cell r="U74" t="str">
            <v>26.689.690-5</v>
          </cell>
          <cell r="V74">
            <v>11</v>
          </cell>
        </row>
        <row r="75">
          <cell r="O75" t="str">
            <v>Operario</v>
          </cell>
          <cell r="Q75" t="str">
            <v>Lucerna 4925</v>
          </cell>
          <cell r="S75" t="str">
            <v>Nelsy Ariany Seijas Naranjo</v>
          </cell>
          <cell r="T75" t="str">
            <v>Jefe de Planta</v>
          </cell>
          <cell r="U75" t="str">
            <v>26.689.690-5</v>
          </cell>
          <cell r="V75">
            <v>11</v>
          </cell>
        </row>
        <row r="76">
          <cell r="O76" t="str">
            <v>Operario</v>
          </cell>
          <cell r="Q76" t="str">
            <v>Lucerna 4925</v>
          </cell>
          <cell r="S76" t="str">
            <v>Jairo Jose Melo Bustos</v>
          </cell>
          <cell r="T76" t="str">
            <v>Jefe de Planta</v>
          </cell>
          <cell r="U76" t="str">
            <v>17.150.512-7</v>
          </cell>
          <cell r="V76">
            <v>11</v>
          </cell>
        </row>
        <row r="77">
          <cell r="O77" t="str">
            <v>Operario</v>
          </cell>
          <cell r="Q77" t="str">
            <v>Lucerna 4925</v>
          </cell>
          <cell r="S77" t="str">
            <v>Josuald Jose Pimentel Aponte</v>
          </cell>
          <cell r="T77" t="str">
            <v>Supervisor De Planta</v>
          </cell>
          <cell r="U77" t="str">
            <v>26.168.808-5</v>
          </cell>
          <cell r="V77">
            <v>11</v>
          </cell>
        </row>
        <row r="78">
          <cell r="O78" t="str">
            <v>Operario</v>
          </cell>
          <cell r="Q78" t="str">
            <v>Lucerna 4925</v>
          </cell>
          <cell r="S78" t="str">
            <v>Manuel Alejandro Gamboa Ramirez</v>
          </cell>
          <cell r="T78" t="str">
            <v>Jefe de Planta</v>
          </cell>
          <cell r="U78" t="str">
            <v>11.524.484-1</v>
          </cell>
          <cell r="V78">
            <v>11</v>
          </cell>
        </row>
        <row r="79">
          <cell r="O79" t="str">
            <v>Operario</v>
          </cell>
          <cell r="Q79" t="str">
            <v>Lucerna 4925</v>
          </cell>
          <cell r="S79" t="str">
            <v>Nelsy Ariany Seijas Naranjo</v>
          </cell>
          <cell r="T79" t="str">
            <v>Jefe de Planta</v>
          </cell>
          <cell r="U79" t="str">
            <v>26.689.690-5</v>
          </cell>
          <cell r="V79">
            <v>11</v>
          </cell>
        </row>
        <row r="80">
          <cell r="O80" t="str">
            <v>Operario</v>
          </cell>
          <cell r="Q80" t="str">
            <v>Lucerna 4925</v>
          </cell>
          <cell r="S80" t="str">
            <v>Nelsy Ariany Seijas Naranjo</v>
          </cell>
          <cell r="T80" t="str">
            <v>Jefe de Planta</v>
          </cell>
          <cell r="U80" t="str">
            <v>26.689.690-5</v>
          </cell>
          <cell r="V80">
            <v>11</v>
          </cell>
        </row>
        <row r="81">
          <cell r="O81" t="str">
            <v>Operario</v>
          </cell>
          <cell r="Q81" t="str">
            <v>Lucerna 4925</v>
          </cell>
          <cell r="S81" t="str">
            <v>Manuel Alejandro Gamboa Ramirez</v>
          </cell>
          <cell r="T81" t="str">
            <v>Jefe de Planta</v>
          </cell>
          <cell r="U81" t="str">
            <v>11.524.484-1</v>
          </cell>
          <cell r="V81">
            <v>11</v>
          </cell>
        </row>
        <row r="82">
          <cell r="O82" t="str">
            <v>Operario</v>
          </cell>
          <cell r="Q82" t="str">
            <v>Lucerna 4925</v>
          </cell>
          <cell r="S82" t="str">
            <v>Nelsy Ariany Seijas Naranjo</v>
          </cell>
          <cell r="T82" t="str">
            <v>Jefe de Planta</v>
          </cell>
          <cell r="U82" t="str">
            <v>26.689.690-5</v>
          </cell>
          <cell r="V82">
            <v>11</v>
          </cell>
        </row>
        <row r="83">
          <cell r="O83" t="str">
            <v>Operario</v>
          </cell>
          <cell r="Q83" t="str">
            <v>Lucerna 4925</v>
          </cell>
          <cell r="S83" t="str">
            <v>Jairo Jose Melo Bustos</v>
          </cell>
          <cell r="T83" t="str">
            <v>Jefe de Planta</v>
          </cell>
          <cell r="U83" t="str">
            <v>17.150.512-7</v>
          </cell>
          <cell r="V83">
            <v>11</v>
          </cell>
        </row>
        <row r="84">
          <cell r="O84" t="str">
            <v>Operario</v>
          </cell>
          <cell r="Q84" t="str">
            <v>Lucerna 4925</v>
          </cell>
          <cell r="S84" t="str">
            <v>Nelsy Ariany Seijas Naranjo</v>
          </cell>
          <cell r="T84" t="str">
            <v>Jefe de Planta</v>
          </cell>
          <cell r="U84" t="str">
            <v>26.689.690-5</v>
          </cell>
          <cell r="V84">
            <v>11</v>
          </cell>
        </row>
        <row r="85">
          <cell r="O85" t="str">
            <v>Operario</v>
          </cell>
          <cell r="Q85" t="str">
            <v>Lucerna 4925</v>
          </cell>
          <cell r="S85" t="str">
            <v>Manuel Alejandro Gamboa Ramirez</v>
          </cell>
          <cell r="T85" t="str">
            <v>Jefe de Planta</v>
          </cell>
          <cell r="U85" t="str">
            <v>11.524.484-1</v>
          </cell>
          <cell r="V85">
            <v>11</v>
          </cell>
        </row>
        <row r="86">
          <cell r="O86" t="str">
            <v>Operario</v>
          </cell>
          <cell r="Q86" t="str">
            <v>Lucerna 4925</v>
          </cell>
          <cell r="S86" t="str">
            <v>Nelsy Ariany Seijas Naranjo</v>
          </cell>
          <cell r="T86" t="str">
            <v>Jefe de Planta</v>
          </cell>
          <cell r="U86" t="str">
            <v>26.689.690-5</v>
          </cell>
          <cell r="V86">
            <v>11</v>
          </cell>
        </row>
        <row r="87">
          <cell r="O87" t="str">
            <v>Operario</v>
          </cell>
          <cell r="Q87" t="str">
            <v>Lucerna 4925</v>
          </cell>
          <cell r="S87" t="str">
            <v>Jairo Jose Melo Bustos</v>
          </cell>
          <cell r="T87" t="str">
            <v>Jefe de Planta</v>
          </cell>
          <cell r="U87" t="str">
            <v>17.150.512-7</v>
          </cell>
          <cell r="V87">
            <v>11</v>
          </cell>
        </row>
        <row r="88">
          <cell r="O88" t="str">
            <v>Operario</v>
          </cell>
          <cell r="Q88" t="str">
            <v>Lucerna 4925</v>
          </cell>
          <cell r="S88" t="str">
            <v>Nelsy Ariany Seijas Naranjo</v>
          </cell>
          <cell r="T88" t="str">
            <v>Jefe de Planta</v>
          </cell>
          <cell r="U88" t="str">
            <v>26.689.690-5</v>
          </cell>
          <cell r="V88">
            <v>11</v>
          </cell>
        </row>
        <row r="89">
          <cell r="O89" t="str">
            <v>Operario</v>
          </cell>
          <cell r="Q89" t="str">
            <v>Lucerna 4925</v>
          </cell>
          <cell r="S89" t="str">
            <v>Jairo Jose Melo Bustos</v>
          </cell>
          <cell r="T89" t="str">
            <v>Jefe de Planta</v>
          </cell>
          <cell r="U89" t="str">
            <v>17.150.512-7</v>
          </cell>
          <cell r="V89">
            <v>11</v>
          </cell>
        </row>
        <row r="90">
          <cell r="O90" t="str">
            <v>Operario</v>
          </cell>
          <cell r="Q90" t="str">
            <v>Antonio Escobar Williams 367</v>
          </cell>
          <cell r="S90" t="str">
            <v>Alejandro Matias Silva Lavin</v>
          </cell>
          <cell r="T90" t="str">
            <v>Jefe de Planta</v>
          </cell>
          <cell r="U90" t="str">
            <v>17.541.088-0</v>
          </cell>
          <cell r="V90">
            <v>11</v>
          </cell>
        </row>
        <row r="91">
          <cell r="O91" t="str">
            <v>Operario</v>
          </cell>
          <cell r="Q91" t="str">
            <v>Lucerna 4925</v>
          </cell>
          <cell r="S91" t="str">
            <v>Manuel Alejandro Gamboa Ramirez</v>
          </cell>
          <cell r="T91" t="str">
            <v>Jefe de Planta</v>
          </cell>
          <cell r="U91" t="str">
            <v>11.524.484-1</v>
          </cell>
          <cell r="V91">
            <v>11</v>
          </cell>
        </row>
        <row r="92">
          <cell r="O92" t="str">
            <v>Operario</v>
          </cell>
          <cell r="Q92" t="str">
            <v>Lucerna 4925</v>
          </cell>
          <cell r="S92" t="str">
            <v>Manuel Alejandro Gamboa Ramirez</v>
          </cell>
          <cell r="T92" t="str">
            <v>Jefe de Planta</v>
          </cell>
          <cell r="U92" t="str">
            <v>11.524.484-1</v>
          </cell>
          <cell r="V92">
            <v>11</v>
          </cell>
        </row>
        <row r="93">
          <cell r="O93" t="str">
            <v>Operario</v>
          </cell>
          <cell r="Q93" t="str">
            <v>Lucerna 4925</v>
          </cell>
          <cell r="S93" t="str">
            <v>Manuel Alejandro Gamboa Ramirez</v>
          </cell>
          <cell r="T93" t="str">
            <v>Jefe de Planta</v>
          </cell>
          <cell r="U93" t="str">
            <v>11.524.484-1</v>
          </cell>
          <cell r="V93">
            <v>11</v>
          </cell>
        </row>
        <row r="94">
          <cell r="O94" t="str">
            <v>Operario</v>
          </cell>
          <cell r="Q94" t="str">
            <v>Lucerna 4925</v>
          </cell>
          <cell r="S94" t="str">
            <v>Manuel Alejandro Gamboa Ramirez</v>
          </cell>
          <cell r="T94" t="str">
            <v>Jefe de Planta</v>
          </cell>
          <cell r="U94" t="str">
            <v>11.524.484-1</v>
          </cell>
          <cell r="V94">
            <v>11</v>
          </cell>
        </row>
        <row r="95">
          <cell r="O95" t="str">
            <v>Operario</v>
          </cell>
          <cell r="Q95" t="str">
            <v>Lucerna 4925</v>
          </cell>
          <cell r="S95" t="str">
            <v>Manuel Alejandro Gamboa Ramirez</v>
          </cell>
          <cell r="T95" t="str">
            <v>Jefe de Planta</v>
          </cell>
          <cell r="U95" t="str">
            <v>11.524.484-1</v>
          </cell>
          <cell r="V95">
            <v>11</v>
          </cell>
        </row>
        <row r="96">
          <cell r="O96" t="str">
            <v>Operario</v>
          </cell>
          <cell r="Q96" t="str">
            <v>Lucerna 4925</v>
          </cell>
          <cell r="S96" t="str">
            <v>Manuel Alejandro Gamboa Ramirez</v>
          </cell>
          <cell r="T96" t="str">
            <v>Jefe de Planta</v>
          </cell>
          <cell r="U96" t="str">
            <v>11.524.484-1</v>
          </cell>
          <cell r="V96">
            <v>11</v>
          </cell>
        </row>
        <row r="97">
          <cell r="O97" t="str">
            <v>Operario</v>
          </cell>
          <cell r="Q97" t="str">
            <v>Antonio Escobar Williams 367</v>
          </cell>
          <cell r="S97" t="str">
            <v>Alejandro Matias Silva Lavin</v>
          </cell>
          <cell r="T97" t="str">
            <v>Jefe de Planta</v>
          </cell>
          <cell r="U97" t="str">
            <v>17.541.088-0</v>
          </cell>
          <cell r="V97">
            <v>11</v>
          </cell>
        </row>
        <row r="98">
          <cell r="O98" t="str">
            <v>Operario</v>
          </cell>
          <cell r="Q98" t="str">
            <v>Antonio Escobar Williams 367</v>
          </cell>
          <cell r="S98" t="str">
            <v>Alejandro Matias Silva Lavin</v>
          </cell>
          <cell r="T98" t="str">
            <v>Jefe de Planta</v>
          </cell>
          <cell r="U98" t="str">
            <v>17.541.088-0</v>
          </cell>
          <cell r="V98">
            <v>11</v>
          </cell>
        </row>
        <row r="99">
          <cell r="O99" t="str">
            <v>Operario</v>
          </cell>
          <cell r="Q99" t="str">
            <v>Lucerna 4925</v>
          </cell>
          <cell r="S99" t="str">
            <v>Jairo Jose Melo Bustos</v>
          </cell>
          <cell r="T99" t="str">
            <v>Jefe de Planta</v>
          </cell>
          <cell r="U99" t="str">
            <v>17.150.512-7</v>
          </cell>
          <cell r="V99">
            <v>11</v>
          </cell>
        </row>
        <row r="100">
          <cell r="O100" t="str">
            <v>Operario</v>
          </cell>
          <cell r="Q100" t="str">
            <v>Lucerna 4925</v>
          </cell>
          <cell r="S100" t="str">
            <v>Manuel Alejandro Gamboa Ramirez</v>
          </cell>
          <cell r="T100" t="str">
            <v>Jefe de Planta</v>
          </cell>
          <cell r="U100" t="str">
            <v>11.524.484-1</v>
          </cell>
          <cell r="V100">
            <v>11</v>
          </cell>
        </row>
        <row r="101">
          <cell r="O101" t="str">
            <v>Operario</v>
          </cell>
          <cell r="Q101" t="str">
            <v>Lucerna 4925</v>
          </cell>
          <cell r="S101" t="str">
            <v>Josuald Jose Pimentel Aponte</v>
          </cell>
          <cell r="T101" t="str">
            <v>Supervisor De Planta</v>
          </cell>
          <cell r="U101" t="str">
            <v>26.168.808-5</v>
          </cell>
          <cell r="V101">
            <v>11</v>
          </cell>
        </row>
        <row r="102">
          <cell r="O102" t="str">
            <v>Operario</v>
          </cell>
          <cell r="Q102" t="str">
            <v>Lucerna 4925</v>
          </cell>
          <cell r="S102" t="str">
            <v>Jairo Jose Melo Bustos</v>
          </cell>
          <cell r="T102" t="str">
            <v>Jefe de Planta</v>
          </cell>
          <cell r="U102" t="str">
            <v>17.150.512-7</v>
          </cell>
          <cell r="V102">
            <v>11</v>
          </cell>
        </row>
        <row r="103">
          <cell r="O103" t="str">
            <v>Operario</v>
          </cell>
          <cell r="Q103" t="str">
            <v>Lucerna 4925</v>
          </cell>
          <cell r="S103" t="str">
            <v>Manuel Alejandro Gamboa Ramirez</v>
          </cell>
          <cell r="T103" t="str">
            <v>Jefe de Planta</v>
          </cell>
          <cell r="U103" t="str">
            <v>11.524.484-1</v>
          </cell>
          <cell r="V103">
            <v>11</v>
          </cell>
        </row>
        <row r="104">
          <cell r="O104" t="str">
            <v>Operario</v>
          </cell>
          <cell r="Q104" t="str">
            <v>Lucerna 4925</v>
          </cell>
          <cell r="S104" t="str">
            <v>Manuel Alejandro Gamboa Ramirez</v>
          </cell>
          <cell r="T104" t="str">
            <v>Jefe de Planta</v>
          </cell>
          <cell r="U104" t="str">
            <v>11.524.484-1</v>
          </cell>
          <cell r="V104">
            <v>11</v>
          </cell>
        </row>
        <row r="105">
          <cell r="O105" t="str">
            <v>Operario</v>
          </cell>
          <cell r="Q105" t="str">
            <v>Lucerna 4925</v>
          </cell>
          <cell r="S105" t="str">
            <v>Mario Cristian Flores Salazar</v>
          </cell>
          <cell r="T105" t="str">
            <v>Jefe de Planta</v>
          </cell>
          <cell r="U105" t="str">
            <v>12.380.668-9</v>
          </cell>
          <cell r="V105">
            <v>11</v>
          </cell>
        </row>
        <row r="106">
          <cell r="O106" t="str">
            <v>Operario</v>
          </cell>
          <cell r="Q106" t="str">
            <v>Lucerna 4925</v>
          </cell>
          <cell r="S106" t="str">
            <v>Manuel Alejandro Gamboa Ramirez</v>
          </cell>
          <cell r="T106" t="str">
            <v>Jefe de Planta</v>
          </cell>
          <cell r="U106" t="str">
            <v>11.524.484-1</v>
          </cell>
          <cell r="V106">
            <v>11</v>
          </cell>
        </row>
        <row r="107">
          <cell r="O107" t="str">
            <v>Operario</v>
          </cell>
          <cell r="Q107" t="str">
            <v>Lucerna 4925</v>
          </cell>
          <cell r="S107" t="str">
            <v>Manuel Alejandro Gamboa Ramirez</v>
          </cell>
          <cell r="T107" t="str">
            <v>Jefe de Planta</v>
          </cell>
          <cell r="U107" t="str">
            <v>11.524.484-1</v>
          </cell>
          <cell r="V107">
            <v>11</v>
          </cell>
        </row>
        <row r="108">
          <cell r="O108" t="str">
            <v>Operario</v>
          </cell>
          <cell r="Q108" t="str">
            <v>Lucerna 4925</v>
          </cell>
          <cell r="S108" t="str">
            <v>Nelsy Ariany Seijas Naranjo</v>
          </cell>
          <cell r="T108" t="str">
            <v>Jefe de Planta</v>
          </cell>
          <cell r="U108" t="str">
            <v>26.689.690-5</v>
          </cell>
          <cell r="V108">
            <v>11</v>
          </cell>
        </row>
        <row r="109">
          <cell r="O109" t="str">
            <v>Operario</v>
          </cell>
          <cell r="Q109" t="str">
            <v>Antonio Escobar Williams 367</v>
          </cell>
          <cell r="S109" t="str">
            <v>Alejandro Matias Silva Lavin</v>
          </cell>
          <cell r="T109" t="str">
            <v>Jefe de Planta</v>
          </cell>
          <cell r="U109" t="str">
            <v>17.541.088-0</v>
          </cell>
          <cell r="V109">
            <v>11</v>
          </cell>
        </row>
        <row r="110">
          <cell r="O110" t="str">
            <v>Operario</v>
          </cell>
          <cell r="Q110" t="str">
            <v>Antonio Escobar Williams 367</v>
          </cell>
          <cell r="S110" t="str">
            <v>Alejandro Matias Silva Lavin</v>
          </cell>
          <cell r="T110" t="str">
            <v>Jefe de Planta</v>
          </cell>
          <cell r="U110" t="str">
            <v>17.541.088-0</v>
          </cell>
          <cell r="V110">
            <v>11</v>
          </cell>
        </row>
        <row r="111">
          <cell r="O111" t="str">
            <v>Operario</v>
          </cell>
          <cell r="Q111" t="str">
            <v>Lucerna 4925</v>
          </cell>
          <cell r="S111" t="str">
            <v>Manuel Alejandro Gamboa Ramirez</v>
          </cell>
          <cell r="T111" t="str">
            <v>Jefe de Planta</v>
          </cell>
          <cell r="U111" t="str">
            <v>11.524.484-1</v>
          </cell>
          <cell r="V111">
            <v>11</v>
          </cell>
        </row>
        <row r="112">
          <cell r="O112" t="str">
            <v>Operario</v>
          </cell>
          <cell r="Q112" t="str">
            <v>Lucerna 4925</v>
          </cell>
          <cell r="S112" t="str">
            <v>Jairo Jose Melo Bustos</v>
          </cell>
          <cell r="T112" t="str">
            <v>Jefe de Planta</v>
          </cell>
          <cell r="U112" t="str">
            <v>17.150.512-7</v>
          </cell>
          <cell r="V112">
            <v>11</v>
          </cell>
        </row>
        <row r="113">
          <cell r="O113" t="str">
            <v>Operario</v>
          </cell>
          <cell r="Q113" t="str">
            <v>Lucerna 4925</v>
          </cell>
          <cell r="S113" t="str">
            <v>Manuel Alejandro Gamboa Ramirez</v>
          </cell>
          <cell r="T113" t="str">
            <v>Jefe de Planta</v>
          </cell>
          <cell r="U113" t="str">
            <v>11.524.484-1</v>
          </cell>
          <cell r="V113">
            <v>11</v>
          </cell>
        </row>
        <row r="114">
          <cell r="O114" t="str">
            <v>Operario</v>
          </cell>
          <cell r="Q114" t="str">
            <v>Lucerna 4925</v>
          </cell>
          <cell r="S114" t="str">
            <v>Manuel Alejandro Gamboa Ramirez</v>
          </cell>
          <cell r="T114" t="str">
            <v>Jefe de Planta</v>
          </cell>
          <cell r="U114" t="str">
            <v>11.524.484-1</v>
          </cell>
          <cell r="V114">
            <v>11</v>
          </cell>
        </row>
        <row r="115">
          <cell r="O115" t="str">
            <v>Operario</v>
          </cell>
          <cell r="Q115" t="str">
            <v>Lucerna 4925</v>
          </cell>
          <cell r="S115" t="str">
            <v>Josuald Jose Pimentel Aponte</v>
          </cell>
          <cell r="T115" t="str">
            <v>Supervisor De Planta</v>
          </cell>
          <cell r="U115" t="str">
            <v>26.168.808-5</v>
          </cell>
          <cell r="V115">
            <v>11</v>
          </cell>
        </row>
        <row r="116">
          <cell r="O116" t="str">
            <v>Operario</v>
          </cell>
          <cell r="Q116" t="str">
            <v>Lucerna 4925</v>
          </cell>
          <cell r="S116" t="str">
            <v>Manuel Alejandro Gamboa Ramirez</v>
          </cell>
          <cell r="T116" t="str">
            <v>Jefe de Planta</v>
          </cell>
          <cell r="U116" t="str">
            <v>11.524.484-1</v>
          </cell>
          <cell r="V116">
            <v>11</v>
          </cell>
        </row>
        <row r="117">
          <cell r="O117" t="str">
            <v>Operario</v>
          </cell>
          <cell r="Q117" t="str">
            <v>Lucerna 4925</v>
          </cell>
          <cell r="S117" t="str">
            <v>Josuald Jose Pimentel Aponte</v>
          </cell>
          <cell r="T117" t="str">
            <v>Supervisor De Planta</v>
          </cell>
          <cell r="U117" t="str">
            <v>26.168.808-5</v>
          </cell>
          <cell r="V117">
            <v>11</v>
          </cell>
        </row>
        <row r="118">
          <cell r="O118" t="str">
            <v>Operario</v>
          </cell>
          <cell r="Q118" t="str">
            <v>Antonio Escobar Williams 367</v>
          </cell>
          <cell r="S118" t="str">
            <v>Alejandro Matias Silva Lavin</v>
          </cell>
          <cell r="T118" t="str">
            <v>Jefe de Planta</v>
          </cell>
          <cell r="U118" t="str">
            <v>17.541.088-0</v>
          </cell>
          <cell r="V118">
            <v>11</v>
          </cell>
        </row>
        <row r="119">
          <cell r="O119" t="str">
            <v>Operario</v>
          </cell>
          <cell r="Q119" t="str">
            <v>Lucerna 4925</v>
          </cell>
          <cell r="S119" t="str">
            <v>Francisca Fernanda Cerda Garcia</v>
          </cell>
          <cell r="T119" t="str">
            <v>Ingeniero De Excelencia Operacional</v>
          </cell>
          <cell r="U119" t="str">
            <v>12.642.681-k</v>
          </cell>
          <cell r="V119">
            <v>11</v>
          </cell>
        </row>
        <row r="120">
          <cell r="O120" t="str">
            <v>Operario</v>
          </cell>
          <cell r="Q120" t="str">
            <v>Lucerna 4925</v>
          </cell>
          <cell r="S120" t="str">
            <v>Nelsy Ariany Seijas Naranjo</v>
          </cell>
          <cell r="T120" t="str">
            <v>Jefe de Planta</v>
          </cell>
          <cell r="U120" t="str">
            <v>26.689.690-5</v>
          </cell>
          <cell r="V120">
            <v>11</v>
          </cell>
        </row>
        <row r="121">
          <cell r="O121" t="str">
            <v>Operario</v>
          </cell>
          <cell r="Q121" t="str">
            <v>Lucerna 4925</v>
          </cell>
          <cell r="S121" t="str">
            <v>Manuel Alejandro Gamboa Ramirez</v>
          </cell>
          <cell r="T121" t="str">
            <v>Jefe de Planta</v>
          </cell>
          <cell r="U121" t="str">
            <v>11.524.484-1</v>
          </cell>
          <cell r="V121">
            <v>11</v>
          </cell>
        </row>
        <row r="122">
          <cell r="O122" t="str">
            <v>Operario</v>
          </cell>
          <cell r="Q122" t="str">
            <v>Lucerna 4925</v>
          </cell>
          <cell r="S122" t="str">
            <v>Manuel Alejandro Gamboa Ramirez</v>
          </cell>
          <cell r="T122" t="str">
            <v>Jefe de Planta</v>
          </cell>
          <cell r="U122" t="str">
            <v>11.524.484-1</v>
          </cell>
          <cell r="V122">
            <v>11</v>
          </cell>
        </row>
        <row r="123">
          <cell r="O123" t="str">
            <v>Operario Almacenamiento y Gestión de Residuos</v>
          </cell>
          <cell r="Q123" t="str">
            <v>Lucerna 4925</v>
          </cell>
          <cell r="S123" t="str">
            <v>Rosse Mery Zanni Canales</v>
          </cell>
          <cell r="T123" t="str">
            <v>Ingeniero de Optimización</v>
          </cell>
          <cell r="U123" t="str">
            <v>16.267.743-8</v>
          </cell>
          <cell r="V123">
            <v>11</v>
          </cell>
        </row>
        <row r="124">
          <cell r="O124" t="str">
            <v>Operario</v>
          </cell>
          <cell r="Q124" t="str">
            <v>Lucerna 4925</v>
          </cell>
          <cell r="S124" t="str">
            <v>Nelsy Ariany Seijas Naranjo</v>
          </cell>
          <cell r="T124" t="str">
            <v>Jefe de Planta</v>
          </cell>
          <cell r="U124" t="str">
            <v>26.689.690-5</v>
          </cell>
          <cell r="V124">
            <v>11</v>
          </cell>
        </row>
        <row r="125">
          <cell r="O125" t="str">
            <v>Operario</v>
          </cell>
          <cell r="Q125" t="str">
            <v>Lucerna 4925</v>
          </cell>
          <cell r="S125" t="str">
            <v>Nelsy Ariany Seijas Naranjo</v>
          </cell>
          <cell r="T125" t="str">
            <v>Jefe de Planta</v>
          </cell>
          <cell r="U125" t="str">
            <v>26.689.690-5</v>
          </cell>
          <cell r="V125">
            <v>11</v>
          </cell>
        </row>
        <row r="126">
          <cell r="O126" t="str">
            <v>Operario</v>
          </cell>
          <cell r="Q126" t="str">
            <v>Lucerna 4925</v>
          </cell>
          <cell r="S126" t="str">
            <v>Mario Cristian Flores Salazar</v>
          </cell>
          <cell r="T126" t="str">
            <v>Jefe de Planta</v>
          </cell>
          <cell r="U126" t="str">
            <v>12.380.668-9</v>
          </cell>
          <cell r="V126">
            <v>11</v>
          </cell>
        </row>
        <row r="127">
          <cell r="O127" t="str">
            <v>Operario</v>
          </cell>
          <cell r="Q127" t="str">
            <v>Antonio Escobar Williams 367</v>
          </cell>
          <cell r="S127" t="str">
            <v>Alejandro Matias Silva Lavin</v>
          </cell>
          <cell r="T127" t="str">
            <v>Jefe de Planta</v>
          </cell>
          <cell r="U127" t="str">
            <v>17.541.088-0</v>
          </cell>
          <cell r="V127">
            <v>11</v>
          </cell>
        </row>
        <row r="128">
          <cell r="O128" t="str">
            <v>Operario</v>
          </cell>
          <cell r="Q128" t="str">
            <v>Lucerna 4925</v>
          </cell>
          <cell r="S128" t="str">
            <v>Mario Cristian Flores Salazar</v>
          </cell>
          <cell r="T128" t="str">
            <v>Jefe de Planta</v>
          </cell>
          <cell r="U128" t="str">
            <v>12.380.668-9</v>
          </cell>
          <cell r="V128">
            <v>11</v>
          </cell>
        </row>
        <row r="129">
          <cell r="O129" t="str">
            <v>Operario</v>
          </cell>
          <cell r="Q129" t="str">
            <v>Lucerna 4925</v>
          </cell>
          <cell r="S129" t="str">
            <v>Jairo Jose Melo Bustos</v>
          </cell>
          <cell r="T129" t="str">
            <v>Jefe de Planta</v>
          </cell>
          <cell r="U129" t="str">
            <v>17.150.512-7</v>
          </cell>
          <cell r="V129">
            <v>11</v>
          </cell>
        </row>
        <row r="130">
          <cell r="O130" t="str">
            <v>Operario</v>
          </cell>
          <cell r="Q130" t="str">
            <v>Lucerna 4925</v>
          </cell>
          <cell r="S130" t="str">
            <v>Jairo Jose Melo Bustos</v>
          </cell>
          <cell r="T130" t="str">
            <v>Jefe de Planta</v>
          </cell>
          <cell r="U130" t="str">
            <v>17.150.512-7</v>
          </cell>
          <cell r="V130">
            <v>11</v>
          </cell>
        </row>
        <row r="131">
          <cell r="O131" t="str">
            <v>Operario</v>
          </cell>
          <cell r="Q131" t="str">
            <v>Lucerna 4925</v>
          </cell>
          <cell r="S131" t="str">
            <v>Mario Cristian Flores Salazar</v>
          </cell>
          <cell r="T131" t="str">
            <v>Jefe de Planta</v>
          </cell>
          <cell r="U131" t="str">
            <v>12.380.668-9</v>
          </cell>
          <cell r="V131">
            <v>11</v>
          </cell>
        </row>
        <row r="132">
          <cell r="O132" t="str">
            <v>Operario</v>
          </cell>
          <cell r="Q132" t="str">
            <v>Lucerna 4925</v>
          </cell>
          <cell r="S132" t="str">
            <v>Manuel Alejandro Gamboa Ramirez</v>
          </cell>
          <cell r="T132" t="str">
            <v>Jefe de Planta</v>
          </cell>
          <cell r="U132" t="str">
            <v>11.524.484-1</v>
          </cell>
          <cell r="V132">
            <v>11</v>
          </cell>
        </row>
        <row r="133">
          <cell r="O133" t="str">
            <v>Operario</v>
          </cell>
          <cell r="Q133" t="str">
            <v>Lucerna 4925</v>
          </cell>
          <cell r="S133" t="str">
            <v>Nelsy Ariany Seijas Naranjo</v>
          </cell>
          <cell r="T133" t="str">
            <v>Jefe de Planta</v>
          </cell>
          <cell r="U133" t="str">
            <v>26.689.690-5</v>
          </cell>
          <cell r="V133">
            <v>11</v>
          </cell>
        </row>
        <row r="134">
          <cell r="O134" t="str">
            <v>Operario</v>
          </cell>
          <cell r="Q134" t="str">
            <v>Lucerna 4925</v>
          </cell>
          <cell r="S134" t="str">
            <v>Nelsy Ariany Seijas Naranjo</v>
          </cell>
          <cell r="T134" t="str">
            <v>Jefe de Planta</v>
          </cell>
          <cell r="U134" t="str">
            <v>26.689.690-5</v>
          </cell>
          <cell r="V134">
            <v>11</v>
          </cell>
        </row>
        <row r="135">
          <cell r="O135" t="str">
            <v>Operario</v>
          </cell>
          <cell r="Q135" t="str">
            <v>Lucerna 4925</v>
          </cell>
          <cell r="S135" t="str">
            <v>Manuel Alejandro Gamboa Ramirez</v>
          </cell>
          <cell r="T135" t="str">
            <v>Jefe de Planta</v>
          </cell>
          <cell r="U135" t="str">
            <v>11.524.484-1</v>
          </cell>
          <cell r="V135">
            <v>11</v>
          </cell>
        </row>
        <row r="136">
          <cell r="O136" t="str">
            <v>Operario</v>
          </cell>
          <cell r="Q136" t="str">
            <v>Lucerna 4925</v>
          </cell>
          <cell r="S136" t="str">
            <v>Manuel Alejandro Gamboa Ramirez</v>
          </cell>
          <cell r="T136" t="str">
            <v>Jefe de Planta</v>
          </cell>
          <cell r="U136" t="str">
            <v>11.524.484-1</v>
          </cell>
          <cell r="V136">
            <v>11</v>
          </cell>
        </row>
        <row r="137">
          <cell r="O137" t="str">
            <v>Operario</v>
          </cell>
          <cell r="Q137" t="str">
            <v>Lucerna 4925</v>
          </cell>
          <cell r="S137" t="str">
            <v>Manuel Alejandro Gamboa Ramirez</v>
          </cell>
          <cell r="T137" t="str">
            <v>Jefe de Planta</v>
          </cell>
          <cell r="U137" t="str">
            <v>11.524.484-1</v>
          </cell>
          <cell r="V137">
            <v>11</v>
          </cell>
        </row>
        <row r="138">
          <cell r="O138" t="str">
            <v>Operario</v>
          </cell>
          <cell r="Q138" t="str">
            <v>Lucerna 4925</v>
          </cell>
          <cell r="S138" t="str">
            <v>Mario Cristian Flores Salazar</v>
          </cell>
          <cell r="T138" t="str">
            <v>Jefe de Planta</v>
          </cell>
          <cell r="U138" t="str">
            <v>12.380.668-9</v>
          </cell>
          <cell r="V138">
            <v>11</v>
          </cell>
        </row>
        <row r="139">
          <cell r="O139" t="str">
            <v>Operario</v>
          </cell>
          <cell r="Q139" t="str">
            <v>Lucerna 4925</v>
          </cell>
          <cell r="S139" t="str">
            <v>Manuel Alejandro Gamboa Ramirez</v>
          </cell>
          <cell r="T139" t="str">
            <v>Jefe de Planta</v>
          </cell>
          <cell r="U139" t="str">
            <v>11.524.484-1</v>
          </cell>
          <cell r="V139">
            <v>11</v>
          </cell>
        </row>
        <row r="140">
          <cell r="O140" t="str">
            <v>Operario</v>
          </cell>
          <cell r="Q140" t="str">
            <v>Lucerna 4925</v>
          </cell>
          <cell r="S140" t="str">
            <v>Nelsy Ariany Seijas Naranjo</v>
          </cell>
          <cell r="T140" t="str">
            <v>Jefe de Planta</v>
          </cell>
          <cell r="U140" t="str">
            <v>26.689.690-5</v>
          </cell>
          <cell r="V140">
            <v>11</v>
          </cell>
        </row>
        <row r="141">
          <cell r="O141" t="str">
            <v>Operario</v>
          </cell>
          <cell r="Q141" t="str">
            <v>Lucerna 4925</v>
          </cell>
          <cell r="S141" t="str">
            <v>Mario Cristian Flores Salazar</v>
          </cell>
          <cell r="T141" t="str">
            <v>Jefe de Planta</v>
          </cell>
          <cell r="U141" t="str">
            <v>12.380.668-9</v>
          </cell>
          <cell r="V141">
            <v>11</v>
          </cell>
        </row>
        <row r="142">
          <cell r="O142" t="str">
            <v>Operario</v>
          </cell>
          <cell r="Q142" t="str">
            <v>Lucerna 4925</v>
          </cell>
          <cell r="S142" t="str">
            <v>Mario Cristian Flores Salazar</v>
          </cell>
          <cell r="T142" t="str">
            <v>Jefe de Planta</v>
          </cell>
          <cell r="U142" t="str">
            <v>12.380.668-9</v>
          </cell>
          <cell r="V142">
            <v>11</v>
          </cell>
        </row>
        <row r="143">
          <cell r="O143" t="str">
            <v>Operario</v>
          </cell>
          <cell r="Q143" t="str">
            <v>Lucerna 4925</v>
          </cell>
          <cell r="S143" t="str">
            <v>Manuel Alejandro Gamboa Ramirez</v>
          </cell>
          <cell r="T143" t="str">
            <v>Jefe de Planta</v>
          </cell>
          <cell r="U143" t="str">
            <v>11.524.484-1</v>
          </cell>
          <cell r="V143">
            <v>11</v>
          </cell>
        </row>
        <row r="144">
          <cell r="O144" t="str">
            <v>Operario</v>
          </cell>
          <cell r="Q144" t="str">
            <v>Lucerna 4925</v>
          </cell>
          <cell r="S144" t="str">
            <v>Manuel Alejandro Gamboa Ramirez</v>
          </cell>
          <cell r="T144" t="str">
            <v>Jefe de Planta</v>
          </cell>
          <cell r="U144" t="str">
            <v>11.524.484-1</v>
          </cell>
          <cell r="V144">
            <v>11</v>
          </cell>
        </row>
        <row r="145">
          <cell r="O145" t="str">
            <v>Operario</v>
          </cell>
          <cell r="Q145" t="str">
            <v>Lucerna 4925</v>
          </cell>
          <cell r="S145" t="str">
            <v>Mario Cristian Flores Salazar</v>
          </cell>
          <cell r="T145" t="str">
            <v>Jefe de Planta</v>
          </cell>
          <cell r="U145" t="str">
            <v>12.380.668-9</v>
          </cell>
          <cell r="V145">
            <v>11</v>
          </cell>
        </row>
        <row r="146">
          <cell r="O146" t="str">
            <v>Operario</v>
          </cell>
          <cell r="Q146" t="str">
            <v>Antonio Escobar Williams 367</v>
          </cell>
          <cell r="S146" t="str">
            <v>Alejandro Matias Silva Lavin</v>
          </cell>
          <cell r="T146" t="str">
            <v>Jefe de Planta</v>
          </cell>
          <cell r="U146" t="str">
            <v>17.541.088-0</v>
          </cell>
          <cell r="V146">
            <v>11</v>
          </cell>
        </row>
        <row r="147">
          <cell r="O147" t="str">
            <v>Operario</v>
          </cell>
          <cell r="Q147" t="str">
            <v>Lucerna 4925</v>
          </cell>
          <cell r="S147" t="str">
            <v>Jairo Jose Melo Bustos</v>
          </cell>
          <cell r="T147" t="str">
            <v>Jefe de Planta</v>
          </cell>
          <cell r="U147" t="str">
            <v>17.150.512-7</v>
          </cell>
          <cell r="V147">
            <v>11</v>
          </cell>
        </row>
        <row r="148">
          <cell r="O148" t="str">
            <v>Operario</v>
          </cell>
          <cell r="Q148" t="str">
            <v>Lucerna 4925</v>
          </cell>
          <cell r="S148" t="str">
            <v>Javier Ignacio Reyes Salazar</v>
          </cell>
          <cell r="T148" t="str">
            <v>Jefe Unidad Gestión de Operaciones</v>
          </cell>
          <cell r="U148" t="str">
            <v>19.034.278-6</v>
          </cell>
          <cell r="V148">
            <v>11</v>
          </cell>
        </row>
        <row r="149">
          <cell r="O149" t="str">
            <v>Operario</v>
          </cell>
          <cell r="Q149" t="str">
            <v>Lucerna 4925</v>
          </cell>
          <cell r="S149" t="str">
            <v>Jairo Jose Melo Bustos</v>
          </cell>
          <cell r="T149" t="str">
            <v>Jefe de Planta</v>
          </cell>
          <cell r="U149" t="str">
            <v>17.150.512-7</v>
          </cell>
          <cell r="V149">
            <v>11</v>
          </cell>
        </row>
        <row r="150">
          <cell r="O150" t="str">
            <v>Operario</v>
          </cell>
          <cell r="Q150" t="str">
            <v>Lucerna 4925</v>
          </cell>
          <cell r="S150" t="str">
            <v>Mario Cristian Flores Salazar</v>
          </cell>
          <cell r="T150" t="str">
            <v>Jefe de Planta</v>
          </cell>
          <cell r="U150" t="str">
            <v>12.380.668-9</v>
          </cell>
          <cell r="V150">
            <v>11</v>
          </cell>
        </row>
        <row r="151">
          <cell r="O151" t="str">
            <v>Operario</v>
          </cell>
          <cell r="Q151" t="str">
            <v>Antonio Escobar Williams 367</v>
          </cell>
          <cell r="R151" t="str">
            <v>Analistas de RRHH prueba</v>
          </cell>
          <cell r="S151" t="str">
            <v>Alejandro Matias Silva Lavin</v>
          </cell>
          <cell r="T151" t="str">
            <v>Jefe de Planta</v>
          </cell>
          <cell r="U151" t="str">
            <v>17.541.088-0</v>
          </cell>
          <cell r="V151">
            <v>11</v>
          </cell>
        </row>
        <row r="152">
          <cell r="O152" t="str">
            <v>Operario</v>
          </cell>
          <cell r="Q152" t="str">
            <v>Lucerna 4925</v>
          </cell>
          <cell r="S152" t="str">
            <v>Nelsy Ariany Seijas Naranjo</v>
          </cell>
          <cell r="T152" t="str">
            <v>Jefe de Planta</v>
          </cell>
          <cell r="U152" t="str">
            <v>26.689.690-5</v>
          </cell>
          <cell r="V152">
            <v>11</v>
          </cell>
        </row>
        <row r="153">
          <cell r="O153" t="str">
            <v>Operario</v>
          </cell>
          <cell r="Q153" t="str">
            <v>Lucerna 4925</v>
          </cell>
          <cell r="S153" t="str">
            <v>Nelsy Ariany Seijas Naranjo</v>
          </cell>
          <cell r="T153" t="str">
            <v>Jefe de Planta</v>
          </cell>
          <cell r="U153" t="str">
            <v>26.689.690-5</v>
          </cell>
          <cell r="V153">
            <v>11</v>
          </cell>
        </row>
        <row r="154">
          <cell r="O154" t="str">
            <v>Operario</v>
          </cell>
          <cell r="Q154" t="str">
            <v>Lucerna 4925</v>
          </cell>
          <cell r="S154" t="str">
            <v>Nelsy Ariany Seijas Naranjo</v>
          </cell>
          <cell r="T154" t="str">
            <v>Jefe de Planta</v>
          </cell>
          <cell r="U154" t="str">
            <v>26.689.690-5</v>
          </cell>
          <cell r="V154">
            <v>11</v>
          </cell>
        </row>
        <row r="155">
          <cell r="O155" t="str">
            <v>Operario</v>
          </cell>
          <cell r="Q155" t="str">
            <v>Lucerna 4925</v>
          </cell>
          <cell r="S155" t="str">
            <v>Jairo Jose Melo Bustos</v>
          </cell>
          <cell r="T155" t="str">
            <v>Jefe de Planta</v>
          </cell>
          <cell r="U155" t="str">
            <v>17.150.512-7</v>
          </cell>
          <cell r="V155">
            <v>11</v>
          </cell>
        </row>
        <row r="156">
          <cell r="O156" t="str">
            <v>Operario</v>
          </cell>
          <cell r="Q156" t="str">
            <v>Lucerna 4925</v>
          </cell>
          <cell r="S156" t="str">
            <v>Nelsy Ariany Seijas Naranjo</v>
          </cell>
          <cell r="T156" t="str">
            <v>Jefe de Planta</v>
          </cell>
          <cell r="U156" t="str">
            <v>26.689.690-5</v>
          </cell>
          <cell r="V156">
            <v>11</v>
          </cell>
        </row>
        <row r="157">
          <cell r="O157" t="str">
            <v>Operario</v>
          </cell>
          <cell r="Q157" t="str">
            <v>Lucerna 4925</v>
          </cell>
          <cell r="S157" t="str">
            <v>Mario Cristian Flores Salazar</v>
          </cell>
          <cell r="T157" t="str">
            <v>Jefe de Planta</v>
          </cell>
          <cell r="U157" t="str">
            <v>12.380.668-9</v>
          </cell>
          <cell r="V157">
            <v>11</v>
          </cell>
        </row>
        <row r="158">
          <cell r="O158" t="str">
            <v>Operario</v>
          </cell>
          <cell r="Q158" t="str">
            <v>Lucerna 4925</v>
          </cell>
          <cell r="S158" t="str">
            <v>Nelsy Ariany Seijas Naranjo</v>
          </cell>
          <cell r="T158" t="str">
            <v>Jefe de Planta</v>
          </cell>
          <cell r="U158" t="str">
            <v>26.689.690-5</v>
          </cell>
          <cell r="V158">
            <v>11</v>
          </cell>
        </row>
        <row r="159">
          <cell r="O159" t="str">
            <v>Operario</v>
          </cell>
          <cell r="Q159" t="str">
            <v>Lucerna 4925</v>
          </cell>
          <cell r="S159" t="str">
            <v>Jairo Jose Melo Bustos</v>
          </cell>
          <cell r="T159" t="str">
            <v>Jefe de Planta</v>
          </cell>
          <cell r="U159" t="str">
            <v>17.150.512-7</v>
          </cell>
          <cell r="V159">
            <v>11</v>
          </cell>
        </row>
        <row r="160">
          <cell r="O160" t="str">
            <v>Operario</v>
          </cell>
          <cell r="Q160" t="str">
            <v>Lucerna 4925</v>
          </cell>
          <cell r="S160" t="str">
            <v>Manuel Alejandro Gamboa Ramirez</v>
          </cell>
          <cell r="T160" t="str">
            <v>Jefe de Planta</v>
          </cell>
          <cell r="U160" t="str">
            <v>11.524.484-1</v>
          </cell>
          <cell r="V160">
            <v>11</v>
          </cell>
        </row>
        <row r="161">
          <cell r="O161" t="str">
            <v>Operario</v>
          </cell>
          <cell r="Q161" t="str">
            <v>Lucerna 4925</v>
          </cell>
          <cell r="S161" t="str">
            <v>Manuel Alejandro Gamboa Ramirez</v>
          </cell>
          <cell r="T161" t="str">
            <v>Jefe de Planta</v>
          </cell>
          <cell r="U161" t="str">
            <v>11.524.484-1</v>
          </cell>
          <cell r="V161">
            <v>11</v>
          </cell>
        </row>
        <row r="162">
          <cell r="O162" t="str">
            <v>Operario</v>
          </cell>
          <cell r="Q162" t="str">
            <v>Lucerna 4925</v>
          </cell>
          <cell r="S162" t="str">
            <v>Jairo Jose Melo Bustos</v>
          </cell>
          <cell r="T162" t="str">
            <v>Jefe de Planta</v>
          </cell>
          <cell r="U162" t="str">
            <v>17.150.512-7</v>
          </cell>
          <cell r="V162">
            <v>11</v>
          </cell>
        </row>
        <row r="163">
          <cell r="O163" t="str">
            <v>Operario</v>
          </cell>
          <cell r="Q163" t="str">
            <v>Lucerna 4925</v>
          </cell>
          <cell r="S163" t="str">
            <v>Nelsy Ariany Seijas Naranjo</v>
          </cell>
          <cell r="T163" t="str">
            <v>Jefe de Planta</v>
          </cell>
          <cell r="U163" t="str">
            <v>26.689.690-5</v>
          </cell>
          <cell r="V163">
            <v>11</v>
          </cell>
        </row>
        <row r="164">
          <cell r="O164" t="str">
            <v>Operario</v>
          </cell>
          <cell r="Q164" t="str">
            <v>Lucerna 4925</v>
          </cell>
          <cell r="S164" t="str">
            <v>Nelsy Ariany Seijas Naranjo</v>
          </cell>
          <cell r="T164" t="str">
            <v>Jefe de Planta</v>
          </cell>
          <cell r="U164" t="str">
            <v>26.689.690-5</v>
          </cell>
          <cell r="V164">
            <v>11</v>
          </cell>
        </row>
        <row r="165">
          <cell r="O165" t="str">
            <v>Operario</v>
          </cell>
          <cell r="Q165" t="str">
            <v>Lucerna 4925</v>
          </cell>
          <cell r="S165" t="str">
            <v>Nelsy Ariany Seijas Naranjo</v>
          </cell>
          <cell r="T165" t="str">
            <v>Jefe de Planta</v>
          </cell>
          <cell r="U165" t="str">
            <v>26.689.690-5</v>
          </cell>
          <cell r="V165">
            <v>11</v>
          </cell>
        </row>
        <row r="166">
          <cell r="O166" t="str">
            <v>Operario</v>
          </cell>
          <cell r="Q166" t="str">
            <v>Antonio Escobar Williams 367</v>
          </cell>
          <cell r="S166" t="str">
            <v>Alejandro Matias Silva Lavin</v>
          </cell>
          <cell r="T166" t="str">
            <v>Jefe de Planta</v>
          </cell>
          <cell r="U166" t="str">
            <v>17.541.088-0</v>
          </cell>
          <cell r="V166">
            <v>11</v>
          </cell>
        </row>
        <row r="167">
          <cell r="O167" t="str">
            <v>Operario</v>
          </cell>
          <cell r="Q167" t="str">
            <v>Balmaceda 3050</v>
          </cell>
          <cell r="S167" t="str">
            <v>Jairo Jose Melo Bustos</v>
          </cell>
          <cell r="T167" t="str">
            <v>Jefe de Planta</v>
          </cell>
          <cell r="U167" t="str">
            <v>17.150.512-7</v>
          </cell>
          <cell r="V167">
            <v>11</v>
          </cell>
        </row>
        <row r="168">
          <cell r="O168" t="str">
            <v>Operario</v>
          </cell>
          <cell r="Q168" t="str">
            <v>Lucerna 4925</v>
          </cell>
          <cell r="S168" t="str">
            <v>Jairo Jose Melo Bustos</v>
          </cell>
          <cell r="T168" t="str">
            <v>Jefe de Planta</v>
          </cell>
          <cell r="U168" t="str">
            <v>17.150.512-7</v>
          </cell>
          <cell r="V168">
            <v>11</v>
          </cell>
        </row>
        <row r="169">
          <cell r="O169" t="str">
            <v>Operario</v>
          </cell>
          <cell r="Q169" t="str">
            <v>Lucerna 4925</v>
          </cell>
          <cell r="S169" t="str">
            <v>Jairo Jose Melo Bustos</v>
          </cell>
          <cell r="T169" t="str">
            <v>Jefe de Planta</v>
          </cell>
          <cell r="U169" t="str">
            <v>17.150.512-7</v>
          </cell>
          <cell r="V169">
            <v>11</v>
          </cell>
        </row>
        <row r="170">
          <cell r="O170" t="str">
            <v>Operario</v>
          </cell>
          <cell r="Q170" t="str">
            <v>Lucerna 4925</v>
          </cell>
          <cell r="S170" t="str">
            <v>Jairo Jose Melo Bustos</v>
          </cell>
          <cell r="T170" t="str">
            <v>Jefe de Planta</v>
          </cell>
          <cell r="U170" t="str">
            <v>17.150.512-7</v>
          </cell>
          <cell r="V170">
            <v>11</v>
          </cell>
        </row>
        <row r="171">
          <cell r="O171" t="str">
            <v>Operario</v>
          </cell>
          <cell r="Q171" t="str">
            <v>Lucerna 4925</v>
          </cell>
          <cell r="S171" t="str">
            <v>Mario Cristian Flores Salazar</v>
          </cell>
          <cell r="T171" t="str">
            <v>Jefe de Planta</v>
          </cell>
          <cell r="U171" t="str">
            <v>12.380.668-9</v>
          </cell>
          <cell r="V171">
            <v>11</v>
          </cell>
        </row>
        <row r="172">
          <cell r="O172" t="str">
            <v>Operario</v>
          </cell>
          <cell r="Q172" t="str">
            <v>Lucerna 4925</v>
          </cell>
          <cell r="S172" t="str">
            <v>Josuald Jose Pimentel Aponte</v>
          </cell>
          <cell r="T172" t="str">
            <v>Supervisor De Planta</v>
          </cell>
          <cell r="U172" t="str">
            <v>26.168.808-5</v>
          </cell>
          <cell r="V172">
            <v>11</v>
          </cell>
        </row>
        <row r="173">
          <cell r="O173" t="str">
            <v>Operario</v>
          </cell>
          <cell r="Q173" t="str">
            <v>Lucerna 4925</v>
          </cell>
          <cell r="S173" t="str">
            <v>Mario Cristian Flores Salazar</v>
          </cell>
          <cell r="T173" t="str">
            <v>Jefe de Planta</v>
          </cell>
          <cell r="U173" t="str">
            <v>12.380.668-9</v>
          </cell>
          <cell r="V173">
            <v>11</v>
          </cell>
        </row>
        <row r="174">
          <cell r="O174" t="str">
            <v>Operario</v>
          </cell>
          <cell r="Q174" t="str">
            <v>Lucerna 4925</v>
          </cell>
          <cell r="S174" t="str">
            <v>Nelsy Ariany Seijas Naranjo</v>
          </cell>
          <cell r="T174" t="str">
            <v>Jefe de Planta</v>
          </cell>
          <cell r="U174" t="str">
            <v>26.689.690-5</v>
          </cell>
          <cell r="V174">
            <v>11</v>
          </cell>
        </row>
        <row r="175">
          <cell r="O175" t="str">
            <v>Operario</v>
          </cell>
          <cell r="Q175" t="str">
            <v>Lucerna 4925</v>
          </cell>
          <cell r="S175" t="str">
            <v>Mario Cristian Flores Salazar</v>
          </cell>
          <cell r="T175" t="str">
            <v>Jefe de Planta</v>
          </cell>
          <cell r="U175" t="str">
            <v>12.380.668-9</v>
          </cell>
          <cell r="V175">
            <v>11</v>
          </cell>
        </row>
        <row r="176">
          <cell r="O176" t="str">
            <v>Operario</v>
          </cell>
          <cell r="Q176" t="str">
            <v>Lucerna 4925</v>
          </cell>
          <cell r="S176" t="str">
            <v>Manuel Alejandro Gamboa Ramirez</v>
          </cell>
          <cell r="T176" t="str">
            <v>Jefe de Planta</v>
          </cell>
          <cell r="U176" t="str">
            <v>11.524.484-1</v>
          </cell>
          <cell r="V176">
            <v>11</v>
          </cell>
        </row>
        <row r="177">
          <cell r="O177" t="str">
            <v>Operario</v>
          </cell>
          <cell r="Q177" t="str">
            <v>Lucerna 4925</v>
          </cell>
          <cell r="S177" t="str">
            <v>Jairo Jose Melo Bustos</v>
          </cell>
          <cell r="T177" t="str">
            <v>Jefe de Planta</v>
          </cell>
          <cell r="U177" t="str">
            <v>17.150.512-7</v>
          </cell>
          <cell r="V177">
            <v>11</v>
          </cell>
        </row>
        <row r="178">
          <cell r="O178" t="str">
            <v>Operario</v>
          </cell>
          <cell r="Q178" t="str">
            <v>Lucerna 4925</v>
          </cell>
          <cell r="S178" t="str">
            <v>Manuel Alejandro Gamboa Ramirez</v>
          </cell>
          <cell r="T178" t="str">
            <v>Jefe de Planta</v>
          </cell>
          <cell r="U178" t="str">
            <v>11.524.484-1</v>
          </cell>
          <cell r="V178">
            <v>11</v>
          </cell>
        </row>
        <row r="179">
          <cell r="O179" t="str">
            <v>Operario</v>
          </cell>
          <cell r="Q179" t="str">
            <v>Lucerna 4925</v>
          </cell>
          <cell r="S179" t="str">
            <v>Jairo Jose Melo Bustos</v>
          </cell>
          <cell r="T179" t="str">
            <v>Jefe de Planta</v>
          </cell>
          <cell r="U179" t="str">
            <v>17.150.512-7</v>
          </cell>
          <cell r="V179">
            <v>11</v>
          </cell>
        </row>
        <row r="180">
          <cell r="O180" t="str">
            <v>Operario</v>
          </cell>
          <cell r="Q180" t="str">
            <v>Lucerna 4925</v>
          </cell>
          <cell r="S180" t="str">
            <v>Jairo Jose Melo Bustos</v>
          </cell>
          <cell r="T180" t="str">
            <v>Jefe de Planta</v>
          </cell>
          <cell r="U180" t="str">
            <v>17.150.512-7</v>
          </cell>
          <cell r="V180">
            <v>11</v>
          </cell>
        </row>
        <row r="181">
          <cell r="O181" t="str">
            <v>Operario</v>
          </cell>
          <cell r="Q181" t="str">
            <v>Lucerna 4925</v>
          </cell>
          <cell r="S181" t="str">
            <v>Jairo Jose Melo Bustos</v>
          </cell>
          <cell r="T181" t="str">
            <v>Jefe de Planta</v>
          </cell>
          <cell r="U181" t="str">
            <v>17.150.512-7</v>
          </cell>
          <cell r="V181">
            <v>11</v>
          </cell>
        </row>
        <row r="182">
          <cell r="O182" t="str">
            <v>Operario</v>
          </cell>
          <cell r="Q182" t="str">
            <v>Balmaceda 3050</v>
          </cell>
          <cell r="S182" t="str">
            <v>Jairo Jose Melo Bustos</v>
          </cell>
          <cell r="T182" t="str">
            <v>Jefe de Planta</v>
          </cell>
          <cell r="U182" t="str">
            <v>17.150.512-7</v>
          </cell>
          <cell r="V182">
            <v>11</v>
          </cell>
        </row>
        <row r="183">
          <cell r="O183" t="str">
            <v>Operario</v>
          </cell>
          <cell r="Q183" t="str">
            <v>Lucerna 4925</v>
          </cell>
          <cell r="S183" t="str">
            <v>Mario Cristian Flores Salazar</v>
          </cell>
          <cell r="T183" t="str">
            <v>Jefe de Planta</v>
          </cell>
          <cell r="U183" t="str">
            <v>12.380.668-9</v>
          </cell>
          <cell r="V183">
            <v>11</v>
          </cell>
        </row>
        <row r="184">
          <cell r="O184" t="str">
            <v>Operario</v>
          </cell>
          <cell r="Q184" t="str">
            <v>Lucerna 4925</v>
          </cell>
          <cell r="S184" t="str">
            <v>Nelsy Ariany Seijas Naranjo</v>
          </cell>
          <cell r="T184" t="str">
            <v>Jefe de Planta</v>
          </cell>
          <cell r="U184" t="str">
            <v>26.689.690-5</v>
          </cell>
          <cell r="V184">
            <v>11</v>
          </cell>
        </row>
        <row r="185">
          <cell r="O185" t="str">
            <v>Operario</v>
          </cell>
          <cell r="Q185" t="str">
            <v>Lucerna 4925</v>
          </cell>
          <cell r="S185" t="str">
            <v>Mario Cristian Flores Salazar</v>
          </cell>
          <cell r="T185" t="str">
            <v>Jefe de Planta</v>
          </cell>
          <cell r="U185" t="str">
            <v>12.380.668-9</v>
          </cell>
          <cell r="V185">
            <v>11</v>
          </cell>
        </row>
        <row r="186">
          <cell r="O186" t="str">
            <v>Operario</v>
          </cell>
          <cell r="Q186" t="str">
            <v>Lucerna 4925</v>
          </cell>
          <cell r="S186" t="str">
            <v>Jairo Jose Melo Bustos</v>
          </cell>
          <cell r="T186" t="str">
            <v>Jefe de Planta</v>
          </cell>
          <cell r="U186" t="str">
            <v>17.150.512-7</v>
          </cell>
          <cell r="V186">
            <v>11</v>
          </cell>
        </row>
        <row r="187">
          <cell r="O187" t="str">
            <v>Operario</v>
          </cell>
          <cell r="Q187" t="str">
            <v>Balmaceda 3050</v>
          </cell>
          <cell r="S187" t="str">
            <v>Jairo Jose Melo Bustos</v>
          </cell>
          <cell r="T187" t="str">
            <v>Jefe de Planta</v>
          </cell>
          <cell r="U187" t="str">
            <v>17.150.512-7</v>
          </cell>
          <cell r="V187">
            <v>11</v>
          </cell>
        </row>
        <row r="188">
          <cell r="O188" t="str">
            <v>Operario</v>
          </cell>
          <cell r="Q188" t="str">
            <v>Lucerna 4925</v>
          </cell>
          <cell r="S188" t="str">
            <v>Jairo Jose Melo Bustos</v>
          </cell>
          <cell r="T188" t="str">
            <v>Jefe de Planta</v>
          </cell>
          <cell r="U188" t="str">
            <v>17.150.512-7</v>
          </cell>
          <cell r="V188">
            <v>11</v>
          </cell>
        </row>
        <row r="189">
          <cell r="O189" t="str">
            <v>Operario</v>
          </cell>
          <cell r="Q189" t="str">
            <v>Lucerna 4925</v>
          </cell>
          <cell r="S189" t="str">
            <v>Jairo Jose Melo Bustos</v>
          </cell>
          <cell r="T189" t="str">
            <v>Jefe de Planta</v>
          </cell>
          <cell r="U189" t="str">
            <v>17.150.512-7</v>
          </cell>
          <cell r="V189">
            <v>11</v>
          </cell>
        </row>
        <row r="190">
          <cell r="O190" t="str">
            <v>Operario</v>
          </cell>
          <cell r="Q190" t="str">
            <v>Balmaceda 3050</v>
          </cell>
          <cell r="S190" t="str">
            <v>Jairo Jose Melo Bustos</v>
          </cell>
          <cell r="T190" t="str">
            <v>Jefe de Planta</v>
          </cell>
          <cell r="U190" t="str">
            <v>17.150.512-7</v>
          </cell>
          <cell r="V190">
            <v>11</v>
          </cell>
        </row>
        <row r="191">
          <cell r="O191" t="str">
            <v>Operario</v>
          </cell>
          <cell r="Q191" t="str">
            <v>Balmaceda 3050</v>
          </cell>
          <cell r="S191" t="str">
            <v>Jairo Jose Melo Bustos</v>
          </cell>
          <cell r="T191" t="str">
            <v>Jefe de Planta</v>
          </cell>
          <cell r="U191" t="str">
            <v>17.150.512-7</v>
          </cell>
          <cell r="V191">
            <v>11</v>
          </cell>
        </row>
        <row r="192">
          <cell r="O192" t="str">
            <v>Operario</v>
          </cell>
          <cell r="Q192" t="str">
            <v>Balmaceda 3050</v>
          </cell>
          <cell r="S192" t="str">
            <v>Jairo Jose Melo Bustos</v>
          </cell>
          <cell r="T192" t="str">
            <v>Jefe de Planta</v>
          </cell>
          <cell r="U192" t="str">
            <v>17.150.512-7</v>
          </cell>
          <cell r="V192">
            <v>11</v>
          </cell>
        </row>
        <row r="193">
          <cell r="O193" t="str">
            <v>Operario</v>
          </cell>
          <cell r="Q193" t="str">
            <v>Lucerna 4925</v>
          </cell>
          <cell r="S193" t="str">
            <v>Nelsy Ariany Seijas Naranjo</v>
          </cell>
          <cell r="T193" t="str">
            <v>Jefe de Planta</v>
          </cell>
          <cell r="U193" t="str">
            <v>26.689.690-5</v>
          </cell>
          <cell r="V193">
            <v>11</v>
          </cell>
        </row>
        <row r="194">
          <cell r="O194" t="str">
            <v>Operario</v>
          </cell>
          <cell r="Q194" t="str">
            <v>Lucerna 4925</v>
          </cell>
          <cell r="S194" t="str">
            <v>Josuald Jose Pimentel Aponte</v>
          </cell>
          <cell r="T194" t="str">
            <v>Supervisor De Planta</v>
          </cell>
          <cell r="U194" t="str">
            <v>26.168.808-5</v>
          </cell>
          <cell r="V194">
            <v>11</v>
          </cell>
        </row>
        <row r="195">
          <cell r="O195" t="str">
            <v>Operario</v>
          </cell>
          <cell r="Q195" t="str">
            <v>Lucerna 4925</v>
          </cell>
          <cell r="S195" t="str">
            <v>Nelsy Ariany Seijas Naranjo</v>
          </cell>
          <cell r="T195" t="str">
            <v>Jefe de Planta</v>
          </cell>
          <cell r="U195" t="str">
            <v>26.689.690-5</v>
          </cell>
          <cell r="V195">
            <v>11</v>
          </cell>
        </row>
        <row r="196">
          <cell r="O196" t="str">
            <v>Operario</v>
          </cell>
          <cell r="Q196" t="str">
            <v>Balmaceda 3050</v>
          </cell>
          <cell r="S196" t="str">
            <v>Jairo Jose Melo Bustos</v>
          </cell>
          <cell r="T196" t="str">
            <v>Jefe de Planta</v>
          </cell>
          <cell r="U196" t="str">
            <v>17.150.512-7</v>
          </cell>
          <cell r="V196">
            <v>11</v>
          </cell>
        </row>
        <row r="197">
          <cell r="O197" t="str">
            <v>Operario</v>
          </cell>
          <cell r="Q197" t="str">
            <v>Balmaceda 3050</v>
          </cell>
          <cell r="S197" t="str">
            <v>Jairo Jose Melo Bustos</v>
          </cell>
          <cell r="T197" t="str">
            <v>Jefe de Planta</v>
          </cell>
          <cell r="U197" t="str">
            <v>17.150.512-7</v>
          </cell>
          <cell r="V197">
            <v>11</v>
          </cell>
        </row>
        <row r="198">
          <cell r="O198" t="str">
            <v>Operario</v>
          </cell>
          <cell r="Q198" t="str">
            <v>Lucerna 4925</v>
          </cell>
          <cell r="S198" t="str">
            <v>Mario Cristian Flores Salazar</v>
          </cell>
          <cell r="T198" t="str">
            <v>Jefe de Planta</v>
          </cell>
          <cell r="U198" t="str">
            <v>12.380.668-9</v>
          </cell>
          <cell r="V198">
            <v>11</v>
          </cell>
        </row>
        <row r="199">
          <cell r="O199" t="str">
            <v>Operario</v>
          </cell>
          <cell r="Q199" t="str">
            <v>Balmaceda 3050</v>
          </cell>
          <cell r="S199" t="str">
            <v>Jairo Jose Melo Bustos</v>
          </cell>
          <cell r="T199" t="str">
            <v>Jefe de Planta</v>
          </cell>
          <cell r="U199" t="str">
            <v>17.150.512-7</v>
          </cell>
          <cell r="V199">
            <v>11</v>
          </cell>
        </row>
        <row r="200">
          <cell r="O200" t="str">
            <v>Operario</v>
          </cell>
          <cell r="Q200" t="str">
            <v>Lucerna 4925</v>
          </cell>
          <cell r="S200" t="str">
            <v>Nelsy Ariany Seijas Naranjo</v>
          </cell>
          <cell r="T200" t="str">
            <v>Jefe de Planta</v>
          </cell>
          <cell r="U200" t="str">
            <v>26.689.690-5</v>
          </cell>
          <cell r="V200">
            <v>11</v>
          </cell>
        </row>
        <row r="201">
          <cell r="O201" t="str">
            <v>Operario</v>
          </cell>
          <cell r="Q201" t="str">
            <v>Lucerna 4925</v>
          </cell>
          <cell r="S201" t="str">
            <v>Nelsy Ariany Seijas Naranjo</v>
          </cell>
          <cell r="T201" t="str">
            <v>Jefe de Planta</v>
          </cell>
          <cell r="U201" t="str">
            <v>26.689.690-5</v>
          </cell>
          <cell r="V201">
            <v>11</v>
          </cell>
        </row>
        <row r="202">
          <cell r="O202" t="str">
            <v>Secretaria</v>
          </cell>
          <cell r="Q202" t="str">
            <v>Lucerna 4925</v>
          </cell>
          <cell r="S202" t="str">
            <v>Hernan Alberto Solar Guzman</v>
          </cell>
          <cell r="T202" t="str">
            <v>Jefe De Servicios Generales</v>
          </cell>
          <cell r="U202" t="str">
            <v>11.363.171-6</v>
          </cell>
          <cell r="V202">
            <v>12</v>
          </cell>
        </row>
        <row r="203">
          <cell r="O203" t="str">
            <v>Chofer</v>
          </cell>
          <cell r="Q203" t="str">
            <v>Balmaceda 3050</v>
          </cell>
          <cell r="S203" t="str">
            <v>Lucio Borquez Muñoz</v>
          </cell>
          <cell r="T203" t="str">
            <v>Jefe De Transportes</v>
          </cell>
          <cell r="U203" t="str">
            <v>10.947.411-8</v>
          </cell>
          <cell r="V203">
            <v>12</v>
          </cell>
        </row>
        <row r="204">
          <cell r="O204" t="str">
            <v>Chofer</v>
          </cell>
          <cell r="Q204" t="str">
            <v>Balmaceda 3050</v>
          </cell>
          <cell r="S204" t="str">
            <v>Lucio Borquez Muñoz</v>
          </cell>
          <cell r="T204" t="str">
            <v>Jefe De Transportes</v>
          </cell>
          <cell r="U204" t="str">
            <v>10.947.411-8</v>
          </cell>
          <cell r="V204">
            <v>12</v>
          </cell>
        </row>
        <row r="205">
          <cell r="O205" t="str">
            <v>Administrativo Bodega Despacho</v>
          </cell>
          <cell r="Q205" t="str">
            <v>Lucerna 4925</v>
          </cell>
          <cell r="S205" t="str">
            <v>Juan Carlos Barrales Arias</v>
          </cell>
          <cell r="T205" t="str">
            <v>Jefe Bodega De Despacho</v>
          </cell>
          <cell r="U205" t="str">
            <v>12.119.527-5</v>
          </cell>
          <cell r="V205">
            <v>12</v>
          </cell>
        </row>
        <row r="206">
          <cell r="O206" t="str">
            <v>Chofer</v>
          </cell>
          <cell r="Q206" t="str">
            <v>Balmaceda 3050</v>
          </cell>
          <cell r="S206" t="str">
            <v>Lucio Borquez Muñoz</v>
          </cell>
          <cell r="T206" t="str">
            <v>Jefe De Transportes</v>
          </cell>
          <cell r="U206" t="str">
            <v>10.947.411-8</v>
          </cell>
          <cell r="V206">
            <v>12</v>
          </cell>
        </row>
        <row r="207">
          <cell r="O207" t="str">
            <v>Chofer</v>
          </cell>
          <cell r="Q207" t="str">
            <v>Balmaceda 3050</v>
          </cell>
          <cell r="S207" t="str">
            <v>Lucio Borquez Muñoz</v>
          </cell>
          <cell r="T207" t="str">
            <v>Jefe De Transportes</v>
          </cell>
          <cell r="U207" t="str">
            <v>10.947.411-8</v>
          </cell>
          <cell r="V207">
            <v>12</v>
          </cell>
        </row>
        <row r="208">
          <cell r="O208" t="str">
            <v>Técnico De Medio Ambiente</v>
          </cell>
          <cell r="Q208" t="str">
            <v>Lucerna 4925</v>
          </cell>
          <cell r="S208" t="str">
            <v>Heylen Valeska Pozo Leiva</v>
          </cell>
          <cell r="T208" t="str">
            <v>Jefe de Medio Ambiente, Prevención y Normas de Calidad</v>
          </cell>
          <cell r="U208" t="str">
            <v>12.448.393-k</v>
          </cell>
          <cell r="V208">
            <v>12</v>
          </cell>
        </row>
        <row r="209">
          <cell r="O209" t="str">
            <v>Chofer</v>
          </cell>
          <cell r="Q209" t="str">
            <v>Balmaceda 3050</v>
          </cell>
          <cell r="S209" t="str">
            <v>Lucio Borquez Muñoz</v>
          </cell>
          <cell r="T209" t="str">
            <v>Jefe De Transportes</v>
          </cell>
          <cell r="U209" t="str">
            <v>10.947.411-8</v>
          </cell>
          <cell r="V209">
            <v>12</v>
          </cell>
        </row>
        <row r="210">
          <cell r="O210" t="str">
            <v>Chofer</v>
          </cell>
          <cell r="Q210" t="str">
            <v>Balmaceda 3050</v>
          </cell>
          <cell r="S210" t="str">
            <v>Lucio Borquez Muñoz</v>
          </cell>
          <cell r="T210" t="str">
            <v>Jefe De Transportes</v>
          </cell>
          <cell r="U210" t="str">
            <v>10.947.411-8</v>
          </cell>
          <cell r="V210">
            <v>12</v>
          </cell>
        </row>
        <row r="211">
          <cell r="O211" t="str">
            <v>Chofer</v>
          </cell>
          <cell r="Q211" t="str">
            <v>Balmaceda 3050</v>
          </cell>
          <cell r="S211" t="str">
            <v>Lucio Borquez Muñoz</v>
          </cell>
          <cell r="T211" t="str">
            <v>Jefe De Transportes</v>
          </cell>
          <cell r="U211" t="str">
            <v>10.947.411-8</v>
          </cell>
          <cell r="V211">
            <v>12</v>
          </cell>
        </row>
        <row r="212">
          <cell r="O212" t="str">
            <v>Chofer Administrativo Transporte</v>
          </cell>
          <cell r="Q212" t="str">
            <v>Lucerna 4925</v>
          </cell>
          <cell r="S212" t="str">
            <v>Juan Carlos Barrales Arias</v>
          </cell>
          <cell r="T212" t="str">
            <v>Jefe Bodega De Despacho</v>
          </cell>
          <cell r="U212" t="str">
            <v>12.119.527-5</v>
          </cell>
          <cell r="V212">
            <v>12</v>
          </cell>
        </row>
        <row r="213">
          <cell r="O213" t="str">
            <v>Secretaria</v>
          </cell>
          <cell r="Q213" t="str">
            <v>Lucerna 4925</v>
          </cell>
          <cell r="S213" t="str">
            <v>Miguel Andres Berndt Briceño</v>
          </cell>
          <cell r="T213" t="str">
            <v>Gerente General</v>
          </cell>
          <cell r="U213" t="str">
            <v>7.811.480-0</v>
          </cell>
          <cell r="V213">
            <v>12</v>
          </cell>
        </row>
        <row r="214">
          <cell r="O214" t="str">
            <v>Analista De Control De Calidad</v>
          </cell>
          <cell r="Q214" t="str">
            <v>Lucerna 4925</v>
          </cell>
          <cell r="S214" t="str">
            <v>Carolina Caballeria Zavala</v>
          </cell>
          <cell r="T214" t="str">
            <v>Jefe de Control Calidad</v>
          </cell>
          <cell r="U214" t="str">
            <v>13.427.831-5</v>
          </cell>
          <cell r="V214">
            <v>13</v>
          </cell>
        </row>
        <row r="215">
          <cell r="O215" t="str">
            <v>Analista De Control De Calidad</v>
          </cell>
          <cell r="Q215" t="str">
            <v>Lucerna 4925</v>
          </cell>
          <cell r="S215" t="str">
            <v>Victoria Alejandra Vega Vidal</v>
          </cell>
          <cell r="T215" t="str">
            <v>Encargado Control Calidad</v>
          </cell>
          <cell r="U215" t="str">
            <v>18.357.635-6</v>
          </cell>
          <cell r="V215">
            <v>13</v>
          </cell>
        </row>
        <row r="216">
          <cell r="O216" t="str">
            <v>Asistente De Laboratorio</v>
          </cell>
          <cell r="Q216" t="str">
            <v>Lucerna 4925</v>
          </cell>
          <cell r="S216" t="str">
            <v>Ximena Del Carmen Guerrero Quezada</v>
          </cell>
          <cell r="T216" t="str">
            <v>Jefe de Aplicación y Muestras</v>
          </cell>
          <cell r="U216" t="str">
            <v>9.093.920-3</v>
          </cell>
          <cell r="V216">
            <v>13</v>
          </cell>
        </row>
        <row r="217">
          <cell r="O217" t="str">
            <v>Asistente De Laboratorio</v>
          </cell>
          <cell r="Q217" t="str">
            <v>Lucerna 4925</v>
          </cell>
          <cell r="S217" t="str">
            <v>María Francisca Ulloa Valdés</v>
          </cell>
          <cell r="T217" t="str">
            <v>Analista De Innovación</v>
          </cell>
          <cell r="U217" t="str">
            <v>19.243.690-7</v>
          </cell>
          <cell r="V217">
            <v>13</v>
          </cell>
        </row>
        <row r="218">
          <cell r="O218" t="str">
            <v>Asistente De Laboratorio</v>
          </cell>
          <cell r="Q218" t="str">
            <v>Antonio Escobar Williams 367</v>
          </cell>
          <cell r="S218" t="str">
            <v>Maria Francisca Trujillo Quintanilla</v>
          </cell>
          <cell r="T218" t="str">
            <v>Jefe Laboratorio Aplicaciones</v>
          </cell>
          <cell r="U218" t="str">
            <v>17.960.137-0</v>
          </cell>
          <cell r="V218">
            <v>13</v>
          </cell>
        </row>
        <row r="219">
          <cell r="O219" t="str">
            <v>Asistente De Laboratorio</v>
          </cell>
          <cell r="Q219" t="str">
            <v>Lucerna 4925</v>
          </cell>
          <cell r="S219" t="str">
            <v>Alejandra Carolina Salas Barragan</v>
          </cell>
          <cell r="T219" t="str">
            <v>Líder Aplicaciones Sabores</v>
          </cell>
          <cell r="U219" t="str">
            <v>26.258.345-7</v>
          </cell>
          <cell r="V219">
            <v>13</v>
          </cell>
        </row>
        <row r="220">
          <cell r="O220" t="str">
            <v>Asistente De Laboratorio</v>
          </cell>
          <cell r="Q220" t="str">
            <v>Lucerna 4925</v>
          </cell>
          <cell r="S220" t="str">
            <v>Macarena De La Concepción Quilodrán Escobar</v>
          </cell>
          <cell r="T220" t="str">
            <v>Líder Aplicaciones Sabores</v>
          </cell>
          <cell r="U220" t="str">
            <v>16.211.984-2</v>
          </cell>
          <cell r="V220">
            <v>13</v>
          </cell>
        </row>
        <row r="221">
          <cell r="O221" t="str">
            <v>Asistente De Laboratorio</v>
          </cell>
          <cell r="Q221" t="str">
            <v>Lucerna 4925</v>
          </cell>
          <cell r="S221" t="str">
            <v>Luis Alfredo Castillo Contreras</v>
          </cell>
          <cell r="T221" t="str">
            <v>Lider Pesaje</v>
          </cell>
          <cell r="U221" t="str">
            <v>13.061.856-1</v>
          </cell>
          <cell r="V221">
            <v>13</v>
          </cell>
        </row>
        <row r="222">
          <cell r="O222" t="str">
            <v>Asistente De Laboratorio</v>
          </cell>
          <cell r="Q222" t="str">
            <v>Antonio Escobar Williams 367</v>
          </cell>
          <cell r="S222" t="str">
            <v>Susana Marcela Varela Gonzalez</v>
          </cell>
          <cell r="T222" t="str">
            <v>Subgerente Comercial Fragancias.Cl</v>
          </cell>
          <cell r="U222" t="str">
            <v>9.919.072-8</v>
          </cell>
          <cell r="V222">
            <v>13</v>
          </cell>
        </row>
        <row r="223">
          <cell r="O223" t="str">
            <v>Asistente De Laboratorio</v>
          </cell>
          <cell r="Q223" t="str">
            <v>Antonio Escobar Williams 367</v>
          </cell>
          <cell r="S223" t="str">
            <v>Susana Marcela Varela Gonzalez</v>
          </cell>
          <cell r="T223" t="str">
            <v>Subgerente Comercial Fragancias.Cl</v>
          </cell>
          <cell r="U223" t="str">
            <v>9.919.072-8</v>
          </cell>
          <cell r="V223">
            <v>13</v>
          </cell>
        </row>
        <row r="224">
          <cell r="O224" t="str">
            <v>Analista De Control De Calidad</v>
          </cell>
          <cell r="Q224" t="str">
            <v>Lucerna 4925</v>
          </cell>
          <cell r="S224" t="str">
            <v>Victoria Alejandra Vega Vidal</v>
          </cell>
          <cell r="T224" t="str">
            <v>Encargado Control Calidad</v>
          </cell>
          <cell r="U224" t="str">
            <v>18.357.635-6</v>
          </cell>
          <cell r="V224">
            <v>13</v>
          </cell>
        </row>
        <row r="225">
          <cell r="O225" t="str">
            <v>Analista De Control De Calidad</v>
          </cell>
          <cell r="Q225" t="str">
            <v>Lucerna 4925</v>
          </cell>
          <cell r="S225" t="str">
            <v>Andrea Paz Cid Araneda</v>
          </cell>
          <cell r="T225" t="str">
            <v>Encargada De Lab.Calidad Polvos</v>
          </cell>
          <cell r="U225" t="str">
            <v>17.926.429-3</v>
          </cell>
          <cell r="V225">
            <v>13</v>
          </cell>
        </row>
        <row r="226">
          <cell r="O226" t="str">
            <v>Analista De Control De Calidad</v>
          </cell>
          <cell r="Q226" t="str">
            <v>Lucerna 4925</v>
          </cell>
          <cell r="S226" t="str">
            <v>Valeska Josefina Serrano Quezada</v>
          </cell>
          <cell r="T226" t="str">
            <v>Jefe Unidad Control Calidad Materias Primas</v>
          </cell>
          <cell r="U226" t="str">
            <v>17.255.753-8</v>
          </cell>
          <cell r="V226">
            <v>13</v>
          </cell>
        </row>
        <row r="227">
          <cell r="O227" t="str">
            <v>Analista De Control De Calidad</v>
          </cell>
          <cell r="Q227" t="str">
            <v>Lucerna 4925</v>
          </cell>
          <cell r="S227" t="str">
            <v>Valeska Josefina Serrano Quezada</v>
          </cell>
          <cell r="T227" t="str">
            <v>Jefe Unidad Control Calidad Materias Primas</v>
          </cell>
          <cell r="U227" t="str">
            <v>17.255.753-8</v>
          </cell>
          <cell r="V227">
            <v>13</v>
          </cell>
        </row>
        <row r="228">
          <cell r="O228" t="str">
            <v>Asistente De Laboratorio</v>
          </cell>
          <cell r="Q228" t="str">
            <v>Lucerna 4925</v>
          </cell>
          <cell r="S228" t="str">
            <v>Luis Alfredo Castillo Contreras</v>
          </cell>
          <cell r="T228" t="str">
            <v>Lider Pesaje</v>
          </cell>
          <cell r="U228" t="str">
            <v>13.061.856-1</v>
          </cell>
          <cell r="V228">
            <v>13</v>
          </cell>
        </row>
        <row r="229">
          <cell r="O229" t="str">
            <v>Asistente De Laboratorio</v>
          </cell>
          <cell r="Q229" t="str">
            <v>Lucerna 4925</v>
          </cell>
          <cell r="S229" t="str">
            <v>Luis Alfredo Castillo Contreras</v>
          </cell>
          <cell r="T229" t="str">
            <v>Lider Pesaje</v>
          </cell>
          <cell r="U229" t="str">
            <v>13.061.856-1</v>
          </cell>
          <cell r="V229">
            <v>13</v>
          </cell>
        </row>
        <row r="230">
          <cell r="O230" t="str">
            <v>Asistente De Laboratorio</v>
          </cell>
          <cell r="Q230" t="str">
            <v>Lucerna 4925</v>
          </cell>
          <cell r="S230" t="str">
            <v>Carolina Andrea Escobar Ortega</v>
          </cell>
          <cell r="T230" t="str">
            <v>Líder Aplicaciones Sabores</v>
          </cell>
          <cell r="U230" t="str">
            <v>16.151.511-6</v>
          </cell>
          <cell r="V230">
            <v>13</v>
          </cell>
        </row>
        <row r="231">
          <cell r="O231" t="str">
            <v>Asistente De Laboratorio</v>
          </cell>
          <cell r="Q231" t="str">
            <v>Lucerna 4925</v>
          </cell>
          <cell r="S231" t="str">
            <v>Constanza Macchiavello Luna</v>
          </cell>
          <cell r="T231" t="str">
            <v>Jefe De Unidad Desarrollo Y Aplicacion S</v>
          </cell>
          <cell r="U231" t="str">
            <v>14.330.339-k</v>
          </cell>
          <cell r="V231">
            <v>13</v>
          </cell>
        </row>
        <row r="232">
          <cell r="O232" t="str">
            <v>Asistente De Laboratorio</v>
          </cell>
          <cell r="Q232" t="str">
            <v>Lucerna 4925</v>
          </cell>
          <cell r="S232" t="str">
            <v>Maria Soledad Yaryes Vergara</v>
          </cell>
          <cell r="T232" t="str">
            <v>Subgerente De Creacion Y Aplicacion De S</v>
          </cell>
          <cell r="U232" t="str">
            <v>8.270.763-8</v>
          </cell>
          <cell r="V232">
            <v>13</v>
          </cell>
        </row>
        <row r="233">
          <cell r="O233" t="str">
            <v>Asistente De Laboratorio</v>
          </cell>
          <cell r="Q233" t="str">
            <v>Lucerna 4925</v>
          </cell>
          <cell r="S233" t="str">
            <v>Macarena De La Concepción Quilodrán Escobar</v>
          </cell>
          <cell r="T233" t="str">
            <v>Líder Aplicaciones Sabores</v>
          </cell>
          <cell r="U233" t="str">
            <v>16.211.984-2</v>
          </cell>
          <cell r="V233">
            <v>13</v>
          </cell>
        </row>
        <row r="234">
          <cell r="O234" t="str">
            <v>Asistente De Laboratorio</v>
          </cell>
          <cell r="Q234" t="str">
            <v>Lucerna 4925</v>
          </cell>
          <cell r="S234" t="str">
            <v>Vicky Andrea Reveco Fuentes</v>
          </cell>
          <cell r="T234" t="str">
            <v>Saborista de Planta</v>
          </cell>
          <cell r="U234" t="str">
            <v>17.908.482-1</v>
          </cell>
          <cell r="V234">
            <v>13</v>
          </cell>
        </row>
        <row r="235">
          <cell r="O235" t="str">
            <v>Asistente De Laboratorio</v>
          </cell>
          <cell r="Q235" t="str">
            <v>Lucerna 4925</v>
          </cell>
          <cell r="S235" t="str">
            <v>Ivan Alberto Cardenas</v>
          </cell>
          <cell r="T235" t="str">
            <v>Jefe Unidad De Muestras</v>
          </cell>
          <cell r="U235" t="str">
            <v>25.607.565-2</v>
          </cell>
          <cell r="V235">
            <v>13</v>
          </cell>
        </row>
        <row r="236">
          <cell r="O236" t="str">
            <v>Asistente De Laboratorio</v>
          </cell>
          <cell r="Q236" t="str">
            <v>Lucerna 4925</v>
          </cell>
          <cell r="S236" t="str">
            <v>Ximena Del Carmen Guerrero Quezada</v>
          </cell>
          <cell r="T236" t="str">
            <v>Jefe de Aplicación y Muestras</v>
          </cell>
          <cell r="U236" t="str">
            <v>9.093.920-3</v>
          </cell>
          <cell r="V236">
            <v>13</v>
          </cell>
        </row>
        <row r="237">
          <cell r="O237" t="str">
            <v>Analista De Control De Calidad</v>
          </cell>
          <cell r="Q237" t="str">
            <v>Lucerna 4925</v>
          </cell>
          <cell r="S237" t="str">
            <v>Andrea Paz Cid Araneda</v>
          </cell>
          <cell r="T237" t="str">
            <v>Encargada De Lab.Calidad Polvos</v>
          </cell>
          <cell r="U237" t="str">
            <v>17.926.429-3</v>
          </cell>
          <cell r="V237">
            <v>13</v>
          </cell>
        </row>
        <row r="238">
          <cell r="O238" t="str">
            <v>Asistente De Laboratorio</v>
          </cell>
          <cell r="Q238" t="str">
            <v>Lucerna 4925</v>
          </cell>
          <cell r="S238" t="str">
            <v>Ximena Del Carmen Guerrero Quezada</v>
          </cell>
          <cell r="T238" t="str">
            <v>Jefe de Aplicación y Muestras</v>
          </cell>
          <cell r="U238" t="str">
            <v>9.093.920-3</v>
          </cell>
          <cell r="V238">
            <v>13</v>
          </cell>
        </row>
        <row r="239">
          <cell r="O239" t="str">
            <v>Asistente De Laboratorio</v>
          </cell>
          <cell r="Q239" t="str">
            <v>Lucerna 4925</v>
          </cell>
          <cell r="S239" t="str">
            <v>Ivan Alberto Cardenas</v>
          </cell>
          <cell r="T239" t="str">
            <v>Jefe Unidad De Muestras</v>
          </cell>
          <cell r="U239" t="str">
            <v>25.607.565-2</v>
          </cell>
          <cell r="V239">
            <v>13</v>
          </cell>
        </row>
        <row r="240">
          <cell r="O240" t="str">
            <v>Asistente De Laboratorio</v>
          </cell>
          <cell r="Q240" t="str">
            <v>Lucerna 4925</v>
          </cell>
          <cell r="S240" t="str">
            <v>Constanza Macchiavello Luna</v>
          </cell>
          <cell r="T240" t="str">
            <v>Jefe De Unidad Desarrollo Y Aplicacion S</v>
          </cell>
          <cell r="U240" t="str">
            <v>14.330.339-k</v>
          </cell>
          <cell r="V240">
            <v>13</v>
          </cell>
        </row>
        <row r="241">
          <cell r="O241" t="str">
            <v>Asistente De Laboratorio</v>
          </cell>
          <cell r="Q241" t="str">
            <v>Lucerna 4925</v>
          </cell>
          <cell r="S241" t="str">
            <v>Maria Soledad Yaryes Vergara</v>
          </cell>
          <cell r="T241" t="str">
            <v>Subgerente De Creacion Y Aplicacion De S</v>
          </cell>
          <cell r="U241" t="str">
            <v>8.270.763-8</v>
          </cell>
          <cell r="V241">
            <v>13</v>
          </cell>
        </row>
        <row r="242">
          <cell r="O242" t="str">
            <v>Asistente De Laboratorio</v>
          </cell>
          <cell r="Q242" t="str">
            <v>Lucerna 4925</v>
          </cell>
          <cell r="S242" t="str">
            <v>Alejandra Carolina Salas Barragan</v>
          </cell>
          <cell r="T242" t="str">
            <v>Líder Aplicaciones Sabores</v>
          </cell>
          <cell r="U242" t="str">
            <v>26.258.345-7</v>
          </cell>
          <cell r="V242">
            <v>13</v>
          </cell>
        </row>
        <row r="243">
          <cell r="O243" t="str">
            <v>Asistente De Laboratorio</v>
          </cell>
          <cell r="Q243" t="str">
            <v>Lucerna 4925</v>
          </cell>
          <cell r="S243" t="str">
            <v>Ivan Alberto Cardenas</v>
          </cell>
          <cell r="T243" t="str">
            <v>Jefe Unidad De Muestras</v>
          </cell>
          <cell r="U243" t="str">
            <v>25.607.565-2</v>
          </cell>
          <cell r="V243">
            <v>13</v>
          </cell>
        </row>
        <row r="244">
          <cell r="O244" t="str">
            <v>Asistente De Laboratorio</v>
          </cell>
          <cell r="Q244" t="str">
            <v>Lucerna 4925</v>
          </cell>
          <cell r="S244" t="str">
            <v>Maria Soledad Yaryes Vergara</v>
          </cell>
          <cell r="T244" t="str">
            <v>Subgerente De Creacion Y Aplicacion De S</v>
          </cell>
          <cell r="U244" t="str">
            <v>8.270.763-8</v>
          </cell>
          <cell r="V244">
            <v>13</v>
          </cell>
        </row>
        <row r="245">
          <cell r="O245" t="str">
            <v>Asistente De Laboratorio</v>
          </cell>
          <cell r="Q245" t="str">
            <v>Lucerna 4925</v>
          </cell>
          <cell r="S245" t="str">
            <v>Ivan Alberto Cardenas</v>
          </cell>
          <cell r="T245" t="str">
            <v>Jefe Unidad De Muestras</v>
          </cell>
          <cell r="U245" t="str">
            <v>25.607.565-2</v>
          </cell>
          <cell r="V245">
            <v>13</v>
          </cell>
        </row>
        <row r="246">
          <cell r="O246" t="str">
            <v>Asistente De Laboratorio</v>
          </cell>
          <cell r="Q246" t="str">
            <v>Lucerna 4925</v>
          </cell>
          <cell r="S246" t="str">
            <v>Macarena De La Concepción Quilodrán Escobar</v>
          </cell>
          <cell r="T246" t="str">
            <v>Líder Aplicaciones Sabores</v>
          </cell>
          <cell r="U246" t="str">
            <v>16.211.984-2</v>
          </cell>
          <cell r="V246">
            <v>13</v>
          </cell>
        </row>
        <row r="247">
          <cell r="O247" t="str">
            <v>Coordinador de Planta</v>
          </cell>
          <cell r="Q247" t="str">
            <v>Antonio Escobar Williams 367</v>
          </cell>
          <cell r="S247" t="str">
            <v>Alejandro Matias Silva Lavin</v>
          </cell>
          <cell r="T247" t="str">
            <v>Jefe de Planta</v>
          </cell>
          <cell r="U247" t="str">
            <v>17.541.088-0</v>
          </cell>
          <cell r="V247">
            <v>14</v>
          </cell>
        </row>
        <row r="248">
          <cell r="O248" t="str">
            <v>Analista De Control De Calidad</v>
          </cell>
          <cell r="Q248" t="str">
            <v>Lucerna 4925</v>
          </cell>
          <cell r="S248" t="str">
            <v>Victoria Alejandra Vega Vidal</v>
          </cell>
          <cell r="T248" t="str">
            <v>Encargado Control Calidad</v>
          </cell>
          <cell r="U248" t="str">
            <v>18.357.635-6</v>
          </cell>
          <cell r="V248">
            <v>13</v>
          </cell>
        </row>
        <row r="249">
          <cell r="O249" t="str">
            <v>Analista De Control De Calidad</v>
          </cell>
          <cell r="Q249" t="str">
            <v>Lucerna 4925</v>
          </cell>
          <cell r="S249" t="str">
            <v>Victoria Alejandra Vega Vidal</v>
          </cell>
          <cell r="T249" t="str">
            <v>Encargado Control Calidad</v>
          </cell>
          <cell r="U249" t="str">
            <v>18.357.635-6</v>
          </cell>
          <cell r="V249">
            <v>13</v>
          </cell>
        </row>
        <row r="250">
          <cell r="O250" t="str">
            <v>Analista De Control De Calidad</v>
          </cell>
          <cell r="Q250" t="str">
            <v>Lucerna 4925</v>
          </cell>
          <cell r="S250" t="str">
            <v>Valeska Josefina Serrano Quezada</v>
          </cell>
          <cell r="T250" t="str">
            <v>Jefe Unidad Control Calidad Materias Primas</v>
          </cell>
          <cell r="U250" t="str">
            <v>17.255.753-8</v>
          </cell>
          <cell r="V250">
            <v>13</v>
          </cell>
        </row>
        <row r="251">
          <cell r="O251" t="str">
            <v>Asistente De Laboratorio</v>
          </cell>
          <cell r="Q251" t="str">
            <v>Lucerna 4925</v>
          </cell>
          <cell r="S251" t="str">
            <v>Carolina Andrea Escobar Ortega</v>
          </cell>
          <cell r="T251" t="str">
            <v>Líder Aplicaciones Sabores</v>
          </cell>
          <cell r="U251" t="str">
            <v>16.151.511-6</v>
          </cell>
          <cell r="V251">
            <v>13</v>
          </cell>
        </row>
        <row r="252">
          <cell r="O252" t="str">
            <v>Analista De Control De Calidad</v>
          </cell>
          <cell r="Q252" t="str">
            <v>Lucerna 4925</v>
          </cell>
          <cell r="S252" t="str">
            <v>Victoria Alejandra Vega Vidal</v>
          </cell>
          <cell r="T252" t="str">
            <v>Encargado Control Calidad</v>
          </cell>
          <cell r="U252" t="str">
            <v>18.357.635-6</v>
          </cell>
          <cell r="V252">
            <v>13</v>
          </cell>
        </row>
        <row r="253">
          <cell r="O253" t="str">
            <v>Inspector De Proceso</v>
          </cell>
          <cell r="Q253" t="str">
            <v>Lucerna 4925</v>
          </cell>
          <cell r="S253" t="str">
            <v>Jose Enrique San Martin Silva</v>
          </cell>
          <cell r="T253" t="str">
            <v>Jefe De Aseguramiento De Calidad</v>
          </cell>
          <cell r="U253" t="str">
            <v>13.546.003-6</v>
          </cell>
          <cell r="V253">
            <v>13</v>
          </cell>
        </row>
        <row r="254">
          <cell r="O254" t="str">
            <v>Inspector De Proceso</v>
          </cell>
          <cell r="Q254" t="str">
            <v>Lucerna 4925</v>
          </cell>
          <cell r="S254" t="str">
            <v>Jose Enrique San Martin Silva</v>
          </cell>
          <cell r="T254" t="str">
            <v>Jefe De Aseguramiento De Calidad</v>
          </cell>
          <cell r="U254" t="str">
            <v>13.546.003-6</v>
          </cell>
          <cell r="V254">
            <v>13</v>
          </cell>
        </row>
        <row r="255">
          <cell r="O255" t="str">
            <v>Asistente De Laboratorio</v>
          </cell>
          <cell r="Q255" t="str">
            <v>Lucerna 4925</v>
          </cell>
          <cell r="S255" t="str">
            <v>Ximena Del Carmen Guerrero Quezada</v>
          </cell>
          <cell r="T255" t="str">
            <v>Jefe de Aplicación y Muestras</v>
          </cell>
          <cell r="U255" t="str">
            <v>9.093.920-3</v>
          </cell>
          <cell r="V255">
            <v>13</v>
          </cell>
        </row>
        <row r="256">
          <cell r="O256" t="str">
            <v>Asistente De Laboratorio</v>
          </cell>
          <cell r="Q256" t="str">
            <v>Lucerna 4925</v>
          </cell>
          <cell r="S256" t="str">
            <v>Alejandra Carolina Salas Barragan</v>
          </cell>
          <cell r="T256" t="str">
            <v>Líder Aplicaciones Sabores</v>
          </cell>
          <cell r="U256" t="str">
            <v>26.258.345-7</v>
          </cell>
          <cell r="V256">
            <v>13</v>
          </cell>
        </row>
        <row r="257">
          <cell r="O257" t="str">
            <v>Técnico de Infraestructura</v>
          </cell>
          <cell r="Q257" t="str">
            <v>Lucerna 4925</v>
          </cell>
          <cell r="S257" t="str">
            <v>Elio Donovan Zerpa Gonzalez</v>
          </cell>
          <cell r="T257" t="str">
            <v>Jefe Unidad Infraestructura TI</v>
          </cell>
          <cell r="U257" t="str">
            <v>26.665.308-5</v>
          </cell>
          <cell r="V257">
            <v>13</v>
          </cell>
        </row>
        <row r="258">
          <cell r="O258" t="str">
            <v>Asistente De Laboratorio</v>
          </cell>
          <cell r="Q258" t="str">
            <v>Lucerna 4925</v>
          </cell>
          <cell r="S258" t="str">
            <v>Diana Constanza Cortes Sepulveda</v>
          </cell>
          <cell r="T258" t="str">
            <v>Líder Aplicaciones Sabores</v>
          </cell>
          <cell r="U258" t="str">
            <v>18.567.094-5</v>
          </cell>
          <cell r="V258">
            <v>13</v>
          </cell>
        </row>
        <row r="259">
          <cell r="O259" t="str">
            <v>Analista De Control De Calidad</v>
          </cell>
          <cell r="Q259" t="str">
            <v>Lucerna 4925</v>
          </cell>
          <cell r="S259" t="str">
            <v>Andrea Paz Cid Araneda</v>
          </cell>
          <cell r="T259" t="str">
            <v>Encargada De Lab.Calidad Polvos</v>
          </cell>
          <cell r="U259" t="str">
            <v>17.926.429-3</v>
          </cell>
          <cell r="V259">
            <v>13</v>
          </cell>
        </row>
        <row r="260">
          <cell r="O260" t="str">
            <v>Asistente De Laboratorio</v>
          </cell>
          <cell r="Q260" t="str">
            <v>Lucerna 4925</v>
          </cell>
          <cell r="S260" t="str">
            <v>Diana Constanza Cortes Sepulveda</v>
          </cell>
          <cell r="T260" t="str">
            <v>Líder Aplicaciones Sabores</v>
          </cell>
          <cell r="U260" t="str">
            <v>18.567.094-5</v>
          </cell>
          <cell r="V260">
            <v>13</v>
          </cell>
        </row>
        <row r="261">
          <cell r="O261" t="str">
            <v>Asistente De Laboratorio</v>
          </cell>
          <cell r="Q261" t="str">
            <v>Lucerna 4925</v>
          </cell>
          <cell r="S261" t="str">
            <v>Diana Constanza Cortes Sepulveda</v>
          </cell>
          <cell r="T261" t="str">
            <v>Líder Aplicaciones Sabores</v>
          </cell>
          <cell r="U261" t="str">
            <v>18.567.094-5</v>
          </cell>
          <cell r="V261">
            <v>13</v>
          </cell>
        </row>
        <row r="262">
          <cell r="O262" t="str">
            <v>Analista De Microbiología</v>
          </cell>
          <cell r="Q262" t="str">
            <v>Lucerna 4925</v>
          </cell>
          <cell r="S262" t="str">
            <v>Carolina Caballeria Zavala</v>
          </cell>
          <cell r="T262" t="str">
            <v>Jefe de Control Calidad</v>
          </cell>
          <cell r="U262" t="str">
            <v>13.427.831-5</v>
          </cell>
          <cell r="V262">
            <v>13</v>
          </cell>
        </row>
        <row r="263">
          <cell r="O263" t="str">
            <v>Asistente De Laboratorio</v>
          </cell>
          <cell r="Q263" t="str">
            <v>Lucerna 4925</v>
          </cell>
          <cell r="S263" t="str">
            <v>Diana Constanza Cortes Sepulveda</v>
          </cell>
          <cell r="T263" t="str">
            <v>Líder Aplicaciones Sabores</v>
          </cell>
          <cell r="U263" t="str">
            <v>18.567.094-5</v>
          </cell>
          <cell r="V263">
            <v>13</v>
          </cell>
        </row>
        <row r="264">
          <cell r="O264" t="str">
            <v>Inspector De Proceso</v>
          </cell>
          <cell r="Q264" t="str">
            <v>Lucerna 4925</v>
          </cell>
          <cell r="S264" t="str">
            <v>Jose Enrique San Martin Silva</v>
          </cell>
          <cell r="T264" t="str">
            <v>Jefe De Aseguramiento De Calidad</v>
          </cell>
          <cell r="U264" t="str">
            <v>13.546.003-6</v>
          </cell>
          <cell r="V264">
            <v>13</v>
          </cell>
        </row>
        <row r="265">
          <cell r="O265" t="str">
            <v>Inspector De Proceso</v>
          </cell>
          <cell r="Q265" t="str">
            <v>Lucerna 4925</v>
          </cell>
          <cell r="S265" t="str">
            <v>Jose Enrique San Martin Silva</v>
          </cell>
          <cell r="T265" t="str">
            <v>Jefe De Aseguramiento De Calidad</v>
          </cell>
          <cell r="U265" t="str">
            <v>13.546.003-6</v>
          </cell>
          <cell r="V265">
            <v>13</v>
          </cell>
        </row>
        <row r="266">
          <cell r="O266" t="str">
            <v>Inspector De Proceso</v>
          </cell>
          <cell r="Q266" t="str">
            <v>Lucerna 4925</v>
          </cell>
          <cell r="S266" t="str">
            <v>Jose Enrique San Martin Silva</v>
          </cell>
          <cell r="T266" t="str">
            <v>Jefe De Aseguramiento De Calidad</v>
          </cell>
          <cell r="U266" t="str">
            <v>13.546.003-6</v>
          </cell>
          <cell r="V266">
            <v>13</v>
          </cell>
        </row>
        <row r="267">
          <cell r="O267" t="str">
            <v>Asistente De Planificacion</v>
          </cell>
          <cell r="Q267" t="str">
            <v>Lucerna 4925</v>
          </cell>
          <cell r="S267" t="str">
            <v>Luis Rodrigo Miño Medina</v>
          </cell>
          <cell r="T267" t="str">
            <v>Jefe De Planificación De La Producción y Customer Service</v>
          </cell>
          <cell r="U267" t="str">
            <v>13.911.264-4</v>
          </cell>
          <cell r="V267">
            <v>13</v>
          </cell>
        </row>
        <row r="268">
          <cell r="O268" t="str">
            <v>Asistente De Marketing</v>
          </cell>
          <cell r="Q268" t="str">
            <v>Antonio Escobar Williams 367</v>
          </cell>
          <cell r="S268" t="str">
            <v>Victoria Kellner Gumpert</v>
          </cell>
          <cell r="T268" t="str">
            <v>Subgerente de Negocio SyF</v>
          </cell>
          <cell r="U268" t="str">
            <v>15.935.494-6</v>
          </cell>
          <cell r="V268">
            <v>13</v>
          </cell>
        </row>
        <row r="269">
          <cell r="O269" t="str">
            <v>Asistente De Marketing</v>
          </cell>
          <cell r="Q269" t="str">
            <v>Antonio Escobar Williams 367</v>
          </cell>
          <cell r="S269" t="str">
            <v>Susana Marcela Varela Gonzalez</v>
          </cell>
          <cell r="T269" t="str">
            <v>Subgerente Comercial Fragancias.Cl</v>
          </cell>
          <cell r="U269" t="str">
            <v>9.919.072-8</v>
          </cell>
          <cell r="V269">
            <v>13</v>
          </cell>
        </row>
        <row r="270">
          <cell r="O270" t="str">
            <v>Asistente De Laboratorio</v>
          </cell>
          <cell r="Q270" t="str">
            <v>Antonio Escobar Williams 367</v>
          </cell>
          <cell r="S270" t="str">
            <v>Maria Francisca Trujillo Quintanilla</v>
          </cell>
          <cell r="T270" t="str">
            <v>Jefe Laboratorio Aplicaciones</v>
          </cell>
          <cell r="U270" t="str">
            <v>17.960.137-0</v>
          </cell>
          <cell r="V270">
            <v>13</v>
          </cell>
        </row>
        <row r="271">
          <cell r="O271" t="str">
            <v>Asistente De Laboratorio</v>
          </cell>
          <cell r="Q271" t="str">
            <v>Lucerna 4925</v>
          </cell>
          <cell r="S271" t="str">
            <v>Diana Constanza Cortes Sepulveda</v>
          </cell>
          <cell r="T271" t="str">
            <v>Líder Aplicaciones Sabores</v>
          </cell>
          <cell r="U271" t="str">
            <v>18.567.094-5</v>
          </cell>
          <cell r="V271">
            <v>13</v>
          </cell>
        </row>
        <row r="272">
          <cell r="O272" t="str">
            <v>Inspector De Proceso</v>
          </cell>
          <cell r="Q272" t="str">
            <v>Lucerna 4925</v>
          </cell>
          <cell r="S272" t="str">
            <v>Jose Enrique San Martin Silva</v>
          </cell>
          <cell r="T272" t="str">
            <v>Jefe De Aseguramiento De Calidad</v>
          </cell>
          <cell r="U272" t="str">
            <v>13.546.003-6</v>
          </cell>
          <cell r="V272">
            <v>13</v>
          </cell>
        </row>
        <row r="273">
          <cell r="O273" t="str">
            <v>Asistente De Planificacion</v>
          </cell>
          <cell r="Q273" t="str">
            <v>Lucerna 4925</v>
          </cell>
          <cell r="S273" t="str">
            <v>Luis Rodrigo Miño Medina</v>
          </cell>
          <cell r="T273" t="str">
            <v>Jefe De Planificación De La Producción y Customer Service</v>
          </cell>
          <cell r="U273" t="str">
            <v>13.911.264-4</v>
          </cell>
          <cell r="V273">
            <v>13</v>
          </cell>
        </row>
        <row r="274">
          <cell r="O274" t="str">
            <v>Analista De Control De Calidad</v>
          </cell>
          <cell r="Q274" t="str">
            <v>Lucerna 4925</v>
          </cell>
          <cell r="S274" t="str">
            <v>Valeska Josefina Serrano Quezada</v>
          </cell>
          <cell r="T274" t="str">
            <v>Jefe Unidad Control Calidad Materias Primas</v>
          </cell>
          <cell r="U274" t="str">
            <v>17.255.753-8</v>
          </cell>
          <cell r="V274">
            <v>13</v>
          </cell>
        </row>
        <row r="275">
          <cell r="O275" t="str">
            <v>Inspector De Proceso</v>
          </cell>
          <cell r="Q275" t="str">
            <v>Lucerna 4925</v>
          </cell>
          <cell r="S275" t="str">
            <v>Jose Enrique San Martin Silva</v>
          </cell>
          <cell r="T275" t="str">
            <v>Jefe De Aseguramiento De Calidad</v>
          </cell>
          <cell r="U275" t="str">
            <v>13.546.003-6</v>
          </cell>
          <cell r="V275">
            <v>13</v>
          </cell>
        </row>
        <row r="276">
          <cell r="O276" t="str">
            <v>Asistente De Laboratorio</v>
          </cell>
          <cell r="Q276" t="str">
            <v>Lucerna 4925</v>
          </cell>
          <cell r="S276" t="str">
            <v>Ivan Alberto Cardenas</v>
          </cell>
          <cell r="T276" t="str">
            <v>Jefe Unidad De Muestras</v>
          </cell>
          <cell r="U276" t="str">
            <v>25.607.565-2</v>
          </cell>
          <cell r="V276">
            <v>13</v>
          </cell>
        </row>
        <row r="277">
          <cell r="O277" t="str">
            <v>Asistente De Laboratorio</v>
          </cell>
          <cell r="Q277" t="str">
            <v>Lucerna 4925</v>
          </cell>
          <cell r="S277" t="str">
            <v>Ivan Alberto Cardenas</v>
          </cell>
          <cell r="T277" t="str">
            <v>Jefe Unidad De Muestras</v>
          </cell>
          <cell r="U277" t="str">
            <v>25.607.565-2</v>
          </cell>
          <cell r="V277">
            <v>13</v>
          </cell>
        </row>
        <row r="278">
          <cell r="O278" t="str">
            <v>Asistente De Credito Y Cobranzas</v>
          </cell>
          <cell r="Q278" t="str">
            <v>Lucerna 4925</v>
          </cell>
          <cell r="S278" t="str">
            <v>Manuel Segundo Bazan Lara</v>
          </cell>
          <cell r="T278" t="str">
            <v>Jefe De Credito Y Cobranzas</v>
          </cell>
          <cell r="U278" t="str">
            <v>10.885.857-5</v>
          </cell>
          <cell r="V278">
            <v>13</v>
          </cell>
        </row>
        <row r="279">
          <cell r="O279" t="str">
            <v>Electromecánico</v>
          </cell>
          <cell r="Q279" t="str">
            <v>Lucerna 4925</v>
          </cell>
          <cell r="S279" t="str">
            <v>Benito Patricio Naranjo Diaz</v>
          </cell>
          <cell r="T279" t="str">
            <v>Jefe De Mantención</v>
          </cell>
          <cell r="U279" t="str">
            <v>15.635.003-6</v>
          </cell>
          <cell r="V279">
            <v>13</v>
          </cell>
        </row>
        <row r="280">
          <cell r="O280" t="str">
            <v>Inspector De Proceso</v>
          </cell>
          <cell r="Q280" t="str">
            <v>Antonio Escobar Williams 367</v>
          </cell>
          <cell r="S280" t="str">
            <v>Jose Enrique San Martin Silva</v>
          </cell>
          <cell r="T280" t="str">
            <v>Jefe De Aseguramiento De Calidad</v>
          </cell>
          <cell r="U280" t="str">
            <v>13.546.003-6</v>
          </cell>
          <cell r="V280">
            <v>13</v>
          </cell>
        </row>
        <row r="281">
          <cell r="O281" t="str">
            <v>Asistente De Importaciones</v>
          </cell>
          <cell r="Q281" t="str">
            <v>Lucerna 4925</v>
          </cell>
          <cell r="S281" t="str">
            <v>Ester Macarena Carrasco Quiroz</v>
          </cell>
          <cell r="T281" t="str">
            <v>Jefe de Importaciones</v>
          </cell>
          <cell r="U281" t="str">
            <v>14.170.493-1</v>
          </cell>
          <cell r="V281">
            <v>13</v>
          </cell>
        </row>
        <row r="282">
          <cell r="O282" t="str">
            <v>Supervisor De Planta</v>
          </cell>
          <cell r="Q282" t="str">
            <v>Lucerna 4925</v>
          </cell>
          <cell r="S282" t="str">
            <v>Nelsy Ariany Seijas Naranjo</v>
          </cell>
          <cell r="T282" t="str">
            <v>Jefe de Planta</v>
          </cell>
          <cell r="U282" t="str">
            <v>26.689.690-5</v>
          </cell>
          <cell r="V282">
            <v>14</v>
          </cell>
        </row>
        <row r="283">
          <cell r="O283" t="str">
            <v>Supervisor De Planta</v>
          </cell>
          <cell r="Q283" t="str">
            <v>Lucerna 4925</v>
          </cell>
          <cell r="S283" t="str">
            <v>Nelsy Ariany Seijas Naranjo</v>
          </cell>
          <cell r="T283" t="str">
            <v>Jefe de Planta</v>
          </cell>
          <cell r="U283" t="str">
            <v>26.689.690-5</v>
          </cell>
          <cell r="V283">
            <v>14</v>
          </cell>
        </row>
        <row r="284">
          <cell r="O284" t="str">
            <v>Asistente De Exportaciones</v>
          </cell>
          <cell r="Q284" t="str">
            <v>Lucerna 4925</v>
          </cell>
          <cell r="S284" t="str">
            <v>Karen Nicole Barrera Castillo</v>
          </cell>
          <cell r="T284" t="str">
            <v>Jefe De Exportaciones</v>
          </cell>
          <cell r="U284" t="str">
            <v>17.325.081-9</v>
          </cell>
          <cell r="V284">
            <v>13</v>
          </cell>
        </row>
        <row r="285">
          <cell r="O285" t="str">
            <v>Electromecánico</v>
          </cell>
          <cell r="Q285" t="str">
            <v>Lucerna 4925</v>
          </cell>
          <cell r="S285" t="str">
            <v>Benito Patricio Naranjo Diaz</v>
          </cell>
          <cell r="T285" t="str">
            <v>Jefe De Mantención</v>
          </cell>
          <cell r="U285" t="str">
            <v>15.635.003-6</v>
          </cell>
          <cell r="V285">
            <v>13</v>
          </cell>
        </row>
        <row r="286">
          <cell r="O286" t="str">
            <v>Electromecánico</v>
          </cell>
          <cell r="Q286" t="str">
            <v>Lucerna 4925</v>
          </cell>
          <cell r="S286" t="str">
            <v>Benito Patricio Naranjo Diaz</v>
          </cell>
          <cell r="T286" t="str">
            <v>Jefe De Mantención</v>
          </cell>
          <cell r="U286" t="str">
            <v>15.635.003-6</v>
          </cell>
          <cell r="V286">
            <v>13</v>
          </cell>
        </row>
        <row r="287">
          <cell r="O287" t="str">
            <v>Electromecánico</v>
          </cell>
          <cell r="Q287" t="str">
            <v>Lucerna 4925</v>
          </cell>
          <cell r="S287" t="str">
            <v>Benito Patricio Naranjo Diaz</v>
          </cell>
          <cell r="T287" t="str">
            <v>Jefe De Mantención</v>
          </cell>
          <cell r="U287" t="str">
            <v>15.635.003-6</v>
          </cell>
          <cell r="V287">
            <v>13</v>
          </cell>
        </row>
        <row r="288">
          <cell r="O288" t="str">
            <v>Electromecánico</v>
          </cell>
          <cell r="Q288" t="str">
            <v>Lucerna 4925</v>
          </cell>
          <cell r="S288" t="str">
            <v>Benito Patricio Naranjo Diaz</v>
          </cell>
          <cell r="T288" t="str">
            <v>Jefe De Mantención</v>
          </cell>
          <cell r="U288" t="str">
            <v>15.635.003-6</v>
          </cell>
          <cell r="V288">
            <v>13</v>
          </cell>
        </row>
        <row r="289">
          <cell r="O289" t="str">
            <v>Supervisor De Planta</v>
          </cell>
          <cell r="Q289" t="str">
            <v>Lucerna 4925</v>
          </cell>
          <cell r="S289" t="str">
            <v>Nelsy Ariany Seijas Naranjo</v>
          </cell>
          <cell r="T289" t="str">
            <v>Jefe de Planta</v>
          </cell>
          <cell r="U289" t="str">
            <v>26.689.690-5</v>
          </cell>
          <cell r="V289">
            <v>14</v>
          </cell>
        </row>
        <row r="290">
          <cell r="O290" t="str">
            <v>Asistente De Servicios Generales</v>
          </cell>
          <cell r="Q290" t="str">
            <v>Lucerna 4925</v>
          </cell>
          <cell r="S290" t="str">
            <v>Hernan Alberto Solar Guzman</v>
          </cell>
          <cell r="T290" t="str">
            <v>Jefe De Servicios Generales</v>
          </cell>
          <cell r="U290" t="str">
            <v>11.363.171-6</v>
          </cell>
          <cell r="V290">
            <v>13</v>
          </cell>
        </row>
        <row r="291">
          <cell r="O291" t="str">
            <v>Supervisor De Planta</v>
          </cell>
          <cell r="Q291" t="str">
            <v>Lucerna 4925</v>
          </cell>
          <cell r="S291" t="str">
            <v>Manuel Alejandro Gamboa Ramirez</v>
          </cell>
          <cell r="T291" t="str">
            <v>Jefe de Planta</v>
          </cell>
          <cell r="U291" t="str">
            <v>11.524.484-1</v>
          </cell>
          <cell r="V291">
            <v>14</v>
          </cell>
        </row>
        <row r="292">
          <cell r="O292" t="str">
            <v>Técnico de Infraestructura</v>
          </cell>
          <cell r="Q292" t="str">
            <v>Lucerna 4925</v>
          </cell>
          <cell r="S292" t="str">
            <v>Elio Donovan Zerpa Gonzalez</v>
          </cell>
          <cell r="T292" t="str">
            <v>Jefe Unidad Infraestructura TI</v>
          </cell>
          <cell r="U292" t="str">
            <v>26.665.308-5</v>
          </cell>
          <cell r="V292">
            <v>13</v>
          </cell>
        </row>
        <row r="293">
          <cell r="O293" t="str">
            <v>Supervisor De Planta</v>
          </cell>
          <cell r="Q293" t="str">
            <v>Lucerna 4925</v>
          </cell>
          <cell r="S293" t="str">
            <v>Manuel Alejandro Gamboa Ramirez</v>
          </cell>
          <cell r="T293" t="str">
            <v>Jefe de Planta</v>
          </cell>
          <cell r="U293" t="str">
            <v>11.524.484-1</v>
          </cell>
          <cell r="V293">
            <v>14</v>
          </cell>
        </row>
        <row r="294">
          <cell r="O294" t="str">
            <v>Electromecánico</v>
          </cell>
          <cell r="Q294" t="str">
            <v>Lucerna 4925</v>
          </cell>
          <cell r="S294" t="str">
            <v>Manuel Ricardo Cortés Zuñiga</v>
          </cell>
          <cell r="T294" t="str">
            <v>Encargado de Infraestructura</v>
          </cell>
          <cell r="U294" t="str">
            <v>13.702.299-0</v>
          </cell>
          <cell r="V294">
            <v>13</v>
          </cell>
        </row>
        <row r="295">
          <cell r="O295" t="str">
            <v>Asistente De Operaciones</v>
          </cell>
          <cell r="Q295" t="str">
            <v>Antonio Escobar Williams 367</v>
          </cell>
          <cell r="S295" t="str">
            <v>Karen Zarate Mesa</v>
          </cell>
          <cell r="T295" t="str">
            <v>Gerente De Unidad De Negocios S.F.C.L</v>
          </cell>
          <cell r="U295" t="str">
            <v>8.954.496-3</v>
          </cell>
          <cell r="V295">
            <v>13</v>
          </cell>
        </row>
        <row r="296">
          <cell r="O296" t="str">
            <v>Asistente De Exportaciones</v>
          </cell>
          <cell r="Q296" t="str">
            <v>Lucerna 4925</v>
          </cell>
          <cell r="S296" t="str">
            <v>Karen Nicole Barrera Castillo</v>
          </cell>
          <cell r="T296" t="str">
            <v>Jefe De Exportaciones</v>
          </cell>
          <cell r="U296" t="str">
            <v>17.325.081-9</v>
          </cell>
          <cell r="V296">
            <v>13</v>
          </cell>
        </row>
        <row r="297">
          <cell r="O297" t="str">
            <v>Asistente De Exportaciones</v>
          </cell>
          <cell r="Q297" t="str">
            <v>Lucerna 4925</v>
          </cell>
          <cell r="S297" t="str">
            <v>Karen Nicole Barrera Castillo</v>
          </cell>
          <cell r="T297" t="str">
            <v>Jefe De Exportaciones</v>
          </cell>
          <cell r="U297" t="str">
            <v>17.325.081-9</v>
          </cell>
          <cell r="V297">
            <v>13</v>
          </cell>
        </row>
        <row r="298">
          <cell r="O298" t="str">
            <v>Asistente De Exportaciones</v>
          </cell>
          <cell r="Q298" t="str">
            <v>Lucerna 4925</v>
          </cell>
          <cell r="S298" t="str">
            <v>Karen Nicole Barrera Castillo</v>
          </cell>
          <cell r="T298" t="str">
            <v>Jefe De Exportaciones</v>
          </cell>
          <cell r="U298" t="str">
            <v>17.325.081-9</v>
          </cell>
          <cell r="V298">
            <v>13</v>
          </cell>
        </row>
        <row r="299">
          <cell r="O299" t="str">
            <v>Asistente Contable</v>
          </cell>
          <cell r="Q299" t="str">
            <v>Lucerna 4925</v>
          </cell>
          <cell r="S299" t="str">
            <v>Marcela Tatiana Muñoz Cuevas</v>
          </cell>
          <cell r="T299" t="str">
            <v>Jefe De Contabilidad</v>
          </cell>
          <cell r="U299" t="str">
            <v>17.316.167-0</v>
          </cell>
          <cell r="V299">
            <v>13</v>
          </cell>
        </row>
        <row r="300">
          <cell r="O300" t="str">
            <v>Electromecánico</v>
          </cell>
          <cell r="Q300" t="str">
            <v>Lucerna 4925</v>
          </cell>
          <cell r="S300" t="str">
            <v>Benito Patricio Naranjo Diaz</v>
          </cell>
          <cell r="T300" t="str">
            <v>Jefe De Mantención</v>
          </cell>
          <cell r="U300" t="str">
            <v>15.635.003-6</v>
          </cell>
          <cell r="V300">
            <v>13</v>
          </cell>
        </row>
        <row r="301">
          <cell r="O301" t="str">
            <v>Asistente De Importaciones</v>
          </cell>
          <cell r="Q301" t="str">
            <v>Lucerna 4925</v>
          </cell>
          <cell r="R301" t="str">
            <v>Analistas de RRHH prueba</v>
          </cell>
          <cell r="S301" t="str">
            <v>Ester Macarena Carrasco Quiroz</v>
          </cell>
          <cell r="T301" t="str">
            <v>Jefe de Importaciones</v>
          </cell>
          <cell r="U301" t="str">
            <v>14.170.493-1</v>
          </cell>
          <cell r="V301">
            <v>13</v>
          </cell>
        </row>
        <row r="302">
          <cell r="O302" t="str">
            <v>Asistente De Tesorería Y Contabilidad</v>
          </cell>
          <cell r="Q302" t="str">
            <v>Lucerna 4925</v>
          </cell>
          <cell r="S302" t="str">
            <v>Patricio Alex Parra Cifuente</v>
          </cell>
          <cell r="T302" t="str">
            <v>Tesorero</v>
          </cell>
          <cell r="U302" t="str">
            <v>12.679.200-k</v>
          </cell>
          <cell r="V302">
            <v>13</v>
          </cell>
        </row>
        <row r="303">
          <cell r="O303" t="str">
            <v>Asistente De Importaciones</v>
          </cell>
          <cell r="Q303" t="str">
            <v>Lucerna 4925</v>
          </cell>
          <cell r="S303" t="str">
            <v>Ester Macarena Carrasco Quiroz</v>
          </cell>
          <cell r="T303" t="str">
            <v>Jefe de Importaciones</v>
          </cell>
          <cell r="U303" t="str">
            <v>14.170.493-1</v>
          </cell>
          <cell r="V303">
            <v>13</v>
          </cell>
        </row>
        <row r="304">
          <cell r="O304" t="str">
            <v>Electromecánico</v>
          </cell>
          <cell r="Q304" t="str">
            <v>Lucerna 4925</v>
          </cell>
          <cell r="S304" t="str">
            <v>Benito Patricio Naranjo Diaz</v>
          </cell>
          <cell r="T304" t="str">
            <v>Jefe De Mantención</v>
          </cell>
          <cell r="U304" t="str">
            <v>15.635.003-6</v>
          </cell>
          <cell r="V304">
            <v>13</v>
          </cell>
        </row>
        <row r="305">
          <cell r="O305" t="str">
            <v>Higienista</v>
          </cell>
          <cell r="Q305" t="str">
            <v>Lucerna 4925</v>
          </cell>
          <cell r="S305" t="str">
            <v>Jose Enrique San Martin Silva</v>
          </cell>
          <cell r="T305" t="str">
            <v>Jefe De Aseguramiento De Calidad</v>
          </cell>
          <cell r="U305" t="str">
            <v>13.546.003-6</v>
          </cell>
          <cell r="V305">
            <v>13</v>
          </cell>
        </row>
        <row r="306">
          <cell r="O306" t="str">
            <v>Electromecánico</v>
          </cell>
          <cell r="Q306" t="str">
            <v>Lucerna 4925</v>
          </cell>
          <cell r="S306" t="str">
            <v>Benito Patricio Naranjo Diaz</v>
          </cell>
          <cell r="T306" t="str">
            <v>Jefe De Mantención</v>
          </cell>
          <cell r="U306" t="str">
            <v>15.635.003-6</v>
          </cell>
          <cell r="V306">
            <v>13</v>
          </cell>
        </row>
        <row r="307">
          <cell r="O307" t="str">
            <v>Supervisor De Planta</v>
          </cell>
          <cell r="Q307" t="str">
            <v>Lucerna 4925</v>
          </cell>
          <cell r="S307" t="str">
            <v>Jairo Jose Melo Bustos</v>
          </cell>
          <cell r="T307" t="str">
            <v>Jefe de Planta</v>
          </cell>
          <cell r="U307" t="str">
            <v>17.150.512-7</v>
          </cell>
          <cell r="V307">
            <v>14</v>
          </cell>
        </row>
        <row r="308">
          <cell r="O308" t="str">
            <v>Supervisor De Planta</v>
          </cell>
          <cell r="Q308" t="str">
            <v>Lucerna 4925</v>
          </cell>
          <cell r="S308" t="str">
            <v>Manuel Alejandro Gamboa Ramirez</v>
          </cell>
          <cell r="T308" t="str">
            <v>Jefe de Planta</v>
          </cell>
          <cell r="U308" t="str">
            <v>11.524.484-1</v>
          </cell>
          <cell r="V308">
            <v>14</v>
          </cell>
        </row>
        <row r="309">
          <cell r="O309" t="str">
            <v>Asistente De Compras</v>
          </cell>
          <cell r="Q309" t="str">
            <v>Lucerna 4925</v>
          </cell>
          <cell r="S309" t="str">
            <v>Fernando Enrique Escala Granzow</v>
          </cell>
          <cell r="T309" t="str">
            <v>Subgerente De Abastecimiento</v>
          </cell>
          <cell r="U309" t="str">
            <v>15.377.760-8</v>
          </cell>
          <cell r="V309">
            <v>13</v>
          </cell>
        </row>
        <row r="310">
          <cell r="O310" t="str">
            <v>Supervisor De Planta</v>
          </cell>
          <cell r="Q310" t="str">
            <v>Lucerna 4925</v>
          </cell>
          <cell r="S310" t="str">
            <v>Nelsy Ariany Seijas Naranjo</v>
          </cell>
          <cell r="T310" t="str">
            <v>Jefe de Planta</v>
          </cell>
          <cell r="U310" t="str">
            <v>26.689.690-5</v>
          </cell>
          <cell r="V310">
            <v>14</v>
          </cell>
        </row>
        <row r="311">
          <cell r="O311" t="str">
            <v>Supervisor De Planta</v>
          </cell>
          <cell r="Q311" t="str">
            <v>Lucerna 4925</v>
          </cell>
          <cell r="S311" t="str">
            <v>Nelsy Ariany Seijas Naranjo</v>
          </cell>
          <cell r="T311" t="str">
            <v>Jefe de Planta</v>
          </cell>
          <cell r="U311" t="str">
            <v>26.689.690-5</v>
          </cell>
          <cell r="V311">
            <v>14</v>
          </cell>
        </row>
        <row r="312">
          <cell r="O312" t="str">
            <v>Supervisor De Planta</v>
          </cell>
          <cell r="Q312" t="str">
            <v>Lucerna 4925</v>
          </cell>
          <cell r="S312" t="str">
            <v>Jairo Jose Melo Bustos</v>
          </cell>
          <cell r="T312" t="str">
            <v>Jefe de Planta</v>
          </cell>
          <cell r="U312" t="str">
            <v>17.150.512-7</v>
          </cell>
          <cell r="V312">
            <v>14</v>
          </cell>
        </row>
        <row r="313">
          <cell r="O313" t="str">
            <v>Supervisor De Planta</v>
          </cell>
          <cell r="Q313" t="str">
            <v>Balmaceda 3050</v>
          </cell>
          <cell r="S313" t="str">
            <v>Jairo Jose Melo Bustos</v>
          </cell>
          <cell r="T313" t="str">
            <v>Jefe de Planta</v>
          </cell>
          <cell r="U313" t="str">
            <v>17.150.512-7</v>
          </cell>
          <cell r="V313">
            <v>14</v>
          </cell>
        </row>
        <row r="314">
          <cell r="O314" t="str">
            <v>Asistente De Compras</v>
          </cell>
          <cell r="Q314" t="str">
            <v>Lucerna 4925</v>
          </cell>
          <cell r="S314" t="str">
            <v>Fernando Enrique Escala Granzow</v>
          </cell>
          <cell r="T314" t="str">
            <v>Subgerente De Abastecimiento</v>
          </cell>
          <cell r="U314" t="str">
            <v>15.377.760-8</v>
          </cell>
          <cell r="V314">
            <v>13</v>
          </cell>
        </row>
        <row r="315">
          <cell r="O315" t="str">
            <v>Electromecánico</v>
          </cell>
          <cell r="Q315" t="str">
            <v>Lucerna 4925</v>
          </cell>
          <cell r="R315" t="str">
            <v>Jefaturas de RRHH</v>
          </cell>
          <cell r="S315" t="str">
            <v>Benito Patricio Naranjo Diaz</v>
          </cell>
          <cell r="T315" t="str">
            <v>Jefe De Mantención</v>
          </cell>
          <cell r="U315" t="str">
            <v>15.635.003-6</v>
          </cell>
          <cell r="V315">
            <v>13</v>
          </cell>
        </row>
        <row r="316">
          <cell r="O316" t="str">
            <v>Supervisor De Planta</v>
          </cell>
          <cell r="Q316" t="str">
            <v>Lucerna 4925</v>
          </cell>
          <cell r="S316" t="str">
            <v>Manuel Alejandro Gamboa Ramirez</v>
          </cell>
          <cell r="T316" t="str">
            <v>Jefe de Planta</v>
          </cell>
          <cell r="U316" t="str">
            <v>11.524.484-1</v>
          </cell>
          <cell r="V316">
            <v>14</v>
          </cell>
        </row>
        <row r="317">
          <cell r="O317" t="str">
            <v>Electromecánico</v>
          </cell>
          <cell r="Q317" t="str">
            <v>Lucerna 4925</v>
          </cell>
          <cell r="S317" t="str">
            <v>Benito Patricio Naranjo Diaz</v>
          </cell>
          <cell r="T317" t="str">
            <v>Jefe De Mantención</v>
          </cell>
          <cell r="U317" t="str">
            <v>15.635.003-6</v>
          </cell>
          <cell r="V317">
            <v>13</v>
          </cell>
        </row>
        <row r="318">
          <cell r="O318" t="str">
            <v>Customer Service</v>
          </cell>
          <cell r="Q318" t="str">
            <v>Antonio Escobar Williams 367</v>
          </cell>
          <cell r="S318" t="str">
            <v>Victoria Kellner Gumpert</v>
          </cell>
          <cell r="T318" t="str">
            <v>Subgerente de Negocio SyF</v>
          </cell>
          <cell r="U318" t="str">
            <v>15.935.494-6</v>
          </cell>
          <cell r="V318">
            <v>14</v>
          </cell>
        </row>
        <row r="319">
          <cell r="O319" t="str">
            <v>Customer Service</v>
          </cell>
          <cell r="Q319" t="str">
            <v>Antonio Escobar Williams 367</v>
          </cell>
          <cell r="S319" t="str">
            <v>Victoria Kellner Gumpert</v>
          </cell>
          <cell r="T319" t="str">
            <v>Subgerente de Negocio SyF</v>
          </cell>
          <cell r="U319" t="str">
            <v>15.935.494-6</v>
          </cell>
          <cell r="V319">
            <v>14</v>
          </cell>
        </row>
        <row r="320">
          <cell r="O320" t="str">
            <v>Customer Service</v>
          </cell>
          <cell r="Q320" t="str">
            <v>Antonio Escobar Williams 367</v>
          </cell>
          <cell r="S320" t="str">
            <v>Victoria Kellner Gumpert</v>
          </cell>
          <cell r="T320" t="str">
            <v>Subgerente de Negocio SyF</v>
          </cell>
          <cell r="U320" t="str">
            <v>15.935.494-6</v>
          </cell>
          <cell r="V320">
            <v>14</v>
          </cell>
        </row>
        <row r="321">
          <cell r="O321" t="str">
            <v>Customer Service</v>
          </cell>
          <cell r="Q321" t="str">
            <v>Antonio Escobar Williams 367</v>
          </cell>
          <cell r="S321" t="str">
            <v>Victoria Kellner Gumpert</v>
          </cell>
          <cell r="T321" t="str">
            <v>Subgerente de Negocio SyF</v>
          </cell>
          <cell r="U321" t="str">
            <v>15.935.494-6</v>
          </cell>
          <cell r="V321">
            <v>14</v>
          </cell>
        </row>
        <row r="322">
          <cell r="O322" t="str">
            <v>Customer Service</v>
          </cell>
          <cell r="Q322" t="str">
            <v>Antonio Escobar Williams 367</v>
          </cell>
          <cell r="S322" t="str">
            <v>Victoria Kellner Gumpert</v>
          </cell>
          <cell r="T322" t="str">
            <v>Subgerente de Negocio SyF</v>
          </cell>
          <cell r="U322" t="str">
            <v>15.935.494-6</v>
          </cell>
          <cell r="V322">
            <v>14</v>
          </cell>
        </row>
        <row r="323">
          <cell r="O323" t="str">
            <v>Customer Service</v>
          </cell>
          <cell r="Q323" t="str">
            <v>Antonio Escobar Williams 367</v>
          </cell>
          <cell r="S323" t="str">
            <v>Victoria Kellner Gumpert</v>
          </cell>
          <cell r="T323" t="str">
            <v>Subgerente de Negocio SyF</v>
          </cell>
          <cell r="U323" t="str">
            <v>15.935.494-6</v>
          </cell>
          <cell r="V323">
            <v>14</v>
          </cell>
        </row>
        <row r="324">
          <cell r="O324" t="str">
            <v>Analista Control De Calidad Muestras</v>
          </cell>
          <cell r="Q324" t="str">
            <v>Lucerna 4925</v>
          </cell>
          <cell r="S324" t="str">
            <v>Ivan Alberto Cardenas</v>
          </cell>
          <cell r="T324" t="str">
            <v>Jefe Unidad De Muestras</v>
          </cell>
          <cell r="U324" t="str">
            <v>25.607.565-2</v>
          </cell>
          <cell r="V324">
            <v>14</v>
          </cell>
        </row>
        <row r="325">
          <cell r="O325" t="str">
            <v>Diseñadora</v>
          </cell>
          <cell r="Q325" t="str">
            <v>Lucerna 4925</v>
          </cell>
          <cell r="S325" t="str">
            <v>Maria Magdalena Fuenzalida Morales</v>
          </cell>
          <cell r="T325" t="str">
            <v>Jefe De Marketing</v>
          </cell>
          <cell r="U325" t="str">
            <v>10.994.473-4</v>
          </cell>
          <cell r="V325">
            <v>14</v>
          </cell>
        </row>
        <row r="326">
          <cell r="O326" t="str">
            <v>Coordinadora Muestras</v>
          </cell>
          <cell r="Q326" t="str">
            <v>Lucerna 4925</v>
          </cell>
          <cell r="S326" t="str">
            <v>Ximena Del Carmen Guerrero Quezada</v>
          </cell>
          <cell r="T326" t="str">
            <v>Jefe de Aplicación y Muestras</v>
          </cell>
          <cell r="U326" t="str">
            <v>9.093.920-3</v>
          </cell>
          <cell r="V326">
            <v>14</v>
          </cell>
        </row>
        <row r="327">
          <cell r="O327" t="str">
            <v>Diseñadora</v>
          </cell>
          <cell r="Q327" t="str">
            <v>Lucerna 4925</v>
          </cell>
          <cell r="S327" t="str">
            <v>Maria Paz Illanes Sotta</v>
          </cell>
          <cell r="T327" t="str">
            <v>Jefe De Comunicaciones</v>
          </cell>
          <cell r="U327" t="str">
            <v>13.875.252-6</v>
          </cell>
          <cell r="V327">
            <v>14</v>
          </cell>
        </row>
        <row r="328">
          <cell r="O328" t="str">
            <v>Analista Cromatográfico</v>
          </cell>
          <cell r="Q328" t="str">
            <v>Lucerna 4925</v>
          </cell>
          <cell r="S328" t="str">
            <v>Fernanda Cecilia Amiama Villablanca</v>
          </cell>
          <cell r="T328" t="str">
            <v>Jefe De Cromatografía E Investigación</v>
          </cell>
          <cell r="U328" t="str">
            <v>16.018.852-9</v>
          </cell>
          <cell r="V328">
            <v>14</v>
          </cell>
        </row>
        <row r="329">
          <cell r="O329" t="str">
            <v>Analista Cromatográfico</v>
          </cell>
          <cell r="Q329" t="str">
            <v>Lucerna 4925</v>
          </cell>
          <cell r="S329" t="str">
            <v>Loreto Andrea Sepulveda Perez</v>
          </cell>
          <cell r="T329" t="str">
            <v>Líder Analistas Cromatográficos</v>
          </cell>
          <cell r="U329" t="str">
            <v>16.286.890-k</v>
          </cell>
          <cell r="V329">
            <v>14</v>
          </cell>
        </row>
        <row r="330">
          <cell r="O330" t="str">
            <v>Encargado De Bodega Inflamables</v>
          </cell>
          <cell r="Q330" t="str">
            <v>Lucerna 4925</v>
          </cell>
          <cell r="S330" t="str">
            <v>Jorge Pablo Martinez Piña</v>
          </cell>
          <cell r="T330" t="str">
            <v>Jefe De Bodega Recepción</v>
          </cell>
          <cell r="U330" t="str">
            <v>9.903.216-2</v>
          </cell>
          <cell r="V330">
            <v>14</v>
          </cell>
        </row>
        <row r="331">
          <cell r="O331" t="str">
            <v>Analista Cromatográfico</v>
          </cell>
          <cell r="Q331" t="str">
            <v>Lucerna 4925</v>
          </cell>
          <cell r="S331" t="str">
            <v>Carolina Caballeria Zavala</v>
          </cell>
          <cell r="T331" t="str">
            <v>Jefe de Control Calidad</v>
          </cell>
          <cell r="U331" t="str">
            <v>13.427.831-5</v>
          </cell>
          <cell r="V331">
            <v>14</v>
          </cell>
        </row>
        <row r="332">
          <cell r="O332" t="str">
            <v>Customer Service de Exportaciones</v>
          </cell>
          <cell r="Q332" t="str">
            <v>Lucerna 4925</v>
          </cell>
          <cell r="S332" t="str">
            <v>Ricardo Gregorio Israel Abramovich</v>
          </cell>
          <cell r="T332" t="str">
            <v>Gerente de Exportaciones Mercado de Sabores</v>
          </cell>
          <cell r="U332" t="str">
            <v>7.148.523-4</v>
          </cell>
          <cell r="V332">
            <v>14</v>
          </cell>
        </row>
        <row r="333">
          <cell r="O333" t="str">
            <v>Analista Cromatográfico</v>
          </cell>
          <cell r="Q333" t="str">
            <v>Lucerna 4925</v>
          </cell>
          <cell r="S333" t="str">
            <v>Fernanda Cecilia Amiama Villablanca</v>
          </cell>
          <cell r="T333" t="str">
            <v>Jefe De Cromatografía E Investigación</v>
          </cell>
          <cell r="U333" t="str">
            <v>16.018.852-9</v>
          </cell>
          <cell r="V333">
            <v>14</v>
          </cell>
        </row>
        <row r="334">
          <cell r="O334" t="str">
            <v>Encargado De Bodega De Mantención</v>
          </cell>
          <cell r="Q334" t="str">
            <v>Lucerna 4925</v>
          </cell>
          <cell r="S334" t="str">
            <v>Benito Patricio Naranjo Diaz</v>
          </cell>
          <cell r="T334" t="str">
            <v>Jefe De Mantención</v>
          </cell>
          <cell r="U334" t="str">
            <v>15.635.003-6</v>
          </cell>
          <cell r="V334">
            <v>14</v>
          </cell>
        </row>
        <row r="335">
          <cell r="O335" t="str">
            <v>Encargado De Bodega Materias Primas</v>
          </cell>
          <cell r="Q335" t="str">
            <v>Lucerna 4925</v>
          </cell>
          <cell r="S335" t="str">
            <v>Jorge Pablo Martinez Piña</v>
          </cell>
          <cell r="T335" t="str">
            <v>Jefe De Bodega Recepción</v>
          </cell>
          <cell r="U335" t="str">
            <v>9.903.216-2</v>
          </cell>
          <cell r="V335">
            <v>14</v>
          </cell>
        </row>
        <row r="336">
          <cell r="O336" t="str">
            <v>Gestor Comercial Junior</v>
          </cell>
          <cell r="Q336" t="str">
            <v>Antonio Escobar Williams 367</v>
          </cell>
          <cell r="S336" t="str">
            <v>Karen Zarate Mesa</v>
          </cell>
          <cell r="T336" t="str">
            <v>Gerente De Unidad De Negocios S.F.C.L</v>
          </cell>
          <cell r="U336" t="str">
            <v>8.954.496-3</v>
          </cell>
          <cell r="V336">
            <v>14</v>
          </cell>
        </row>
        <row r="337">
          <cell r="O337" t="str">
            <v>Customer Service</v>
          </cell>
          <cell r="Q337" t="str">
            <v>Antonio Escobar Williams 367</v>
          </cell>
          <cell r="S337" t="str">
            <v>Victoria Kellner Gumpert</v>
          </cell>
          <cell r="T337" t="str">
            <v>Subgerente de Negocio SyF</v>
          </cell>
          <cell r="U337" t="str">
            <v>15.935.494-6</v>
          </cell>
          <cell r="V337">
            <v>14</v>
          </cell>
        </row>
        <row r="338">
          <cell r="O338" t="str">
            <v>Customer Service</v>
          </cell>
          <cell r="Q338" t="str">
            <v>Lucerna 4925</v>
          </cell>
          <cell r="S338" t="str">
            <v>Luis Rodrigo Miño Medina</v>
          </cell>
          <cell r="T338" t="str">
            <v>Jefe De Planificación De La Producción y Customer Service</v>
          </cell>
          <cell r="U338" t="str">
            <v>13.911.264-4</v>
          </cell>
          <cell r="V338">
            <v>14</v>
          </cell>
        </row>
        <row r="339">
          <cell r="O339" t="str">
            <v>Analista Cromatográfico</v>
          </cell>
          <cell r="Q339" t="str">
            <v>Lucerna 4925</v>
          </cell>
          <cell r="S339" t="str">
            <v>Fernanda Cecilia Amiama Villablanca</v>
          </cell>
          <cell r="T339" t="str">
            <v>Jefe De Cromatografía E Investigación</v>
          </cell>
          <cell r="U339" t="str">
            <v>16.018.852-9</v>
          </cell>
          <cell r="V339">
            <v>14</v>
          </cell>
        </row>
        <row r="340">
          <cell r="O340" t="str">
            <v>Prevencionista de Riesgos</v>
          </cell>
          <cell r="Q340" t="str">
            <v>Lucerna 4925</v>
          </cell>
          <cell r="S340" t="str">
            <v>Heylen Valeska Pozo Leiva</v>
          </cell>
          <cell r="T340" t="str">
            <v>Jefe de Medio Ambiente, Prevención y Normas de Calidad</v>
          </cell>
          <cell r="U340" t="str">
            <v>12.448.393-k</v>
          </cell>
          <cell r="V340">
            <v>14</v>
          </cell>
        </row>
        <row r="341">
          <cell r="O341" t="str">
            <v>Analista Cromatográfico</v>
          </cell>
          <cell r="Q341" t="str">
            <v>Lucerna 4925</v>
          </cell>
          <cell r="S341" t="str">
            <v>María Francisca Ulloa Valdés</v>
          </cell>
          <cell r="T341" t="str">
            <v>Analista De Innovación</v>
          </cell>
          <cell r="U341" t="str">
            <v>19.243.690-7</v>
          </cell>
          <cell r="V341">
            <v>14</v>
          </cell>
        </row>
        <row r="342">
          <cell r="O342" t="str">
            <v>Analista Cromatográfico</v>
          </cell>
          <cell r="Q342" t="str">
            <v>Lucerna 4925</v>
          </cell>
          <cell r="S342" t="str">
            <v>Loreto Andrea Sepulveda Perez</v>
          </cell>
          <cell r="T342" t="str">
            <v>Líder Analistas Cromatográficos</v>
          </cell>
          <cell r="U342" t="str">
            <v>16.286.890-k</v>
          </cell>
          <cell r="V342">
            <v>14</v>
          </cell>
        </row>
        <row r="343">
          <cell r="O343" t="str">
            <v>Analista De Crédito Y Cobranza</v>
          </cell>
          <cell r="Q343" t="str">
            <v>Lucerna 4925</v>
          </cell>
          <cell r="S343" t="str">
            <v>Manuel Segundo Bazan Lara</v>
          </cell>
          <cell r="T343" t="str">
            <v>Jefe De Credito Y Cobranzas</v>
          </cell>
          <cell r="U343" t="str">
            <v>10.885.857-5</v>
          </cell>
          <cell r="V343">
            <v>14</v>
          </cell>
        </row>
        <row r="344">
          <cell r="O344" t="str">
            <v>Analista De Crédito Y Cobranza</v>
          </cell>
          <cell r="Q344" t="str">
            <v>Lucerna 4925</v>
          </cell>
          <cell r="S344" t="str">
            <v>Manuel Segundo Bazan Lara</v>
          </cell>
          <cell r="T344" t="str">
            <v>Jefe De Credito Y Cobranzas</v>
          </cell>
          <cell r="U344" t="str">
            <v>10.885.857-5</v>
          </cell>
          <cell r="V344">
            <v>14</v>
          </cell>
        </row>
        <row r="345">
          <cell r="O345" t="str">
            <v>Analista Cromatográfico</v>
          </cell>
          <cell r="Q345" t="str">
            <v>Lucerna 4925</v>
          </cell>
          <cell r="S345" t="str">
            <v>Loreto Andrea Sepulveda Perez</v>
          </cell>
          <cell r="T345" t="str">
            <v>Líder Analistas Cromatográficos</v>
          </cell>
          <cell r="U345" t="str">
            <v>16.286.890-k</v>
          </cell>
          <cell r="V345">
            <v>14</v>
          </cell>
        </row>
        <row r="346">
          <cell r="O346" t="str">
            <v>Prevencionista de Riesgos</v>
          </cell>
          <cell r="Q346" t="str">
            <v>Lucerna 4925</v>
          </cell>
          <cell r="S346" t="str">
            <v>Heylen Valeska Pozo Leiva</v>
          </cell>
          <cell r="T346" t="str">
            <v>Jefe de Medio Ambiente, Prevención y Normas de Calidad</v>
          </cell>
          <cell r="U346" t="str">
            <v>12.448.393-k</v>
          </cell>
          <cell r="V346">
            <v>14</v>
          </cell>
        </row>
        <row r="347">
          <cell r="O347" t="str">
            <v>Jefe Técnico De Mantención</v>
          </cell>
          <cell r="Q347" t="str">
            <v>Lucerna 4925</v>
          </cell>
          <cell r="S347" t="str">
            <v>Benito Patricio Naranjo Diaz</v>
          </cell>
          <cell r="T347" t="str">
            <v>Jefe De Mantención</v>
          </cell>
          <cell r="U347" t="str">
            <v>15.635.003-6</v>
          </cell>
          <cell r="V347">
            <v>14</v>
          </cell>
        </row>
        <row r="348">
          <cell r="O348" t="str">
            <v>Fis</v>
          </cell>
          <cell r="Q348" t="str">
            <v>Lucerna 4925</v>
          </cell>
          <cell r="S348" t="str">
            <v>Maria Magdalena Fuenzalida Morales</v>
          </cell>
          <cell r="T348" t="str">
            <v>Jefe De Marketing</v>
          </cell>
          <cell r="U348" t="str">
            <v>10.994.473-4</v>
          </cell>
          <cell r="V348">
            <v>14</v>
          </cell>
        </row>
        <row r="349">
          <cell r="O349" t="str">
            <v>Fis</v>
          </cell>
          <cell r="Q349" t="str">
            <v>Lucerna 4925</v>
          </cell>
          <cell r="S349" t="str">
            <v>Maria Magdalena Fuenzalida Morales</v>
          </cell>
          <cell r="T349" t="str">
            <v>Jefe De Marketing</v>
          </cell>
          <cell r="U349" t="str">
            <v>10.994.473-4</v>
          </cell>
          <cell r="V349">
            <v>14</v>
          </cell>
        </row>
        <row r="350">
          <cell r="O350" t="str">
            <v>Analista Cromatográfico</v>
          </cell>
          <cell r="Q350" t="str">
            <v>Lucerna 4925</v>
          </cell>
          <cell r="S350" t="str">
            <v>Fernanda Cecilia Amiama Villablanca</v>
          </cell>
          <cell r="T350" t="str">
            <v>Jefe De Cromatografía E Investigación</v>
          </cell>
          <cell r="U350" t="str">
            <v>16.018.852-9</v>
          </cell>
          <cell r="V350">
            <v>14</v>
          </cell>
        </row>
        <row r="351">
          <cell r="O351" t="str">
            <v>Customer Service</v>
          </cell>
          <cell r="Q351" t="str">
            <v>Lucerna 4925</v>
          </cell>
          <cell r="S351" t="str">
            <v>Luis Rodrigo Miño Medina</v>
          </cell>
          <cell r="T351" t="str">
            <v>Jefe De Planificación De La Producción y Customer Service</v>
          </cell>
          <cell r="U351" t="str">
            <v>13.911.264-4</v>
          </cell>
          <cell r="V351">
            <v>14</v>
          </cell>
        </row>
        <row r="352">
          <cell r="O352" t="str">
            <v>Analista Cromatográfico</v>
          </cell>
          <cell r="Q352" t="str">
            <v>Lucerna 4925</v>
          </cell>
          <cell r="S352" t="str">
            <v>Fernanda Cecilia Amiama Villablanca</v>
          </cell>
          <cell r="T352" t="str">
            <v>Jefe De Cromatografía E Investigación</v>
          </cell>
          <cell r="U352" t="str">
            <v>16.018.852-9</v>
          </cell>
          <cell r="V352">
            <v>14</v>
          </cell>
        </row>
        <row r="353">
          <cell r="O353" t="str">
            <v>Encargado de Infraestructura</v>
          </cell>
          <cell r="Q353" t="str">
            <v>Lucerna 4925</v>
          </cell>
          <cell r="S353" t="str">
            <v>Gonzalo Benavides Villar</v>
          </cell>
          <cell r="T353" t="str">
            <v>Subgerente De Ingenieria Y Medio Ambient</v>
          </cell>
          <cell r="U353" t="str">
            <v>13.469.578-1</v>
          </cell>
          <cell r="V353">
            <v>14</v>
          </cell>
        </row>
        <row r="354">
          <cell r="O354" t="str">
            <v>Analista De Crédito Y Cobranza</v>
          </cell>
          <cell r="Q354" t="str">
            <v>Lucerna 4925</v>
          </cell>
          <cell r="S354" t="str">
            <v>Manuel Segundo Bazan Lara</v>
          </cell>
          <cell r="T354" t="str">
            <v>Jefe De Credito Y Cobranzas</v>
          </cell>
          <cell r="U354" t="str">
            <v>10.885.857-5</v>
          </cell>
          <cell r="V354">
            <v>14</v>
          </cell>
        </row>
        <row r="355">
          <cell r="O355" t="str">
            <v>Analista Gestión De Personas</v>
          </cell>
          <cell r="Q355" t="str">
            <v>Lucerna 4925</v>
          </cell>
          <cell r="S355" t="str">
            <v>Claudia Cisternas Flores</v>
          </cell>
          <cell r="T355" t="str">
            <v>Jefe de Personal</v>
          </cell>
          <cell r="U355" t="str">
            <v>12.862.673-5</v>
          </cell>
          <cell r="V355">
            <v>14</v>
          </cell>
        </row>
        <row r="356">
          <cell r="O356" t="str">
            <v>Analista Cromatográfico</v>
          </cell>
          <cell r="Q356" t="str">
            <v>Lucerna 4925</v>
          </cell>
          <cell r="S356" t="str">
            <v>Fernanda Cecilia Amiama Villablanca</v>
          </cell>
          <cell r="T356" t="str">
            <v>Jefe De Cromatografía E Investigación</v>
          </cell>
          <cell r="U356" t="str">
            <v>16.018.852-9</v>
          </cell>
          <cell r="V356">
            <v>14</v>
          </cell>
        </row>
        <row r="357">
          <cell r="O357" t="str">
            <v>Analista Cromatográfico</v>
          </cell>
          <cell r="Q357" t="str">
            <v>Lucerna 4925</v>
          </cell>
          <cell r="S357" t="str">
            <v>Fernanda Cecilia Amiama Villablanca</v>
          </cell>
          <cell r="T357" t="str">
            <v>Jefe De Cromatografía E Investigación</v>
          </cell>
          <cell r="U357" t="str">
            <v>16.018.852-9</v>
          </cell>
          <cell r="V357">
            <v>14</v>
          </cell>
        </row>
        <row r="358">
          <cell r="O358" t="str">
            <v>Analista Cromatográfico</v>
          </cell>
          <cell r="Q358" t="str">
            <v>Lucerna 4925</v>
          </cell>
          <cell r="S358" t="str">
            <v>Loreto Andrea Sepulveda Perez</v>
          </cell>
          <cell r="T358" t="str">
            <v>Líder Analistas Cromatográficos</v>
          </cell>
          <cell r="U358" t="str">
            <v>16.286.890-k</v>
          </cell>
          <cell r="V358">
            <v>14</v>
          </cell>
        </row>
        <row r="359">
          <cell r="O359" t="str">
            <v>Customer Service</v>
          </cell>
          <cell r="Q359" t="str">
            <v>Lucerna 4925</v>
          </cell>
          <cell r="S359" t="str">
            <v>Luis Rodrigo Miño Medina</v>
          </cell>
          <cell r="T359" t="str">
            <v>Jefe De Planificación De La Producción y Customer Service</v>
          </cell>
          <cell r="U359" t="str">
            <v>13.911.264-4</v>
          </cell>
          <cell r="V359">
            <v>14</v>
          </cell>
        </row>
        <row r="360">
          <cell r="O360" t="str">
            <v>Gestor Comercial Pleno</v>
          </cell>
          <cell r="Q360" t="str">
            <v>Antonio Escobar Williams 367</v>
          </cell>
          <cell r="S360" t="str">
            <v>Karen Zarate Mesa</v>
          </cell>
          <cell r="T360" t="str">
            <v>Gerente De Unidad De Negocios S.F.C.L</v>
          </cell>
          <cell r="U360" t="str">
            <v>8.954.496-3</v>
          </cell>
          <cell r="V360">
            <v>14</v>
          </cell>
        </row>
        <row r="361">
          <cell r="O361" t="str">
            <v>Prevencionista de Riesgos</v>
          </cell>
          <cell r="Q361" t="str">
            <v>Lucerna 4925</v>
          </cell>
          <cell r="S361" t="str">
            <v>Heylen Valeska Pozo Leiva</v>
          </cell>
          <cell r="T361" t="str">
            <v>Jefe de Medio Ambiente, Prevención y Normas de Calidad</v>
          </cell>
          <cell r="U361" t="str">
            <v>12.448.393-k</v>
          </cell>
          <cell r="V361">
            <v>14</v>
          </cell>
        </row>
        <row r="362">
          <cell r="O362" t="str">
            <v>Analista De Recursos Humanos</v>
          </cell>
          <cell r="Q362" t="str">
            <v>Lucerna 4925</v>
          </cell>
          <cell r="S362" t="str">
            <v>Deborah Lissete Misraji Vaizer</v>
          </cell>
          <cell r="T362" t="str">
            <v>Gerente de Personas y SSGG</v>
          </cell>
          <cell r="U362" t="str">
            <v>8.967.130-2</v>
          </cell>
          <cell r="V362">
            <v>14</v>
          </cell>
        </row>
        <row r="363">
          <cell r="O363" t="str">
            <v>Supervisor De Planta</v>
          </cell>
          <cell r="Q363" t="str">
            <v>Lucerna 4925</v>
          </cell>
          <cell r="S363" t="str">
            <v>Juan Heriberto Carcamo Catalan</v>
          </cell>
          <cell r="T363" t="str">
            <v>Gerente de Producción y Logística</v>
          </cell>
          <cell r="U363" t="str">
            <v>11.834.812-5</v>
          </cell>
          <cell r="V363">
            <v>14</v>
          </cell>
        </row>
        <row r="364">
          <cell r="O364" t="str">
            <v>Supervisor De Planta</v>
          </cell>
          <cell r="Q364" t="str">
            <v>Balmaceda 3050</v>
          </cell>
          <cell r="S364" t="str">
            <v>Jairo Jose Melo Bustos</v>
          </cell>
          <cell r="T364" t="str">
            <v>Jefe de Planta</v>
          </cell>
          <cell r="U364" t="str">
            <v>17.150.512-7</v>
          </cell>
          <cell r="V364">
            <v>14</v>
          </cell>
        </row>
        <row r="365">
          <cell r="O365" t="str">
            <v>Analista De Abastecimiento</v>
          </cell>
          <cell r="Q365" t="str">
            <v>Lucerna 4925</v>
          </cell>
          <cell r="S365" t="str">
            <v>Fernando Enrique Escala Granzow</v>
          </cell>
          <cell r="T365" t="str">
            <v>Subgerente De Abastecimiento</v>
          </cell>
          <cell r="U365" t="str">
            <v>15.377.760-8</v>
          </cell>
          <cell r="V365">
            <v>14</v>
          </cell>
        </row>
        <row r="366">
          <cell r="O366" t="str">
            <v>Supervisor de Cámaras</v>
          </cell>
          <cell r="Q366" t="str">
            <v>Lucerna 4925</v>
          </cell>
          <cell r="S366" t="str">
            <v>Francisca Fernanda Cerda Garcia</v>
          </cell>
          <cell r="T366" t="str">
            <v>Ingeniero De Excelencia Operacional</v>
          </cell>
          <cell r="U366" t="str">
            <v>12.642.681-k</v>
          </cell>
          <cell r="V366">
            <v>14</v>
          </cell>
        </row>
        <row r="367">
          <cell r="O367" t="str">
            <v>Jefe de Planta</v>
          </cell>
          <cell r="Q367" t="str">
            <v>Antonio Escobar Williams 367</v>
          </cell>
          <cell r="S367" t="str">
            <v>Karen Zarate Mesa</v>
          </cell>
          <cell r="T367" t="str">
            <v>Gerente De Unidad De Negocios S.F.C.L</v>
          </cell>
          <cell r="U367" t="str">
            <v>8.954.496-3</v>
          </cell>
          <cell r="V367">
            <v>15</v>
          </cell>
        </row>
        <row r="368">
          <cell r="O368" t="str">
            <v>Analista De Abastecimiento</v>
          </cell>
          <cell r="Q368" t="str">
            <v>Lucerna 4925</v>
          </cell>
          <cell r="S368" t="str">
            <v>Fernando Enrique Escala Granzow</v>
          </cell>
          <cell r="T368" t="str">
            <v>Subgerente De Abastecimiento</v>
          </cell>
          <cell r="U368" t="str">
            <v>15.377.760-8</v>
          </cell>
          <cell r="V368">
            <v>14</v>
          </cell>
        </row>
        <row r="369">
          <cell r="O369" t="str">
            <v>Fis</v>
          </cell>
          <cell r="Q369" t="str">
            <v>Lucerna 4925</v>
          </cell>
          <cell r="S369" t="str">
            <v>Maria Magdalena Fuenzalida Morales</v>
          </cell>
          <cell r="T369" t="str">
            <v>Jefe De Marketing</v>
          </cell>
          <cell r="U369" t="str">
            <v>10.994.473-4</v>
          </cell>
          <cell r="V369">
            <v>14</v>
          </cell>
        </row>
        <row r="370">
          <cell r="O370" t="str">
            <v>Customer Service</v>
          </cell>
          <cell r="Q370" t="str">
            <v>Lucerna 4925</v>
          </cell>
          <cell r="S370" t="str">
            <v>Luis Rodrigo Miño Medina</v>
          </cell>
          <cell r="T370" t="str">
            <v>Jefe De Planificación De La Producción y Customer Service</v>
          </cell>
          <cell r="U370" t="str">
            <v>13.911.264-4</v>
          </cell>
          <cell r="V370">
            <v>14</v>
          </cell>
        </row>
        <row r="371">
          <cell r="O371" t="str">
            <v>Analista De Remuneraciones</v>
          </cell>
          <cell r="Q371" t="str">
            <v>Lucerna 4925</v>
          </cell>
          <cell r="S371" t="str">
            <v>Claudia Cisternas Flores</v>
          </cell>
          <cell r="T371" t="str">
            <v>Jefe de Personal</v>
          </cell>
          <cell r="U371" t="str">
            <v>12.862.673-5</v>
          </cell>
          <cell r="V371">
            <v>14</v>
          </cell>
        </row>
        <row r="372">
          <cell r="O372" t="str">
            <v>Analista De Abastecimiento</v>
          </cell>
          <cell r="Q372" t="str">
            <v>Lucerna 4925</v>
          </cell>
          <cell r="S372" t="str">
            <v>Fernando Enrique Escala Granzow</v>
          </cell>
          <cell r="T372" t="str">
            <v>Subgerente De Abastecimiento</v>
          </cell>
          <cell r="U372" t="str">
            <v>15.377.760-8</v>
          </cell>
          <cell r="V372">
            <v>14</v>
          </cell>
        </row>
        <row r="373">
          <cell r="O373" t="str">
            <v>Prevencionista de Riesgos</v>
          </cell>
          <cell r="Q373" t="str">
            <v>Lucerna 4925</v>
          </cell>
          <cell r="S373" t="str">
            <v>Heylen Valeska Pozo Leiva</v>
          </cell>
          <cell r="T373" t="str">
            <v>Jefe de Medio Ambiente, Prevención y Normas de Calidad</v>
          </cell>
          <cell r="U373" t="str">
            <v>12.448.393-k</v>
          </cell>
          <cell r="V373">
            <v>14</v>
          </cell>
        </row>
        <row r="374">
          <cell r="O374" t="str">
            <v>Administrador Servidores</v>
          </cell>
          <cell r="Q374" t="str">
            <v>Lucerna 4925</v>
          </cell>
          <cell r="S374" t="str">
            <v>Elio Donovan Zerpa Gonzalez</v>
          </cell>
          <cell r="T374" t="str">
            <v>Jefe Unidad Infraestructura TI</v>
          </cell>
          <cell r="U374" t="str">
            <v>26.665.308-5</v>
          </cell>
          <cell r="V374">
            <v>14</v>
          </cell>
        </row>
        <row r="375">
          <cell r="O375" t="str">
            <v>Jefe de Planta</v>
          </cell>
          <cell r="Q375" t="str">
            <v>Lucerna 4925</v>
          </cell>
          <cell r="S375" t="str">
            <v>Enzo Rodrigo Robbiano Muñoz</v>
          </cell>
          <cell r="T375" t="str">
            <v>Subgerente de Producción</v>
          </cell>
          <cell r="U375" t="str">
            <v>16.935.747-1</v>
          </cell>
          <cell r="V375">
            <v>15</v>
          </cell>
        </row>
        <row r="376">
          <cell r="O376" t="str">
            <v>Gestor de Oportunidades de Negocio</v>
          </cell>
          <cell r="Q376" t="str">
            <v>Lucerna 4925</v>
          </cell>
          <cell r="S376" t="str">
            <v>Michel Patricio Ulloa Bozo</v>
          </cell>
          <cell r="T376" t="str">
            <v>Gerente Comercial Fragancias</v>
          </cell>
          <cell r="U376" t="str">
            <v>10.172.861-7</v>
          </cell>
          <cell r="V376">
            <v>14</v>
          </cell>
        </row>
        <row r="377">
          <cell r="O377" t="str">
            <v>Customer Service</v>
          </cell>
          <cell r="Q377" t="str">
            <v>Lucerna 4925</v>
          </cell>
          <cell r="S377" t="str">
            <v>Luis Rodrigo Miño Medina</v>
          </cell>
          <cell r="T377" t="str">
            <v>Jefe De Planificación De La Producción y Customer Service</v>
          </cell>
          <cell r="U377" t="str">
            <v>13.911.264-4</v>
          </cell>
          <cell r="V377">
            <v>14</v>
          </cell>
        </row>
        <row r="378">
          <cell r="O378" t="str">
            <v>Jefe de Planta</v>
          </cell>
          <cell r="Q378" t="str">
            <v>Lucerna 4925</v>
          </cell>
          <cell r="S378" t="str">
            <v>Enzo Rodrigo Robbiano Muñoz</v>
          </cell>
          <cell r="T378" t="str">
            <v>Subgerente de Producción</v>
          </cell>
          <cell r="U378" t="str">
            <v>16.935.747-1</v>
          </cell>
          <cell r="V378">
            <v>15</v>
          </cell>
        </row>
        <row r="379">
          <cell r="O379" t="str">
            <v>Fis</v>
          </cell>
          <cell r="Q379" t="str">
            <v>Lucerna 4925</v>
          </cell>
          <cell r="S379" t="str">
            <v>Andrea Schwartz Greve</v>
          </cell>
          <cell r="T379" t="str">
            <v>Gerente Comercial Sabores Chile</v>
          </cell>
          <cell r="U379" t="str">
            <v>10.036.334-8</v>
          </cell>
          <cell r="V379">
            <v>14</v>
          </cell>
        </row>
        <row r="380">
          <cell r="O380" t="str">
            <v>Jefe de Planta</v>
          </cell>
          <cell r="Q380" t="str">
            <v>Lucerna 4925</v>
          </cell>
          <cell r="S380" t="str">
            <v>Enzo Rodrigo Robbiano Muñoz</v>
          </cell>
          <cell r="T380" t="str">
            <v>Subgerente de Producción</v>
          </cell>
          <cell r="U380" t="str">
            <v>16.935.747-1</v>
          </cell>
          <cell r="V380">
            <v>15</v>
          </cell>
        </row>
        <row r="381">
          <cell r="O381" t="str">
            <v>Jefe de Planta</v>
          </cell>
          <cell r="Q381" t="str">
            <v>Lucerna 4925</v>
          </cell>
          <cell r="S381" t="str">
            <v>Enzo Rodrigo Robbiano Muñoz</v>
          </cell>
          <cell r="T381" t="str">
            <v>Subgerente de Producción</v>
          </cell>
          <cell r="U381" t="str">
            <v>16.935.747-1</v>
          </cell>
          <cell r="V381">
            <v>15</v>
          </cell>
        </row>
        <row r="382">
          <cell r="O382" t="str">
            <v>Fis</v>
          </cell>
          <cell r="Q382" t="str">
            <v>Lucerna 4925</v>
          </cell>
          <cell r="S382" t="str">
            <v>Andrea Schwartz Greve</v>
          </cell>
          <cell r="T382" t="str">
            <v>Gerente Comercial Sabores Chile</v>
          </cell>
          <cell r="U382" t="str">
            <v>10.036.334-8</v>
          </cell>
          <cell r="V382">
            <v>14</v>
          </cell>
        </row>
        <row r="383">
          <cell r="O383" t="str">
            <v>Fis</v>
          </cell>
          <cell r="Q383" t="str">
            <v>Lucerna 4925</v>
          </cell>
          <cell r="S383" t="str">
            <v>Andrea Schwartz Greve</v>
          </cell>
          <cell r="T383" t="str">
            <v>Gerente Comercial Sabores Chile</v>
          </cell>
          <cell r="U383" t="str">
            <v>10.036.334-8</v>
          </cell>
          <cell r="V383">
            <v>14</v>
          </cell>
        </row>
        <row r="384">
          <cell r="O384" t="str">
            <v>Analista De Planificación</v>
          </cell>
          <cell r="Q384" t="str">
            <v>Lucerna 4925</v>
          </cell>
          <cell r="S384" t="str">
            <v>Javier Ignacio Reyes Salazar</v>
          </cell>
          <cell r="T384" t="str">
            <v>Jefe Unidad Gestión de Operaciones</v>
          </cell>
          <cell r="U384" t="str">
            <v>19.034.278-6</v>
          </cell>
          <cell r="V384">
            <v>15</v>
          </cell>
        </row>
        <row r="385">
          <cell r="O385" t="str">
            <v>Especialista Aplicación Fragancias</v>
          </cell>
          <cell r="Q385" t="str">
            <v>Lucerna 4925</v>
          </cell>
          <cell r="S385" t="str">
            <v>Ximena Del Carmen Guerrero Quezada</v>
          </cell>
          <cell r="T385" t="str">
            <v>Jefe de Aplicación y Muestras</v>
          </cell>
          <cell r="U385" t="str">
            <v>9.093.920-3</v>
          </cell>
          <cell r="V385">
            <v>15</v>
          </cell>
        </row>
        <row r="386">
          <cell r="O386" t="str">
            <v>Especialista Sabores</v>
          </cell>
          <cell r="Q386" t="str">
            <v>Lucerna 4925</v>
          </cell>
          <cell r="S386" t="str">
            <v>Maria Soledad Yaryes Vergara</v>
          </cell>
          <cell r="T386" t="str">
            <v>Subgerente De Creacion Y Aplicacion De S</v>
          </cell>
          <cell r="U386" t="str">
            <v>8.270.763-8</v>
          </cell>
          <cell r="V386">
            <v>15</v>
          </cell>
        </row>
        <row r="387">
          <cell r="O387" t="str">
            <v>Especialista Sabores</v>
          </cell>
          <cell r="Q387" t="str">
            <v>Lucerna 4925</v>
          </cell>
          <cell r="S387" t="str">
            <v>Constanza Macchiavello Luna</v>
          </cell>
          <cell r="T387" t="str">
            <v>Jefe De Unidad Desarrollo Y Aplicacion S</v>
          </cell>
          <cell r="U387" t="str">
            <v>14.330.339-k</v>
          </cell>
          <cell r="V387">
            <v>15</v>
          </cell>
        </row>
        <row r="388">
          <cell r="O388" t="str">
            <v>Especialista Sabores</v>
          </cell>
          <cell r="Q388" t="str">
            <v>Lucerna 4925</v>
          </cell>
          <cell r="S388" t="str">
            <v>Constanza Macchiavello Luna</v>
          </cell>
          <cell r="T388" t="str">
            <v>Jefe De Unidad Desarrollo Y Aplicacion S</v>
          </cell>
          <cell r="U388" t="str">
            <v>14.330.339-k</v>
          </cell>
          <cell r="V388">
            <v>15</v>
          </cell>
        </row>
        <row r="389">
          <cell r="O389" t="str">
            <v>Analista De Planificación</v>
          </cell>
          <cell r="Q389" t="str">
            <v>Lucerna 4925</v>
          </cell>
          <cell r="S389" t="str">
            <v>Luis Rodrigo Miño Medina</v>
          </cell>
          <cell r="T389" t="str">
            <v>Jefe De Planificación De La Producción y Customer Service</v>
          </cell>
          <cell r="U389" t="str">
            <v>13.911.264-4</v>
          </cell>
          <cell r="V389">
            <v>15</v>
          </cell>
        </row>
        <row r="390">
          <cell r="O390" t="str">
            <v>Especialista Sabores Salados</v>
          </cell>
          <cell r="Q390" t="str">
            <v>Lucerna 4925</v>
          </cell>
          <cell r="S390" t="str">
            <v>Maria Soledad Yaryes Vergara</v>
          </cell>
          <cell r="T390" t="str">
            <v>Subgerente De Creacion Y Aplicacion De S</v>
          </cell>
          <cell r="U390" t="str">
            <v>8.270.763-8</v>
          </cell>
          <cell r="V390">
            <v>15</v>
          </cell>
        </row>
        <row r="391">
          <cell r="O391" t="str">
            <v>Analista De Planificación</v>
          </cell>
          <cell r="Q391" t="str">
            <v>Lucerna 4925</v>
          </cell>
          <cell r="S391" t="str">
            <v>Luis Rodrigo Miño Medina</v>
          </cell>
          <cell r="T391" t="str">
            <v>Jefe De Planificación De La Producción y Customer Service</v>
          </cell>
          <cell r="U391" t="str">
            <v>13.911.264-4</v>
          </cell>
          <cell r="V391">
            <v>15</v>
          </cell>
        </row>
        <row r="392">
          <cell r="O392" t="str">
            <v>Encargado Control Calidad Fragancia</v>
          </cell>
          <cell r="Q392" t="str">
            <v>Lucerna 4925</v>
          </cell>
          <cell r="S392" t="str">
            <v>Carolina Caballeria Zavala</v>
          </cell>
          <cell r="T392" t="str">
            <v>Jefe de Control Calidad</v>
          </cell>
          <cell r="U392" t="str">
            <v>13.427.831-5</v>
          </cell>
          <cell r="V392">
            <v>15</v>
          </cell>
        </row>
        <row r="393">
          <cell r="O393" t="str">
            <v>Encargado Control Calidad</v>
          </cell>
          <cell r="Q393" t="str">
            <v>Lucerna 4925</v>
          </cell>
          <cell r="S393" t="str">
            <v>Carolina Caballeria Zavala</v>
          </cell>
          <cell r="T393" t="str">
            <v>Jefe de Control Calidad</v>
          </cell>
          <cell r="U393" t="str">
            <v>13.427.831-5</v>
          </cell>
          <cell r="V393">
            <v>15</v>
          </cell>
        </row>
        <row r="394">
          <cell r="O394" t="str">
            <v>Analista De Reclutamiento Y Selección</v>
          </cell>
          <cell r="Q394" t="str">
            <v>Lucerna 4925</v>
          </cell>
          <cell r="S394" t="str">
            <v>Lizeth García Ladrón De Guevara</v>
          </cell>
          <cell r="T394" t="str">
            <v>Talent Partner</v>
          </cell>
          <cell r="U394" t="str">
            <v>27.042.560-7</v>
          </cell>
          <cell r="V394">
            <v>15</v>
          </cell>
        </row>
        <row r="395">
          <cell r="O395" t="str">
            <v>Especialista De Regulaciones</v>
          </cell>
          <cell r="Q395" t="str">
            <v>Lucerna 4925</v>
          </cell>
          <cell r="S395" t="str">
            <v>Vanessa Constanza Valdes Azua</v>
          </cell>
          <cell r="T395" t="str">
            <v>Jefe Unidad de Regulaciones</v>
          </cell>
          <cell r="U395" t="str">
            <v>15.805.395-0</v>
          </cell>
          <cell r="V395">
            <v>15</v>
          </cell>
        </row>
        <row r="396">
          <cell r="O396" t="str">
            <v>Coordinador Comercial Exportaciones</v>
          </cell>
          <cell r="Q396" t="str">
            <v>Lucerna 4925</v>
          </cell>
          <cell r="S396" t="str">
            <v>Michel Patricio Ulloa Bozo</v>
          </cell>
          <cell r="T396" t="str">
            <v>Gerente Comercial Fragancias</v>
          </cell>
          <cell r="U396" t="str">
            <v>10.172.861-7</v>
          </cell>
          <cell r="V396">
            <v>15</v>
          </cell>
        </row>
        <row r="397">
          <cell r="O397" t="str">
            <v>Analista Contable</v>
          </cell>
          <cell r="Q397" t="str">
            <v>Lucerna 4925</v>
          </cell>
          <cell r="S397" t="str">
            <v>Marcela Tatiana Muñoz Cuevas</v>
          </cell>
          <cell r="T397" t="str">
            <v>Jefe De Contabilidad</v>
          </cell>
          <cell r="U397" t="str">
            <v>17.316.167-0</v>
          </cell>
          <cell r="V397">
            <v>15</v>
          </cell>
        </row>
        <row r="398">
          <cell r="O398" t="str">
            <v>Especialista De Aseguramiento Calidad</v>
          </cell>
          <cell r="Q398" t="str">
            <v>Lucerna 4925</v>
          </cell>
          <cell r="S398" t="str">
            <v>Jose Enrique San Martin Silva</v>
          </cell>
          <cell r="T398" t="str">
            <v>Jefe De Aseguramiento De Calidad</v>
          </cell>
          <cell r="U398" t="str">
            <v>13.546.003-6</v>
          </cell>
          <cell r="V398">
            <v>15</v>
          </cell>
        </row>
        <row r="399">
          <cell r="O399" t="str">
            <v>Analista De Planificación</v>
          </cell>
          <cell r="Q399" t="str">
            <v>Lucerna 4925</v>
          </cell>
          <cell r="S399" t="str">
            <v>Luis Rodrigo Miño Medina</v>
          </cell>
          <cell r="T399" t="str">
            <v>Jefe De Planificación De La Producción y Customer Service</v>
          </cell>
          <cell r="U399" t="str">
            <v>13.911.264-4</v>
          </cell>
          <cell r="V399">
            <v>15</v>
          </cell>
        </row>
        <row r="400">
          <cell r="O400" t="str">
            <v>Analista De Planificación</v>
          </cell>
          <cell r="Q400" t="str">
            <v>Lucerna 4925</v>
          </cell>
          <cell r="S400" t="str">
            <v>Luis Rodrigo Miño Medina</v>
          </cell>
          <cell r="T400" t="str">
            <v>Jefe De Planificación De La Producción y Customer Service</v>
          </cell>
          <cell r="U400" t="str">
            <v>13.911.264-4</v>
          </cell>
          <cell r="V400">
            <v>15</v>
          </cell>
        </row>
        <row r="401">
          <cell r="O401" t="str">
            <v>Analista Contable</v>
          </cell>
          <cell r="Q401" t="str">
            <v>Lucerna 4925</v>
          </cell>
          <cell r="S401" t="str">
            <v>Marcela Tatiana Muñoz Cuevas</v>
          </cell>
          <cell r="T401" t="str">
            <v>Jefe De Contabilidad</v>
          </cell>
          <cell r="U401" t="str">
            <v>17.316.167-0</v>
          </cell>
          <cell r="V401">
            <v>15</v>
          </cell>
        </row>
        <row r="402">
          <cell r="O402" t="str">
            <v>Analista Contable</v>
          </cell>
          <cell r="Q402" t="str">
            <v>Lucerna 4925</v>
          </cell>
          <cell r="S402" t="str">
            <v>Marcela Tatiana Muñoz Cuevas</v>
          </cell>
          <cell r="T402" t="str">
            <v>Jefe De Contabilidad</v>
          </cell>
          <cell r="U402" t="str">
            <v>17.316.167-0</v>
          </cell>
          <cell r="V402">
            <v>15</v>
          </cell>
        </row>
        <row r="403">
          <cell r="O403" t="str">
            <v>Especialista Técnico en Materias Primas</v>
          </cell>
          <cell r="Q403" t="str">
            <v>Lucerna 4925</v>
          </cell>
          <cell r="S403" t="str">
            <v>Valeska Josefina Serrano Quezada</v>
          </cell>
          <cell r="T403" t="str">
            <v>Jefe Unidad Control Calidad Materias Primas</v>
          </cell>
          <cell r="U403" t="str">
            <v>17.255.753-8</v>
          </cell>
          <cell r="V403">
            <v>15</v>
          </cell>
        </row>
        <row r="404">
          <cell r="O404" t="str">
            <v>Especialista Técnico en Materias Primas</v>
          </cell>
          <cell r="Q404" t="str">
            <v>Lucerna 4925</v>
          </cell>
          <cell r="S404" t="str">
            <v>Juan Jesus Elizalde Juanicotena</v>
          </cell>
          <cell r="T404" t="str">
            <v>Gerente Corporativo Asuntos Regulatorios y Científicos</v>
          </cell>
          <cell r="U404" t="str">
            <v>8.504.382-k</v>
          </cell>
          <cell r="V404">
            <v>15</v>
          </cell>
        </row>
        <row r="405">
          <cell r="O405" t="str">
            <v>Encargada De Lab.Calidad Polvos</v>
          </cell>
          <cell r="Q405" t="str">
            <v>Lucerna 4925</v>
          </cell>
          <cell r="S405" t="str">
            <v>Carolina Caballeria Zavala</v>
          </cell>
          <cell r="T405" t="str">
            <v>Jefe de Control Calidad</v>
          </cell>
          <cell r="U405" t="str">
            <v>13.427.831-5</v>
          </cell>
          <cell r="V405">
            <v>15</v>
          </cell>
        </row>
        <row r="406">
          <cell r="O406" t="str">
            <v>Jefe De Transportes</v>
          </cell>
          <cell r="Q406" t="str">
            <v>Lucerna 4925</v>
          </cell>
          <cell r="S406" t="str">
            <v>Marcos Gonzalo Rios Quiroz</v>
          </cell>
          <cell r="T406" t="str">
            <v>Jefe De Logística</v>
          </cell>
          <cell r="U406" t="str">
            <v>9.407.931-4</v>
          </cell>
          <cell r="V406">
            <v>15</v>
          </cell>
        </row>
        <row r="407">
          <cell r="O407" t="str">
            <v>Especialista Investigación</v>
          </cell>
          <cell r="Q407" t="str">
            <v>Lucerna 4925</v>
          </cell>
          <cell r="S407" t="str">
            <v>Fernanda Cecilia Amiama Villablanca</v>
          </cell>
          <cell r="T407" t="str">
            <v>Jefe De Cromatografía E Investigación</v>
          </cell>
          <cell r="U407" t="str">
            <v>16.018.852-9</v>
          </cell>
          <cell r="V407">
            <v>15</v>
          </cell>
        </row>
        <row r="408">
          <cell r="O408" t="str">
            <v>Especialista De Aseguramiento Calidad</v>
          </cell>
          <cell r="Q408" t="str">
            <v>Lucerna 4925</v>
          </cell>
          <cell r="S408" t="str">
            <v>Jose Enrique San Martin Silva</v>
          </cell>
          <cell r="T408" t="str">
            <v>Jefe De Aseguramiento De Calidad</v>
          </cell>
          <cell r="U408" t="str">
            <v>13.546.003-6</v>
          </cell>
          <cell r="V408">
            <v>15</v>
          </cell>
        </row>
        <row r="409">
          <cell r="O409" t="str">
            <v>Jefe Bodega De Exportaciones</v>
          </cell>
          <cell r="Q409" t="str">
            <v>Lucerna 4925</v>
          </cell>
          <cell r="S409" t="str">
            <v>Marcos Gonzalo Rios Quiroz</v>
          </cell>
          <cell r="T409" t="str">
            <v>Jefe De Logística</v>
          </cell>
          <cell r="U409" t="str">
            <v>9.407.931-4</v>
          </cell>
          <cell r="V409">
            <v>15</v>
          </cell>
        </row>
        <row r="410">
          <cell r="O410" t="str">
            <v>Especialista Sabores Salados</v>
          </cell>
          <cell r="Q410" t="str">
            <v>Lucerna 4925</v>
          </cell>
          <cell r="S410" t="str">
            <v>Maria Soledad Yaryes Vergara</v>
          </cell>
          <cell r="T410" t="str">
            <v>Subgerente De Creacion Y Aplicacion De S</v>
          </cell>
          <cell r="U410" t="str">
            <v>8.270.763-8</v>
          </cell>
          <cell r="V410">
            <v>15</v>
          </cell>
        </row>
        <row r="411">
          <cell r="O411" t="str">
            <v>Analista De Reclutamiento Y Selección</v>
          </cell>
          <cell r="Q411" t="str">
            <v>Lucerna 4925</v>
          </cell>
          <cell r="S411" t="str">
            <v>Lizeth García Ladrón De Guevara</v>
          </cell>
          <cell r="T411" t="str">
            <v>Talent Partner</v>
          </cell>
          <cell r="U411" t="str">
            <v>27.042.560-7</v>
          </cell>
          <cell r="V411">
            <v>15</v>
          </cell>
        </row>
        <row r="412">
          <cell r="O412" t="str">
            <v>Jefe Bodega De Despacho</v>
          </cell>
          <cell r="Q412" t="str">
            <v>Lucerna 4925</v>
          </cell>
          <cell r="S412" t="str">
            <v>Marcos Gonzalo Rios Quiroz</v>
          </cell>
          <cell r="T412" t="str">
            <v>Jefe De Logística</v>
          </cell>
          <cell r="U412" t="str">
            <v>9.407.931-4</v>
          </cell>
          <cell r="V412">
            <v>15</v>
          </cell>
        </row>
        <row r="413">
          <cell r="O413" t="str">
            <v>Especialista Investigación</v>
          </cell>
          <cell r="Q413" t="str">
            <v>Lucerna 4925</v>
          </cell>
          <cell r="S413" t="str">
            <v>Veronica Daniela Piderit Gonzalez</v>
          </cell>
          <cell r="T413" t="str">
            <v>Jefe Unidad Investigación y Sensorial</v>
          </cell>
          <cell r="U413" t="str">
            <v>10.033.163-2</v>
          </cell>
          <cell r="V413">
            <v>15</v>
          </cell>
        </row>
        <row r="414">
          <cell r="O414" t="str">
            <v>Encargado De Operaciones</v>
          </cell>
          <cell r="Q414" t="str">
            <v>Antonio Escobar Williams 367</v>
          </cell>
          <cell r="S414" t="str">
            <v>Karen Zarate Mesa</v>
          </cell>
          <cell r="T414" t="str">
            <v>Gerente De Unidad De Negocios S.F.C.L</v>
          </cell>
          <cell r="U414" t="str">
            <v>8.954.496-3</v>
          </cell>
          <cell r="V414">
            <v>15</v>
          </cell>
        </row>
        <row r="415">
          <cell r="O415" t="str">
            <v>Especialista Sabores</v>
          </cell>
          <cell r="Q415" t="str">
            <v>Antonio Escobar Williams 367</v>
          </cell>
          <cell r="S415" t="str">
            <v>Maria Francisca Trujillo Quintanilla</v>
          </cell>
          <cell r="T415" t="str">
            <v>Jefe Laboratorio Aplicaciones</v>
          </cell>
          <cell r="U415" t="str">
            <v>17.960.137-0</v>
          </cell>
          <cell r="V415">
            <v>15</v>
          </cell>
        </row>
        <row r="416">
          <cell r="O416" t="str">
            <v>Especialista Aplic. Sab Cárnicos</v>
          </cell>
          <cell r="Q416" t="str">
            <v>Lucerna 4925</v>
          </cell>
          <cell r="S416" t="str">
            <v>Maria Soledad Yaryes Vergara</v>
          </cell>
          <cell r="T416" t="str">
            <v>Subgerente De Creacion Y Aplicacion De S</v>
          </cell>
          <cell r="U416" t="str">
            <v>8.270.763-8</v>
          </cell>
          <cell r="V416">
            <v>15</v>
          </cell>
        </row>
        <row r="417">
          <cell r="O417" t="str">
            <v>Analista de Compensaciones</v>
          </cell>
          <cell r="Q417" t="str">
            <v>Lucerna 4925</v>
          </cell>
          <cell r="S417" t="str">
            <v>Deborah Lissete Misraji Vaizer</v>
          </cell>
          <cell r="T417" t="str">
            <v>Gerente de Personas y SSGG</v>
          </cell>
          <cell r="U417" t="str">
            <v>8.967.130-2</v>
          </cell>
          <cell r="V417">
            <v>15</v>
          </cell>
        </row>
        <row r="418">
          <cell r="O418" t="str">
            <v>Analista De Planificación</v>
          </cell>
          <cell r="Q418" t="str">
            <v>Lucerna 4925</v>
          </cell>
          <cell r="S418" t="str">
            <v>Luis Rodrigo Miño Medina</v>
          </cell>
          <cell r="T418" t="str">
            <v>Jefe De Planificación De La Producción y Customer Service</v>
          </cell>
          <cell r="U418" t="str">
            <v>13.911.264-4</v>
          </cell>
          <cell r="V418">
            <v>15</v>
          </cell>
        </row>
        <row r="419">
          <cell r="O419" t="str">
            <v>Especialista De Aseguramiento Calidad</v>
          </cell>
          <cell r="Q419" t="str">
            <v>Lucerna 4925</v>
          </cell>
          <cell r="S419" t="str">
            <v>Jose Enrique San Martin Silva</v>
          </cell>
          <cell r="T419" t="str">
            <v>Jefe De Aseguramiento De Calidad</v>
          </cell>
          <cell r="U419" t="str">
            <v>13.546.003-6</v>
          </cell>
          <cell r="V419">
            <v>15</v>
          </cell>
        </row>
        <row r="420">
          <cell r="O420" t="str">
            <v>Encargado De Evaluación Sensorial</v>
          </cell>
          <cell r="Q420" t="str">
            <v>Antonio Escobar Williams 367</v>
          </cell>
          <cell r="S420" t="str">
            <v>Susana Marcela Varela Gonzalez</v>
          </cell>
          <cell r="T420" t="str">
            <v>Subgerente Comercial Fragancias.Cl</v>
          </cell>
          <cell r="U420" t="str">
            <v>9.919.072-8</v>
          </cell>
          <cell r="V420">
            <v>15</v>
          </cell>
        </row>
        <row r="421">
          <cell r="O421" t="str">
            <v>Jefe De Bodega Recepción</v>
          </cell>
          <cell r="Q421" t="str">
            <v>Lucerna 4925</v>
          </cell>
          <cell r="S421" t="str">
            <v>Marcos Gonzalo Rios Quiroz</v>
          </cell>
          <cell r="T421" t="str">
            <v>Jefe De Logística</v>
          </cell>
          <cell r="U421" t="str">
            <v>9.407.931-4</v>
          </cell>
          <cell r="V421">
            <v>15</v>
          </cell>
        </row>
        <row r="422">
          <cell r="O422" t="str">
            <v>Analista Control De Gestión</v>
          </cell>
          <cell r="Q422" t="str">
            <v>Lucerna 4925</v>
          </cell>
          <cell r="S422" t="str">
            <v>Jaime Alfonso Rojas Pavon</v>
          </cell>
          <cell r="T422" t="str">
            <v>Jefe de BI y Control de Gestión</v>
          </cell>
          <cell r="U422" t="str">
            <v>15.308.722-9</v>
          </cell>
          <cell r="V422">
            <v>15</v>
          </cell>
        </row>
        <row r="423">
          <cell r="O423" t="str">
            <v>Analista Contable</v>
          </cell>
          <cell r="Q423" t="str">
            <v>Lucerna 4925</v>
          </cell>
          <cell r="S423" t="str">
            <v>Marcela Tatiana Muñoz Cuevas</v>
          </cell>
          <cell r="T423" t="str">
            <v>Jefe De Contabilidad</v>
          </cell>
          <cell r="U423" t="str">
            <v>17.316.167-0</v>
          </cell>
          <cell r="V423">
            <v>15</v>
          </cell>
        </row>
        <row r="424">
          <cell r="O424" t="str">
            <v>Especialista Sabores</v>
          </cell>
          <cell r="Q424" t="str">
            <v>Lucerna 4925</v>
          </cell>
          <cell r="S424" t="str">
            <v>Romina Fiorella Sanguineti Guaita</v>
          </cell>
          <cell r="T424" t="str">
            <v>Gerente De Creación Sabores</v>
          </cell>
          <cell r="U424" t="str">
            <v>13.190.934-9</v>
          </cell>
          <cell r="V424">
            <v>15</v>
          </cell>
        </row>
        <row r="425">
          <cell r="O425" t="str">
            <v>Ingeniero de Optimización</v>
          </cell>
          <cell r="Q425" t="str">
            <v>Lucerna 4925</v>
          </cell>
          <cell r="S425" t="str">
            <v>Heylen Valeska Pozo Leiva</v>
          </cell>
          <cell r="T425" t="str">
            <v>Jefe de Medio Ambiente, Prevención y Normas de Calidad</v>
          </cell>
          <cell r="U425" t="str">
            <v>12.448.393-k</v>
          </cell>
          <cell r="V425">
            <v>15</v>
          </cell>
        </row>
        <row r="426">
          <cell r="O426" t="str">
            <v>Analista en Datos de Producción</v>
          </cell>
          <cell r="Q426" t="str">
            <v>Lucerna 4925</v>
          </cell>
          <cell r="S426" t="str">
            <v>Javier Ignacio Reyes Salazar</v>
          </cell>
          <cell r="T426" t="str">
            <v>Jefe Unidad Gestión de Operaciones</v>
          </cell>
          <cell r="U426" t="str">
            <v>19.034.278-6</v>
          </cell>
          <cell r="V426">
            <v>15</v>
          </cell>
        </row>
        <row r="427">
          <cell r="O427" t="str">
            <v>Coordinador Comercial Exportaciones</v>
          </cell>
          <cell r="Q427" t="str">
            <v>Lucerna 4925</v>
          </cell>
          <cell r="S427" t="str">
            <v>Ricardo Gregorio Israel Abramovich</v>
          </cell>
          <cell r="T427" t="str">
            <v>Gerente de Exportaciones Mercado de Sabores</v>
          </cell>
          <cell r="U427" t="str">
            <v>7.148.523-4</v>
          </cell>
          <cell r="V427">
            <v>15</v>
          </cell>
        </row>
        <row r="428">
          <cell r="O428" t="str">
            <v>Jefe Administrativo Mantención</v>
          </cell>
          <cell r="Q428" t="str">
            <v>Lucerna 4925</v>
          </cell>
          <cell r="S428" t="str">
            <v>Benito Patricio Naranjo Diaz</v>
          </cell>
          <cell r="T428" t="str">
            <v>Jefe De Mantención</v>
          </cell>
          <cell r="U428" t="str">
            <v>15.635.003-6</v>
          </cell>
          <cell r="V428">
            <v>15</v>
          </cell>
        </row>
        <row r="429">
          <cell r="O429" t="str">
            <v>Analista Contable</v>
          </cell>
          <cell r="Q429" t="str">
            <v>Lucerna 4925</v>
          </cell>
          <cell r="S429" t="str">
            <v>Marcela Tatiana Muñoz Cuevas</v>
          </cell>
          <cell r="T429" t="str">
            <v>Jefe De Contabilidad</v>
          </cell>
          <cell r="U429" t="str">
            <v>17.316.167-0</v>
          </cell>
          <cell r="V429">
            <v>15</v>
          </cell>
        </row>
        <row r="430">
          <cell r="O430" t="str">
            <v>Analista Contable</v>
          </cell>
          <cell r="Q430" t="str">
            <v>Lucerna 4925</v>
          </cell>
          <cell r="S430" t="str">
            <v>Marcela Tatiana Muñoz Cuevas</v>
          </cell>
          <cell r="T430" t="str">
            <v>Jefe De Contabilidad</v>
          </cell>
          <cell r="U430" t="str">
            <v>17.316.167-0</v>
          </cell>
          <cell r="V430">
            <v>15</v>
          </cell>
        </row>
        <row r="431">
          <cell r="O431" t="str">
            <v>Analista Control De Gestión Bi</v>
          </cell>
          <cell r="Q431" t="str">
            <v>Lucerna 4925</v>
          </cell>
          <cell r="S431" t="str">
            <v>Jaime Alfonso Rojas Pavon</v>
          </cell>
          <cell r="T431" t="str">
            <v>Jefe de BI y Control de Gestión</v>
          </cell>
          <cell r="U431" t="str">
            <v>15.308.722-9</v>
          </cell>
          <cell r="V431">
            <v>15</v>
          </cell>
        </row>
        <row r="432">
          <cell r="O432" t="str">
            <v>Especialista De Desarrollo</v>
          </cell>
          <cell r="Q432" t="str">
            <v>Lucerna 4925</v>
          </cell>
          <cell r="S432" t="str">
            <v>Karen Paz Henriquez Escobedo</v>
          </cell>
          <cell r="T432" t="str">
            <v>Gerente de Aplicación y Desarrollo de Fragancias</v>
          </cell>
          <cell r="U432" t="str">
            <v>8.851.361-4</v>
          </cell>
          <cell r="V432">
            <v>15</v>
          </cell>
        </row>
        <row r="433">
          <cell r="O433" t="str">
            <v>Analista De Planificación</v>
          </cell>
          <cell r="Q433" t="str">
            <v>Lucerna 4925</v>
          </cell>
          <cell r="S433" t="str">
            <v>Luis Rodrigo Miño Medina</v>
          </cell>
          <cell r="T433" t="str">
            <v>Jefe De Planificación De La Producción y Customer Service</v>
          </cell>
          <cell r="U433" t="str">
            <v>13.911.264-4</v>
          </cell>
          <cell r="V433">
            <v>15</v>
          </cell>
        </row>
        <row r="434">
          <cell r="O434" t="str">
            <v>Key Account Manager</v>
          </cell>
          <cell r="Q434" t="str">
            <v>Antonio Escobar Williams 367</v>
          </cell>
          <cell r="S434" t="str">
            <v>Susana Marcela Varela Gonzalez</v>
          </cell>
          <cell r="T434" t="str">
            <v>Subgerente Comercial Fragancias.Cl</v>
          </cell>
          <cell r="U434" t="str">
            <v>9.919.072-8</v>
          </cell>
          <cell r="V434">
            <v>15</v>
          </cell>
        </row>
        <row r="435">
          <cell r="O435" t="str">
            <v>Comprador Nacional</v>
          </cell>
          <cell r="Q435" t="str">
            <v>Lucerna 4925</v>
          </cell>
          <cell r="S435" t="str">
            <v>Fernando Enrique Escala Granzow</v>
          </cell>
          <cell r="T435" t="str">
            <v>Subgerente De Abastecimiento</v>
          </cell>
          <cell r="U435" t="str">
            <v>15.377.760-8</v>
          </cell>
          <cell r="V435">
            <v>15</v>
          </cell>
        </row>
        <row r="436">
          <cell r="O436" t="str">
            <v>Especialista De Regulaciones</v>
          </cell>
          <cell r="Q436" t="str">
            <v>Lucerna 4925</v>
          </cell>
          <cell r="S436" t="str">
            <v>Vanessa Constanza Valdes Azua</v>
          </cell>
          <cell r="T436" t="str">
            <v>Jefe Unidad de Regulaciones</v>
          </cell>
          <cell r="U436" t="str">
            <v>15.805.395-0</v>
          </cell>
          <cell r="V436">
            <v>15</v>
          </cell>
        </row>
        <row r="437">
          <cell r="O437" t="str">
            <v>Especialista De Regulaciones</v>
          </cell>
          <cell r="Q437" t="str">
            <v>Lucerna 4925</v>
          </cell>
          <cell r="S437" t="str">
            <v>Vanessa Constanza Valdes Azua</v>
          </cell>
          <cell r="T437" t="str">
            <v>Jefe Unidad de Regulaciones</v>
          </cell>
          <cell r="U437" t="str">
            <v>15.805.395-0</v>
          </cell>
          <cell r="V437">
            <v>15</v>
          </cell>
        </row>
        <row r="438">
          <cell r="O438" t="str">
            <v>Key Account Manager</v>
          </cell>
          <cell r="Q438" t="str">
            <v>Antonio Escobar Williams 367</v>
          </cell>
          <cell r="S438" t="str">
            <v>Karen Zarate Mesa</v>
          </cell>
          <cell r="T438" t="str">
            <v>Gerente De Unidad De Negocios S.F.C.L</v>
          </cell>
          <cell r="U438" t="str">
            <v>8.954.496-3</v>
          </cell>
          <cell r="V438">
            <v>15</v>
          </cell>
        </row>
        <row r="439">
          <cell r="O439" t="str">
            <v>Especialista En Evaluación Sensorial</v>
          </cell>
          <cell r="Q439" t="str">
            <v>Lucerna 4925</v>
          </cell>
          <cell r="S439" t="str">
            <v>Karen Paz Henriquez Escobedo</v>
          </cell>
          <cell r="T439" t="str">
            <v>Gerente de Aplicación y Desarrollo de Fragancias</v>
          </cell>
          <cell r="U439" t="str">
            <v>8.851.361-4</v>
          </cell>
          <cell r="V439">
            <v>15</v>
          </cell>
        </row>
        <row r="440">
          <cell r="O440" t="str">
            <v>Desarrollador Software</v>
          </cell>
          <cell r="Q440" t="str">
            <v>Lucerna 4925</v>
          </cell>
          <cell r="S440" t="str">
            <v>Ivonne Alejandra Mienert Cardenas</v>
          </cell>
          <cell r="T440" t="str">
            <v>Jefe área Desarrollo Software</v>
          </cell>
          <cell r="U440" t="str">
            <v>13.168.537-8</v>
          </cell>
          <cell r="V440">
            <v>15</v>
          </cell>
        </row>
        <row r="441">
          <cell r="O441" t="str">
            <v>Coordinador Comercial Exportaciones</v>
          </cell>
          <cell r="Q441" t="str">
            <v>Lucerna 4925</v>
          </cell>
          <cell r="S441" t="str">
            <v>Ricardo Gregorio Israel Abramovich</v>
          </cell>
          <cell r="T441" t="str">
            <v>Gerente de Exportaciones Mercado de Sabores</v>
          </cell>
          <cell r="U441" t="str">
            <v>7.148.523-4</v>
          </cell>
          <cell r="V441">
            <v>15</v>
          </cell>
        </row>
        <row r="442">
          <cell r="O442" t="str">
            <v>Key Account Manager</v>
          </cell>
          <cell r="Q442" t="str">
            <v>Antonio Escobar Williams 367</v>
          </cell>
          <cell r="S442" t="str">
            <v>Karen Zarate Mesa</v>
          </cell>
          <cell r="T442" t="str">
            <v>Gerente De Unidad De Negocios S.F.C.L</v>
          </cell>
          <cell r="U442" t="str">
            <v>8.954.496-3</v>
          </cell>
          <cell r="V442">
            <v>15</v>
          </cell>
        </row>
        <row r="443">
          <cell r="O443" t="str">
            <v>Key Account Manager</v>
          </cell>
          <cell r="Q443" t="str">
            <v>Antonio Escobar Williams 367</v>
          </cell>
          <cell r="S443" t="str">
            <v>Susana Marcela Varela Gonzalez</v>
          </cell>
          <cell r="T443" t="str">
            <v>Subgerente Comercial Fragancias.Cl</v>
          </cell>
          <cell r="U443" t="str">
            <v>9.919.072-8</v>
          </cell>
          <cell r="V443">
            <v>15</v>
          </cell>
        </row>
        <row r="444">
          <cell r="O444" t="str">
            <v>Coordinador Comercial Exportaciones</v>
          </cell>
          <cell r="Q444" t="str">
            <v>Lucerna 4925</v>
          </cell>
          <cell r="S444" t="str">
            <v>Michel Patricio Ulloa Bozo</v>
          </cell>
          <cell r="T444" t="str">
            <v>Gerente Comercial Fragancias</v>
          </cell>
          <cell r="U444" t="str">
            <v>10.172.861-7</v>
          </cell>
          <cell r="V444">
            <v>15</v>
          </cell>
        </row>
        <row r="445">
          <cell r="O445" t="str">
            <v>Analista De Innovación</v>
          </cell>
          <cell r="Q445" t="str">
            <v>Lucerna 4925</v>
          </cell>
          <cell r="S445" t="str">
            <v>Romina Fiorella Sanguineti Guaita</v>
          </cell>
          <cell r="T445" t="str">
            <v>Gerente De Creación Sabores</v>
          </cell>
          <cell r="U445" t="str">
            <v>13.190.934-9</v>
          </cell>
          <cell r="V445">
            <v>15</v>
          </cell>
        </row>
        <row r="446">
          <cell r="O446" t="str">
            <v>Desarrollador Software</v>
          </cell>
          <cell r="Q446" t="str">
            <v>Lucerna 4925</v>
          </cell>
          <cell r="S446" t="str">
            <v>Ivonne Alejandra Mienert Cardenas</v>
          </cell>
          <cell r="T446" t="str">
            <v>Jefe área Desarrollo Software</v>
          </cell>
          <cell r="U446" t="str">
            <v>13.168.537-8</v>
          </cell>
          <cell r="V446">
            <v>15</v>
          </cell>
        </row>
        <row r="447">
          <cell r="O447" t="str">
            <v>Analista Control De Gestión Bi</v>
          </cell>
          <cell r="Q447" t="str">
            <v>Lucerna 4925</v>
          </cell>
          <cell r="S447" t="str">
            <v>Jaime Alfonso Rojas Pavon</v>
          </cell>
          <cell r="T447" t="str">
            <v>Jefe de BI y Control de Gestión</v>
          </cell>
          <cell r="U447" t="str">
            <v>15.308.722-9</v>
          </cell>
          <cell r="V447">
            <v>15</v>
          </cell>
        </row>
        <row r="448">
          <cell r="O448" t="str">
            <v>Desarrollador Software</v>
          </cell>
          <cell r="Q448" t="str">
            <v>Lucerna 4925</v>
          </cell>
          <cell r="S448" t="str">
            <v>Ivonne Alejandra Mienert Cardenas</v>
          </cell>
          <cell r="T448" t="str">
            <v>Jefe área Desarrollo Software</v>
          </cell>
          <cell r="U448" t="str">
            <v>13.168.537-8</v>
          </cell>
          <cell r="V448">
            <v>15</v>
          </cell>
        </row>
        <row r="449">
          <cell r="O449" t="str">
            <v>Desarrollador Software</v>
          </cell>
          <cell r="Q449" t="str">
            <v>Lucerna 4925</v>
          </cell>
          <cell r="S449" t="str">
            <v>Ivonne Alejandra Mienert Cardenas</v>
          </cell>
          <cell r="T449" t="str">
            <v>Jefe área Desarrollo Software</v>
          </cell>
          <cell r="U449" t="str">
            <v>13.168.537-8</v>
          </cell>
          <cell r="V449">
            <v>15</v>
          </cell>
        </row>
        <row r="450">
          <cell r="O450" t="str">
            <v>Especialista Aplic. Sab Cárnicos</v>
          </cell>
          <cell r="Q450" t="str">
            <v>Lucerna 4925</v>
          </cell>
          <cell r="S450" t="str">
            <v>Maria Soledad Yaryes Vergara</v>
          </cell>
          <cell r="T450" t="str">
            <v>Subgerente De Creacion Y Aplicacion De S</v>
          </cell>
          <cell r="U450" t="str">
            <v>8.270.763-8</v>
          </cell>
          <cell r="V450">
            <v>15</v>
          </cell>
        </row>
        <row r="451">
          <cell r="O451" t="str">
            <v>Especialista Aplic Sab. Culinarios</v>
          </cell>
          <cell r="Q451" t="str">
            <v>Lucerna 4925</v>
          </cell>
          <cell r="S451" t="str">
            <v>Maria Soledad Yaryes Vergara</v>
          </cell>
          <cell r="T451" t="str">
            <v>Subgerente De Creacion Y Aplicacion De S</v>
          </cell>
          <cell r="U451" t="str">
            <v>8.270.763-8</v>
          </cell>
          <cell r="V451">
            <v>15</v>
          </cell>
        </row>
        <row r="452">
          <cell r="O452" t="str">
            <v>Comprador Internacional</v>
          </cell>
          <cell r="Q452" t="str">
            <v>Lucerna 4925</v>
          </cell>
          <cell r="S452" t="str">
            <v>Fernando Enrique Escala Granzow</v>
          </cell>
          <cell r="T452" t="str">
            <v>Subgerente De Abastecimiento</v>
          </cell>
          <cell r="U452" t="str">
            <v>15.377.760-8</v>
          </cell>
          <cell r="V452">
            <v>15</v>
          </cell>
        </row>
        <row r="453">
          <cell r="O453" t="str">
            <v>Key Account Manager</v>
          </cell>
          <cell r="Q453" t="str">
            <v>Lucerna 4925</v>
          </cell>
          <cell r="S453" t="str">
            <v>Andrea Schwartz Greve</v>
          </cell>
          <cell r="T453" t="str">
            <v>Gerente Comercial Sabores Chile</v>
          </cell>
          <cell r="U453" t="str">
            <v>10.036.334-8</v>
          </cell>
          <cell r="V453">
            <v>15</v>
          </cell>
        </row>
        <row r="454">
          <cell r="O454" t="str">
            <v>Comprador Nacional</v>
          </cell>
          <cell r="Q454" t="str">
            <v>Lucerna 4925</v>
          </cell>
          <cell r="S454" t="str">
            <v>Fernando Enrique Escala Granzow</v>
          </cell>
          <cell r="T454" t="str">
            <v>Subgerente De Abastecimiento</v>
          </cell>
          <cell r="U454" t="str">
            <v>15.377.760-8</v>
          </cell>
          <cell r="V454">
            <v>15</v>
          </cell>
        </row>
        <row r="455">
          <cell r="O455" t="str">
            <v>Especialista Desarrollo Funcional</v>
          </cell>
          <cell r="Q455" t="str">
            <v>Lucerna 4925</v>
          </cell>
          <cell r="S455" t="str">
            <v>Karen Paz Henriquez Escobedo</v>
          </cell>
          <cell r="T455" t="str">
            <v>Gerente de Aplicación y Desarrollo de Fragancias</v>
          </cell>
          <cell r="U455" t="str">
            <v>8.851.361-4</v>
          </cell>
          <cell r="V455">
            <v>15</v>
          </cell>
        </row>
        <row r="456">
          <cell r="O456" t="str">
            <v>Encargado De Evaluación Sensorial</v>
          </cell>
          <cell r="Q456" t="str">
            <v>Lucerna 4925</v>
          </cell>
          <cell r="S456" t="str">
            <v>Karen Paz Henriquez Escobedo</v>
          </cell>
          <cell r="T456" t="str">
            <v>Gerente de Aplicación y Desarrollo de Fragancias</v>
          </cell>
          <cell r="U456" t="str">
            <v>8.851.361-4</v>
          </cell>
          <cell r="V456">
            <v>15</v>
          </cell>
        </row>
        <row r="457">
          <cell r="O457" t="str">
            <v>Desarrollador Software</v>
          </cell>
          <cell r="Q457" t="str">
            <v>Lucerna 4925</v>
          </cell>
          <cell r="S457" t="str">
            <v>Ivonne Alejandra Mienert Cardenas</v>
          </cell>
          <cell r="T457" t="str">
            <v>Jefe área Desarrollo Software</v>
          </cell>
          <cell r="U457" t="str">
            <v>13.168.537-8</v>
          </cell>
          <cell r="V457">
            <v>15</v>
          </cell>
        </row>
        <row r="458">
          <cell r="O458" t="str">
            <v>Key Account Manager</v>
          </cell>
          <cell r="Q458" t="str">
            <v>Lucerna 4925</v>
          </cell>
          <cell r="S458" t="str">
            <v>Ten Lan Lay Castillo</v>
          </cell>
          <cell r="T458" t="str">
            <v>Coordinadora De Ventas Sabores</v>
          </cell>
          <cell r="U458" t="str">
            <v>7.227.947-6</v>
          </cell>
          <cell r="V458">
            <v>15</v>
          </cell>
        </row>
        <row r="459">
          <cell r="O459" t="str">
            <v>Key Account Manager</v>
          </cell>
          <cell r="Q459" t="str">
            <v>Lucerna 4925</v>
          </cell>
          <cell r="S459" t="str">
            <v>Ten Lan Lay Castillo</v>
          </cell>
          <cell r="T459" t="str">
            <v>Coordinadora De Ventas Sabores</v>
          </cell>
          <cell r="U459" t="str">
            <v>7.227.947-6</v>
          </cell>
          <cell r="V459">
            <v>15</v>
          </cell>
        </row>
        <row r="460">
          <cell r="O460" t="str">
            <v>Key Account Manager</v>
          </cell>
          <cell r="Q460" t="str">
            <v>Lucerna 4925</v>
          </cell>
          <cell r="S460" t="str">
            <v>Andrea Schwartz Greve</v>
          </cell>
          <cell r="T460" t="str">
            <v>Gerente Comercial Sabores Chile</v>
          </cell>
          <cell r="U460" t="str">
            <v>10.036.334-8</v>
          </cell>
          <cell r="V460">
            <v>15</v>
          </cell>
        </row>
        <row r="461">
          <cell r="O461" t="str">
            <v>Coordinador Comercial Exportaciones</v>
          </cell>
          <cell r="Q461" t="str">
            <v>Lucerna 4925</v>
          </cell>
          <cell r="S461" t="str">
            <v>Ricardo Gregorio Israel Abramovich</v>
          </cell>
          <cell r="T461" t="str">
            <v>Gerente de Exportaciones Mercado de Sabores</v>
          </cell>
          <cell r="U461" t="str">
            <v>7.148.523-4</v>
          </cell>
          <cell r="V461">
            <v>15</v>
          </cell>
        </row>
        <row r="462">
          <cell r="O462" t="str">
            <v>Coordinador Comercial</v>
          </cell>
          <cell r="Q462" t="str">
            <v>Lucerna 4925</v>
          </cell>
          <cell r="S462" t="str">
            <v>Andrea Schwartz Greve</v>
          </cell>
          <cell r="T462" t="str">
            <v>Gerente Comercial Sabores Chile</v>
          </cell>
          <cell r="U462" t="str">
            <v>10.036.334-8</v>
          </cell>
          <cell r="V462">
            <v>15</v>
          </cell>
        </row>
        <row r="463">
          <cell r="O463" t="str">
            <v>Analista de Datos</v>
          </cell>
          <cell r="Q463" t="str">
            <v>Lucerna 4925</v>
          </cell>
          <cell r="S463" t="str">
            <v>Axidalia Josefina Fernandez Garrido</v>
          </cell>
          <cell r="T463" t="str">
            <v>Subgerente De Informatica</v>
          </cell>
          <cell r="U463" t="str">
            <v>13.020.926-2</v>
          </cell>
          <cell r="V463">
            <v>15</v>
          </cell>
        </row>
        <row r="464">
          <cell r="O464" t="str">
            <v>Key Account Manager</v>
          </cell>
          <cell r="Q464" t="str">
            <v>Antonio Escobar Williams 367</v>
          </cell>
          <cell r="S464" t="str">
            <v>Karen Zarate Mesa</v>
          </cell>
          <cell r="T464" t="str">
            <v>Gerente De Unidad De Negocios S.F.C.L</v>
          </cell>
          <cell r="U464" t="str">
            <v>8.954.496-3</v>
          </cell>
          <cell r="V464">
            <v>15</v>
          </cell>
        </row>
        <row r="465">
          <cell r="O465" t="str">
            <v>Key Account Manager</v>
          </cell>
          <cell r="Q465" t="str">
            <v>Lucerna 4925</v>
          </cell>
          <cell r="S465" t="str">
            <v>Ten Lan Lay Castillo</v>
          </cell>
          <cell r="T465" t="str">
            <v>Coordinadora De Ventas Sabores</v>
          </cell>
          <cell r="U465" t="str">
            <v>7.227.947-6</v>
          </cell>
          <cell r="V465">
            <v>15</v>
          </cell>
        </row>
        <row r="466">
          <cell r="O466" t="str">
            <v>Key Account Manager</v>
          </cell>
          <cell r="Q466" t="str">
            <v>Lucerna 4925</v>
          </cell>
          <cell r="S466" t="str">
            <v>Andrea Schwartz Greve</v>
          </cell>
          <cell r="T466" t="str">
            <v>Gerente Comercial Sabores Chile</v>
          </cell>
          <cell r="U466" t="str">
            <v>10.036.334-8</v>
          </cell>
          <cell r="V466">
            <v>15</v>
          </cell>
        </row>
        <row r="467">
          <cell r="O467" t="str">
            <v>Key Account Manager</v>
          </cell>
          <cell r="Q467" t="str">
            <v>Lucerna 4925</v>
          </cell>
          <cell r="S467" t="str">
            <v>Yubran Farid Hazbun Hicks</v>
          </cell>
          <cell r="T467" t="str">
            <v>Jefe de Ventas</v>
          </cell>
          <cell r="U467" t="str">
            <v>12.241.427-2</v>
          </cell>
          <cell r="V467">
            <v>15</v>
          </cell>
        </row>
        <row r="468">
          <cell r="O468" t="str">
            <v>Key Account Manager</v>
          </cell>
          <cell r="Q468" t="str">
            <v>Lucerna 4925</v>
          </cell>
          <cell r="S468" t="str">
            <v>Yubran Farid Hazbun Hicks</v>
          </cell>
          <cell r="T468" t="str">
            <v>Jefe de Ventas</v>
          </cell>
          <cell r="U468" t="str">
            <v>12.241.427-2</v>
          </cell>
          <cell r="V468">
            <v>15</v>
          </cell>
        </row>
        <row r="469">
          <cell r="O469" t="str">
            <v>Key Account Manager</v>
          </cell>
          <cell r="Q469" t="str">
            <v>Lucerna 4925</v>
          </cell>
          <cell r="S469" t="str">
            <v>Andrea Schwartz Greve</v>
          </cell>
          <cell r="T469" t="str">
            <v>Gerente Comercial Sabores Chile</v>
          </cell>
          <cell r="U469" t="str">
            <v>10.036.334-8</v>
          </cell>
          <cell r="V469">
            <v>15</v>
          </cell>
        </row>
        <row r="470">
          <cell r="O470" t="str">
            <v>Key Account Manager</v>
          </cell>
          <cell r="Q470" t="str">
            <v>Lucerna 4925</v>
          </cell>
          <cell r="S470" t="str">
            <v>Andrea Schwartz Greve</v>
          </cell>
          <cell r="T470" t="str">
            <v>Gerente Comercial Sabores Chile</v>
          </cell>
          <cell r="U470" t="str">
            <v>10.036.334-8</v>
          </cell>
          <cell r="V470">
            <v>15</v>
          </cell>
        </row>
        <row r="471">
          <cell r="O471" t="str">
            <v>Lider Pesaje</v>
          </cell>
          <cell r="Q471" t="str">
            <v>Lucerna 4925</v>
          </cell>
          <cell r="S471" t="str">
            <v>Romina Fiorella Sanguineti Guaita</v>
          </cell>
          <cell r="T471" t="str">
            <v>Gerente De Creación Sabores</v>
          </cell>
          <cell r="U471" t="str">
            <v>13.190.934-9</v>
          </cell>
          <cell r="V471">
            <v>16</v>
          </cell>
        </row>
        <row r="472">
          <cell r="O472" t="str">
            <v>Líder Aplicaciones Sabores</v>
          </cell>
          <cell r="Q472" t="str">
            <v>Lucerna 4925</v>
          </cell>
          <cell r="S472" t="str">
            <v>Alejandra Daniela Marambio Vega</v>
          </cell>
          <cell r="T472" t="str">
            <v>Subgerente Aplicación y Desarrollo Sabores Bebidas y Dulces</v>
          </cell>
          <cell r="U472" t="str">
            <v>13.679.960-6</v>
          </cell>
          <cell r="V472">
            <v>16</v>
          </cell>
        </row>
        <row r="473">
          <cell r="O473" t="str">
            <v>Abogado</v>
          </cell>
          <cell r="Q473" t="str">
            <v>Lucerna 4925</v>
          </cell>
          <cell r="S473" t="str">
            <v>Claudio Schmauk Cespedes</v>
          </cell>
          <cell r="T473" t="str">
            <v>Gerente de Finanzas</v>
          </cell>
          <cell r="U473" t="str">
            <v>11.843.532-k</v>
          </cell>
          <cell r="V473">
            <v>16</v>
          </cell>
        </row>
        <row r="474">
          <cell r="O474" t="str">
            <v>Auditor de Cumplimiento</v>
          </cell>
          <cell r="Q474" t="str">
            <v>Lucerna 4925</v>
          </cell>
          <cell r="S474" t="str">
            <v>Deborah Carolina Moses Castro</v>
          </cell>
          <cell r="T474" t="str">
            <v>Subgerente Control y Cumplimiento Financiero</v>
          </cell>
          <cell r="U474" t="str">
            <v>10.601.144-3</v>
          </cell>
          <cell r="V474">
            <v>16</v>
          </cell>
        </row>
        <row r="475">
          <cell r="O475" t="str">
            <v>Jefe De Servicios Generales</v>
          </cell>
          <cell r="Q475" t="str">
            <v>Lucerna 4925</v>
          </cell>
          <cell r="S475" t="str">
            <v>Deborah Lissete Misraji Vaizer</v>
          </cell>
          <cell r="T475" t="str">
            <v>Gerente de Personas y SSGG</v>
          </cell>
          <cell r="U475" t="str">
            <v>8.967.130-2</v>
          </cell>
          <cell r="V475">
            <v>16</v>
          </cell>
        </row>
        <row r="476">
          <cell r="O476" t="str">
            <v>Jefe De Exportaciones</v>
          </cell>
          <cell r="Q476" t="str">
            <v>Lucerna 4925</v>
          </cell>
          <cell r="S476" t="str">
            <v>Ricardo Gregorio Israel Abramovich</v>
          </cell>
          <cell r="T476" t="str">
            <v>Gerente de Exportaciones Mercado de Sabores</v>
          </cell>
          <cell r="U476" t="str">
            <v>7.148.523-4</v>
          </cell>
          <cell r="V476">
            <v>16</v>
          </cell>
        </row>
        <row r="477">
          <cell r="O477" t="str">
            <v>Saborista de Planta</v>
          </cell>
          <cell r="Q477" t="str">
            <v>Lucerna 4925</v>
          </cell>
          <cell r="S477" t="str">
            <v>Romina Fiorella Sanguineti Guaita</v>
          </cell>
          <cell r="T477" t="str">
            <v>Gerente De Creación Sabores</v>
          </cell>
          <cell r="U477" t="str">
            <v>13.190.934-9</v>
          </cell>
          <cell r="V477">
            <v>16</v>
          </cell>
        </row>
        <row r="478">
          <cell r="O478" t="str">
            <v>Líder Aplicaciones Sabores</v>
          </cell>
          <cell r="Q478" t="str">
            <v>Lucerna 4925</v>
          </cell>
          <cell r="S478" t="str">
            <v>Alejandra Daniela Marambio Vega</v>
          </cell>
          <cell r="T478" t="str">
            <v>Subgerente Aplicación y Desarrollo Sabores Bebidas y Dulces</v>
          </cell>
          <cell r="U478" t="str">
            <v>13.679.960-6</v>
          </cell>
          <cell r="V478">
            <v>16</v>
          </cell>
        </row>
        <row r="479">
          <cell r="O479" t="str">
            <v>Jefe De Comunicaciones</v>
          </cell>
          <cell r="Q479" t="str">
            <v>Lucerna 4925</v>
          </cell>
          <cell r="S479" t="str">
            <v>Deborah Lissete Misraji Vaizer</v>
          </cell>
          <cell r="T479" t="str">
            <v>Gerente de Personas y SSGG</v>
          </cell>
          <cell r="U479" t="str">
            <v>8.967.130-2</v>
          </cell>
          <cell r="V479">
            <v>16</v>
          </cell>
        </row>
        <row r="480">
          <cell r="O480" t="str">
            <v>Líder Aplicaciones Sabores</v>
          </cell>
          <cell r="Q480" t="str">
            <v>Lucerna 4925</v>
          </cell>
          <cell r="S480" t="str">
            <v>Alejandra Daniela Marambio Vega</v>
          </cell>
          <cell r="T480" t="str">
            <v>Subgerente Aplicación y Desarrollo Sabores Bebidas y Dulces</v>
          </cell>
          <cell r="U480" t="str">
            <v>13.679.960-6</v>
          </cell>
          <cell r="V480">
            <v>16</v>
          </cell>
        </row>
        <row r="481">
          <cell r="O481" t="str">
            <v>Jefe Unidad De Muestras</v>
          </cell>
          <cell r="Q481" t="str">
            <v>Lucerna 4925</v>
          </cell>
          <cell r="S481" t="str">
            <v>Romina Fiorella Sanguineti Guaita</v>
          </cell>
          <cell r="T481" t="str">
            <v>Gerente De Creación Sabores</v>
          </cell>
          <cell r="U481" t="str">
            <v>13.190.934-9</v>
          </cell>
          <cell r="V481">
            <v>16</v>
          </cell>
        </row>
        <row r="482">
          <cell r="O482" t="str">
            <v>Saborista</v>
          </cell>
          <cell r="Q482" t="str">
            <v>Lucerna 4925</v>
          </cell>
          <cell r="S482" t="str">
            <v>Romina Fiorella Sanguineti Guaita</v>
          </cell>
          <cell r="T482" t="str">
            <v>Gerente De Creación Sabores</v>
          </cell>
          <cell r="U482" t="str">
            <v>13.190.934-9</v>
          </cell>
          <cell r="V482">
            <v>16</v>
          </cell>
        </row>
        <row r="483">
          <cell r="O483" t="str">
            <v>Jefe Unidad Control Calidad Materias Primas</v>
          </cell>
          <cell r="Q483" t="str">
            <v>Lucerna 4925</v>
          </cell>
          <cell r="S483" t="str">
            <v>Marcela Alejandra Nuñez Fernandez</v>
          </cell>
          <cell r="T483" t="str">
            <v>Subgerente De Aseguramiento Y Control De</v>
          </cell>
          <cell r="U483" t="str">
            <v>12.474.901-8</v>
          </cell>
          <cell r="V483">
            <v>16</v>
          </cell>
        </row>
        <row r="484">
          <cell r="O484" t="str">
            <v>Jefe de Personal</v>
          </cell>
          <cell r="Q484" t="str">
            <v>Lucerna 4925</v>
          </cell>
          <cell r="S484" t="str">
            <v>Deborah Lissete Misraji Vaizer</v>
          </cell>
          <cell r="T484" t="str">
            <v>Gerente de Personas y SSGG</v>
          </cell>
          <cell r="U484" t="str">
            <v>8.967.130-2</v>
          </cell>
          <cell r="V484">
            <v>16</v>
          </cell>
        </row>
        <row r="485">
          <cell r="O485" t="str">
            <v>Jefe Unidad Infraestructura TI</v>
          </cell>
          <cell r="Q485" t="str">
            <v>Lucerna 4925</v>
          </cell>
          <cell r="S485" t="str">
            <v>Axidalia Josefina Fernandez Garrido</v>
          </cell>
          <cell r="T485" t="str">
            <v>Subgerente De Informatica</v>
          </cell>
          <cell r="U485" t="str">
            <v>13.020.926-2</v>
          </cell>
          <cell r="V485">
            <v>16</v>
          </cell>
        </row>
        <row r="486">
          <cell r="O486" t="str">
            <v>Ingeniero en Administración de Proyectos</v>
          </cell>
          <cell r="Q486" t="str">
            <v>Lucerna 4925</v>
          </cell>
          <cell r="S486" t="str">
            <v>Axidalia Josefina Fernandez Garrido</v>
          </cell>
          <cell r="T486" t="str">
            <v>Subgerente De Informatica</v>
          </cell>
          <cell r="U486" t="str">
            <v>13.020.926-2</v>
          </cell>
          <cell r="V486">
            <v>16</v>
          </cell>
        </row>
        <row r="487">
          <cell r="O487" t="str">
            <v>Ingeniero De Excelencia Operacional</v>
          </cell>
          <cell r="Q487" t="str">
            <v>Lucerna 4925</v>
          </cell>
          <cell r="S487" t="str">
            <v>Juan Heriberto Carcamo Catalan</v>
          </cell>
          <cell r="T487" t="str">
            <v>Gerente de Producción y Logística</v>
          </cell>
          <cell r="U487" t="str">
            <v>11.834.812-5</v>
          </cell>
          <cell r="V487">
            <v>16</v>
          </cell>
        </row>
        <row r="488">
          <cell r="O488" t="str">
            <v>Jefe Unidad de Regulaciones</v>
          </cell>
          <cell r="Q488" t="str">
            <v>Lucerna 4925</v>
          </cell>
          <cell r="S488" t="str">
            <v>Marcela Alejandra Nuñez Fernandez</v>
          </cell>
          <cell r="T488" t="str">
            <v>Subgerente De Aseguramiento Y Control De</v>
          </cell>
          <cell r="U488" t="str">
            <v>12.474.901-8</v>
          </cell>
          <cell r="V488">
            <v>16</v>
          </cell>
        </row>
        <row r="489">
          <cell r="O489" t="str">
            <v>Tesorero</v>
          </cell>
          <cell r="Q489" t="str">
            <v>Lucerna 4925</v>
          </cell>
          <cell r="S489" t="str">
            <v>Claudio Schmauk Cespedes</v>
          </cell>
          <cell r="T489" t="str">
            <v>Gerente de Finanzas</v>
          </cell>
          <cell r="U489" t="str">
            <v>11.843.532-k</v>
          </cell>
          <cell r="V489">
            <v>16</v>
          </cell>
        </row>
        <row r="490">
          <cell r="O490" t="str">
            <v>Líder Aplicaciones Sabores</v>
          </cell>
          <cell r="Q490" t="str">
            <v>Lucerna 4925</v>
          </cell>
          <cell r="S490" t="str">
            <v>Alejandra Daniela Marambio Vega</v>
          </cell>
          <cell r="T490" t="str">
            <v>Subgerente Aplicación y Desarrollo Sabores Bebidas y Dulces</v>
          </cell>
          <cell r="U490" t="str">
            <v>13.679.960-6</v>
          </cell>
          <cell r="V490">
            <v>16</v>
          </cell>
        </row>
        <row r="491">
          <cell r="O491" t="str">
            <v>Contralor Tributario y Patrimonial</v>
          </cell>
          <cell r="Q491" t="str">
            <v>Lucerna 4925</v>
          </cell>
          <cell r="S491" t="str">
            <v>Deborah Carolina Moses Castro</v>
          </cell>
          <cell r="T491" t="str">
            <v>Subgerente Control y Cumplimiento Financiero</v>
          </cell>
          <cell r="U491" t="str">
            <v>10.601.144-3</v>
          </cell>
          <cell r="V491">
            <v>16</v>
          </cell>
        </row>
        <row r="492">
          <cell r="O492" t="str">
            <v>Jefe Unidad Cromotagrafia Y Mejoramiento</v>
          </cell>
          <cell r="Q492" t="str">
            <v>Lucerna 4925</v>
          </cell>
          <cell r="S492" t="str">
            <v>Romina Fiorella Sanguineti Guaita</v>
          </cell>
          <cell r="T492" t="str">
            <v>Gerente De Creación Sabores</v>
          </cell>
          <cell r="U492" t="str">
            <v>13.190.934-9</v>
          </cell>
          <cell r="V492">
            <v>16</v>
          </cell>
        </row>
        <row r="493">
          <cell r="O493" t="str">
            <v>Ingeniero De Excelencia Operacional</v>
          </cell>
          <cell r="Q493" t="str">
            <v>Lucerna 4925</v>
          </cell>
          <cell r="S493" t="str">
            <v>Juan Heriberto Carcamo Catalan</v>
          </cell>
          <cell r="T493" t="str">
            <v>Gerente de Producción y Logística</v>
          </cell>
          <cell r="U493" t="str">
            <v>11.834.812-5</v>
          </cell>
          <cell r="V493">
            <v>16</v>
          </cell>
        </row>
        <row r="494">
          <cell r="O494" t="str">
            <v>Jefe De Mantención</v>
          </cell>
          <cell r="Q494" t="str">
            <v>Lucerna 4925</v>
          </cell>
          <cell r="S494" t="str">
            <v>Gonzalo Benavides Villar</v>
          </cell>
          <cell r="T494" t="str">
            <v>Subgerente De Ingenieria Y Medio Ambient</v>
          </cell>
          <cell r="U494" t="str">
            <v>13.469.578-1</v>
          </cell>
          <cell r="V494">
            <v>16</v>
          </cell>
        </row>
        <row r="495">
          <cell r="O495" t="str">
            <v>Saborista</v>
          </cell>
          <cell r="Q495" t="str">
            <v>Lucerna 4925</v>
          </cell>
          <cell r="S495" t="str">
            <v>Romina Fiorella Sanguineti Guaita</v>
          </cell>
          <cell r="T495" t="str">
            <v>Gerente De Creación Sabores</v>
          </cell>
          <cell r="U495" t="str">
            <v>13.190.934-9</v>
          </cell>
          <cell r="V495">
            <v>16</v>
          </cell>
        </row>
        <row r="496">
          <cell r="O496" t="str">
            <v>Líder Analistas Cromatográficos</v>
          </cell>
          <cell r="Q496" t="str">
            <v>Lucerna 4925</v>
          </cell>
          <cell r="S496" t="str">
            <v>Romina Fiorella Sanguineti Guaita</v>
          </cell>
          <cell r="T496" t="str">
            <v>Gerente De Creación Sabores</v>
          </cell>
          <cell r="U496" t="str">
            <v>13.190.934-9</v>
          </cell>
          <cell r="V496">
            <v>16</v>
          </cell>
        </row>
        <row r="497">
          <cell r="O497" t="str">
            <v>Perfumista</v>
          </cell>
          <cell r="Q497" t="str">
            <v>Lucerna 4925</v>
          </cell>
          <cell r="S497" t="str">
            <v>Karen Paz Henriquez Escobedo</v>
          </cell>
          <cell r="T497" t="str">
            <v>Gerente de Aplicación y Desarrollo de Fragancias</v>
          </cell>
          <cell r="U497" t="str">
            <v>8.851.361-4</v>
          </cell>
          <cell r="V497">
            <v>16</v>
          </cell>
        </row>
        <row r="498">
          <cell r="O498" t="str">
            <v>Coordinadora De Ventas Sabores</v>
          </cell>
          <cell r="Q498" t="str">
            <v>Lucerna 4925</v>
          </cell>
          <cell r="S498" t="str">
            <v>Andrea Schwartz Greve</v>
          </cell>
          <cell r="T498" t="str">
            <v>Gerente Comercial Sabores Chile</v>
          </cell>
          <cell r="U498" t="str">
            <v>10.036.334-8</v>
          </cell>
          <cell r="V498">
            <v>17</v>
          </cell>
        </row>
        <row r="499">
          <cell r="O499" t="str">
            <v>Jefe de Importaciones</v>
          </cell>
          <cell r="Q499" t="str">
            <v>Lucerna 4925</v>
          </cell>
          <cell r="S499" t="str">
            <v>Fernando Enrique Escala Granzow</v>
          </cell>
          <cell r="T499" t="str">
            <v>Subgerente De Abastecimiento</v>
          </cell>
          <cell r="U499" t="str">
            <v>15.377.760-8</v>
          </cell>
          <cell r="V499">
            <v>17</v>
          </cell>
        </row>
        <row r="500">
          <cell r="O500" t="str">
            <v>Jefe Unidad Gestión de Operaciones</v>
          </cell>
          <cell r="Q500" t="str">
            <v>Lucerna 4925</v>
          </cell>
          <cell r="S500" t="str">
            <v>Juan Heriberto Carcamo Catalan</v>
          </cell>
          <cell r="T500" t="str">
            <v>Gerente de Producción y Logística</v>
          </cell>
          <cell r="U500" t="str">
            <v>11.834.812-5</v>
          </cell>
          <cell r="V500">
            <v>17</v>
          </cell>
        </row>
        <row r="501">
          <cell r="O501" t="str">
            <v>Jefe De Logística</v>
          </cell>
          <cell r="Q501" t="str">
            <v>Lucerna 4925</v>
          </cell>
          <cell r="S501" t="str">
            <v>Juan Heriberto Carcamo Catalan</v>
          </cell>
          <cell r="T501" t="str">
            <v>Gerente de Producción y Logística</v>
          </cell>
          <cell r="U501" t="str">
            <v>11.834.812-5</v>
          </cell>
          <cell r="V501">
            <v>17</v>
          </cell>
        </row>
        <row r="502">
          <cell r="O502" t="str">
            <v>Jefe de Control Calidad</v>
          </cell>
          <cell r="Q502" t="str">
            <v>Lucerna 4925</v>
          </cell>
          <cell r="S502" t="str">
            <v>Marcela Alejandra Nuñez Fernandez</v>
          </cell>
          <cell r="T502" t="str">
            <v>Subgerente De Aseguramiento Y Control De</v>
          </cell>
          <cell r="U502" t="str">
            <v>12.474.901-8</v>
          </cell>
          <cell r="V502">
            <v>17</v>
          </cell>
        </row>
        <row r="503">
          <cell r="O503" t="str">
            <v>Jefe De Aseguramiento De Calidad</v>
          </cell>
          <cell r="Q503" t="str">
            <v>Lucerna 4925</v>
          </cell>
          <cell r="S503" t="str">
            <v>Marcela Alejandra Nuñez Fernandez</v>
          </cell>
          <cell r="T503" t="str">
            <v>Subgerente De Aseguramiento Y Control De</v>
          </cell>
          <cell r="U503" t="str">
            <v>12.474.901-8</v>
          </cell>
          <cell r="V503">
            <v>17</v>
          </cell>
        </row>
        <row r="504">
          <cell r="O504" t="str">
            <v>Jefe De Contabilidad</v>
          </cell>
          <cell r="Q504" t="str">
            <v>Lucerna 4925</v>
          </cell>
          <cell r="S504" t="str">
            <v>Claudio Schmauk Cespedes</v>
          </cell>
          <cell r="T504" t="str">
            <v>Gerente de Finanzas</v>
          </cell>
          <cell r="U504" t="str">
            <v>11.843.532-k</v>
          </cell>
          <cell r="V504">
            <v>17</v>
          </cell>
        </row>
        <row r="505">
          <cell r="O505" t="str">
            <v>Jefe Laboratorio Aplicaciones</v>
          </cell>
          <cell r="Q505" t="str">
            <v>Antonio Escobar Williams 367</v>
          </cell>
          <cell r="S505" t="str">
            <v>Victoria Kellner Gumpert</v>
          </cell>
          <cell r="T505" t="str">
            <v>Subgerente de Negocio SyF</v>
          </cell>
          <cell r="U505" t="str">
            <v>15.935.494-6</v>
          </cell>
          <cell r="V505">
            <v>17</v>
          </cell>
        </row>
        <row r="506">
          <cell r="O506" t="str">
            <v>Jefe de Aplicación y Muestras</v>
          </cell>
          <cell r="Q506" t="str">
            <v>Lucerna 4925</v>
          </cell>
          <cell r="S506" t="str">
            <v>Karen Paz Henriquez Escobedo</v>
          </cell>
          <cell r="T506" t="str">
            <v>Gerente de Aplicación y Desarrollo de Fragancias</v>
          </cell>
          <cell r="U506" t="str">
            <v>8.851.361-4</v>
          </cell>
          <cell r="V506">
            <v>17</v>
          </cell>
        </row>
        <row r="507">
          <cell r="O507" t="str">
            <v>Jefe De Marketing</v>
          </cell>
          <cell r="Q507" t="str">
            <v>Lucerna 4925</v>
          </cell>
          <cell r="S507" t="str">
            <v>Michel Patricio Ulloa Bozo</v>
          </cell>
          <cell r="T507" t="str">
            <v>Gerente Comercial Fragancias</v>
          </cell>
          <cell r="U507" t="str">
            <v>10.172.861-7</v>
          </cell>
          <cell r="V507">
            <v>17</v>
          </cell>
        </row>
        <row r="508">
          <cell r="O508" t="str">
            <v>Jefe De Marketing</v>
          </cell>
          <cell r="Q508" t="str">
            <v>Lucerna 4925</v>
          </cell>
          <cell r="S508" t="str">
            <v>Andrea Schwartz Greve</v>
          </cell>
          <cell r="T508" t="str">
            <v>Gerente Comercial Sabores Chile</v>
          </cell>
          <cell r="U508" t="str">
            <v>10.036.334-8</v>
          </cell>
          <cell r="V508">
            <v>17</v>
          </cell>
        </row>
        <row r="509">
          <cell r="O509" t="str">
            <v>Jefe De Credito Y Cobranzas</v>
          </cell>
          <cell r="Q509" t="str">
            <v>Lucerna 4925</v>
          </cell>
          <cell r="S509" t="str">
            <v>Claudio Schmauk Cespedes</v>
          </cell>
          <cell r="T509" t="str">
            <v>Gerente de Finanzas</v>
          </cell>
          <cell r="U509" t="str">
            <v>11.843.532-k</v>
          </cell>
          <cell r="V509">
            <v>17</v>
          </cell>
        </row>
        <row r="510">
          <cell r="O510" t="str">
            <v>Jefe De Planificación De La Producción y Customer Service</v>
          </cell>
          <cell r="Q510" t="str">
            <v>Lucerna 4925</v>
          </cell>
          <cell r="S510" t="str">
            <v>Enzo Rodrigo Robbiano Muñoz</v>
          </cell>
          <cell r="T510" t="str">
            <v>Subgerente de Producción</v>
          </cell>
          <cell r="U510" t="str">
            <v>16.935.747-1</v>
          </cell>
          <cell r="V510">
            <v>17</v>
          </cell>
        </row>
        <row r="511">
          <cell r="O511" t="str">
            <v>Talent Partner</v>
          </cell>
          <cell r="Q511" t="str">
            <v>Lucerna 4925</v>
          </cell>
          <cell r="S511" t="str">
            <v>Deborah Lissete Misraji Vaizer</v>
          </cell>
          <cell r="T511" t="str">
            <v>Gerente de Personas y SSGG</v>
          </cell>
          <cell r="U511" t="str">
            <v>8.967.130-2</v>
          </cell>
          <cell r="V511">
            <v>17</v>
          </cell>
        </row>
        <row r="512">
          <cell r="O512" t="str">
            <v>Jefe de BI y Control de Gestión</v>
          </cell>
          <cell r="Q512" t="str">
            <v>Lucerna 4925</v>
          </cell>
          <cell r="S512" t="str">
            <v>Claudio Schmauk Cespedes</v>
          </cell>
          <cell r="T512" t="str">
            <v>Gerente de Finanzas</v>
          </cell>
          <cell r="U512" t="str">
            <v>11.843.532-k</v>
          </cell>
          <cell r="V512">
            <v>17</v>
          </cell>
        </row>
        <row r="513">
          <cell r="O513" t="str">
            <v>Jefe Unidad Investigación y Sensorial</v>
          </cell>
          <cell r="Q513" t="str">
            <v>Lucerna 4925</v>
          </cell>
          <cell r="S513" t="str">
            <v>Romina Fiorella Sanguineti Guaita</v>
          </cell>
          <cell r="T513" t="str">
            <v>Gerente De Creación Sabores</v>
          </cell>
          <cell r="U513" t="str">
            <v>13.190.934-9</v>
          </cell>
          <cell r="V513">
            <v>17</v>
          </cell>
        </row>
        <row r="514">
          <cell r="O514" t="str">
            <v>Jefe De Cromatografía E Investigación</v>
          </cell>
          <cell r="Q514" t="str">
            <v>Lucerna 4925</v>
          </cell>
          <cell r="S514" t="str">
            <v>Karen Paz Henriquez Escobedo</v>
          </cell>
          <cell r="T514" t="str">
            <v>Gerente de Aplicación y Desarrollo de Fragancias</v>
          </cell>
          <cell r="U514" t="str">
            <v>8.851.361-4</v>
          </cell>
          <cell r="V514">
            <v>17</v>
          </cell>
        </row>
        <row r="515">
          <cell r="O515" t="str">
            <v>Jefe De Unidad Desarrollo Y Aplicacion S</v>
          </cell>
          <cell r="Q515" t="str">
            <v>Lucerna 4925</v>
          </cell>
          <cell r="S515" t="str">
            <v>Maria Soledad Yaryes Vergara</v>
          </cell>
          <cell r="T515" t="str">
            <v>Subgerente De Creacion Y Aplicacion De S</v>
          </cell>
          <cell r="U515" t="str">
            <v>8.270.763-8</v>
          </cell>
          <cell r="V515">
            <v>17</v>
          </cell>
        </row>
        <row r="516">
          <cell r="O516" t="str">
            <v>Jefe área Desarrollo Software</v>
          </cell>
          <cell r="Q516" t="str">
            <v>Lucerna 4925</v>
          </cell>
          <cell r="S516" t="str">
            <v>Axidalia Josefina Fernandez Garrido</v>
          </cell>
          <cell r="T516" t="str">
            <v>Subgerente De Informatica</v>
          </cell>
          <cell r="U516" t="str">
            <v>13.020.926-2</v>
          </cell>
          <cell r="V516">
            <v>17</v>
          </cell>
        </row>
        <row r="517">
          <cell r="O517" t="str">
            <v>Jefe de Medio Ambiente, Prevención y Normas de Calidad</v>
          </cell>
          <cell r="Q517" t="str">
            <v>Lucerna 4925</v>
          </cell>
          <cell r="S517" t="str">
            <v>Gonzalo Benavides Villar</v>
          </cell>
          <cell r="T517" t="str">
            <v>Subgerente De Ingenieria Y Medio Ambient</v>
          </cell>
          <cell r="U517" t="str">
            <v>13.469.578-1</v>
          </cell>
          <cell r="V517">
            <v>17</v>
          </cell>
        </row>
        <row r="518">
          <cell r="O518" t="str">
            <v>Jefe de Ventas</v>
          </cell>
          <cell r="Q518" t="str">
            <v>Lucerna 4925</v>
          </cell>
          <cell r="S518" t="str">
            <v>Michel Patricio Ulloa Bozo</v>
          </cell>
          <cell r="T518" t="str">
            <v>Gerente Comercial Fragancias</v>
          </cell>
          <cell r="U518" t="str">
            <v>10.172.861-7</v>
          </cell>
          <cell r="V518">
            <v>17</v>
          </cell>
        </row>
        <row r="519">
          <cell r="O519" t="str">
            <v>Subgerente de Negocio SyF</v>
          </cell>
          <cell r="Q519" t="str">
            <v>Antonio Escobar Williams 367</v>
          </cell>
          <cell r="R519" t="str">
            <v>Analistas de RRHH prueba</v>
          </cell>
          <cell r="S519" t="str">
            <v>Karen Zarate Mesa</v>
          </cell>
          <cell r="T519" t="str">
            <v>Gerente De Unidad De Negocios S.F.C.L</v>
          </cell>
          <cell r="U519" t="str">
            <v>8.954.496-3</v>
          </cell>
          <cell r="V519">
            <v>18</v>
          </cell>
        </row>
        <row r="520">
          <cell r="O520" t="str">
            <v>Subgerente Comercial Fragancias.Cl</v>
          </cell>
          <cell r="Q520" t="str">
            <v>Antonio Escobar Williams 367</v>
          </cell>
          <cell r="S520" t="str">
            <v>Karen Zarate Mesa</v>
          </cell>
          <cell r="T520" t="str">
            <v>Gerente De Unidad De Negocios S.F.C.L</v>
          </cell>
          <cell r="U520" t="str">
            <v>8.954.496-3</v>
          </cell>
          <cell r="V520">
            <v>18</v>
          </cell>
        </row>
        <row r="521">
          <cell r="O521" t="str">
            <v>Subgerente De Creacion Y Aplicacion De S</v>
          </cell>
          <cell r="Q521" t="str">
            <v>Lucerna 4925</v>
          </cell>
          <cell r="S521" t="str">
            <v>Miguel Andres Berndt Briceño</v>
          </cell>
          <cell r="T521" t="str">
            <v>Gerente General</v>
          </cell>
          <cell r="U521" t="str">
            <v>7.811.480-0</v>
          </cell>
          <cell r="V521">
            <v>18</v>
          </cell>
        </row>
        <row r="522">
          <cell r="O522" t="str">
            <v>Subgerente De Abastecimiento</v>
          </cell>
          <cell r="Q522" t="str">
            <v>Lucerna 4925</v>
          </cell>
          <cell r="S522" t="str">
            <v>Claudio Schmauk Cespedes</v>
          </cell>
          <cell r="T522" t="str">
            <v>Gerente de Finanzas</v>
          </cell>
          <cell r="U522" t="str">
            <v>11.843.532-k</v>
          </cell>
          <cell r="V522">
            <v>18</v>
          </cell>
        </row>
        <row r="523">
          <cell r="O523" t="str">
            <v>Subgerente Aplicación y Desarrollo Sabores Bebidas y Dulces</v>
          </cell>
          <cell r="Q523" t="str">
            <v>Lucerna 4925</v>
          </cell>
          <cell r="S523" t="str">
            <v>Miguel Andres Berndt Briceño</v>
          </cell>
          <cell r="T523" t="str">
            <v>Gerente General</v>
          </cell>
          <cell r="U523" t="str">
            <v>7.811.480-0</v>
          </cell>
          <cell r="V523">
            <v>18</v>
          </cell>
        </row>
        <row r="524">
          <cell r="O524" t="str">
            <v>Subgerente Control y Cumplimiento Financiero</v>
          </cell>
          <cell r="Q524" t="str">
            <v>Lucerna 4925</v>
          </cell>
          <cell r="S524" t="str">
            <v>Claudio Schmauk Cespedes</v>
          </cell>
          <cell r="T524" t="str">
            <v>Gerente de Finanzas</v>
          </cell>
          <cell r="U524" t="str">
            <v>11.843.532-k</v>
          </cell>
          <cell r="V524">
            <v>18</v>
          </cell>
        </row>
        <row r="525">
          <cell r="O525" t="str">
            <v>Subgerente De Aseguramiento Y Control De</v>
          </cell>
          <cell r="Q525" t="str">
            <v>Lucerna 4925</v>
          </cell>
          <cell r="S525" t="str">
            <v>Miguel Andres Berndt Briceño</v>
          </cell>
          <cell r="T525" t="str">
            <v>Gerente General</v>
          </cell>
          <cell r="U525" t="str">
            <v>7.811.480-0</v>
          </cell>
          <cell r="V525">
            <v>18</v>
          </cell>
        </row>
        <row r="526">
          <cell r="O526" t="str">
            <v>Subgerente De Informatica</v>
          </cell>
          <cell r="Q526" t="str">
            <v>Lucerna 4925</v>
          </cell>
          <cell r="S526" t="str">
            <v>Miguel Andres Berndt Briceño</v>
          </cell>
          <cell r="T526" t="str">
            <v>Gerente General</v>
          </cell>
          <cell r="U526" t="str">
            <v>7.811.480-0</v>
          </cell>
          <cell r="V526">
            <v>18</v>
          </cell>
        </row>
        <row r="527">
          <cell r="O527" t="str">
            <v>Subgerente de Producción</v>
          </cell>
          <cell r="Q527" t="str">
            <v>Lucerna 4925</v>
          </cell>
          <cell r="S527" t="str">
            <v>Juan Heriberto Carcamo Catalan</v>
          </cell>
          <cell r="T527" t="str">
            <v>Gerente de Producción y Logística</v>
          </cell>
          <cell r="U527" t="str">
            <v>11.834.812-5</v>
          </cell>
          <cell r="V527">
            <v>18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Medina" refreshedDate="45714.383730208334" createdVersion="6" refreshedVersion="6" minRefreshableVersion="3" recordCount="12">
  <cacheSource type="worksheet">
    <worksheetSource ref="K4:P16" sheet="Bandas 2025"/>
  </cacheSource>
  <cacheFields count="6">
    <cacheField name="GRADO" numFmtId="0">
      <sharedItems containsSemiMixedTypes="0" containsString="0" containsNumber="1" containsInteger="1" minValue="10" maxValue="21" count="12"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BANDA 80%" numFmtId="42">
      <sharedItems containsSemiMixedTypes="0" containsString="0" containsNumber="1" minValue="510658.82352941181" maxValue="12365866.85634622"/>
    </cacheField>
    <cacheField name="BANDA 90%" numFmtId="42">
      <sharedItems containsSemiMixedTypes="0" containsString="0" containsNumber="1" minValue="574491.17647058819" maxValue="13911600.213389497"/>
    </cacheField>
    <cacheField name="BANDA 100%" numFmtId="42">
      <sharedItems containsSemiMixedTypes="0" containsString="0" containsNumber="1" minValue="638323.5294117647" maxValue="15457333.570432775"/>
    </cacheField>
    <cacheField name="BANDA 110%" numFmtId="42">
      <sharedItems containsSemiMixedTypes="0" containsString="0" containsNumber="1" minValue="702155.8823529412" maxValue="17003066.927476052"/>
    </cacheField>
    <cacheField name="BANDA 120%" numFmtId="42">
      <sharedItems containsSemiMixedTypes="0" containsString="0" containsNumber="1" minValue="765988.23529411759" maxValue="18548800.28451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Medina" refreshedDate="45747.433249884256" createdVersion="6" refreshedVersion="6" minRefreshableVersion="3" recordCount="10">
  <cacheSource type="worksheet">
    <worksheetSource ref="D6:I16" sheet="Bandas 2025"/>
  </cacheSource>
  <cacheFields count="6">
    <cacheField name="GRADO" numFmtId="0">
      <sharedItems containsSemiMixedTypes="0" containsString="0" containsNumber="1" containsInteger="1" minValue="10" maxValue="19" count="10">
        <n v="10"/>
        <n v="11"/>
        <n v="12"/>
        <n v="13"/>
        <n v="14"/>
        <n v="15"/>
        <n v="16"/>
        <n v="17"/>
        <n v="18"/>
        <n v="19"/>
      </sharedItems>
    </cacheField>
    <cacheField name="BANDA 80%" numFmtId="42">
      <sharedItems containsSemiMixedTypes="0" containsString="0" containsNumber="1" minValue="521257.14285714284" maxValue="6240000"/>
    </cacheField>
    <cacheField name="BANDA 90%" numFmtId="42">
      <sharedItems containsSemiMixedTypes="0" containsString="0" containsNumber="1" minValue="586414.28571428568" maxValue="7020000"/>
    </cacheField>
    <cacheField name="BANDA 100%" numFmtId="42">
      <sharedItems containsSemiMixedTypes="0" containsString="0" containsNumber="1" minValue="651571.42857142852" maxValue="7800000"/>
    </cacheField>
    <cacheField name="BANDA 110%" numFmtId="42">
      <sharedItems containsSemiMixedTypes="0" containsString="0" containsNumber="1" minValue="716728.57142857148" maxValue="8580000"/>
    </cacheField>
    <cacheField name="BANDA 120%" numFmtId="42">
      <sharedItems containsSemiMixedTypes="0" containsString="0" containsNumber="1" minValue="781885.7142857142" maxValue="9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510658.82352941181"/>
    <n v="574491.17647058819"/>
    <n v="638323.5294117647"/>
    <n v="702155.8823529412"/>
    <n v="765988.23529411759"/>
  </r>
  <r>
    <x v="1"/>
    <n v="612000"/>
    <n v="688500"/>
    <n v="765000"/>
    <n v="841500.00000000012"/>
    <n v="918000"/>
  </r>
  <r>
    <x v="2"/>
    <n v="758880"/>
    <n v="853739.99999999988"/>
    <n v="948599.99999999988"/>
    <n v="1043460"/>
    <n v="1138319.9999999998"/>
  </r>
  <r>
    <x v="3"/>
    <n v="975800"/>
    <n v="1097775"/>
    <n v="1219750"/>
    <n v="1341725"/>
    <n v="1463700"/>
  </r>
  <r>
    <x v="4"/>
    <n v="1297813.9999999991"/>
    <n v="1460040.7499999988"/>
    <n v="1622267.4999999986"/>
    <n v="1784494.2499999986"/>
    <n v="1946720.9999999981"/>
  </r>
  <r>
    <x v="5"/>
    <n v="1790983.3199999989"/>
    <n v="2014856.2349999987"/>
    <n v="2238729.1499999985"/>
    <n v="2462602.0649999985"/>
    <n v="2686474.9799999981"/>
  </r>
  <r>
    <x v="6"/>
    <n v="2543196.3143999986"/>
    <n v="2861095.853699998"/>
    <n v="3178995.3929999978"/>
    <n v="3496894.9322999981"/>
    <n v="3814794.471599997"/>
  </r>
  <r>
    <x v="7"/>
    <n v="3662202.6927359984"/>
    <n v="4119978.0293279984"/>
    <n v="4577753.3659199979"/>
    <n v="5035528.7025119979"/>
    <n v="5493304.0391039969"/>
  </r>
  <r>
    <x v="8"/>
    <n v="5420059.9852492809"/>
    <n v="6097567.483405441"/>
    <n v="6775074.9815616012"/>
    <n v="7452582.4797177622"/>
    <n v="8130089.9778739214"/>
  </r>
  <r>
    <x v="9"/>
    <n v="7046077.9808240654"/>
    <n v="7926837.7284270739"/>
    <n v="8807597.4760300815"/>
    <n v="9688357.22363309"/>
    <n v="10569116.971236097"/>
  </r>
  <r>
    <x v="10"/>
    <n v="9159901.3750712741"/>
    <n v="10304889.046955183"/>
    <n v="11449876.718839092"/>
    <n v="12594864.390723003"/>
    <n v="13739852.06260691"/>
  </r>
  <r>
    <x v="11"/>
    <n v="12365866.85634622"/>
    <n v="13911600.213389497"/>
    <n v="15457333.570432775"/>
    <n v="17003066.927476052"/>
    <n v="18548800.284519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521257.14285714284"/>
    <n v="586414.28571428568"/>
    <n v="651571.42857142852"/>
    <n v="716728.57142857148"/>
    <n v="781885.7142857142"/>
  </r>
  <r>
    <x v="1"/>
    <n v="603349.06832298136"/>
    <n v="678767.70186335407"/>
    <n v="754186.33540372667"/>
    <n v="829604.96894409938"/>
    <n v="905023.60248447198"/>
  </r>
  <r>
    <x v="2"/>
    <n v="694032.18390804599"/>
    <n v="780786.20689655165"/>
    <n v="867540.22988505743"/>
    <n v="954294.25287356321"/>
    <n v="1041048.2758620689"/>
  </r>
  <r>
    <x v="3"/>
    <n v="975800"/>
    <n v="1097775"/>
    <n v="1219750"/>
    <n v="1341725"/>
    <n v="1463700"/>
  </r>
  <r>
    <x v="4"/>
    <n v="1139438.9041095891"/>
    <n v="1281868.7671232878"/>
    <n v="1424298.6301369863"/>
    <n v="1566728.493150685"/>
    <n v="1709158.3561643835"/>
  </r>
  <r>
    <x v="5"/>
    <n v="1669295.6521739131"/>
    <n v="1877957.6086956523"/>
    <n v="2086619.5652173914"/>
    <n v="2295281.5217391308"/>
    <n v="2503943.4782608696"/>
  </r>
  <r>
    <x v="6"/>
    <n v="2308272.5925925928"/>
    <n v="2596806.6666666665"/>
    <n v="2885340.7407407407"/>
    <n v="3173874.8148148148"/>
    <n v="3462408.8888888885"/>
  </r>
  <r>
    <x v="7"/>
    <n v="3027161.9047619049"/>
    <n v="3405557.1428571432"/>
    <n v="3783952.3809523811"/>
    <n v="4162347.6190476194"/>
    <n v="4540742.8571428573"/>
  </r>
  <r>
    <x v="8"/>
    <n v="5213672.7272727275"/>
    <n v="5865381.8181818184"/>
    <n v="6517090.9090909092"/>
    <n v="7168800.0000000009"/>
    <n v="7820509.0909090908"/>
  </r>
  <r>
    <x v="9"/>
    <n v="6240000"/>
    <n v="7020000"/>
    <n v="7800000"/>
    <n v="8580000"/>
    <n v="93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D51:I62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2" showAll="0"/>
    <pivotField dataField="1" numFmtId="42" showAll="0"/>
    <pivotField dataField="1" numFmtId="42" showAll="0"/>
    <pivotField dataField="1" numFmtId="42" showAll="0"/>
    <pivotField dataField="1" numFmtId="4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BANDA 80%" fld="1" baseField="0" baseItem="0"/>
    <dataField name="Suma de BANDA 90%" fld="2" baseField="0" baseItem="0"/>
    <dataField name="Suma de BANDA 100%" fld="3" baseField="0" baseItem="0"/>
    <dataField name="Suma de BANDA 110%" fld="4" baseField="0" baseItem="0"/>
    <dataField name="Suma de BANDA 120%" fld="5" baseField="0" baseItem="0"/>
  </dataFields>
  <formats count="49">
    <format dxfId="294">
      <pivotArea outline="0" collapsedLevelsAreSubtotals="1" fieldPosition="0"/>
    </format>
    <format dxfId="295">
      <pivotArea type="all" dataOnly="0" outline="0" fieldPosition="0"/>
    </format>
    <format dxfId="296">
      <pivotArea outline="0" collapsedLevelsAreSubtotals="1" fieldPosition="0"/>
    </format>
    <format dxfId="297">
      <pivotArea field="0" type="button" dataOnly="0" labelOnly="1" outline="0" axis="axisRow" fieldPosition="0"/>
    </format>
    <format dxfId="298">
      <pivotArea dataOnly="0" labelOnly="1" fieldPosition="0">
        <references count="1">
          <reference field="0" count="0"/>
        </references>
      </pivotArea>
    </format>
    <format dxfId="299">
      <pivotArea dataOnly="0" labelOnly="1" grandRow="1" outline="0" fieldPosition="0"/>
    </format>
    <format dxfId="30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1">
      <pivotArea type="all" dataOnly="0" outline="0" fieldPosition="0"/>
    </format>
    <format dxfId="302">
      <pivotArea outline="0" collapsedLevelsAreSubtotals="1" fieldPosition="0"/>
    </format>
    <format dxfId="303">
      <pivotArea field="0" type="button" dataOnly="0" labelOnly="1" outline="0" axis="axisRow" fieldPosition="0"/>
    </format>
    <format dxfId="304">
      <pivotArea dataOnly="0" labelOnly="1" fieldPosition="0">
        <references count="1">
          <reference field="0" count="0"/>
        </references>
      </pivotArea>
    </format>
    <format dxfId="305">
      <pivotArea dataOnly="0" labelOnly="1" grandRow="1" outline="0" fieldPosition="0"/>
    </format>
    <format dxfId="30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7">
      <pivotArea type="all" dataOnly="0" outline="0" fieldPosition="0"/>
    </format>
    <format dxfId="308">
      <pivotArea outline="0" collapsedLevelsAreSubtotals="1" fieldPosition="0"/>
    </format>
    <format dxfId="309">
      <pivotArea field="0" type="button" dataOnly="0" labelOnly="1" outline="0" axis="axisRow" fieldPosition="0"/>
    </format>
    <format dxfId="310">
      <pivotArea dataOnly="0" labelOnly="1" fieldPosition="0">
        <references count="1">
          <reference field="0" count="0"/>
        </references>
      </pivotArea>
    </format>
    <format dxfId="311">
      <pivotArea dataOnly="0" labelOnly="1" grandRow="1" outline="0" fieldPosition="0"/>
    </format>
    <format dxfId="3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3">
      <pivotArea type="all" dataOnly="0" outline="0" fieldPosition="0"/>
    </format>
    <format dxfId="314">
      <pivotArea outline="0" collapsedLevelsAreSubtotals="1" fieldPosition="0"/>
    </format>
    <format dxfId="315">
      <pivotArea field="0" type="button" dataOnly="0" labelOnly="1" outline="0" axis="axisRow" fieldPosition="0"/>
    </format>
    <format dxfId="316">
      <pivotArea dataOnly="0" labelOnly="1" fieldPosition="0">
        <references count="1">
          <reference field="0" count="0"/>
        </references>
      </pivotArea>
    </format>
    <format dxfId="317">
      <pivotArea dataOnly="0" labelOnly="1" grandRow="1" outline="0" fieldPosition="0"/>
    </format>
    <format dxfId="3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field="0" type="button" dataOnly="0" labelOnly="1" outline="0" axis="axisRow" fieldPosition="0"/>
    </format>
    <format dxfId="322">
      <pivotArea dataOnly="0" labelOnly="1" fieldPosition="0">
        <references count="1">
          <reference field="0" count="0"/>
        </references>
      </pivotArea>
    </format>
    <format dxfId="323">
      <pivotArea dataOnly="0" labelOnly="1" grandRow="1" outline="0" fieldPosition="0"/>
    </format>
    <format dxfId="3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25">
      <pivotArea type="all" dataOnly="0" outline="0" fieldPosition="0"/>
    </format>
    <format dxfId="326">
      <pivotArea outline="0" collapsedLevelsAreSubtotals="1" fieldPosition="0"/>
    </format>
    <format dxfId="327">
      <pivotArea field="0" type="button" dataOnly="0" labelOnly="1" outline="0" axis="axisRow" fieldPosition="0"/>
    </format>
    <format dxfId="328">
      <pivotArea dataOnly="0" labelOnly="1" fieldPosition="0">
        <references count="1">
          <reference field="0" count="0"/>
        </references>
      </pivotArea>
    </format>
    <format dxfId="329">
      <pivotArea dataOnly="0" labelOnly="1" grandRow="1" outline="0" fieldPosition="0"/>
    </format>
    <format dxfId="3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0" type="button" dataOnly="0" labelOnly="1" outline="0" axis="axisRow" fieldPosition="0"/>
    </format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grandRow="1" outline="0" fieldPosition="0"/>
    </format>
    <format dxfId="2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0" type="button" dataOnly="0" labelOnly="1" outline="0" axis="axisRow" fieldPosition="0"/>
    </format>
    <format dxfId="204">
      <pivotArea dataOnly="0" labelOnly="1" fieldPosition="0">
        <references count="1">
          <reference field="0" count="0"/>
        </references>
      </pivotArea>
    </format>
    <format dxfId="203">
      <pivotArea dataOnly="0" labelOnly="1" grandRow="1" outline="0" fieldPosition="0"/>
    </format>
    <format dxfId="20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0">
    <chartFormat chart="0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49:P62" firstHeaderRow="0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2" showAll="0"/>
    <pivotField dataField="1" numFmtId="42" showAll="0"/>
    <pivotField dataField="1" numFmtId="42" showAll="0"/>
    <pivotField dataField="1" numFmtId="42" showAll="0"/>
    <pivotField dataField="1" numFmtId="42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BANDA 80%" fld="1" baseField="0" baseItem="0"/>
    <dataField name="Suma de BANDA 90%" fld="2" baseField="0" baseItem="0"/>
    <dataField name="Suma de BANDA 100%" fld="3" baseField="0" baseItem="0"/>
    <dataField name="Suma de BANDA 110%" fld="4" baseField="0" baseItem="0"/>
    <dataField name="Suma de BANDA 120%" fld="5" baseField="0" baseItem="0"/>
  </dataFields>
  <formats count="49">
    <format dxfId="445">
      <pivotArea outline="0" collapsedLevelsAreSubtotals="1" fieldPosition="0"/>
    </format>
    <format dxfId="444">
      <pivotArea type="all" dataOnly="0" outline="0" fieldPosition="0"/>
    </format>
    <format dxfId="443">
      <pivotArea outline="0" collapsedLevelsAreSubtotals="1" fieldPosition="0"/>
    </format>
    <format dxfId="442">
      <pivotArea field="0" type="button" dataOnly="0" labelOnly="1" outline="0" axis="axisRow" fieldPosition="0"/>
    </format>
    <format dxfId="441">
      <pivotArea dataOnly="0" labelOnly="1" fieldPosition="0">
        <references count="1">
          <reference field="0" count="0"/>
        </references>
      </pivotArea>
    </format>
    <format dxfId="440">
      <pivotArea dataOnly="0" labelOnly="1" grandRow="1" outline="0" fieldPosition="0"/>
    </format>
    <format dxfId="43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38">
      <pivotArea type="all" dataOnly="0" outline="0" fieldPosition="0"/>
    </format>
    <format dxfId="437">
      <pivotArea outline="0" collapsedLevelsAreSubtotals="1" fieldPosition="0"/>
    </format>
    <format dxfId="436">
      <pivotArea field="0" type="button" dataOnly="0" labelOnly="1" outline="0" axis="axisRow" fieldPosition="0"/>
    </format>
    <format dxfId="435">
      <pivotArea dataOnly="0" labelOnly="1" fieldPosition="0">
        <references count="1">
          <reference field="0" count="0"/>
        </references>
      </pivotArea>
    </format>
    <format dxfId="434">
      <pivotArea dataOnly="0" labelOnly="1" grandRow="1" outline="0" fieldPosition="0"/>
    </format>
    <format dxfId="43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0" type="button" dataOnly="0" labelOnly="1" outline="0" axis="axisRow" fieldPosition="0"/>
    </format>
    <format dxfId="351">
      <pivotArea dataOnly="0" labelOnly="1" fieldPosition="0">
        <references count="1">
          <reference field="0" count="0"/>
        </references>
      </pivotArea>
    </format>
    <format dxfId="350">
      <pivotArea dataOnly="0" labelOnly="1" grandRow="1" outline="0" fieldPosition="0"/>
    </format>
    <format dxfId="3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48">
      <pivotArea type="all" dataOnly="0" outline="0" fieldPosition="0"/>
    </format>
    <format dxfId="347">
      <pivotArea outline="0" collapsedLevelsAreSubtotals="1" fieldPosition="0"/>
    </format>
    <format dxfId="346">
      <pivotArea field="0" type="button" dataOnly="0" labelOnly="1" outline="0" axis="axisRow" fieldPosition="0"/>
    </format>
    <format dxfId="345">
      <pivotArea dataOnly="0" labelOnly="1" fieldPosition="0">
        <references count="1">
          <reference field="0" count="0"/>
        </references>
      </pivotArea>
    </format>
    <format dxfId="344">
      <pivotArea dataOnly="0" labelOnly="1" grandRow="1" outline="0" fieldPosition="0"/>
    </format>
    <format dxfId="34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42">
      <pivotArea type="all" dataOnly="0" outline="0" fieldPosition="0"/>
    </format>
    <format dxfId="341">
      <pivotArea outline="0" collapsedLevelsAreSubtotals="1" fieldPosition="0"/>
    </format>
    <format dxfId="340">
      <pivotArea field="0" type="button" dataOnly="0" labelOnly="1" outline="0" axis="axisRow" fieldPosition="0"/>
    </format>
    <format dxfId="339">
      <pivotArea dataOnly="0" labelOnly="1" fieldPosition="0">
        <references count="1">
          <reference field="0" count="0"/>
        </references>
      </pivotArea>
    </format>
    <format dxfId="338">
      <pivotArea dataOnly="0" labelOnly="1" grandRow="1" outline="0" fieldPosition="0"/>
    </format>
    <format dxfId="33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6">
      <pivotArea type="all" dataOnly="0" outline="0" fieldPosition="0"/>
    </format>
    <format dxfId="335">
      <pivotArea outline="0" collapsedLevelsAreSubtotals="1" fieldPosition="0"/>
    </format>
    <format dxfId="334">
      <pivotArea field="0" type="button" dataOnly="0" labelOnly="1" outline="0" axis="axisRow" fieldPosition="0"/>
    </format>
    <format dxfId="333">
      <pivotArea dataOnly="0" labelOnly="1" fieldPosition="0">
        <references count="1">
          <reference field="0" count="0"/>
        </references>
      </pivotArea>
    </format>
    <format dxfId="332">
      <pivotArea dataOnly="0" labelOnly="1" grandRow="1" outline="0" fieldPosition="0"/>
    </format>
    <format dxfId="3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0" type="button" dataOnly="0" labelOnly="1" outline="0" axis="axisRow" fieldPosition="0"/>
    </format>
    <format dxfId="210">
      <pivotArea dataOnly="0" labelOnly="1" fieldPosition="0">
        <references count="1">
          <reference field="0" count="0"/>
        </references>
      </pivotArea>
    </format>
    <format dxfId="209">
      <pivotArea dataOnly="0" labelOnly="1" grandRow="1" outline="0" fieldPosition="0"/>
    </format>
    <format dxfId="20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0" type="button" dataOnly="0" labelOnly="1" outline="0" axis="axisRow" fieldPosition="0"/>
    </format>
    <format dxfId="198">
      <pivotArea dataOnly="0" labelOnly="1" fieldPosition="0">
        <references count="1">
          <reference field="0" count="0"/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5"/>
  <sheetViews>
    <sheetView topLeftCell="Q484" zoomScale="90" zoomScaleNormal="90" workbookViewId="0">
      <selection activeCell="U2" sqref="U2:V535"/>
    </sheetView>
  </sheetViews>
  <sheetFormatPr baseColWidth="10" defaultRowHeight="12" x14ac:dyDescent="0.25"/>
  <cols>
    <col min="1" max="1" width="34" style="4" bestFit="1" customWidth="1"/>
    <col min="2" max="2" width="14.375" style="4" bestFit="1" customWidth="1"/>
    <col min="3" max="3" width="25.25" style="4" customWidth="1"/>
    <col min="4" max="4" width="30.25" style="4" bestFit="1" customWidth="1"/>
    <col min="5" max="5" width="19" style="4" bestFit="1" customWidth="1"/>
    <col min="6" max="6" width="13.375" style="4" bestFit="1" customWidth="1"/>
    <col min="7" max="7" width="28.125" style="4" bestFit="1" customWidth="1"/>
    <col min="8" max="8" width="17.125" style="4" bestFit="1" customWidth="1"/>
    <col min="9" max="9" width="30.125" style="4" bestFit="1" customWidth="1"/>
    <col min="10" max="10" width="18.375" style="4" bestFit="1" customWidth="1"/>
    <col min="11" max="11" width="23.5" style="4" bestFit="1" customWidth="1"/>
    <col min="12" max="12" width="13.375" style="4" bestFit="1" customWidth="1"/>
    <col min="13" max="13" width="17.25" style="4" bestFit="1" customWidth="1"/>
    <col min="14" max="14" width="38.25" style="4" bestFit="1" customWidth="1"/>
    <col min="15" max="15" width="9.375" style="4" bestFit="1" customWidth="1"/>
    <col min="16" max="16" width="19.375" style="4" bestFit="1" customWidth="1"/>
    <col min="17" max="17" width="19.25" style="4" bestFit="1" customWidth="1"/>
    <col min="18" max="18" width="30.25" style="4" bestFit="1" customWidth="1"/>
    <col min="19" max="19" width="38.25" style="4" bestFit="1" customWidth="1"/>
    <col min="20" max="20" width="30.875" style="4" bestFit="1" customWidth="1"/>
    <col min="21" max="21" width="7.75" style="4" bestFit="1" customWidth="1"/>
    <col min="22" max="23" width="11.5" style="4" bestFit="1" customWidth="1"/>
    <col min="24" max="24" width="5.625" style="4" bestFit="1" customWidth="1"/>
    <col min="25" max="25" width="12.75" style="4" bestFit="1" customWidth="1"/>
    <col min="26" max="16384" width="11" style="4"/>
  </cols>
  <sheetData>
    <row r="1" spans="1:25" ht="30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1354</v>
      </c>
      <c r="H1" s="6" t="s">
        <v>7</v>
      </c>
      <c r="I1" s="6" t="s">
        <v>1329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1337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1335</v>
      </c>
      <c r="V1" s="6" t="s">
        <v>1336</v>
      </c>
      <c r="W1" s="6" t="s">
        <v>1415</v>
      </c>
      <c r="X1" s="6" t="s">
        <v>1342</v>
      </c>
      <c r="Y1" s="6" t="s">
        <v>1416</v>
      </c>
    </row>
    <row r="2" spans="1:25" x14ac:dyDescent="0.25">
      <c r="A2" s="4" t="s">
        <v>17</v>
      </c>
      <c r="B2" s="4" t="s">
        <v>18</v>
      </c>
      <c r="C2" s="4" t="s">
        <v>877</v>
      </c>
      <c r="D2" s="4" t="s">
        <v>878</v>
      </c>
      <c r="E2" s="7">
        <v>6005</v>
      </c>
      <c r="F2" s="4">
        <v>27</v>
      </c>
      <c r="G2" s="4" t="str">
        <f>+VLOOKUP(E2,CeCos!$A$2:$B$49,2,0)</f>
        <v>Fabricación Y Envasado Mezclas Polvos</v>
      </c>
      <c r="H2" s="4" t="s">
        <v>74</v>
      </c>
      <c r="I2" s="4" t="str">
        <f>+VLOOKUP(E2,CeCos!$A$2:$D$49,4,0)</f>
        <v>Producción</v>
      </c>
      <c r="J2" s="4" t="s">
        <v>21</v>
      </c>
      <c r="K2" s="8">
        <v>31176</v>
      </c>
      <c r="L2" s="4">
        <v>39</v>
      </c>
      <c r="M2" s="4" t="s">
        <v>23</v>
      </c>
      <c r="N2" s="4" t="s">
        <v>111</v>
      </c>
      <c r="P2" s="4" t="s">
        <v>25</v>
      </c>
      <c r="R2" s="4" t="s">
        <v>417</v>
      </c>
      <c r="S2" s="4" t="s">
        <v>77</v>
      </c>
      <c r="T2" s="4" t="s">
        <v>418</v>
      </c>
      <c r="U2" s="4">
        <f>+VLOOKUP(N2,'[1]Reporte de Estructura - Dotació'!$O$6:$V$527,8,0)</f>
        <v>11</v>
      </c>
      <c r="V2" s="5">
        <v>540000</v>
      </c>
      <c r="W2" s="9">
        <f>+VLOOKUP(U2,'Bandas 2025'!$K$5:$N$16,4,0)</f>
        <v>758892.33870967734</v>
      </c>
      <c r="X2" s="10">
        <f t="shared" ref="X2" si="0">+V2/W2</f>
        <v>0.71156338317783829</v>
      </c>
      <c r="Y2" s="10" t="str">
        <f>+IF(AND(X2&gt;=80%,X2&lt;=120%),"DENTRO DE BANDA","FUERA DE BANDA")</f>
        <v>FUERA DE BANDA</v>
      </c>
    </row>
    <row r="3" spans="1:25" x14ac:dyDescent="0.25">
      <c r="A3" s="4" t="s">
        <v>17</v>
      </c>
      <c r="B3" s="4" t="s">
        <v>18</v>
      </c>
      <c r="C3" s="4" t="s">
        <v>885</v>
      </c>
      <c r="D3" s="4" t="s">
        <v>886</v>
      </c>
      <c r="E3" s="7">
        <v>6005</v>
      </c>
      <c r="F3" s="4">
        <v>27</v>
      </c>
      <c r="G3" s="4" t="str">
        <f>+VLOOKUP(E3,CeCos!$A$2:$B$49,2,0)</f>
        <v>Fabricación Y Envasado Mezclas Polvos</v>
      </c>
      <c r="H3" s="4" t="s">
        <v>74</v>
      </c>
      <c r="I3" s="4" t="str">
        <f>+VLOOKUP(E3,CeCos!$A$2:$D$49,4,0)</f>
        <v>Producción</v>
      </c>
      <c r="J3" s="4" t="s">
        <v>21</v>
      </c>
      <c r="K3" s="8">
        <v>23134</v>
      </c>
      <c r="L3" s="4">
        <v>61</v>
      </c>
      <c r="M3" s="4" t="s">
        <v>46</v>
      </c>
      <c r="N3" s="4" t="s">
        <v>111</v>
      </c>
      <c r="P3" s="4" t="s">
        <v>25</v>
      </c>
      <c r="R3" s="4" t="s">
        <v>417</v>
      </c>
      <c r="S3" s="4" t="s">
        <v>77</v>
      </c>
      <c r="T3" s="4" t="s">
        <v>418</v>
      </c>
      <c r="U3" s="4">
        <f>+VLOOKUP(N3,'[1]Reporte de Estructura - Dotació'!$O$6:$V$527,8,0)</f>
        <v>11</v>
      </c>
      <c r="V3" s="5">
        <v>540000</v>
      </c>
      <c r="W3" s="9">
        <f>+VLOOKUP(U3,'Bandas 2025'!$K$5:$N$16,4,0)</f>
        <v>758892.33870967734</v>
      </c>
      <c r="X3" s="10">
        <f t="shared" ref="X3:X66" si="1">+V3/W3</f>
        <v>0.71156338317783829</v>
      </c>
      <c r="Y3" s="10" t="str">
        <f t="shared" ref="Y3:Y66" si="2">+IF(AND(X3&gt;=80%,X3&lt;=120%),"DENTRO DE BANDA","FUERA DE BANDA")</f>
        <v>FUERA DE BANDA</v>
      </c>
    </row>
    <row r="4" spans="1:25" x14ac:dyDescent="0.25">
      <c r="A4" s="4" t="s">
        <v>17</v>
      </c>
      <c r="B4" s="4" t="s">
        <v>18</v>
      </c>
      <c r="C4" s="4" t="s">
        <v>969</v>
      </c>
      <c r="D4" s="4" t="s">
        <v>970</v>
      </c>
      <c r="E4" s="7">
        <v>7004</v>
      </c>
      <c r="F4" s="4">
        <v>2</v>
      </c>
      <c r="G4" s="4" t="str">
        <f>+VLOOKUP(E4,CeCos!$A$2:$B$49,2,0)</f>
        <v>Control De Gestión</v>
      </c>
      <c r="H4" s="4" t="s">
        <v>45</v>
      </c>
      <c r="I4" s="4" t="str">
        <f>+VLOOKUP(E4,CeCos!$A$2:$D$49,4,0)</f>
        <v>Finanzas</v>
      </c>
      <c r="J4" s="4" t="s">
        <v>21</v>
      </c>
      <c r="K4" s="8">
        <v>34795</v>
      </c>
      <c r="L4" s="4">
        <v>29</v>
      </c>
      <c r="M4" s="4" t="s">
        <v>23</v>
      </c>
      <c r="N4" s="4" t="s">
        <v>971</v>
      </c>
      <c r="P4" s="4" t="s">
        <v>25</v>
      </c>
      <c r="R4" s="4" t="s">
        <v>618</v>
      </c>
      <c r="S4" s="4" t="s">
        <v>619</v>
      </c>
      <c r="T4" s="4" t="s">
        <v>620</v>
      </c>
      <c r="U4" s="4">
        <f>+VLOOKUP(N4,'[1]Reporte de Estructura - Dotació'!$O$6:$V$527,8,0)</f>
        <v>16</v>
      </c>
      <c r="V4" s="5">
        <v>1900000</v>
      </c>
      <c r="W4" s="9">
        <f>+VLOOKUP(U4,'Bandas 2025'!$K$5:$N$16,4,0)</f>
        <v>3178995.3929999978</v>
      </c>
      <c r="X4" s="10">
        <f t="shared" si="1"/>
        <v>0.59767309011636593</v>
      </c>
      <c r="Y4" s="10" t="str">
        <f t="shared" si="2"/>
        <v>FUERA DE BANDA</v>
      </c>
    </row>
    <row r="5" spans="1:25" x14ac:dyDescent="0.25">
      <c r="A5" s="4" t="s">
        <v>17</v>
      </c>
      <c r="B5" s="4" t="s">
        <v>397</v>
      </c>
      <c r="C5" s="4" t="s">
        <v>1023</v>
      </c>
      <c r="D5" s="4" t="s">
        <v>1024</v>
      </c>
      <c r="E5" s="7">
        <v>6204</v>
      </c>
      <c r="F5" s="4">
        <v>27</v>
      </c>
      <c r="G5" s="4" t="str">
        <f>+VLOOKUP(E5,CeCos!$A$2:$B$49,2,0)</f>
        <v>Despacho</v>
      </c>
      <c r="H5" s="4" t="s">
        <v>74</v>
      </c>
      <c r="I5" s="4" t="str">
        <f>+VLOOKUP(E5,CeCos!$A$2:$D$49,4,0)</f>
        <v>Logística</v>
      </c>
      <c r="J5" s="4" t="s">
        <v>21</v>
      </c>
      <c r="K5" s="8">
        <v>30872</v>
      </c>
      <c r="L5" s="4">
        <v>40</v>
      </c>
      <c r="M5" s="4" t="s">
        <v>23</v>
      </c>
      <c r="N5" s="4" t="s">
        <v>273</v>
      </c>
      <c r="P5" s="4" t="s">
        <v>25</v>
      </c>
      <c r="R5" s="4" t="s">
        <v>288</v>
      </c>
      <c r="S5" s="4" t="s">
        <v>289</v>
      </c>
      <c r="T5" s="4" t="s">
        <v>290</v>
      </c>
      <c r="U5" s="4">
        <f>+VLOOKUP(N5,'[1]Reporte de Estructura - Dotació'!$O$6:$V$527,8,0)</f>
        <v>10</v>
      </c>
      <c r="V5" s="5">
        <v>540000</v>
      </c>
      <c r="W5" s="9">
        <f>+VLOOKUP(U5,'Bandas 2025'!$K$5:$N$16,4,0)</f>
        <v>638323.5294117647</v>
      </c>
      <c r="X5" s="10">
        <f t="shared" si="1"/>
        <v>0.84596599548449525</v>
      </c>
      <c r="Y5" s="10" t="str">
        <f t="shared" si="2"/>
        <v>DENTRO DE BANDA</v>
      </c>
    </row>
    <row r="6" spans="1:25" x14ac:dyDescent="0.25">
      <c r="A6" s="4" t="s">
        <v>17</v>
      </c>
      <c r="B6" s="4" t="s">
        <v>18</v>
      </c>
      <c r="C6" s="4" t="s">
        <v>1113</v>
      </c>
      <c r="D6" s="4" t="s">
        <v>1114</v>
      </c>
      <c r="E6" s="7">
        <v>6001</v>
      </c>
      <c r="F6" s="4">
        <v>27</v>
      </c>
      <c r="G6" s="4" t="str">
        <f>+VLOOKUP(E6,CeCos!$A$2:$B$49,2,0)</f>
        <v>Administración Gral De Producción</v>
      </c>
      <c r="H6" s="4" t="s">
        <v>74</v>
      </c>
      <c r="I6" s="4" t="str">
        <f>+VLOOKUP(E6,CeCos!$A$2:$D$49,4,0)</f>
        <v>Producción</v>
      </c>
      <c r="J6" s="4" t="s">
        <v>21</v>
      </c>
      <c r="K6" s="8">
        <v>30791</v>
      </c>
      <c r="L6" s="4">
        <v>40</v>
      </c>
      <c r="M6" s="4" t="s">
        <v>23</v>
      </c>
      <c r="N6" s="4" t="s">
        <v>561</v>
      </c>
      <c r="P6" s="4" t="s">
        <v>25</v>
      </c>
      <c r="R6" s="4" t="s">
        <v>570</v>
      </c>
      <c r="S6" s="4" t="s">
        <v>571</v>
      </c>
      <c r="T6" s="4" t="s">
        <v>572</v>
      </c>
      <c r="U6" s="4">
        <f>+VLOOKUP(N6,'[1]Reporte de Estructura - Dotació'!$O$6:$V$527,8,0)</f>
        <v>16</v>
      </c>
      <c r="V6" s="5">
        <v>3509000</v>
      </c>
      <c r="W6" s="9">
        <f>+VLOOKUP(U6,'Bandas 2025'!$K$5:$N$16,4,0)</f>
        <v>3178995.3929999978</v>
      </c>
      <c r="X6" s="10">
        <f t="shared" si="1"/>
        <v>1.1038078280096464</v>
      </c>
      <c r="Y6" s="10" t="str">
        <f t="shared" si="2"/>
        <v>DENTRO DE BANDA</v>
      </c>
    </row>
    <row r="7" spans="1:25" x14ac:dyDescent="0.25">
      <c r="A7" s="4" t="s">
        <v>17</v>
      </c>
      <c r="B7" s="4" t="s">
        <v>18</v>
      </c>
      <c r="C7" s="4" t="s">
        <v>1035</v>
      </c>
      <c r="D7" s="4" t="s">
        <v>1144</v>
      </c>
      <c r="E7" s="7">
        <v>7002</v>
      </c>
      <c r="F7" s="4">
        <v>2</v>
      </c>
      <c r="G7" s="4" t="str">
        <f>+VLOOKUP(E7,CeCos!$A$2:$B$49,2,0)</f>
        <v>Contabilidad</v>
      </c>
      <c r="H7" s="4" t="s">
        <v>45</v>
      </c>
      <c r="I7" s="4" t="str">
        <f>+VLOOKUP(E7,CeCos!$A$2:$D$49,4,0)</f>
        <v>Finanzas</v>
      </c>
      <c r="J7" s="4" t="s">
        <v>21</v>
      </c>
      <c r="K7" s="8">
        <v>32953</v>
      </c>
      <c r="L7" s="4">
        <v>35</v>
      </c>
      <c r="M7" s="4" t="s">
        <v>46</v>
      </c>
      <c r="N7" s="4" t="s">
        <v>1034</v>
      </c>
      <c r="P7" s="4" t="s">
        <v>25</v>
      </c>
      <c r="R7" s="4" t="s">
        <v>618</v>
      </c>
      <c r="S7" s="4" t="s">
        <v>619</v>
      </c>
      <c r="T7" s="4" t="s">
        <v>620</v>
      </c>
      <c r="U7" s="4">
        <f>+VLOOKUP(N7,'[1]Reporte de Estructura - Dotació'!$O$6:$V$527,8,0)</f>
        <v>17</v>
      </c>
      <c r="V7" s="5">
        <v>3274000</v>
      </c>
      <c r="W7" s="9">
        <f>+VLOOKUP(U7,'Bandas 2025'!$K$5:$N$16,4,0)</f>
        <v>4577753.3659199979</v>
      </c>
      <c r="X7" s="10">
        <f t="shared" si="1"/>
        <v>0.71519798868456941</v>
      </c>
      <c r="Y7" s="10" t="str">
        <f t="shared" si="2"/>
        <v>FUERA DE BANDA</v>
      </c>
    </row>
    <row r="8" spans="1:25" x14ac:dyDescent="0.25">
      <c r="A8" s="4" t="s">
        <v>17</v>
      </c>
      <c r="B8" s="4" t="s">
        <v>18</v>
      </c>
      <c r="C8" s="4" t="s">
        <v>703</v>
      </c>
      <c r="D8" s="4" t="s">
        <v>1193</v>
      </c>
      <c r="E8" s="7">
        <v>6001</v>
      </c>
      <c r="F8" s="4">
        <v>27</v>
      </c>
      <c r="G8" s="4" t="str">
        <f>+VLOOKUP(E8,CeCos!$A$2:$B$49,2,0)</f>
        <v>Administración Gral De Producción</v>
      </c>
      <c r="H8" s="4" t="s">
        <v>74</v>
      </c>
      <c r="I8" s="4" t="str">
        <f>+VLOOKUP(E8,CeCos!$A$2:$D$49,4,0)</f>
        <v>Producción</v>
      </c>
      <c r="J8" s="4" t="s">
        <v>21</v>
      </c>
      <c r="K8" s="8">
        <v>32170</v>
      </c>
      <c r="L8" s="4">
        <v>37</v>
      </c>
      <c r="M8" s="4" t="s">
        <v>23</v>
      </c>
      <c r="N8" s="4" t="s">
        <v>702</v>
      </c>
      <c r="P8" s="4" t="s">
        <v>25</v>
      </c>
      <c r="R8" s="4" t="s">
        <v>570</v>
      </c>
      <c r="S8" s="4" t="s">
        <v>571</v>
      </c>
      <c r="T8" s="4" t="s">
        <v>572</v>
      </c>
      <c r="U8" s="4">
        <f>+VLOOKUP(N8,'[1]Reporte de Estructura - Dotació'!$O$6:$V$527,8,0)</f>
        <v>18</v>
      </c>
      <c r="V8" s="5">
        <v>6738000</v>
      </c>
      <c r="W8" s="9">
        <f>+VLOOKUP(U8,'Bandas 2025'!$K$5:$N$16,4,0)</f>
        <v>6775074.9815616012</v>
      </c>
      <c r="X8" s="10">
        <f t="shared" si="1"/>
        <v>0.99452773856193466</v>
      </c>
      <c r="Y8" s="10" t="str">
        <f t="shared" si="2"/>
        <v>DENTRO DE BANDA</v>
      </c>
    </row>
    <row r="9" spans="1:25" x14ac:dyDescent="0.25">
      <c r="A9" s="4" t="s">
        <v>17</v>
      </c>
      <c r="B9" s="4" t="s">
        <v>18</v>
      </c>
      <c r="C9" s="4" t="s">
        <v>1216</v>
      </c>
      <c r="D9" s="4" t="s">
        <v>1217</v>
      </c>
      <c r="E9" s="7">
        <v>7101</v>
      </c>
      <c r="F9" s="4">
        <v>2</v>
      </c>
      <c r="G9" s="4" t="str">
        <f>+VLOOKUP(E9,CeCos!$A$2:$B$49,2,0)</f>
        <v>Informática</v>
      </c>
      <c r="H9" s="4" t="s">
        <v>45</v>
      </c>
      <c r="I9" s="4" t="str">
        <f>+VLOOKUP(E9,CeCos!$A$2:$D$49,4,0)</f>
        <v>T.I</v>
      </c>
      <c r="J9" s="4" t="s">
        <v>21</v>
      </c>
      <c r="K9" s="8">
        <v>29616</v>
      </c>
      <c r="L9" s="4">
        <v>44</v>
      </c>
      <c r="M9" s="4" t="s">
        <v>46</v>
      </c>
      <c r="N9" s="4" t="s">
        <v>60</v>
      </c>
      <c r="P9" s="4" t="s">
        <v>25</v>
      </c>
      <c r="R9" s="4" t="s">
        <v>61</v>
      </c>
      <c r="S9" s="4" t="s">
        <v>62</v>
      </c>
      <c r="T9" s="4" t="s">
        <v>63</v>
      </c>
      <c r="U9" s="4">
        <f>+VLOOKUP(N9,'[1]Reporte de Estructura - Dotació'!$O$6:$V$527,8,0)</f>
        <v>15</v>
      </c>
      <c r="V9" s="5">
        <v>2539000</v>
      </c>
      <c r="W9" s="9">
        <f>+VLOOKUP(U9,'Bandas 2025'!$K$5:$N$16,4,0)</f>
        <v>2238729.1499999985</v>
      </c>
      <c r="X9" s="10">
        <f t="shared" si="1"/>
        <v>1.1341255819177598</v>
      </c>
      <c r="Y9" s="10" t="str">
        <f t="shared" si="2"/>
        <v>DENTRO DE BANDA</v>
      </c>
    </row>
    <row r="10" spans="1:25" x14ac:dyDescent="0.25">
      <c r="A10" s="4" t="s">
        <v>17</v>
      </c>
      <c r="B10" s="4" t="s">
        <v>18</v>
      </c>
      <c r="C10" s="4" t="s">
        <v>1218</v>
      </c>
      <c r="D10" s="4" t="s">
        <v>1219</v>
      </c>
      <c r="E10" s="7">
        <v>6101</v>
      </c>
      <c r="F10" s="4">
        <v>27</v>
      </c>
      <c r="G10" s="4" t="str">
        <f>+VLOOKUP(E10,CeCos!$A$2:$B$49,2,0)</f>
        <v>Control De Calidad</v>
      </c>
      <c r="H10" s="4" t="s">
        <v>74</v>
      </c>
      <c r="I10" s="4" t="str">
        <f>+VLOOKUP(E10,CeCos!$A$2:$D$49,4,0)</f>
        <v>Calidad</v>
      </c>
      <c r="J10" s="4" t="s">
        <v>547</v>
      </c>
      <c r="K10" s="8">
        <v>36036</v>
      </c>
      <c r="L10" s="4">
        <v>26</v>
      </c>
      <c r="M10" s="4" t="s">
        <v>23</v>
      </c>
      <c r="N10" s="4" t="s">
        <v>396</v>
      </c>
      <c r="P10" s="4" t="s">
        <v>25</v>
      </c>
      <c r="R10" s="4" t="s">
        <v>1220</v>
      </c>
      <c r="S10" s="4" t="s">
        <v>1221</v>
      </c>
      <c r="T10" s="4" t="s">
        <v>1222</v>
      </c>
      <c r="U10" s="4">
        <f>+VLOOKUP(N10,'[1]Reporte de Estructura - Dotació'!$O$6:$V$527,8,0)</f>
        <v>15</v>
      </c>
      <c r="V10" s="5">
        <v>1244000</v>
      </c>
      <c r="W10" s="9">
        <f>+VLOOKUP(U10,'Bandas 2025'!$K$5:$N$16,4,0)</f>
        <v>2238729.1499999985</v>
      </c>
      <c r="X10" s="10">
        <f t="shared" si="1"/>
        <v>0.55567240012039898</v>
      </c>
      <c r="Y10" s="10" t="str">
        <f t="shared" si="2"/>
        <v>FUERA DE BANDA</v>
      </c>
    </row>
    <row r="11" spans="1:25" x14ac:dyDescent="0.25">
      <c r="A11" s="4" t="s">
        <v>17</v>
      </c>
      <c r="B11" s="4" t="s">
        <v>18</v>
      </c>
      <c r="C11" s="4" t="s">
        <v>1223</v>
      </c>
      <c r="D11" s="4" t="s">
        <v>1224</v>
      </c>
      <c r="E11" s="7">
        <v>7002</v>
      </c>
      <c r="F11" s="4">
        <v>2</v>
      </c>
      <c r="G11" s="4" t="str">
        <f>+VLOOKUP(E11,CeCos!$A$2:$B$49,2,0)</f>
        <v>Contabilidad</v>
      </c>
      <c r="H11" s="4" t="s">
        <v>45</v>
      </c>
      <c r="I11" s="4" t="str">
        <f>+VLOOKUP(E11,CeCos!$A$2:$D$49,4,0)</f>
        <v>Finanzas</v>
      </c>
      <c r="J11" s="4" t="s">
        <v>21</v>
      </c>
      <c r="K11" s="8">
        <v>26898</v>
      </c>
      <c r="L11" s="4">
        <v>51</v>
      </c>
      <c r="M11" s="4" t="s">
        <v>46</v>
      </c>
      <c r="N11" s="4" t="s">
        <v>1032</v>
      </c>
      <c r="P11" s="4" t="s">
        <v>25</v>
      </c>
      <c r="R11" s="4" t="s">
        <v>1033</v>
      </c>
      <c r="S11" s="4" t="s">
        <v>1034</v>
      </c>
      <c r="T11" s="4" t="s">
        <v>1035</v>
      </c>
      <c r="U11" s="4">
        <f>+VLOOKUP(N11,'[1]Reporte de Estructura - Dotació'!$O$6:$V$527,8,0)</f>
        <v>15</v>
      </c>
      <c r="V11" s="5">
        <v>1901000</v>
      </c>
      <c r="W11" s="9">
        <f>+VLOOKUP(U11,'Bandas 2025'!$K$5:$N$16,4,0)</f>
        <v>2238729.1499999985</v>
      </c>
      <c r="X11" s="10">
        <f t="shared" si="1"/>
        <v>0.84914246995890563</v>
      </c>
      <c r="Y11" s="10" t="str">
        <f t="shared" si="2"/>
        <v>DENTRO DE BANDA</v>
      </c>
    </row>
    <row r="12" spans="1:25" x14ac:dyDescent="0.25">
      <c r="A12" s="4" t="s">
        <v>17</v>
      </c>
      <c r="B12" s="4" t="s">
        <v>18</v>
      </c>
      <c r="C12" s="4" t="s">
        <v>1229</v>
      </c>
      <c r="D12" s="4" t="s">
        <v>1230</v>
      </c>
      <c r="E12" s="7">
        <v>2005</v>
      </c>
      <c r="F12" s="4">
        <v>61</v>
      </c>
      <c r="G12" s="4" t="str">
        <f>+VLOOKUP(E12,CeCos!$A$2:$B$49,2,0)</f>
        <v>Ventas Sabores</v>
      </c>
      <c r="H12" s="4" t="s">
        <v>22</v>
      </c>
      <c r="I12" s="4" t="str">
        <f>+VLOOKUP(E12,CeCos!$A$2:$D$49,4,0)</f>
        <v>Comercial Sabores</v>
      </c>
      <c r="J12" s="4" t="s">
        <v>21</v>
      </c>
      <c r="K12" s="8">
        <v>32266</v>
      </c>
      <c r="L12" s="4">
        <v>36</v>
      </c>
      <c r="M12" s="4" t="s">
        <v>46</v>
      </c>
      <c r="N12" s="4" t="s">
        <v>24</v>
      </c>
      <c r="P12" s="4" t="s">
        <v>25</v>
      </c>
      <c r="R12" s="4" t="s">
        <v>33</v>
      </c>
      <c r="S12" s="4" t="s">
        <v>34</v>
      </c>
      <c r="T12" s="4" t="s">
        <v>35</v>
      </c>
      <c r="U12" s="4">
        <f>+VLOOKUP(N12,'[1]Reporte de Estructura - Dotació'!$O$6:$V$527,8,0)</f>
        <v>15</v>
      </c>
      <c r="V12" s="5">
        <v>2900000</v>
      </c>
      <c r="W12" s="9">
        <f>+VLOOKUP(U12,'Bandas 2025'!$K$5:$N$16,4,0)</f>
        <v>2238729.1499999985</v>
      </c>
      <c r="X12" s="10">
        <f t="shared" si="1"/>
        <v>1.2953777816311554</v>
      </c>
      <c r="Y12" s="10" t="str">
        <f t="shared" si="2"/>
        <v>FUERA DE BANDA</v>
      </c>
    </row>
    <row r="13" spans="1:25" x14ac:dyDescent="0.25">
      <c r="A13" s="4" t="s">
        <v>17</v>
      </c>
      <c r="B13" s="4" t="s">
        <v>18</v>
      </c>
      <c r="C13" s="4" t="s">
        <v>634</v>
      </c>
      <c r="D13" s="4" t="s">
        <v>1243</v>
      </c>
      <c r="E13" s="7">
        <v>7202</v>
      </c>
      <c r="F13" s="4">
        <v>2</v>
      </c>
      <c r="G13" s="4" t="str">
        <f>+VLOOKUP(E13,CeCos!$A$2:$B$49,2,0)</f>
        <v>Recursos Humanos</v>
      </c>
      <c r="H13" s="4" t="s">
        <v>45</v>
      </c>
      <c r="I13" s="4" t="str">
        <f>+VLOOKUP(E13,CeCos!$A$2:$D$49,4,0)</f>
        <v>RRHH</v>
      </c>
      <c r="J13" s="4" t="s">
        <v>1244</v>
      </c>
      <c r="K13" s="8">
        <v>31613</v>
      </c>
      <c r="L13" s="4">
        <v>38</v>
      </c>
      <c r="M13" s="4" t="s">
        <v>46</v>
      </c>
      <c r="N13" s="4" t="s">
        <v>633</v>
      </c>
      <c r="P13" s="4" t="s">
        <v>25</v>
      </c>
      <c r="R13" s="4" t="s">
        <v>614</v>
      </c>
      <c r="S13" s="4" t="s">
        <v>615</v>
      </c>
      <c r="T13" s="4" t="s">
        <v>616</v>
      </c>
      <c r="U13" s="4">
        <f>+VLOOKUP(N13,'[1]Reporte de Estructura - Dotació'!$O$6:$V$527,8,0)</f>
        <v>17</v>
      </c>
      <c r="V13" s="5">
        <v>3715000</v>
      </c>
      <c r="W13" s="9">
        <f>+VLOOKUP(U13,'Bandas 2025'!$K$5:$N$16,4,0)</f>
        <v>4577753.3659199979</v>
      </c>
      <c r="X13" s="10">
        <f t="shared" si="1"/>
        <v>0.8115334538677994</v>
      </c>
      <c r="Y13" s="10" t="str">
        <f t="shared" si="2"/>
        <v>DENTRO DE BANDA</v>
      </c>
    </row>
    <row r="14" spans="1:25" x14ac:dyDescent="0.25">
      <c r="A14" s="4" t="s">
        <v>17</v>
      </c>
      <c r="B14" s="4" t="s">
        <v>18</v>
      </c>
      <c r="C14" s="4" t="s">
        <v>422</v>
      </c>
      <c r="D14" s="4" t="s">
        <v>707</v>
      </c>
      <c r="E14" s="7">
        <v>6001</v>
      </c>
      <c r="F14" s="4">
        <v>27</v>
      </c>
      <c r="G14" s="4" t="str">
        <f>+VLOOKUP(E14,CeCos!$A$2:$B$49,2,0)</f>
        <v>Administración Gral De Producción</v>
      </c>
      <c r="H14" s="4" t="s">
        <v>74</v>
      </c>
      <c r="I14" s="4" t="str">
        <f>+VLOOKUP(E14,CeCos!$A$2:$D$49,4,0)</f>
        <v>Producción</v>
      </c>
      <c r="J14" s="4" t="s">
        <v>31</v>
      </c>
      <c r="K14" s="8">
        <v>30622</v>
      </c>
      <c r="L14" s="4">
        <v>41</v>
      </c>
      <c r="M14" s="4" t="s">
        <v>23</v>
      </c>
      <c r="N14" s="4" t="s">
        <v>77</v>
      </c>
      <c r="P14" s="4" t="s">
        <v>25</v>
      </c>
      <c r="R14" s="4" t="s">
        <v>701</v>
      </c>
      <c r="S14" s="4" t="s">
        <v>702</v>
      </c>
      <c r="T14" s="4" t="s">
        <v>703</v>
      </c>
      <c r="U14" s="4">
        <f>+VLOOKUP(N14,'[1]Reporte de Estructura - Dotació'!$O$6:$V$527,8,0)</f>
        <v>15</v>
      </c>
      <c r="V14" s="5">
        <v>2600000</v>
      </c>
      <c r="W14" s="9">
        <f>+VLOOKUP(U14,'Bandas 2025'!$K$5:$N$16,4,0)</f>
        <v>2238729.1499999985</v>
      </c>
      <c r="X14" s="10">
        <f t="shared" si="1"/>
        <v>1.1613731835313805</v>
      </c>
      <c r="Y14" s="10" t="str">
        <f t="shared" si="2"/>
        <v>DENTRO DE BANDA</v>
      </c>
    </row>
    <row r="15" spans="1:25" x14ac:dyDescent="0.25">
      <c r="A15" s="4" t="s">
        <v>17</v>
      </c>
      <c r="B15" s="4" t="s">
        <v>18</v>
      </c>
      <c r="C15" s="4" t="s">
        <v>462</v>
      </c>
      <c r="D15" s="4" t="s">
        <v>704</v>
      </c>
      <c r="E15" s="7">
        <v>6001</v>
      </c>
      <c r="F15" s="4">
        <v>27</v>
      </c>
      <c r="G15" s="4" t="str">
        <f>+VLOOKUP(E15,CeCos!$A$2:$B$49,2,0)</f>
        <v>Administración Gral De Producción</v>
      </c>
      <c r="H15" s="4" t="s">
        <v>74</v>
      </c>
      <c r="I15" s="4" t="str">
        <f>+VLOOKUP(E15,CeCos!$A$2:$D$49,4,0)</f>
        <v>Producción</v>
      </c>
      <c r="J15" s="4" t="s">
        <v>21</v>
      </c>
      <c r="K15" s="8">
        <v>26808</v>
      </c>
      <c r="L15" s="4">
        <v>51</v>
      </c>
      <c r="M15" s="4" t="s">
        <v>46</v>
      </c>
      <c r="N15" s="4" t="s">
        <v>77</v>
      </c>
      <c r="P15" s="4" t="s">
        <v>25</v>
      </c>
      <c r="R15" s="4" t="s">
        <v>701</v>
      </c>
      <c r="S15" s="4" t="s">
        <v>702</v>
      </c>
      <c r="T15" s="4" t="s">
        <v>703</v>
      </c>
      <c r="U15" s="4">
        <f>+VLOOKUP(N15,'[1]Reporte de Estructura - Dotació'!$O$6:$V$527,8,0)</f>
        <v>15</v>
      </c>
      <c r="V15" s="5">
        <v>2400000</v>
      </c>
      <c r="W15" s="9">
        <f>+VLOOKUP(U15,'Bandas 2025'!$K$5:$N$16,4,0)</f>
        <v>2238729.1499999985</v>
      </c>
      <c r="X15" s="10">
        <f t="shared" si="1"/>
        <v>1.0720367847981975</v>
      </c>
      <c r="Y15" s="10" t="str">
        <f t="shared" si="2"/>
        <v>DENTRO DE BANDA</v>
      </c>
    </row>
    <row r="16" spans="1:25" x14ac:dyDescent="0.25">
      <c r="A16" s="4" t="s">
        <v>17</v>
      </c>
      <c r="B16" s="4" t="s">
        <v>18</v>
      </c>
      <c r="C16" s="4" t="s">
        <v>418</v>
      </c>
      <c r="D16" s="4" t="s">
        <v>705</v>
      </c>
      <c r="E16" s="7">
        <v>6001</v>
      </c>
      <c r="F16" s="4">
        <v>27</v>
      </c>
      <c r="G16" s="4" t="str">
        <f>+VLOOKUP(E16,CeCos!$A$2:$B$49,2,0)</f>
        <v>Administración Gral De Producción</v>
      </c>
      <c r="H16" s="4" t="s">
        <v>74</v>
      </c>
      <c r="I16" s="4" t="str">
        <f>+VLOOKUP(E16,CeCos!$A$2:$D$49,4,0)</f>
        <v>Producción</v>
      </c>
      <c r="J16" s="4" t="s">
        <v>21</v>
      </c>
      <c r="K16" s="8">
        <v>25637</v>
      </c>
      <c r="L16" s="4">
        <v>55</v>
      </c>
      <c r="M16" s="4" t="s">
        <v>46</v>
      </c>
      <c r="N16" s="4" t="s">
        <v>77</v>
      </c>
      <c r="P16" s="4" t="s">
        <v>25</v>
      </c>
      <c r="R16" s="4" t="s">
        <v>701</v>
      </c>
      <c r="S16" s="4" t="s">
        <v>702</v>
      </c>
      <c r="T16" s="4" t="s">
        <v>703</v>
      </c>
      <c r="U16" s="4">
        <f>+VLOOKUP(N16,'[1]Reporte de Estructura - Dotació'!$O$6:$V$527,8,0)</f>
        <v>15</v>
      </c>
      <c r="V16" s="5">
        <v>3150000</v>
      </c>
      <c r="W16" s="9">
        <f>+VLOOKUP(U16,'Bandas 2025'!$K$5:$N$16,4,0)</f>
        <v>2238729.1499999985</v>
      </c>
      <c r="X16" s="10">
        <f t="shared" si="1"/>
        <v>1.4070482800476343</v>
      </c>
      <c r="Y16" s="10" t="str">
        <f t="shared" si="2"/>
        <v>FUERA DE BANDA</v>
      </c>
    </row>
    <row r="17" spans="1:25" x14ac:dyDescent="0.25">
      <c r="A17" s="4" t="s">
        <v>17</v>
      </c>
      <c r="B17" s="4" t="s">
        <v>18</v>
      </c>
      <c r="C17" s="4" t="s">
        <v>78</v>
      </c>
      <c r="D17" s="4" t="s">
        <v>706</v>
      </c>
      <c r="E17" s="7">
        <v>6001</v>
      </c>
      <c r="F17" s="4">
        <v>27</v>
      </c>
      <c r="G17" s="4" t="str">
        <f>+VLOOKUP(E17,CeCos!$A$2:$B$49,2,0)</f>
        <v>Administración Gral De Producción</v>
      </c>
      <c r="H17" s="4" t="s">
        <v>74</v>
      </c>
      <c r="I17" s="4" t="str">
        <f>+VLOOKUP(E17,CeCos!$A$2:$D$49,4,0)</f>
        <v>Producción</v>
      </c>
      <c r="J17" s="4" t="s">
        <v>21</v>
      </c>
      <c r="K17" s="8">
        <v>32579</v>
      </c>
      <c r="L17" s="4">
        <v>36</v>
      </c>
      <c r="M17" s="4" t="s">
        <v>23</v>
      </c>
      <c r="N17" s="4" t="s">
        <v>77</v>
      </c>
      <c r="P17" s="4" t="s">
        <v>25</v>
      </c>
      <c r="R17" s="4" t="s">
        <v>701</v>
      </c>
      <c r="S17" s="4" t="s">
        <v>702</v>
      </c>
      <c r="T17" s="4" t="s">
        <v>703</v>
      </c>
      <c r="U17" s="4">
        <f>+VLOOKUP(N17,'[1]Reporte de Estructura - Dotació'!$O$6:$V$527,8,0)</f>
        <v>15</v>
      </c>
      <c r="V17" s="5">
        <v>3000000</v>
      </c>
      <c r="W17" s="9">
        <f>+VLOOKUP(U17,'Bandas 2025'!$K$5:$N$16,4,0)</f>
        <v>2238729.1499999985</v>
      </c>
      <c r="X17" s="10">
        <f t="shared" si="1"/>
        <v>1.340045980997747</v>
      </c>
      <c r="Y17" s="10" t="str">
        <f t="shared" si="2"/>
        <v>FUERA DE BANDA</v>
      </c>
    </row>
    <row r="18" spans="1:25" x14ac:dyDescent="0.25">
      <c r="A18" s="4" t="s">
        <v>17</v>
      </c>
      <c r="B18" s="4" t="s">
        <v>18</v>
      </c>
      <c r="C18" s="4" t="s">
        <v>529</v>
      </c>
      <c r="D18" s="4" t="s">
        <v>700</v>
      </c>
      <c r="E18" s="7">
        <v>6001</v>
      </c>
      <c r="F18" s="4">
        <v>27</v>
      </c>
      <c r="G18" s="4" t="str">
        <f>+VLOOKUP(E18,CeCos!$A$2:$B$49,2,0)</f>
        <v>Administración Gral De Producción</v>
      </c>
      <c r="H18" s="4" t="s">
        <v>74</v>
      </c>
      <c r="I18" s="4" t="str">
        <f>+VLOOKUP(E18,CeCos!$A$2:$D$49,4,0)</f>
        <v>Producción</v>
      </c>
      <c r="J18" s="4" t="s">
        <v>21</v>
      </c>
      <c r="K18" s="8">
        <v>29219</v>
      </c>
      <c r="L18" s="4">
        <v>45</v>
      </c>
      <c r="M18" s="4" t="s">
        <v>46</v>
      </c>
      <c r="N18" s="4" t="s">
        <v>528</v>
      </c>
      <c r="P18" s="4" t="s">
        <v>25</v>
      </c>
      <c r="R18" s="4" t="s">
        <v>701</v>
      </c>
      <c r="S18" s="4" t="s">
        <v>702</v>
      </c>
      <c r="T18" s="4" t="s">
        <v>703</v>
      </c>
      <c r="U18" s="4">
        <f>+VLOOKUP(N18,'[1]Reporte de Estructura - Dotació'!$O$6:$V$527,8,0)</f>
        <v>17</v>
      </c>
      <c r="V18" s="5">
        <v>3700000</v>
      </c>
      <c r="W18" s="9">
        <f>+VLOOKUP(U18,'Bandas 2025'!$K$5:$N$16,4,0)</f>
        <v>4577753.3659199979</v>
      </c>
      <c r="X18" s="10">
        <f t="shared" si="1"/>
        <v>0.80825673736496839</v>
      </c>
      <c r="Y18" s="10" t="str">
        <f t="shared" si="2"/>
        <v>DENTRO DE BANDA</v>
      </c>
    </row>
    <row r="19" spans="1:25" x14ac:dyDescent="0.25">
      <c r="A19" s="4" t="s">
        <v>17</v>
      </c>
      <c r="B19" s="4" t="s">
        <v>18</v>
      </c>
      <c r="C19" s="4" t="s">
        <v>1187</v>
      </c>
      <c r="D19" s="4" t="s">
        <v>1188</v>
      </c>
      <c r="E19" s="7">
        <v>7002</v>
      </c>
      <c r="F19" s="4">
        <v>2</v>
      </c>
      <c r="G19" s="4" t="str">
        <f>+VLOOKUP(E19,CeCos!$A$2:$B$49,2,0)</f>
        <v>Contabilidad</v>
      </c>
      <c r="H19" s="4" t="s">
        <v>45</v>
      </c>
      <c r="I19" s="4" t="str">
        <f>+VLOOKUP(E19,CeCos!$A$2:$D$49,4,0)</f>
        <v>Finanzas</v>
      </c>
      <c r="J19" s="4" t="s">
        <v>21</v>
      </c>
      <c r="K19" s="8">
        <v>33410</v>
      </c>
      <c r="L19" s="4">
        <v>33</v>
      </c>
      <c r="M19" s="4" t="s">
        <v>23</v>
      </c>
      <c r="N19" s="4" t="s">
        <v>1032</v>
      </c>
      <c r="P19" s="4" t="s">
        <v>25</v>
      </c>
      <c r="R19" s="4" t="s">
        <v>1033</v>
      </c>
      <c r="S19" s="4" t="s">
        <v>1034</v>
      </c>
      <c r="T19" s="4" t="s">
        <v>1035</v>
      </c>
      <c r="U19" s="4">
        <f>+VLOOKUP(N19,'[1]Reporte de Estructura - Dotació'!$O$6:$V$527,8,0)</f>
        <v>15</v>
      </c>
      <c r="V19" s="5">
        <v>1232000</v>
      </c>
      <c r="W19" s="9">
        <f>+VLOOKUP(U19,'Bandas 2025'!$K$5:$N$16,4,0)</f>
        <v>2238729.1499999985</v>
      </c>
      <c r="X19" s="10">
        <f t="shared" si="1"/>
        <v>0.55031221619640802</v>
      </c>
      <c r="Y19" s="10" t="str">
        <f t="shared" si="2"/>
        <v>FUERA DE BANDA</v>
      </c>
    </row>
    <row r="20" spans="1:25" x14ac:dyDescent="0.25">
      <c r="A20" s="4" t="s">
        <v>42</v>
      </c>
      <c r="B20" s="4" t="s">
        <v>18</v>
      </c>
      <c r="C20" s="4" t="s">
        <v>1183</v>
      </c>
      <c r="D20" s="4" t="s">
        <v>1184</v>
      </c>
      <c r="E20" s="7">
        <v>2001</v>
      </c>
      <c r="F20" s="4">
        <v>95</v>
      </c>
      <c r="G20" s="4" t="str">
        <f>+VLOOKUP(E20,CeCos!$A$2:$B$49,2,0)</f>
        <v>Desarrollo Sabores General</v>
      </c>
      <c r="H20" s="4" t="s">
        <v>22</v>
      </c>
      <c r="I20" s="4" t="str">
        <f>+VLOOKUP(E20,CeCos!$A$2:$D$49,4,0)</f>
        <v>Laboratorio Sabores</v>
      </c>
      <c r="J20" s="4" t="s">
        <v>21</v>
      </c>
      <c r="K20" s="8">
        <v>36885</v>
      </c>
      <c r="L20" s="4">
        <v>24</v>
      </c>
      <c r="M20" s="4" t="s">
        <v>23</v>
      </c>
      <c r="N20" s="4" t="s">
        <v>84</v>
      </c>
      <c r="P20" s="4" t="s">
        <v>48</v>
      </c>
      <c r="R20" s="4" t="s">
        <v>85</v>
      </c>
      <c r="S20" s="4" t="s">
        <v>86</v>
      </c>
      <c r="T20" s="4" t="s">
        <v>87</v>
      </c>
      <c r="U20" s="4">
        <f>+VLOOKUP(N20,'[1]Reporte de Estructura - Dotació'!$O$6:$V$527,8,0)</f>
        <v>13</v>
      </c>
      <c r="V20" s="5">
        <v>610000</v>
      </c>
      <c r="W20" s="9">
        <f>+VLOOKUP(U20,'Bandas 2025'!$K$5:$N$16,4,0)</f>
        <v>1233179.9999999998</v>
      </c>
      <c r="X20" s="10">
        <f t="shared" si="1"/>
        <v>0.49465609237905261</v>
      </c>
      <c r="Y20" s="10" t="str">
        <f t="shared" si="2"/>
        <v>FUERA DE BANDA</v>
      </c>
    </row>
    <row r="21" spans="1:25" x14ac:dyDescent="0.25">
      <c r="A21" s="4" t="s">
        <v>299</v>
      </c>
      <c r="B21" s="4" t="s">
        <v>18</v>
      </c>
      <c r="C21" s="4" t="s">
        <v>1185</v>
      </c>
      <c r="D21" s="4" t="s">
        <v>1186</v>
      </c>
      <c r="E21" s="7">
        <v>6205</v>
      </c>
      <c r="F21" s="4">
        <v>104</v>
      </c>
      <c r="G21" s="4" t="str">
        <f>+VLOOKUP(E21,CeCos!$A$2:$B$49,2,0)</f>
        <v>Transporte</v>
      </c>
      <c r="H21" s="4" t="s">
        <v>74</v>
      </c>
      <c r="I21" s="4" t="str">
        <f>+VLOOKUP(E21,CeCos!$A$2:$D$49,4,0)</f>
        <v>Logística</v>
      </c>
      <c r="J21" s="4" t="s">
        <v>21</v>
      </c>
      <c r="K21" s="8">
        <v>36373</v>
      </c>
      <c r="L21" s="4">
        <v>25</v>
      </c>
      <c r="M21" s="4" t="s">
        <v>23</v>
      </c>
      <c r="N21" s="4" t="s">
        <v>548</v>
      </c>
      <c r="P21" s="4" t="s">
        <v>303</v>
      </c>
      <c r="R21" s="4" t="s">
        <v>304</v>
      </c>
      <c r="S21" s="4" t="s">
        <v>305</v>
      </c>
      <c r="T21" s="4" t="s">
        <v>306</v>
      </c>
      <c r="U21" s="4">
        <f>+VLOOKUP(N21,'[1]Reporte de Estructura - Dotació'!$O$6:$V$527,8,0)</f>
        <v>10</v>
      </c>
      <c r="V21" s="5">
        <v>570000</v>
      </c>
      <c r="W21" s="9">
        <f>+VLOOKUP(U21,'Bandas 2025'!$K$5:$N$16,4,0)</f>
        <v>638323.5294117647</v>
      </c>
      <c r="X21" s="10">
        <f t="shared" si="1"/>
        <v>0.89296410634474499</v>
      </c>
      <c r="Y21" s="10" t="str">
        <f t="shared" si="2"/>
        <v>DENTRO DE BANDA</v>
      </c>
    </row>
    <row r="22" spans="1:25" x14ac:dyDescent="0.25">
      <c r="A22" s="4" t="s">
        <v>17</v>
      </c>
      <c r="B22" s="4" t="s">
        <v>18</v>
      </c>
      <c r="C22" s="4" t="s">
        <v>1155</v>
      </c>
      <c r="D22" s="4" t="s">
        <v>1156</v>
      </c>
      <c r="E22" s="7">
        <v>6005</v>
      </c>
      <c r="F22" s="4">
        <v>27</v>
      </c>
      <c r="G22" s="4" t="str">
        <f>+VLOOKUP(E22,CeCos!$A$2:$B$49,2,0)</f>
        <v>Fabricación Y Envasado Mezclas Polvos</v>
      </c>
      <c r="H22" s="4" t="s">
        <v>74</v>
      </c>
      <c r="I22" s="4" t="str">
        <f>+VLOOKUP(E22,CeCos!$A$2:$D$49,4,0)</f>
        <v>Producción</v>
      </c>
      <c r="J22" s="4" t="s">
        <v>21</v>
      </c>
      <c r="K22" s="8">
        <v>35744</v>
      </c>
      <c r="L22" s="4">
        <v>27</v>
      </c>
      <c r="M22" s="4" t="s">
        <v>23</v>
      </c>
      <c r="N22" s="4" t="s">
        <v>111</v>
      </c>
      <c r="P22" s="4" t="s">
        <v>25</v>
      </c>
      <c r="R22" s="4" t="s">
        <v>417</v>
      </c>
      <c r="S22" s="4" t="s">
        <v>77</v>
      </c>
      <c r="T22" s="4" t="s">
        <v>418</v>
      </c>
      <c r="U22" s="4">
        <f>+VLOOKUP(N22,'[1]Reporte de Estructura - Dotació'!$O$6:$V$527,8,0)</f>
        <v>11</v>
      </c>
      <c r="V22" s="5">
        <v>600000</v>
      </c>
      <c r="W22" s="9">
        <f>+VLOOKUP(U22,'Bandas 2025'!$K$5:$N$16,4,0)</f>
        <v>758892.33870967734</v>
      </c>
      <c r="X22" s="10">
        <f t="shared" si="1"/>
        <v>0.7906259813087092</v>
      </c>
      <c r="Y22" s="10" t="str">
        <f t="shared" si="2"/>
        <v>FUERA DE BANDA</v>
      </c>
    </row>
    <row r="23" spans="1:25" x14ac:dyDescent="0.25">
      <c r="A23" s="4" t="s">
        <v>17</v>
      </c>
      <c r="B23" s="4" t="s">
        <v>18</v>
      </c>
      <c r="C23" s="4" t="s">
        <v>1157</v>
      </c>
      <c r="D23" s="4" t="s">
        <v>1158</v>
      </c>
      <c r="E23" s="7">
        <v>6204</v>
      </c>
      <c r="F23" s="4">
        <v>27</v>
      </c>
      <c r="G23" s="4" t="str">
        <f>+VLOOKUP(E23,CeCos!$A$2:$B$49,2,0)</f>
        <v>Despacho</v>
      </c>
      <c r="H23" s="4" t="s">
        <v>74</v>
      </c>
      <c r="I23" s="4" t="str">
        <f>+VLOOKUP(E23,CeCos!$A$2:$D$49,4,0)</f>
        <v>Logística</v>
      </c>
      <c r="J23" s="4" t="s">
        <v>21</v>
      </c>
      <c r="K23" s="8">
        <v>36807</v>
      </c>
      <c r="L23" s="4">
        <v>24</v>
      </c>
      <c r="M23" s="4" t="s">
        <v>23</v>
      </c>
      <c r="N23" s="4" t="s">
        <v>273</v>
      </c>
      <c r="P23" s="4" t="s">
        <v>25</v>
      </c>
      <c r="R23" s="4" t="s">
        <v>288</v>
      </c>
      <c r="S23" s="4" t="s">
        <v>289</v>
      </c>
      <c r="T23" s="4" t="s">
        <v>290</v>
      </c>
      <c r="U23" s="4">
        <f>+VLOOKUP(N23,'[1]Reporte de Estructura - Dotació'!$O$6:$V$527,8,0)</f>
        <v>10</v>
      </c>
      <c r="V23" s="5">
        <v>570000</v>
      </c>
      <c r="W23" s="9">
        <f>+VLOOKUP(U23,'Bandas 2025'!$K$5:$N$16,4,0)</f>
        <v>638323.5294117647</v>
      </c>
      <c r="X23" s="10">
        <f t="shared" si="1"/>
        <v>0.89296410634474499</v>
      </c>
      <c r="Y23" s="10" t="str">
        <f t="shared" si="2"/>
        <v>DENTRO DE BANDA</v>
      </c>
    </row>
    <row r="24" spans="1:25" x14ac:dyDescent="0.25">
      <c r="A24" s="4" t="s">
        <v>17</v>
      </c>
      <c r="B24" s="4" t="s">
        <v>18</v>
      </c>
      <c r="C24" s="4" t="s">
        <v>1145</v>
      </c>
      <c r="D24" s="4" t="s">
        <v>1146</v>
      </c>
      <c r="E24" s="7">
        <v>6005</v>
      </c>
      <c r="F24" s="4">
        <v>27</v>
      </c>
      <c r="G24" s="4" t="str">
        <f>+VLOOKUP(E24,CeCos!$A$2:$B$49,2,0)</f>
        <v>Fabricación Y Envasado Mezclas Polvos</v>
      </c>
      <c r="H24" s="4" t="s">
        <v>74</v>
      </c>
      <c r="I24" s="4" t="str">
        <f>+VLOOKUP(E24,CeCos!$A$2:$D$49,4,0)</f>
        <v>Producción</v>
      </c>
      <c r="J24" s="4" t="s">
        <v>21</v>
      </c>
      <c r="K24" s="8">
        <v>33289</v>
      </c>
      <c r="L24" s="4">
        <v>34</v>
      </c>
      <c r="M24" s="4" t="s">
        <v>23</v>
      </c>
      <c r="N24" s="4" t="s">
        <v>111</v>
      </c>
      <c r="P24" s="4" t="s">
        <v>25</v>
      </c>
      <c r="R24" s="4" t="s">
        <v>417</v>
      </c>
      <c r="S24" s="4" t="s">
        <v>77</v>
      </c>
      <c r="T24" s="4" t="s">
        <v>418</v>
      </c>
      <c r="U24" s="4">
        <f>+VLOOKUP(N24,'[1]Reporte de Estructura - Dotació'!$O$6:$V$527,8,0)</f>
        <v>11</v>
      </c>
      <c r="V24" s="5">
        <v>570000</v>
      </c>
      <c r="W24" s="9">
        <f>+VLOOKUP(U24,'Bandas 2025'!$K$5:$N$16,4,0)</f>
        <v>758892.33870967734</v>
      </c>
      <c r="X24" s="10">
        <f t="shared" si="1"/>
        <v>0.7510946822432738</v>
      </c>
      <c r="Y24" s="10" t="str">
        <f t="shared" si="2"/>
        <v>FUERA DE BANDA</v>
      </c>
    </row>
    <row r="25" spans="1:25" x14ac:dyDescent="0.25">
      <c r="A25" s="4" t="s">
        <v>17</v>
      </c>
      <c r="B25" s="4" t="s">
        <v>18</v>
      </c>
      <c r="C25" s="4" t="s">
        <v>1138</v>
      </c>
      <c r="D25" s="4" t="s">
        <v>1139</v>
      </c>
      <c r="E25" s="7">
        <v>6102</v>
      </c>
      <c r="F25" s="4">
        <v>27</v>
      </c>
      <c r="G25" s="4" t="str">
        <f>+VLOOKUP(E25,CeCos!$A$2:$B$49,2,0)</f>
        <v>Mantención</v>
      </c>
      <c r="H25" s="4" t="s">
        <v>74</v>
      </c>
      <c r="I25" s="4" t="str">
        <f>+VLOOKUP(E25,CeCos!$A$2:$D$49,4,0)</f>
        <v>Mantención, Infraestrutura y Medioambiebnte</v>
      </c>
      <c r="J25" s="4" t="s">
        <v>21</v>
      </c>
      <c r="K25" s="8">
        <v>34421</v>
      </c>
      <c r="L25" s="4">
        <v>31</v>
      </c>
      <c r="M25" s="4" t="s">
        <v>23</v>
      </c>
      <c r="N25" s="4" t="s">
        <v>344</v>
      </c>
      <c r="P25" s="4" t="s">
        <v>25</v>
      </c>
      <c r="R25" s="4" t="s">
        <v>345</v>
      </c>
      <c r="S25" s="4" t="s">
        <v>346</v>
      </c>
      <c r="T25" s="4" t="s">
        <v>347</v>
      </c>
      <c r="U25" s="4">
        <f>+VLOOKUP(N25,'[1]Reporte de Estructura - Dotació'!$O$6:$V$527,8,0)</f>
        <v>13</v>
      </c>
      <c r="V25" s="5">
        <v>1260000</v>
      </c>
      <c r="W25" s="9">
        <f>+VLOOKUP(U25,'Bandas 2025'!$K$5:$N$16,4,0)</f>
        <v>1233179.9999999998</v>
      </c>
      <c r="X25" s="10">
        <f t="shared" si="1"/>
        <v>1.0217486498321415</v>
      </c>
      <c r="Y25" s="10" t="str">
        <f t="shared" si="2"/>
        <v>DENTRO DE BANDA</v>
      </c>
    </row>
    <row r="26" spans="1:25" x14ac:dyDescent="0.25">
      <c r="A26" s="4" t="s">
        <v>42</v>
      </c>
      <c r="B26" s="4" t="s">
        <v>18</v>
      </c>
      <c r="C26" s="4" t="s">
        <v>833</v>
      </c>
      <c r="D26" s="4" t="s">
        <v>834</v>
      </c>
      <c r="E26" s="7">
        <v>3001</v>
      </c>
      <c r="F26" s="4">
        <v>88</v>
      </c>
      <c r="G26" s="4" t="str">
        <f>+VLOOKUP(E26,CeCos!$A$2:$B$49,2,0)</f>
        <v>Desarrollo Fragancias</v>
      </c>
      <c r="H26" s="4" t="s">
        <v>151</v>
      </c>
      <c r="I26" s="4" t="str">
        <f>+VLOOKUP(E26,CeCos!$A$2:$D$49,4,0)</f>
        <v>Laboratorio Fragancias</v>
      </c>
      <c r="J26" s="4" t="s">
        <v>21</v>
      </c>
      <c r="K26" s="8">
        <v>33276</v>
      </c>
      <c r="L26" s="4">
        <v>34</v>
      </c>
      <c r="M26" s="4" t="s">
        <v>23</v>
      </c>
      <c r="N26" s="4" t="s">
        <v>734</v>
      </c>
      <c r="P26" s="4" t="s">
        <v>48</v>
      </c>
      <c r="R26" s="4" t="s">
        <v>746</v>
      </c>
      <c r="S26" s="4" t="s">
        <v>747</v>
      </c>
      <c r="T26" s="4" t="s">
        <v>748</v>
      </c>
      <c r="U26" s="4">
        <f>+VLOOKUP(N26,'[1]Reporte de Estructura - Dotació'!$O$6:$V$527,8,0)</f>
        <v>15</v>
      </c>
      <c r="V26" s="5">
        <v>1680000</v>
      </c>
      <c r="W26" s="9">
        <f>+VLOOKUP(U26,'Bandas 2025'!$K$5:$N$16,4,0)</f>
        <v>2238729.1499999985</v>
      </c>
      <c r="X26" s="10">
        <f t="shared" si="1"/>
        <v>0.75042574935873829</v>
      </c>
      <c r="Y26" s="10" t="str">
        <f t="shared" si="2"/>
        <v>FUERA DE BANDA</v>
      </c>
    </row>
    <row r="27" spans="1:25" x14ac:dyDescent="0.25">
      <c r="A27" s="4" t="s">
        <v>17</v>
      </c>
      <c r="B27" s="4" t="s">
        <v>18</v>
      </c>
      <c r="C27" s="4" t="s">
        <v>628</v>
      </c>
      <c r="D27" s="4" t="s">
        <v>629</v>
      </c>
      <c r="E27" s="7">
        <v>7202</v>
      </c>
      <c r="F27" s="4">
        <v>2</v>
      </c>
      <c r="G27" s="4" t="str">
        <f>+VLOOKUP(E27,CeCos!$A$2:$B$49,2,0)</f>
        <v>Recursos Humanos</v>
      </c>
      <c r="H27" s="4" t="s">
        <v>45</v>
      </c>
      <c r="I27" s="4" t="str">
        <f>+VLOOKUP(E27,CeCos!$A$2:$D$49,4,0)</f>
        <v>RRHH</v>
      </c>
      <c r="J27" s="4" t="s">
        <v>31</v>
      </c>
      <c r="K27" s="8">
        <v>34624</v>
      </c>
      <c r="L27" s="4">
        <v>30</v>
      </c>
      <c r="M27" s="4" t="s">
        <v>23</v>
      </c>
      <c r="N27" s="4" t="s">
        <v>630</v>
      </c>
      <c r="P27" s="4" t="s">
        <v>25</v>
      </c>
      <c r="R27" s="4" t="s">
        <v>632</v>
      </c>
      <c r="S27" s="4" t="s">
        <v>633</v>
      </c>
      <c r="T27" s="4" t="s">
        <v>634</v>
      </c>
      <c r="U27" s="4">
        <f>+VLOOKUP(N27,'[1]Reporte de Estructura - Dotació'!$O$6:$V$527,8,0)</f>
        <v>15</v>
      </c>
      <c r="V27" s="5">
        <v>1500000</v>
      </c>
      <c r="W27" s="9">
        <f>+VLOOKUP(U27,'Bandas 2025'!$K$5:$N$16,4,0)</f>
        <v>2238729.1499999985</v>
      </c>
      <c r="X27" s="10">
        <f t="shared" si="1"/>
        <v>0.67002299049887348</v>
      </c>
      <c r="Y27" s="10" t="str">
        <f t="shared" si="2"/>
        <v>FUERA DE BANDA</v>
      </c>
    </row>
    <row r="28" spans="1:25" x14ac:dyDescent="0.25">
      <c r="A28" s="4" t="s">
        <v>17</v>
      </c>
      <c r="B28" s="4" t="s">
        <v>18</v>
      </c>
      <c r="C28" s="4" t="s">
        <v>727</v>
      </c>
      <c r="D28" s="4" t="s">
        <v>728</v>
      </c>
      <c r="E28" s="7">
        <v>7202</v>
      </c>
      <c r="F28" s="4">
        <v>2</v>
      </c>
      <c r="G28" s="4" t="str">
        <f>+VLOOKUP(E28,CeCos!$A$2:$B$49,2,0)</f>
        <v>Recursos Humanos</v>
      </c>
      <c r="H28" s="4" t="s">
        <v>45</v>
      </c>
      <c r="I28" s="4" t="str">
        <f>+VLOOKUP(E28,CeCos!$A$2:$D$49,4,0)</f>
        <v>RRHH</v>
      </c>
      <c r="J28" s="4" t="s">
        <v>21</v>
      </c>
      <c r="K28" s="8">
        <v>35666</v>
      </c>
      <c r="L28" s="4">
        <v>27</v>
      </c>
      <c r="M28" s="4" t="s">
        <v>23</v>
      </c>
      <c r="N28" s="4" t="s">
        <v>630</v>
      </c>
      <c r="P28" s="4" t="s">
        <v>25</v>
      </c>
      <c r="R28" s="4" t="s">
        <v>632</v>
      </c>
      <c r="S28" s="4" t="s">
        <v>633</v>
      </c>
      <c r="T28" s="4" t="s">
        <v>634</v>
      </c>
      <c r="U28" s="4">
        <f>+VLOOKUP(N28,'[1]Reporte de Estructura - Dotació'!$O$6:$V$527,8,0)</f>
        <v>15</v>
      </c>
      <c r="V28" s="5">
        <v>1150000</v>
      </c>
      <c r="W28" s="9">
        <f>+VLOOKUP(U28,'Bandas 2025'!$K$5:$N$16,4,0)</f>
        <v>2238729.1499999985</v>
      </c>
      <c r="X28" s="10">
        <f t="shared" si="1"/>
        <v>0.51368429271580296</v>
      </c>
      <c r="Y28" s="10" t="str">
        <f t="shared" si="2"/>
        <v>FUERA DE BANDA</v>
      </c>
    </row>
    <row r="29" spans="1:25" x14ac:dyDescent="0.25">
      <c r="A29" s="4" t="s">
        <v>17</v>
      </c>
      <c r="B29" s="4" t="s">
        <v>18</v>
      </c>
      <c r="C29" s="4" t="s">
        <v>760</v>
      </c>
      <c r="D29" s="4" t="s">
        <v>761</v>
      </c>
      <c r="E29" s="7">
        <v>4002</v>
      </c>
      <c r="F29" s="4">
        <v>61</v>
      </c>
      <c r="G29" s="4" t="str">
        <f>+VLOOKUP(E29,CeCos!$A$2:$B$49,2,0)</f>
        <v>Ventas Cárnica</v>
      </c>
      <c r="H29" s="4" t="s">
        <v>22</v>
      </c>
      <c r="I29" s="4" t="str">
        <f>+VLOOKUP(E29,CeCos!$A$2:$D$49,4,0)</f>
        <v>Comercial Cárnica</v>
      </c>
      <c r="J29" s="4" t="s">
        <v>21</v>
      </c>
      <c r="K29" s="8">
        <v>31089</v>
      </c>
      <c r="L29" s="4">
        <v>40</v>
      </c>
      <c r="M29" s="4" t="s">
        <v>378</v>
      </c>
      <c r="N29" s="4" t="s">
        <v>24</v>
      </c>
      <c r="P29" s="4" t="s">
        <v>25</v>
      </c>
      <c r="R29" s="4" t="s">
        <v>26</v>
      </c>
      <c r="S29" s="4" t="s">
        <v>27</v>
      </c>
      <c r="T29" s="4" t="s">
        <v>28</v>
      </c>
      <c r="U29" s="4">
        <f>+VLOOKUP(N29,'[1]Reporte de Estructura - Dotació'!$O$6:$V$527,8,0)</f>
        <v>15</v>
      </c>
      <c r="V29" s="5">
        <v>3450000</v>
      </c>
      <c r="W29" s="9">
        <f>+VLOOKUP(U29,'Bandas 2025'!$K$5:$N$16,4,0)</f>
        <v>2238729.1499999985</v>
      </c>
      <c r="X29" s="10">
        <f t="shared" si="1"/>
        <v>1.5410528781474089</v>
      </c>
      <c r="Y29" s="10" t="str">
        <f t="shared" si="2"/>
        <v>FUERA DE BANDA</v>
      </c>
    </row>
    <row r="30" spans="1:25" x14ac:dyDescent="0.25">
      <c r="A30" s="4" t="s">
        <v>17</v>
      </c>
      <c r="B30" s="4" t="s">
        <v>18</v>
      </c>
      <c r="C30" s="4" t="s">
        <v>19</v>
      </c>
      <c r="D30" s="4" t="s">
        <v>20</v>
      </c>
      <c r="E30" s="7">
        <v>4002</v>
      </c>
      <c r="F30" s="4">
        <v>61</v>
      </c>
      <c r="G30" s="4" t="str">
        <f>+VLOOKUP(E30,CeCos!$A$2:$B$49,2,0)</f>
        <v>Ventas Cárnica</v>
      </c>
      <c r="H30" s="4" t="s">
        <v>22</v>
      </c>
      <c r="I30" s="4" t="str">
        <f>+VLOOKUP(E30,CeCos!$A$2:$D$49,4,0)</f>
        <v>Comercial Cárnica</v>
      </c>
      <c r="J30" s="4" t="s">
        <v>21</v>
      </c>
      <c r="K30" s="8">
        <v>32920</v>
      </c>
      <c r="L30" s="4">
        <v>35</v>
      </c>
      <c r="M30" s="4" t="s">
        <v>23</v>
      </c>
      <c r="N30" s="4" t="s">
        <v>24</v>
      </c>
      <c r="P30" s="4" t="s">
        <v>25</v>
      </c>
      <c r="R30" s="4" t="s">
        <v>26</v>
      </c>
      <c r="S30" s="4" t="s">
        <v>27</v>
      </c>
      <c r="T30" s="4" t="s">
        <v>28</v>
      </c>
      <c r="U30" s="4">
        <f>+VLOOKUP(N30,'[1]Reporte de Estructura - Dotació'!$O$6:$V$527,8,0)</f>
        <v>15</v>
      </c>
      <c r="V30" s="5">
        <v>3100000</v>
      </c>
      <c r="W30" s="9">
        <f>+VLOOKUP(U30,'Bandas 2025'!$K$5:$N$16,4,0)</f>
        <v>2238729.1499999985</v>
      </c>
      <c r="X30" s="10">
        <f t="shared" si="1"/>
        <v>1.3847141803643384</v>
      </c>
      <c r="Y30" s="10" t="str">
        <f t="shared" si="2"/>
        <v>FUERA DE BANDA</v>
      </c>
    </row>
    <row r="31" spans="1:25" x14ac:dyDescent="0.25">
      <c r="A31" s="4" t="s">
        <v>17</v>
      </c>
      <c r="B31" s="4" t="s">
        <v>18</v>
      </c>
      <c r="C31" s="4" t="s">
        <v>1140</v>
      </c>
      <c r="D31" s="4" t="s">
        <v>1141</v>
      </c>
      <c r="E31" s="7">
        <v>6202</v>
      </c>
      <c r="F31" s="4">
        <v>2</v>
      </c>
      <c r="G31" s="4" t="str">
        <f>+VLOOKUP(E31,CeCos!$A$2:$B$49,2,0)</f>
        <v>Compras Nacionales</v>
      </c>
      <c r="H31" s="4" t="s">
        <v>45</v>
      </c>
      <c r="I31" s="4" t="str">
        <f>+VLOOKUP(E31,CeCos!$A$2:$D$49,4,0)</f>
        <v>Abastecimiento</v>
      </c>
      <c r="J31" s="4" t="s">
        <v>31</v>
      </c>
      <c r="K31" s="8">
        <v>33718</v>
      </c>
      <c r="L31" s="4">
        <v>32</v>
      </c>
      <c r="M31" s="4" t="s">
        <v>23</v>
      </c>
      <c r="N31" s="4" t="s">
        <v>54</v>
      </c>
      <c r="P31" s="4" t="s">
        <v>25</v>
      </c>
      <c r="R31" s="4" t="s">
        <v>55</v>
      </c>
      <c r="S31" s="4" t="s">
        <v>56</v>
      </c>
      <c r="T31" s="4" t="s">
        <v>57</v>
      </c>
      <c r="U31" s="4">
        <f>+VLOOKUP(N31,'[1]Reporte de Estructura - Dotació'!$O$6:$V$527,8,0)</f>
        <v>15</v>
      </c>
      <c r="V31" s="5">
        <v>2914000</v>
      </c>
      <c r="W31" s="9">
        <f>+VLOOKUP(U31,'Bandas 2025'!$K$5:$N$16,4,0)</f>
        <v>2238729.1499999985</v>
      </c>
      <c r="X31" s="10">
        <f t="shared" si="1"/>
        <v>1.3016313295424782</v>
      </c>
      <c r="Y31" s="10" t="str">
        <f t="shared" si="2"/>
        <v>FUERA DE BANDA</v>
      </c>
    </row>
    <row r="32" spans="1:25" x14ac:dyDescent="0.25">
      <c r="A32" s="4" t="s">
        <v>17</v>
      </c>
      <c r="B32" s="4" t="s">
        <v>18</v>
      </c>
      <c r="C32" s="4" t="s">
        <v>1134</v>
      </c>
      <c r="D32" s="4" t="s">
        <v>1135</v>
      </c>
      <c r="E32" s="7">
        <v>6003</v>
      </c>
      <c r="F32" s="4">
        <v>27</v>
      </c>
      <c r="G32" s="4" t="str">
        <f>+VLOOKUP(E32,CeCos!$A$2:$B$49,2,0)</f>
        <v>Fabricación Y Envasado De Esencias</v>
      </c>
      <c r="H32" s="4" t="s">
        <v>74</v>
      </c>
      <c r="I32" s="4" t="str">
        <f>+VLOOKUP(E32,CeCos!$A$2:$D$49,4,0)</f>
        <v>Producción</v>
      </c>
      <c r="J32" s="4" t="s">
        <v>21</v>
      </c>
      <c r="K32" s="8">
        <v>37572</v>
      </c>
      <c r="L32" s="4">
        <v>22</v>
      </c>
      <c r="M32" s="4" t="s">
        <v>23</v>
      </c>
      <c r="N32" s="4" t="s">
        <v>111</v>
      </c>
      <c r="P32" s="4" t="s">
        <v>25</v>
      </c>
      <c r="R32" s="4" t="s">
        <v>421</v>
      </c>
      <c r="S32" s="4" t="s">
        <v>77</v>
      </c>
      <c r="T32" s="4" t="s">
        <v>422</v>
      </c>
      <c r="U32" s="4">
        <f>+VLOOKUP(N32,'[1]Reporte de Estructura - Dotació'!$O$6:$V$527,8,0)</f>
        <v>11</v>
      </c>
      <c r="V32" s="5">
        <v>570000</v>
      </c>
      <c r="W32" s="9">
        <f>+VLOOKUP(U32,'Bandas 2025'!$K$5:$N$16,4,0)</f>
        <v>758892.33870967734</v>
      </c>
      <c r="X32" s="10">
        <f t="shared" si="1"/>
        <v>0.7510946822432738</v>
      </c>
      <c r="Y32" s="10" t="str">
        <f t="shared" si="2"/>
        <v>FUERA DE BANDA</v>
      </c>
    </row>
    <row r="33" spans="1:25" x14ac:dyDescent="0.25">
      <c r="A33" s="4" t="s">
        <v>17</v>
      </c>
      <c r="B33" s="4" t="s">
        <v>18</v>
      </c>
      <c r="C33" s="4" t="s">
        <v>1136</v>
      </c>
      <c r="D33" s="4" t="s">
        <v>1137</v>
      </c>
      <c r="E33" s="7">
        <v>6204</v>
      </c>
      <c r="F33" s="4">
        <v>27</v>
      </c>
      <c r="G33" s="4" t="str">
        <f>+VLOOKUP(E33,CeCos!$A$2:$B$49,2,0)</f>
        <v>Despacho</v>
      </c>
      <c r="H33" s="4" t="s">
        <v>74</v>
      </c>
      <c r="I33" s="4" t="str">
        <f>+VLOOKUP(E33,CeCos!$A$2:$D$49,4,0)</f>
        <v>Logística</v>
      </c>
      <c r="J33" s="4" t="s">
        <v>21</v>
      </c>
      <c r="K33" s="8">
        <v>36077</v>
      </c>
      <c r="L33" s="4">
        <v>26</v>
      </c>
      <c r="M33" s="4" t="s">
        <v>23</v>
      </c>
      <c r="N33" s="4" t="s">
        <v>273</v>
      </c>
      <c r="P33" s="4" t="s">
        <v>25</v>
      </c>
      <c r="R33" s="4" t="s">
        <v>288</v>
      </c>
      <c r="S33" s="4" t="s">
        <v>289</v>
      </c>
      <c r="T33" s="4" t="s">
        <v>290</v>
      </c>
      <c r="U33" s="4">
        <f>+VLOOKUP(N33,'[1]Reporte de Estructura - Dotació'!$O$6:$V$527,8,0)</f>
        <v>10</v>
      </c>
      <c r="V33" s="5">
        <v>570000</v>
      </c>
      <c r="W33" s="9">
        <f>+VLOOKUP(U33,'Bandas 2025'!$K$5:$N$16,4,0)</f>
        <v>638323.5294117647</v>
      </c>
      <c r="X33" s="10">
        <f t="shared" si="1"/>
        <v>0.89296410634474499</v>
      </c>
      <c r="Y33" s="10" t="str">
        <f t="shared" si="2"/>
        <v>DENTRO DE BANDA</v>
      </c>
    </row>
    <row r="34" spans="1:25" x14ac:dyDescent="0.25">
      <c r="A34" s="4" t="s">
        <v>17</v>
      </c>
      <c r="B34" s="4" t="s">
        <v>397</v>
      </c>
      <c r="C34" s="4" t="s">
        <v>768</v>
      </c>
      <c r="D34" s="4" t="s">
        <v>769</v>
      </c>
      <c r="E34" s="7">
        <v>2007</v>
      </c>
      <c r="F34" s="4">
        <v>61</v>
      </c>
      <c r="G34" s="4" t="str">
        <f>+VLOOKUP(E34,CeCos!$A$2:$B$49,2,0)</f>
        <v>Marketing Sabores</v>
      </c>
      <c r="H34" s="4" t="s">
        <v>22</v>
      </c>
      <c r="I34" s="4" t="str">
        <f>+VLOOKUP(E34,CeCos!$A$2:$D$49,4,0)</f>
        <v>Comercial Sabores</v>
      </c>
      <c r="J34" s="4" t="s">
        <v>21</v>
      </c>
      <c r="K34" s="8">
        <v>33577</v>
      </c>
      <c r="L34" s="4">
        <v>33</v>
      </c>
      <c r="M34" s="4" t="s">
        <v>23</v>
      </c>
      <c r="N34" s="4" t="s">
        <v>670</v>
      </c>
      <c r="P34" s="4" t="s">
        <v>25</v>
      </c>
      <c r="R34" s="4" t="s">
        <v>33</v>
      </c>
      <c r="S34" s="4" t="s">
        <v>34</v>
      </c>
      <c r="T34" s="4" t="s">
        <v>35</v>
      </c>
      <c r="U34" s="4">
        <f>+VLOOKUP(N34,'[1]Reporte de Estructura - Dotació'!$O$6:$V$527,8,0)</f>
        <v>14</v>
      </c>
      <c r="V34" s="5">
        <v>4047000</v>
      </c>
      <c r="W34" s="9">
        <f>+VLOOKUP(U34,'Bandas 2025'!$K$5:$N$16,4,0)</f>
        <v>1622267.4999999986</v>
      </c>
      <c r="X34" s="10">
        <f t="shared" si="1"/>
        <v>2.4946563991450259</v>
      </c>
      <c r="Y34" s="10" t="str">
        <f t="shared" si="2"/>
        <v>FUERA DE BANDA</v>
      </c>
    </row>
    <row r="35" spans="1:25" x14ac:dyDescent="0.25">
      <c r="A35" s="4" t="s">
        <v>17</v>
      </c>
      <c r="B35" s="4" t="s">
        <v>18</v>
      </c>
      <c r="C35" s="4" t="s">
        <v>524</v>
      </c>
      <c r="D35" s="4" t="s">
        <v>525</v>
      </c>
      <c r="E35" s="7">
        <v>6001</v>
      </c>
      <c r="F35" s="4">
        <v>27</v>
      </c>
      <c r="G35" s="4" t="str">
        <f>+VLOOKUP(E35,CeCos!$A$2:$B$49,2,0)</f>
        <v>Administración Gral De Producción</v>
      </c>
      <c r="H35" s="4" t="s">
        <v>74</v>
      </c>
      <c r="I35" s="4" t="str">
        <f>+VLOOKUP(E35,CeCos!$A$2:$D$49,4,0)</f>
        <v>Producción</v>
      </c>
      <c r="J35" s="4" t="s">
        <v>31</v>
      </c>
      <c r="K35" s="8">
        <v>36140</v>
      </c>
      <c r="L35" s="4">
        <v>26</v>
      </c>
      <c r="M35" s="4" t="s">
        <v>23</v>
      </c>
      <c r="N35" s="4" t="s">
        <v>526</v>
      </c>
      <c r="P35" s="4" t="s">
        <v>25</v>
      </c>
      <c r="R35" s="4" t="s">
        <v>527</v>
      </c>
      <c r="S35" s="4" t="s">
        <v>528</v>
      </c>
      <c r="T35" s="4" t="s">
        <v>529</v>
      </c>
      <c r="U35" s="4">
        <f>+VLOOKUP(N35,'[1]Reporte de Estructura - Dotació'!$O$6:$V$527,8,0)</f>
        <v>13</v>
      </c>
      <c r="V35" s="5">
        <v>820000</v>
      </c>
      <c r="W35" s="9">
        <f>+VLOOKUP(U35,'Bandas 2025'!$K$5:$N$16,4,0)</f>
        <v>1233179.9999999998</v>
      </c>
      <c r="X35" s="10">
        <f t="shared" si="1"/>
        <v>0.66494753401774287</v>
      </c>
      <c r="Y35" s="10" t="str">
        <f t="shared" si="2"/>
        <v>FUERA DE BANDA</v>
      </c>
    </row>
    <row r="36" spans="1:25" x14ac:dyDescent="0.25">
      <c r="A36" s="4" t="s">
        <v>17</v>
      </c>
      <c r="B36" s="4" t="s">
        <v>18</v>
      </c>
      <c r="C36" s="4" t="s">
        <v>853</v>
      </c>
      <c r="D36" s="4" t="s">
        <v>854</v>
      </c>
      <c r="E36" s="7">
        <v>6003</v>
      </c>
      <c r="F36" s="4">
        <v>27</v>
      </c>
      <c r="G36" s="4" t="str">
        <f>+VLOOKUP(E36,CeCos!$A$2:$B$49,2,0)</f>
        <v>Fabricación Y Envasado De Esencias</v>
      </c>
      <c r="H36" s="4" t="s">
        <v>74</v>
      </c>
      <c r="I36" s="4" t="str">
        <f>+VLOOKUP(E36,CeCos!$A$2:$D$49,4,0)</f>
        <v>Producción</v>
      </c>
      <c r="J36" s="4" t="s">
        <v>31</v>
      </c>
      <c r="K36" s="8">
        <v>31269</v>
      </c>
      <c r="L36" s="4">
        <v>39</v>
      </c>
      <c r="M36" s="4" t="s">
        <v>46</v>
      </c>
      <c r="N36" s="4" t="s">
        <v>136</v>
      </c>
      <c r="P36" s="4" t="s">
        <v>25</v>
      </c>
      <c r="R36" s="4" t="s">
        <v>421</v>
      </c>
      <c r="S36" s="4" t="s">
        <v>77</v>
      </c>
      <c r="T36" s="4" t="s">
        <v>422</v>
      </c>
      <c r="U36" s="4">
        <f>+VLOOKUP(N36,'[1]Reporte de Estructura - Dotació'!$O$6:$V$527,8,0)</f>
        <v>14</v>
      </c>
      <c r="V36" s="5">
        <v>1075000</v>
      </c>
      <c r="W36" s="9">
        <f>+VLOOKUP(U36,'Bandas 2025'!$K$5:$N$16,4,0)</f>
        <v>1622267.4999999986</v>
      </c>
      <c r="X36" s="10">
        <f t="shared" si="1"/>
        <v>0.66265273760338594</v>
      </c>
      <c r="Y36" s="10" t="str">
        <f t="shared" si="2"/>
        <v>FUERA DE BANDA</v>
      </c>
    </row>
    <row r="37" spans="1:25" x14ac:dyDescent="0.25">
      <c r="A37" s="4" t="s">
        <v>17</v>
      </c>
      <c r="B37" s="4" t="s">
        <v>18</v>
      </c>
      <c r="C37" s="4" t="s">
        <v>415</v>
      </c>
      <c r="D37" s="4" t="s">
        <v>416</v>
      </c>
      <c r="E37" s="7">
        <v>6005</v>
      </c>
      <c r="F37" s="4">
        <v>27</v>
      </c>
      <c r="G37" s="4" t="str">
        <f>+VLOOKUP(E37,CeCos!$A$2:$B$49,2,0)</f>
        <v>Fabricación Y Envasado Mezclas Polvos</v>
      </c>
      <c r="H37" s="4" t="s">
        <v>74</v>
      </c>
      <c r="I37" s="4" t="str">
        <f>+VLOOKUP(E37,CeCos!$A$2:$D$49,4,0)</f>
        <v>Producción</v>
      </c>
      <c r="J37" s="4" t="s">
        <v>21</v>
      </c>
      <c r="K37" s="8">
        <v>26722</v>
      </c>
      <c r="L37" s="4">
        <v>52</v>
      </c>
      <c r="M37" s="4" t="s">
        <v>23</v>
      </c>
      <c r="N37" s="4" t="s">
        <v>111</v>
      </c>
      <c r="P37" s="4" t="s">
        <v>25</v>
      </c>
      <c r="R37" s="4" t="s">
        <v>417</v>
      </c>
      <c r="S37" s="4" t="s">
        <v>77</v>
      </c>
      <c r="T37" s="4" t="s">
        <v>418</v>
      </c>
      <c r="U37" s="4">
        <f>+VLOOKUP(N37,'[1]Reporte de Estructura - Dotació'!$O$6:$V$527,8,0)</f>
        <v>11</v>
      </c>
      <c r="V37" s="5">
        <v>730000</v>
      </c>
      <c r="W37" s="9">
        <f>+VLOOKUP(U37,'Bandas 2025'!$K$5:$N$16,4,0)</f>
        <v>758892.33870967734</v>
      </c>
      <c r="X37" s="10">
        <f t="shared" si="1"/>
        <v>0.9619282772589296</v>
      </c>
      <c r="Y37" s="10" t="str">
        <f t="shared" si="2"/>
        <v>DENTRO DE BANDA</v>
      </c>
    </row>
    <row r="38" spans="1:25" x14ac:dyDescent="0.25">
      <c r="A38" s="4" t="s">
        <v>17</v>
      </c>
      <c r="B38" s="4" t="s">
        <v>18</v>
      </c>
      <c r="C38" s="4" t="s">
        <v>419</v>
      </c>
      <c r="D38" s="4" t="s">
        <v>420</v>
      </c>
      <c r="E38" s="7">
        <v>6003</v>
      </c>
      <c r="F38" s="4">
        <v>27</v>
      </c>
      <c r="G38" s="4" t="str">
        <f>+VLOOKUP(E38,CeCos!$A$2:$B$49,2,0)</f>
        <v>Fabricación Y Envasado De Esencias</v>
      </c>
      <c r="H38" s="4" t="s">
        <v>74</v>
      </c>
      <c r="I38" s="4" t="str">
        <f>+VLOOKUP(E38,CeCos!$A$2:$D$49,4,0)</f>
        <v>Producción</v>
      </c>
      <c r="J38" s="4" t="s">
        <v>21</v>
      </c>
      <c r="K38" s="8">
        <v>29694</v>
      </c>
      <c r="L38" s="4">
        <v>43</v>
      </c>
      <c r="M38" s="4" t="s">
        <v>46</v>
      </c>
      <c r="N38" s="4" t="s">
        <v>111</v>
      </c>
      <c r="P38" s="4" t="s">
        <v>25</v>
      </c>
      <c r="R38" s="4" t="s">
        <v>421</v>
      </c>
      <c r="S38" s="4" t="s">
        <v>77</v>
      </c>
      <c r="T38" s="4" t="s">
        <v>422</v>
      </c>
      <c r="U38" s="4">
        <f>+VLOOKUP(N38,'[1]Reporte de Estructura - Dotació'!$O$6:$V$527,8,0)</f>
        <v>11</v>
      </c>
      <c r="V38" s="5">
        <v>825000</v>
      </c>
      <c r="W38" s="9">
        <f>+VLOOKUP(U38,'Bandas 2025'!$K$5:$N$16,4,0)</f>
        <v>758892.33870967734</v>
      </c>
      <c r="X38" s="10">
        <f t="shared" si="1"/>
        <v>1.0871107242994753</v>
      </c>
      <c r="Y38" s="10" t="str">
        <f t="shared" si="2"/>
        <v>DENTRO DE BANDA</v>
      </c>
    </row>
    <row r="39" spans="1:25" x14ac:dyDescent="0.25">
      <c r="A39" s="4" t="s">
        <v>17</v>
      </c>
      <c r="B39" s="4" t="s">
        <v>18</v>
      </c>
      <c r="C39" s="4" t="s">
        <v>824</v>
      </c>
      <c r="D39" s="4" t="s">
        <v>825</v>
      </c>
      <c r="E39" s="7">
        <v>2002</v>
      </c>
      <c r="F39" s="4">
        <v>61</v>
      </c>
      <c r="G39" s="4" t="str">
        <f>+VLOOKUP(E39,CeCos!$A$2:$B$49,2,0)</f>
        <v>Desarrollo Sabores Dulces</v>
      </c>
      <c r="H39" s="4" t="s">
        <v>22</v>
      </c>
      <c r="I39" s="4" t="str">
        <f>+VLOOKUP(E39,CeCos!$A$2:$D$49,4,0)</f>
        <v>Laboratorio Sabores</v>
      </c>
      <c r="J39" s="4" t="s">
        <v>21</v>
      </c>
      <c r="K39" s="8">
        <v>35777</v>
      </c>
      <c r="L39" s="4">
        <v>27</v>
      </c>
      <c r="M39" s="4" t="s">
        <v>23</v>
      </c>
      <c r="N39" s="4" t="s">
        <v>84</v>
      </c>
      <c r="P39" s="4" t="s">
        <v>25</v>
      </c>
      <c r="R39" s="4" t="s">
        <v>1413</v>
      </c>
      <c r="S39" s="4" t="s">
        <v>1404</v>
      </c>
      <c r="T39" s="4" t="s">
        <v>652</v>
      </c>
      <c r="U39" s="4">
        <f>+VLOOKUP(N39,'[1]Reporte de Estructura - Dotació'!$O$6:$V$527,8,0)</f>
        <v>13</v>
      </c>
      <c r="V39" s="5">
        <v>780000</v>
      </c>
      <c r="W39" s="9">
        <f>+VLOOKUP(U39,'Bandas 2025'!$K$5:$N$16,4,0)</f>
        <v>1233179.9999999998</v>
      </c>
      <c r="X39" s="10">
        <f t="shared" si="1"/>
        <v>0.63251106894370668</v>
      </c>
      <c r="Y39" s="10" t="str">
        <f t="shared" si="2"/>
        <v>FUERA DE BANDA</v>
      </c>
    </row>
    <row r="40" spans="1:25" x14ac:dyDescent="0.25">
      <c r="A40" s="4" t="s">
        <v>17</v>
      </c>
      <c r="B40" s="4" t="s">
        <v>18</v>
      </c>
      <c r="C40" s="4" t="s">
        <v>993</v>
      </c>
      <c r="D40" s="4" t="s">
        <v>994</v>
      </c>
      <c r="E40" s="7">
        <v>6001</v>
      </c>
      <c r="F40" s="4">
        <v>27</v>
      </c>
      <c r="G40" s="4" t="str">
        <f>+VLOOKUP(E40,CeCos!$A$2:$B$49,2,0)</f>
        <v>Administración Gral De Producción</v>
      </c>
      <c r="H40" s="4" t="s">
        <v>74</v>
      </c>
      <c r="I40" s="4" t="str">
        <f>+VLOOKUP(E40,CeCos!$A$2:$D$49,4,0)</f>
        <v>Producción</v>
      </c>
      <c r="J40" s="4" t="s">
        <v>21</v>
      </c>
      <c r="K40" s="8">
        <v>22403</v>
      </c>
      <c r="L40" s="4">
        <v>63</v>
      </c>
      <c r="M40" s="4" t="s">
        <v>46</v>
      </c>
      <c r="N40" s="4" t="s">
        <v>98</v>
      </c>
      <c r="P40" s="4" t="s">
        <v>25</v>
      </c>
      <c r="R40" s="4" t="s">
        <v>527</v>
      </c>
      <c r="S40" s="4" t="s">
        <v>528</v>
      </c>
      <c r="T40" s="4" t="s">
        <v>529</v>
      </c>
      <c r="U40" s="4">
        <f>+VLOOKUP(N40,'[1]Reporte de Estructura - Dotació'!$O$6:$V$527,8,0)</f>
        <v>14</v>
      </c>
      <c r="V40" s="5">
        <v>2000000</v>
      </c>
      <c r="W40" s="9">
        <f>+VLOOKUP(U40,'Bandas 2025'!$K$5:$N$16,4,0)</f>
        <v>1622267.4999999986</v>
      </c>
      <c r="X40" s="10">
        <f t="shared" si="1"/>
        <v>1.2328423025179274</v>
      </c>
      <c r="Y40" s="10" t="str">
        <f t="shared" si="2"/>
        <v>FUERA DE BANDA</v>
      </c>
    </row>
    <row r="41" spans="1:25" x14ac:dyDescent="0.25">
      <c r="A41" s="4" t="s">
        <v>17</v>
      </c>
      <c r="B41" s="4" t="s">
        <v>18</v>
      </c>
      <c r="C41" s="4" t="s">
        <v>208</v>
      </c>
      <c r="D41" s="4" t="s">
        <v>209</v>
      </c>
      <c r="E41" s="7">
        <v>2011</v>
      </c>
      <c r="F41" s="4">
        <v>61</v>
      </c>
      <c r="G41" s="4" t="str">
        <f>+VLOOKUP(E41,CeCos!$A$2:$B$49,2,0)</f>
        <v>Muestras Sabores</v>
      </c>
      <c r="H41" s="4" t="s">
        <v>22</v>
      </c>
      <c r="I41" s="4" t="str">
        <f>+VLOOKUP(E41,CeCos!$A$2:$D$49,4,0)</f>
        <v>Laboratorio Sabores</v>
      </c>
      <c r="J41" s="4" t="s">
        <v>21</v>
      </c>
      <c r="K41" s="8">
        <v>36465</v>
      </c>
      <c r="L41" s="4">
        <v>25</v>
      </c>
      <c r="M41" s="4" t="s">
        <v>23</v>
      </c>
      <c r="N41" s="4" t="s">
        <v>84</v>
      </c>
      <c r="P41" s="4" t="s">
        <v>25</v>
      </c>
      <c r="R41" s="4" t="s">
        <v>146</v>
      </c>
      <c r="S41" s="4" t="s">
        <v>147</v>
      </c>
      <c r="T41" s="4" t="s">
        <v>148</v>
      </c>
      <c r="U41" s="4">
        <f>+VLOOKUP(N41,'[1]Reporte de Estructura - Dotació'!$O$6:$V$527,8,0)</f>
        <v>13</v>
      </c>
      <c r="V41" s="5">
        <v>682000</v>
      </c>
      <c r="W41" s="9">
        <f>+VLOOKUP(U41,'Bandas 2025'!$K$5:$N$16,4,0)</f>
        <v>1233179.9999999998</v>
      </c>
      <c r="X41" s="10">
        <f t="shared" si="1"/>
        <v>0.55304172951231789</v>
      </c>
      <c r="Y41" s="10" t="str">
        <f t="shared" si="2"/>
        <v>FUERA DE BANDA</v>
      </c>
    </row>
    <row r="42" spans="1:25" x14ac:dyDescent="0.25">
      <c r="A42" s="4" t="s">
        <v>17</v>
      </c>
      <c r="B42" s="4" t="s">
        <v>18</v>
      </c>
      <c r="C42" s="4" t="s">
        <v>1149</v>
      </c>
      <c r="D42" s="4" t="s">
        <v>1150</v>
      </c>
      <c r="E42" s="7">
        <v>6005</v>
      </c>
      <c r="F42" s="4">
        <v>27</v>
      </c>
      <c r="G42" s="4" t="str">
        <f>+VLOOKUP(E42,CeCos!$A$2:$B$49,2,0)</f>
        <v>Fabricación Y Envasado Mezclas Polvos</v>
      </c>
      <c r="H42" s="4" t="s">
        <v>74</v>
      </c>
      <c r="I42" s="4" t="str">
        <f>+VLOOKUP(E42,CeCos!$A$2:$D$49,4,0)</f>
        <v>Producción</v>
      </c>
      <c r="J42" s="4" t="s">
        <v>21</v>
      </c>
      <c r="K42" s="8">
        <v>26453</v>
      </c>
      <c r="L42" s="4">
        <v>52</v>
      </c>
      <c r="M42" s="4" t="s">
        <v>116</v>
      </c>
      <c r="N42" s="4" t="s">
        <v>111</v>
      </c>
      <c r="P42" s="4" t="s">
        <v>25</v>
      </c>
      <c r="R42" s="4" t="s">
        <v>417</v>
      </c>
      <c r="S42" s="4" t="s">
        <v>77</v>
      </c>
      <c r="T42" s="4" t="s">
        <v>418</v>
      </c>
      <c r="U42" s="4">
        <f>+VLOOKUP(N42,'[1]Reporte de Estructura - Dotació'!$O$6:$V$527,8,0)</f>
        <v>11</v>
      </c>
      <c r="V42" s="5">
        <v>570000</v>
      </c>
      <c r="W42" s="9">
        <f>+VLOOKUP(U42,'Bandas 2025'!$K$5:$N$16,4,0)</f>
        <v>758892.33870967734</v>
      </c>
      <c r="X42" s="10">
        <f t="shared" si="1"/>
        <v>0.7510946822432738</v>
      </c>
      <c r="Y42" s="10" t="str">
        <f t="shared" si="2"/>
        <v>FUERA DE BANDA</v>
      </c>
    </row>
    <row r="43" spans="1:25" x14ac:dyDescent="0.25">
      <c r="A43" s="4" t="s">
        <v>42</v>
      </c>
      <c r="B43" s="4" t="s">
        <v>18</v>
      </c>
      <c r="C43" s="4" t="s">
        <v>740</v>
      </c>
      <c r="D43" s="4" t="s">
        <v>741</v>
      </c>
      <c r="E43" s="7">
        <v>2005</v>
      </c>
      <c r="F43" s="4">
        <v>95</v>
      </c>
      <c r="G43" s="4" t="str">
        <f>+VLOOKUP(E43,CeCos!$A$2:$B$49,2,0)</f>
        <v>Ventas Sabores</v>
      </c>
      <c r="H43" s="4" t="s">
        <v>22</v>
      </c>
      <c r="I43" s="4" t="str">
        <f>+VLOOKUP(E43,CeCos!$A$2:$D$49,4,0)</f>
        <v>Comercial Sabores</v>
      </c>
      <c r="J43" s="4" t="s">
        <v>21</v>
      </c>
      <c r="K43" s="8">
        <v>29119</v>
      </c>
      <c r="L43" s="4">
        <v>45</v>
      </c>
      <c r="M43" s="4" t="s">
        <v>46</v>
      </c>
      <c r="N43" s="4" t="s">
        <v>24</v>
      </c>
      <c r="P43" s="4" t="s">
        <v>48</v>
      </c>
      <c r="R43" s="4" t="s">
        <v>49</v>
      </c>
      <c r="S43" s="4" t="s">
        <v>50</v>
      </c>
      <c r="T43" s="4" t="s">
        <v>51</v>
      </c>
      <c r="U43" s="4">
        <f>+VLOOKUP(N43,'[1]Reporte de Estructura - Dotació'!$O$6:$V$527,8,0)</f>
        <v>15</v>
      </c>
      <c r="V43" s="5">
        <v>2373000</v>
      </c>
      <c r="W43" s="9">
        <f>+VLOOKUP(U43,'Bandas 2025'!$K$5:$N$16,4,0)</f>
        <v>2238729.1499999985</v>
      </c>
      <c r="X43" s="10">
        <f t="shared" si="1"/>
        <v>1.0599763709692178</v>
      </c>
      <c r="Y43" s="10" t="str">
        <f t="shared" si="2"/>
        <v>DENTRO DE BANDA</v>
      </c>
    </row>
    <row r="44" spans="1:25" x14ac:dyDescent="0.25">
      <c r="A44" s="4" t="s">
        <v>299</v>
      </c>
      <c r="B44" s="4" t="s">
        <v>18</v>
      </c>
      <c r="C44" s="4" t="s">
        <v>300</v>
      </c>
      <c r="D44" s="4" t="s">
        <v>301</v>
      </c>
      <c r="E44" s="7">
        <v>6205</v>
      </c>
      <c r="F44" s="4">
        <v>104</v>
      </c>
      <c r="G44" s="4" t="str">
        <f>+VLOOKUP(E44,CeCos!$A$2:$B$49,2,0)</f>
        <v>Transporte</v>
      </c>
      <c r="H44" s="4" t="s">
        <v>74</v>
      </c>
      <c r="I44" s="4" t="str">
        <f>+VLOOKUP(E44,CeCos!$A$2:$D$49,4,0)</f>
        <v>Logística</v>
      </c>
      <c r="J44" s="4" t="s">
        <v>21</v>
      </c>
      <c r="K44" s="8">
        <v>22234</v>
      </c>
      <c r="L44" s="4">
        <v>64</v>
      </c>
      <c r="M44" s="4" t="s">
        <v>46</v>
      </c>
      <c r="N44" s="4" t="s">
        <v>302</v>
      </c>
      <c r="P44" s="4" t="s">
        <v>303</v>
      </c>
      <c r="R44" s="4" t="s">
        <v>304</v>
      </c>
      <c r="S44" s="4" t="s">
        <v>305</v>
      </c>
      <c r="T44" s="4" t="s">
        <v>306</v>
      </c>
      <c r="U44" s="4">
        <f>+VLOOKUP(N44,'[1]Reporte de Estructura - Dotació'!$O$6:$V$527,8,0)</f>
        <v>12</v>
      </c>
      <c r="V44" s="5">
        <v>1220000</v>
      </c>
      <c r="W44" s="9">
        <f>+VLOOKUP(U44,'Bandas 2025'!$K$5:$N$16,4,0)</f>
        <v>948599.99999999988</v>
      </c>
      <c r="X44" s="10">
        <f t="shared" si="1"/>
        <v>1.2861058401855368</v>
      </c>
      <c r="Y44" s="10" t="str">
        <f t="shared" si="2"/>
        <v>FUERA DE BANDA</v>
      </c>
    </row>
    <row r="45" spans="1:25" x14ac:dyDescent="0.25">
      <c r="A45" s="4" t="s">
        <v>17</v>
      </c>
      <c r="B45" s="4" t="s">
        <v>18</v>
      </c>
      <c r="C45" s="4" t="s">
        <v>1050</v>
      </c>
      <c r="D45" s="4" t="s">
        <v>1051</v>
      </c>
      <c r="E45" s="7">
        <v>3001</v>
      </c>
      <c r="F45" s="4">
        <v>22</v>
      </c>
      <c r="G45" s="4" t="str">
        <f>+VLOOKUP(E45,CeCos!$A$2:$B$49,2,0)</f>
        <v>Desarrollo Fragancias</v>
      </c>
      <c r="H45" s="4" t="s">
        <v>151</v>
      </c>
      <c r="I45" s="4" t="str">
        <f>+VLOOKUP(E45,CeCos!$A$2:$D$49,4,0)</f>
        <v>Laboratorio Fragancias</v>
      </c>
      <c r="J45" s="4" t="s">
        <v>21</v>
      </c>
      <c r="K45" s="8">
        <v>34510</v>
      </c>
      <c r="L45" s="4">
        <v>30</v>
      </c>
      <c r="M45" s="4" t="s">
        <v>23</v>
      </c>
      <c r="N45" s="4" t="s">
        <v>1052</v>
      </c>
      <c r="P45" s="4" t="s">
        <v>25</v>
      </c>
      <c r="R45" s="4" t="s">
        <v>224</v>
      </c>
      <c r="S45" s="4" t="s">
        <v>225</v>
      </c>
      <c r="T45" s="4" t="s">
        <v>226</v>
      </c>
      <c r="U45" s="4">
        <f>+VLOOKUP(N45,'[1]Reporte de Estructura - Dotació'!$O$6:$V$527,8,0)</f>
        <v>14</v>
      </c>
      <c r="V45" s="5">
        <v>892000</v>
      </c>
      <c r="W45" s="9">
        <f>+VLOOKUP(U45,'Bandas 2025'!$K$5:$N$16,4,0)</f>
        <v>1622267.4999999986</v>
      </c>
      <c r="X45" s="10">
        <f t="shared" si="1"/>
        <v>0.54984766692299558</v>
      </c>
      <c r="Y45" s="10" t="str">
        <f t="shared" si="2"/>
        <v>FUERA DE BANDA</v>
      </c>
    </row>
    <row r="46" spans="1:25" x14ac:dyDescent="0.25">
      <c r="A46" s="4" t="s">
        <v>17</v>
      </c>
      <c r="B46" s="4" t="s">
        <v>18</v>
      </c>
      <c r="C46" s="4" t="s">
        <v>271</v>
      </c>
      <c r="D46" s="4" t="s">
        <v>272</v>
      </c>
      <c r="E46" s="7">
        <v>6204</v>
      </c>
      <c r="F46" s="4">
        <v>27</v>
      </c>
      <c r="G46" s="4" t="str">
        <f>+VLOOKUP(E46,CeCos!$A$2:$B$49,2,0)</f>
        <v>Despacho</v>
      </c>
      <c r="H46" s="4" t="s">
        <v>74</v>
      </c>
      <c r="I46" s="4" t="str">
        <f>+VLOOKUP(E46,CeCos!$A$2:$D$49,4,0)</f>
        <v>Logística</v>
      </c>
      <c r="J46" s="4" t="s">
        <v>21</v>
      </c>
      <c r="K46" s="8">
        <v>36975</v>
      </c>
      <c r="L46" s="4">
        <v>24</v>
      </c>
      <c r="M46" s="4" t="s">
        <v>23</v>
      </c>
      <c r="N46" s="4" t="s">
        <v>273</v>
      </c>
      <c r="P46" s="4" t="s">
        <v>25</v>
      </c>
      <c r="R46" s="4" t="s">
        <v>140</v>
      </c>
      <c r="S46" s="4" t="s">
        <v>141</v>
      </c>
      <c r="T46" s="4" t="s">
        <v>142</v>
      </c>
      <c r="U46" s="4">
        <f>+VLOOKUP(N46,'[1]Reporte de Estructura - Dotació'!$O$6:$V$527,8,0)</f>
        <v>10</v>
      </c>
      <c r="V46" s="5">
        <v>740000</v>
      </c>
      <c r="W46" s="9">
        <f>+VLOOKUP(U46,'Bandas 2025'!$K$5:$N$16,4,0)</f>
        <v>638323.5294117647</v>
      </c>
      <c r="X46" s="10">
        <f t="shared" si="1"/>
        <v>1.1592867345528268</v>
      </c>
      <c r="Y46" s="10" t="str">
        <f t="shared" si="2"/>
        <v>DENTRO DE BANDA</v>
      </c>
    </row>
    <row r="47" spans="1:25" x14ac:dyDescent="0.25">
      <c r="A47" s="4" t="s">
        <v>17</v>
      </c>
      <c r="B47" s="4" t="s">
        <v>18</v>
      </c>
      <c r="C47" s="4" t="s">
        <v>210</v>
      </c>
      <c r="D47" s="4" t="s">
        <v>211</v>
      </c>
      <c r="E47" s="7">
        <v>2003</v>
      </c>
      <c r="F47" s="4">
        <v>61</v>
      </c>
      <c r="G47" s="4" t="str">
        <f>+VLOOKUP(E47,CeCos!$A$2:$B$49,2,0)</f>
        <v>Desarrollo Sabores Bebidas</v>
      </c>
      <c r="H47" s="4" t="s">
        <v>22</v>
      </c>
      <c r="I47" s="4" t="str">
        <f>+VLOOKUP(E47,CeCos!$A$2:$D$49,4,0)</f>
        <v>Laboratorio Sabores</v>
      </c>
      <c r="J47" s="4" t="s">
        <v>21</v>
      </c>
      <c r="K47" s="8">
        <v>35144</v>
      </c>
      <c r="L47" s="4">
        <v>29</v>
      </c>
      <c r="M47" s="4" t="s">
        <v>23</v>
      </c>
      <c r="N47" s="4" t="s">
        <v>84</v>
      </c>
      <c r="P47" s="4" t="s">
        <v>25</v>
      </c>
      <c r="R47" s="4" t="s">
        <v>1413</v>
      </c>
      <c r="S47" s="4" t="s">
        <v>1404</v>
      </c>
      <c r="T47" s="4" t="s">
        <v>652</v>
      </c>
      <c r="U47" s="4">
        <f>+VLOOKUP(N47,'[1]Reporte de Estructura - Dotació'!$O$6:$V$527,8,0)</f>
        <v>13</v>
      </c>
      <c r="V47" s="5">
        <v>787000</v>
      </c>
      <c r="W47" s="9">
        <f>+VLOOKUP(U47,'Bandas 2025'!$K$5:$N$16,4,0)</f>
        <v>1233179.9999999998</v>
      </c>
      <c r="X47" s="10">
        <f t="shared" si="1"/>
        <v>0.63818745033166302</v>
      </c>
      <c r="Y47" s="10" t="str">
        <f t="shared" si="2"/>
        <v>FUERA DE BANDA</v>
      </c>
    </row>
    <row r="48" spans="1:25" x14ac:dyDescent="0.25">
      <c r="A48" s="4" t="s">
        <v>42</v>
      </c>
      <c r="B48" s="4" t="s">
        <v>18</v>
      </c>
      <c r="C48" s="4" t="s">
        <v>1163</v>
      </c>
      <c r="D48" s="4" t="s">
        <v>1164</v>
      </c>
      <c r="E48" s="7">
        <v>7006</v>
      </c>
      <c r="F48" s="4">
        <v>85</v>
      </c>
      <c r="G48" s="4" t="str">
        <f>+VLOOKUP(E48,CeCos!$A$2:$B$49,2,0)</f>
        <v>Administracion Y Finanzas Sabores</v>
      </c>
      <c r="H48" s="4" t="s">
        <v>45</v>
      </c>
      <c r="I48" s="4" t="str">
        <f>+VLOOKUP(E48,CeCos!$A$2:$D$49,4,0)</f>
        <v>Administración SyF</v>
      </c>
      <c r="J48" s="4" t="s">
        <v>21</v>
      </c>
      <c r="K48" s="8">
        <v>30936</v>
      </c>
      <c r="L48" s="4">
        <v>40</v>
      </c>
      <c r="M48" s="4" t="s">
        <v>23</v>
      </c>
      <c r="N48" s="4" t="s">
        <v>98</v>
      </c>
      <c r="P48" s="4" t="s">
        <v>48</v>
      </c>
      <c r="R48" s="4" t="s">
        <v>99</v>
      </c>
      <c r="S48" s="4" t="s">
        <v>47</v>
      </c>
      <c r="T48" s="4" t="s">
        <v>43</v>
      </c>
      <c r="U48" s="4">
        <f>+VLOOKUP(N48,'[1]Reporte de Estructura - Dotació'!$O$6:$V$527,8,0)</f>
        <v>14</v>
      </c>
      <c r="V48" s="5">
        <v>783000</v>
      </c>
      <c r="W48" s="9">
        <f>+VLOOKUP(U48,'Bandas 2025'!$K$5:$N$16,4,0)</f>
        <v>1622267.4999999986</v>
      </c>
      <c r="X48" s="10">
        <f t="shared" si="1"/>
        <v>0.48265776143576855</v>
      </c>
      <c r="Y48" s="10" t="str">
        <f t="shared" si="2"/>
        <v>FUERA DE BANDA</v>
      </c>
    </row>
    <row r="49" spans="1:25" x14ac:dyDescent="0.25">
      <c r="A49" s="4" t="s">
        <v>17</v>
      </c>
      <c r="B49" s="4" t="s">
        <v>18</v>
      </c>
      <c r="C49" s="4" t="s">
        <v>1063</v>
      </c>
      <c r="D49" s="4" t="s">
        <v>1064</v>
      </c>
      <c r="E49" s="7">
        <v>2005</v>
      </c>
      <c r="F49" s="4">
        <v>61</v>
      </c>
      <c r="G49" s="4" t="str">
        <f>+VLOOKUP(E49,CeCos!$A$2:$B$49,2,0)</f>
        <v>Ventas Sabores</v>
      </c>
      <c r="H49" s="4" t="s">
        <v>22</v>
      </c>
      <c r="I49" s="4" t="str">
        <f>+VLOOKUP(E49,CeCos!$A$2:$D$49,4,0)</f>
        <v>Comercial Sabores</v>
      </c>
      <c r="J49" s="4" t="s">
        <v>21</v>
      </c>
      <c r="K49" s="8">
        <v>30779</v>
      </c>
      <c r="L49" s="4">
        <v>40</v>
      </c>
      <c r="M49" s="4" t="s">
        <v>23</v>
      </c>
      <c r="N49" s="4" t="s">
        <v>24</v>
      </c>
      <c r="P49" s="4" t="s">
        <v>25</v>
      </c>
      <c r="R49" s="4" t="s">
        <v>33</v>
      </c>
      <c r="S49" s="4" t="s">
        <v>34</v>
      </c>
      <c r="T49" s="4" t="s">
        <v>35</v>
      </c>
      <c r="U49" s="4">
        <f>+VLOOKUP(N49,'[1]Reporte de Estructura - Dotació'!$O$6:$V$527,8,0)</f>
        <v>15</v>
      </c>
      <c r="V49" s="5">
        <v>3500000</v>
      </c>
      <c r="W49" s="9">
        <f>+VLOOKUP(U49,'Bandas 2025'!$K$5:$N$16,4,0)</f>
        <v>2238729.1499999985</v>
      </c>
      <c r="X49" s="10">
        <f t="shared" si="1"/>
        <v>1.5633869778307046</v>
      </c>
      <c r="Y49" s="10" t="str">
        <f t="shared" si="2"/>
        <v>FUERA DE BANDA</v>
      </c>
    </row>
    <row r="50" spans="1:25" x14ac:dyDescent="0.25">
      <c r="A50" s="4" t="s">
        <v>17</v>
      </c>
      <c r="B50" s="4" t="s">
        <v>18</v>
      </c>
      <c r="C50" s="4" t="s">
        <v>155</v>
      </c>
      <c r="D50" s="4" t="s">
        <v>690</v>
      </c>
      <c r="E50" s="7">
        <v>3001</v>
      </c>
      <c r="F50" s="4">
        <v>22</v>
      </c>
      <c r="G50" s="4" t="str">
        <f>+VLOOKUP(E50,CeCos!$A$2:$B$49,2,0)</f>
        <v>Desarrollo Fragancias</v>
      </c>
      <c r="H50" s="4" t="s">
        <v>151</v>
      </c>
      <c r="I50" s="4" t="str">
        <f>+VLOOKUP(E50,CeCos!$A$2:$D$49,4,0)</f>
        <v>Laboratorio Fragancias</v>
      </c>
      <c r="J50" s="4" t="s">
        <v>21</v>
      </c>
      <c r="K50" s="8">
        <v>31295</v>
      </c>
      <c r="L50" s="4">
        <v>39</v>
      </c>
      <c r="M50" s="4" t="s">
        <v>46</v>
      </c>
      <c r="N50" s="4" t="s">
        <v>154</v>
      </c>
      <c r="P50" s="4" t="s">
        <v>25</v>
      </c>
      <c r="R50" s="4" t="s">
        <v>657</v>
      </c>
      <c r="S50" s="4" t="s">
        <v>658</v>
      </c>
      <c r="T50" s="4" t="s">
        <v>659</v>
      </c>
      <c r="U50" s="4">
        <f>+VLOOKUP(N50,'[1]Reporte de Estructura - Dotació'!$O$6:$V$527,8,0)</f>
        <v>17</v>
      </c>
      <c r="V50" s="5">
        <v>4300000</v>
      </c>
      <c r="W50" s="9">
        <f>+VLOOKUP(U50,'Bandas 2025'!$K$5:$N$16,4,0)</f>
        <v>4577753.3659199979</v>
      </c>
      <c r="X50" s="10">
        <f t="shared" si="1"/>
        <v>0.93932539747820654</v>
      </c>
      <c r="Y50" s="10" t="str">
        <f t="shared" si="2"/>
        <v>DENTRO DE BANDA</v>
      </c>
    </row>
    <row r="51" spans="1:25" x14ac:dyDescent="0.25">
      <c r="A51" s="4" t="s">
        <v>17</v>
      </c>
      <c r="B51" s="4" t="s">
        <v>18</v>
      </c>
      <c r="C51" s="4" t="s">
        <v>1019</v>
      </c>
      <c r="D51" s="4" t="s">
        <v>1020</v>
      </c>
      <c r="E51" s="7">
        <v>2001</v>
      </c>
      <c r="F51" s="4">
        <v>61</v>
      </c>
      <c r="G51" s="4" t="str">
        <f>+VLOOKUP(E51,CeCos!$A$2:$B$49,2,0)</f>
        <v>Desarrollo Sabores General</v>
      </c>
      <c r="H51" s="4" t="s">
        <v>22</v>
      </c>
      <c r="I51" s="4" t="str">
        <f>+VLOOKUP(E51,CeCos!$A$2:$D$49,4,0)</f>
        <v>Laboratorio Sabores</v>
      </c>
      <c r="J51" s="4" t="s">
        <v>21</v>
      </c>
      <c r="K51" s="8">
        <v>38503</v>
      </c>
      <c r="L51" s="4">
        <v>19</v>
      </c>
      <c r="M51" s="4" t="s">
        <v>23</v>
      </c>
      <c r="N51" s="4" t="s">
        <v>84</v>
      </c>
      <c r="P51" s="4" t="s">
        <v>25</v>
      </c>
      <c r="R51" s="4" t="s">
        <v>1410</v>
      </c>
      <c r="S51" s="4" t="s">
        <v>1403</v>
      </c>
      <c r="T51" s="4" t="s">
        <v>335</v>
      </c>
      <c r="U51" s="4">
        <f>+VLOOKUP(N51,'[1]Reporte de Estructura - Dotació'!$O$6:$V$527,8,0)</f>
        <v>13</v>
      </c>
      <c r="V51" s="5">
        <v>630000</v>
      </c>
      <c r="W51" s="9">
        <f>+VLOOKUP(U51,'Bandas 2025'!$K$5:$N$16,4,0)</f>
        <v>1233179.9999999998</v>
      </c>
      <c r="X51" s="10">
        <f t="shared" si="1"/>
        <v>0.51087432491607077</v>
      </c>
      <c r="Y51" s="10" t="str">
        <f t="shared" si="2"/>
        <v>FUERA DE BANDA</v>
      </c>
    </row>
    <row r="52" spans="1:25" x14ac:dyDescent="0.25">
      <c r="A52" s="4" t="s">
        <v>17</v>
      </c>
      <c r="B52" s="4" t="s">
        <v>18</v>
      </c>
      <c r="C52" s="4" t="s">
        <v>1123</v>
      </c>
      <c r="D52" s="4" t="s">
        <v>1124</v>
      </c>
      <c r="E52" s="7">
        <v>2001</v>
      </c>
      <c r="F52" s="4">
        <v>61</v>
      </c>
      <c r="G52" s="4" t="str">
        <f>+VLOOKUP(E52,CeCos!$A$2:$B$49,2,0)</f>
        <v>Desarrollo Sabores General</v>
      </c>
      <c r="H52" s="4" t="s">
        <v>22</v>
      </c>
      <c r="I52" s="4" t="str">
        <f>+VLOOKUP(E52,CeCos!$A$2:$D$49,4,0)</f>
        <v>Laboratorio Sabores</v>
      </c>
      <c r="J52" s="4" t="s">
        <v>21</v>
      </c>
      <c r="K52" s="8">
        <v>35874</v>
      </c>
      <c r="L52" s="4">
        <v>27</v>
      </c>
      <c r="M52" s="4" t="s">
        <v>23</v>
      </c>
      <c r="N52" s="4" t="s">
        <v>84</v>
      </c>
      <c r="P52" s="4" t="s">
        <v>25</v>
      </c>
      <c r="R52" s="4" t="s">
        <v>1410</v>
      </c>
      <c r="S52" s="4" t="s">
        <v>1403</v>
      </c>
      <c r="T52" s="4" t="s">
        <v>335</v>
      </c>
      <c r="U52" s="4">
        <f>+VLOOKUP(N52,'[1]Reporte de Estructura - Dotació'!$O$6:$V$527,8,0)</f>
        <v>13</v>
      </c>
      <c r="V52" s="5">
        <v>630000</v>
      </c>
      <c r="W52" s="9">
        <f>+VLOOKUP(U52,'Bandas 2025'!$K$5:$N$16,4,0)</f>
        <v>1233179.9999999998</v>
      </c>
      <c r="X52" s="10">
        <f t="shared" si="1"/>
        <v>0.51087432491607077</v>
      </c>
      <c r="Y52" s="10" t="str">
        <f t="shared" si="2"/>
        <v>FUERA DE BANDA</v>
      </c>
    </row>
    <row r="53" spans="1:25" x14ac:dyDescent="0.25">
      <c r="A53" s="4" t="s">
        <v>42</v>
      </c>
      <c r="B53" s="4" t="s">
        <v>18</v>
      </c>
      <c r="C53" s="4" t="s">
        <v>1011</v>
      </c>
      <c r="D53" s="4" t="s">
        <v>1012</v>
      </c>
      <c r="E53" s="7">
        <v>7006</v>
      </c>
      <c r="F53" s="4">
        <v>85</v>
      </c>
      <c r="G53" s="4" t="str">
        <f>+VLOOKUP(E53,CeCos!$A$2:$B$49,2,0)</f>
        <v>Administracion Y Finanzas Sabores</v>
      </c>
      <c r="H53" s="4" t="s">
        <v>45</v>
      </c>
      <c r="I53" s="4" t="str">
        <f>+VLOOKUP(E53,CeCos!$A$2:$D$49,4,0)</f>
        <v>Administración SyF</v>
      </c>
      <c r="J53" s="4" t="s">
        <v>21</v>
      </c>
      <c r="K53" s="8">
        <v>35261</v>
      </c>
      <c r="L53" s="4">
        <v>28</v>
      </c>
      <c r="M53" s="4" t="s">
        <v>23</v>
      </c>
      <c r="N53" s="4" t="s">
        <v>98</v>
      </c>
      <c r="P53" s="4" t="s">
        <v>48</v>
      </c>
      <c r="R53" s="4" t="s">
        <v>99</v>
      </c>
      <c r="S53" s="4" t="s">
        <v>47</v>
      </c>
      <c r="T53" s="4" t="s">
        <v>43</v>
      </c>
      <c r="U53" s="4">
        <f>+VLOOKUP(N53,'[1]Reporte de Estructura - Dotació'!$O$6:$V$527,8,0)</f>
        <v>14</v>
      </c>
      <c r="V53" s="5">
        <v>770000</v>
      </c>
      <c r="W53" s="9">
        <f>+VLOOKUP(U53,'Bandas 2025'!$K$5:$N$16,4,0)</f>
        <v>1622267.4999999986</v>
      </c>
      <c r="X53" s="10">
        <f t="shared" si="1"/>
        <v>0.47464428646940204</v>
      </c>
      <c r="Y53" s="10" t="str">
        <f t="shared" si="2"/>
        <v>FUERA DE BANDA</v>
      </c>
    </row>
    <row r="54" spans="1:25" x14ac:dyDescent="0.25">
      <c r="A54" s="4" t="s">
        <v>17</v>
      </c>
      <c r="B54" s="4" t="s">
        <v>18</v>
      </c>
      <c r="C54" s="4" t="s">
        <v>673</v>
      </c>
      <c r="D54" s="4" t="s">
        <v>674</v>
      </c>
      <c r="E54" s="7">
        <v>3002</v>
      </c>
      <c r="F54" s="4">
        <v>22</v>
      </c>
      <c r="G54" s="4" t="str">
        <f>+VLOOKUP(E54,CeCos!$A$2:$B$49,2,0)</f>
        <v>Ventas Fragancias</v>
      </c>
      <c r="H54" s="4" t="s">
        <v>151</v>
      </c>
      <c r="I54" s="4" t="str">
        <f>+VLOOKUP(E54,CeCos!$A$2:$D$49,4,0)</f>
        <v>Comercial Fragancias</v>
      </c>
      <c r="J54" s="4" t="s">
        <v>21</v>
      </c>
      <c r="K54" s="8">
        <v>35280</v>
      </c>
      <c r="L54" s="4">
        <v>28</v>
      </c>
      <c r="M54" s="4" t="s">
        <v>46</v>
      </c>
      <c r="N54" s="4" t="s">
        <v>675</v>
      </c>
      <c r="P54" s="4" t="s">
        <v>25</v>
      </c>
      <c r="R54" s="4" t="s">
        <v>325</v>
      </c>
      <c r="S54" s="4" t="s">
        <v>326</v>
      </c>
      <c r="T54" s="4" t="s">
        <v>327</v>
      </c>
      <c r="U54" s="4">
        <f>+VLOOKUP(N54,'[1]Reporte de Estructura - Dotació'!$O$6:$V$527,8,0)</f>
        <v>14</v>
      </c>
      <c r="V54" s="5">
        <v>2500000</v>
      </c>
      <c r="W54" s="9">
        <f>+VLOOKUP(U54,'Bandas 2025'!$K$5:$N$16,4,0)</f>
        <v>1622267.4999999986</v>
      </c>
      <c r="X54" s="10">
        <f t="shared" si="1"/>
        <v>1.5410528781474091</v>
      </c>
      <c r="Y54" s="10" t="str">
        <f t="shared" si="2"/>
        <v>FUERA DE BANDA</v>
      </c>
    </row>
    <row r="55" spans="1:25" x14ac:dyDescent="0.25">
      <c r="A55" s="4" t="s">
        <v>42</v>
      </c>
      <c r="B55" s="4" t="s">
        <v>18</v>
      </c>
      <c r="C55" s="4" t="s">
        <v>1055</v>
      </c>
      <c r="D55" s="4" t="s">
        <v>1056</v>
      </c>
      <c r="E55" s="7">
        <v>6003</v>
      </c>
      <c r="F55" s="4">
        <v>90</v>
      </c>
      <c r="G55" s="4" t="s">
        <v>1334</v>
      </c>
      <c r="H55" s="4" t="s">
        <v>74</v>
      </c>
      <c r="I55" s="4" t="str">
        <f>+VLOOKUP(E55,CeCos!$A$2:$D$49,4,0)</f>
        <v>Producción</v>
      </c>
      <c r="J55" s="4" t="s">
        <v>21</v>
      </c>
      <c r="K55" s="8">
        <v>36934</v>
      </c>
      <c r="L55" s="4">
        <v>24</v>
      </c>
      <c r="M55" s="4" t="s">
        <v>23</v>
      </c>
      <c r="N55" s="4" t="s">
        <v>111</v>
      </c>
      <c r="P55" s="4" t="s">
        <v>48</v>
      </c>
      <c r="R55" s="4" t="s">
        <v>94</v>
      </c>
      <c r="S55" s="4" t="s">
        <v>77</v>
      </c>
      <c r="T55" s="4" t="s">
        <v>95</v>
      </c>
      <c r="U55" s="4">
        <f>+VLOOKUP(N55,'[1]Reporte de Estructura - Dotació'!$O$6:$V$527,8,0)</f>
        <v>11</v>
      </c>
      <c r="V55" s="5">
        <v>550000</v>
      </c>
      <c r="W55" s="9">
        <f>+VLOOKUP(U55,'Bandas 2025'!$K$5:$N$16,4,0)</f>
        <v>758892.33870967734</v>
      </c>
      <c r="X55" s="10">
        <f t="shared" si="1"/>
        <v>0.72474048286631676</v>
      </c>
      <c r="Y55" s="10" t="str">
        <f t="shared" si="2"/>
        <v>FUERA DE BANDA</v>
      </c>
    </row>
    <row r="56" spans="1:25" x14ac:dyDescent="0.25">
      <c r="A56" s="4" t="s">
        <v>17</v>
      </c>
      <c r="B56" s="4" t="s">
        <v>18</v>
      </c>
      <c r="C56" s="4" t="s">
        <v>865</v>
      </c>
      <c r="D56" s="4" t="s">
        <v>866</v>
      </c>
      <c r="E56" s="7">
        <v>6005</v>
      </c>
      <c r="F56" s="4">
        <v>27</v>
      </c>
      <c r="G56" s="4" t="str">
        <f>+VLOOKUP(E56,CeCos!$A$2:$B$49,2,0)</f>
        <v>Fabricación Y Envasado Mezclas Polvos</v>
      </c>
      <c r="H56" s="4" t="s">
        <v>74</v>
      </c>
      <c r="I56" s="4" t="str">
        <f>+VLOOKUP(E56,CeCos!$A$2:$D$49,4,0)</f>
        <v>Producción</v>
      </c>
      <c r="J56" s="4" t="s">
        <v>21</v>
      </c>
      <c r="K56" s="8">
        <v>30905</v>
      </c>
      <c r="L56" s="4">
        <v>40</v>
      </c>
      <c r="M56" s="4" t="s">
        <v>23</v>
      </c>
      <c r="N56" s="4" t="s">
        <v>111</v>
      </c>
      <c r="P56" s="4" t="s">
        <v>25</v>
      </c>
      <c r="R56" s="4" t="s">
        <v>417</v>
      </c>
      <c r="S56" s="4" t="s">
        <v>77</v>
      </c>
      <c r="T56" s="4" t="s">
        <v>418</v>
      </c>
      <c r="U56" s="4">
        <f>+VLOOKUP(N56,'[1]Reporte de Estructura - Dotació'!$O$6:$V$527,8,0)</f>
        <v>11</v>
      </c>
      <c r="V56" s="5">
        <v>640000</v>
      </c>
      <c r="W56" s="9">
        <f>+VLOOKUP(U56,'Bandas 2025'!$K$5:$N$16,4,0)</f>
        <v>758892.33870967734</v>
      </c>
      <c r="X56" s="10">
        <f t="shared" si="1"/>
        <v>0.84333438006262318</v>
      </c>
      <c r="Y56" s="10" t="str">
        <f t="shared" si="2"/>
        <v>DENTRO DE BANDA</v>
      </c>
    </row>
    <row r="57" spans="1:25" x14ac:dyDescent="0.25">
      <c r="A57" s="4" t="s">
        <v>17</v>
      </c>
      <c r="B57" s="4" t="s">
        <v>18</v>
      </c>
      <c r="C57" s="4" t="s">
        <v>867</v>
      </c>
      <c r="D57" s="4" t="s">
        <v>868</v>
      </c>
      <c r="E57" s="7">
        <v>6005</v>
      </c>
      <c r="F57" s="4">
        <v>27</v>
      </c>
      <c r="G57" s="4" t="str">
        <f>+VLOOKUP(E57,CeCos!$A$2:$B$49,2,0)</f>
        <v>Fabricación Y Envasado Mezclas Polvos</v>
      </c>
      <c r="H57" s="4" t="s">
        <v>74</v>
      </c>
      <c r="I57" s="4" t="str">
        <f>+VLOOKUP(E57,CeCos!$A$2:$D$49,4,0)</f>
        <v>Producción</v>
      </c>
      <c r="J57" s="4" t="s">
        <v>21</v>
      </c>
      <c r="K57" s="8">
        <v>31033</v>
      </c>
      <c r="L57" s="4">
        <v>40</v>
      </c>
      <c r="M57" s="4" t="s">
        <v>46</v>
      </c>
      <c r="N57" s="4" t="s">
        <v>111</v>
      </c>
      <c r="P57" s="4" t="s">
        <v>25</v>
      </c>
      <c r="R57" s="4" t="s">
        <v>417</v>
      </c>
      <c r="S57" s="4" t="s">
        <v>77</v>
      </c>
      <c r="T57" s="4" t="s">
        <v>418</v>
      </c>
      <c r="U57" s="4">
        <f>+VLOOKUP(N57,'[1]Reporte de Estructura - Dotació'!$O$6:$V$527,8,0)</f>
        <v>11</v>
      </c>
      <c r="V57" s="5">
        <v>600000</v>
      </c>
      <c r="W57" s="9">
        <f>+VLOOKUP(U57,'Bandas 2025'!$K$5:$N$16,4,0)</f>
        <v>758892.33870967734</v>
      </c>
      <c r="X57" s="10">
        <f t="shared" si="1"/>
        <v>0.7906259813087092</v>
      </c>
      <c r="Y57" s="10" t="str">
        <f t="shared" si="2"/>
        <v>FUERA DE BANDA</v>
      </c>
    </row>
    <row r="58" spans="1:25" x14ac:dyDescent="0.25">
      <c r="A58" s="4" t="s">
        <v>17</v>
      </c>
      <c r="B58" s="4" t="s">
        <v>18</v>
      </c>
      <c r="C58" s="4" t="s">
        <v>215</v>
      </c>
      <c r="D58" s="4" t="s">
        <v>216</v>
      </c>
      <c r="E58" s="7">
        <v>2004</v>
      </c>
      <c r="F58" s="4">
        <v>61</v>
      </c>
      <c r="G58" s="4" t="str">
        <f>+VLOOKUP(E58,CeCos!$A$2:$B$49,2,0)</f>
        <v>Desarrollo Sabores Salados</v>
      </c>
      <c r="H58" s="4" t="s">
        <v>22</v>
      </c>
      <c r="I58" s="4" t="str">
        <f>+VLOOKUP(E58,CeCos!$A$2:$D$49,4,0)</f>
        <v>Laboratorio Sabores</v>
      </c>
      <c r="J58" s="4" t="s">
        <v>21</v>
      </c>
      <c r="K58" s="8">
        <v>38062</v>
      </c>
      <c r="L58" s="4">
        <v>21</v>
      </c>
      <c r="M58" s="4" t="s">
        <v>23</v>
      </c>
      <c r="N58" s="4" t="s">
        <v>84</v>
      </c>
      <c r="P58" s="4" t="s">
        <v>25</v>
      </c>
      <c r="R58" s="4" t="s">
        <v>217</v>
      </c>
      <c r="S58" s="4" t="s">
        <v>218</v>
      </c>
      <c r="T58" s="4" t="s">
        <v>219</v>
      </c>
      <c r="U58" s="4">
        <f>+VLOOKUP(N58,'[1]Reporte de Estructura - Dotació'!$O$6:$V$527,8,0)</f>
        <v>13</v>
      </c>
      <c r="V58" s="5">
        <v>682000</v>
      </c>
      <c r="W58" s="9">
        <f>+VLOOKUP(U58,'Bandas 2025'!$K$5:$N$16,4,0)</f>
        <v>1233179.9999999998</v>
      </c>
      <c r="X58" s="10">
        <f t="shared" si="1"/>
        <v>0.55304172951231789</v>
      </c>
      <c r="Y58" s="10" t="str">
        <f t="shared" si="2"/>
        <v>FUERA DE BANDA</v>
      </c>
    </row>
    <row r="59" spans="1:25" x14ac:dyDescent="0.25">
      <c r="A59" s="4" t="s">
        <v>17</v>
      </c>
      <c r="B59" s="4" t="s">
        <v>18</v>
      </c>
      <c r="C59" s="4" t="s">
        <v>756</v>
      </c>
      <c r="D59" s="4" t="s">
        <v>757</v>
      </c>
      <c r="E59" s="7">
        <v>2005</v>
      </c>
      <c r="F59" s="4">
        <v>61</v>
      </c>
      <c r="G59" s="4" t="str">
        <f>+VLOOKUP(E59,CeCos!$A$2:$B$49,2,0)</f>
        <v>Ventas Sabores</v>
      </c>
      <c r="H59" s="4" t="s">
        <v>22</v>
      </c>
      <c r="I59" s="4" t="str">
        <f>+VLOOKUP(E59,CeCos!$A$2:$D$49,4,0)</f>
        <v>Comercial Sabores</v>
      </c>
      <c r="J59" s="4" t="s">
        <v>31</v>
      </c>
      <c r="K59" s="8">
        <v>32717</v>
      </c>
      <c r="L59" s="4">
        <v>35</v>
      </c>
      <c r="M59" s="4" t="s">
        <v>46</v>
      </c>
      <c r="N59" s="4" t="s">
        <v>24</v>
      </c>
      <c r="P59" s="4" t="s">
        <v>25</v>
      </c>
      <c r="R59" s="4" t="s">
        <v>33</v>
      </c>
      <c r="S59" s="4" t="s">
        <v>34</v>
      </c>
      <c r="T59" s="4" t="s">
        <v>35</v>
      </c>
      <c r="U59" s="4">
        <f>+VLOOKUP(N59,'[1]Reporte de Estructura - Dotació'!$O$6:$V$527,8,0)</f>
        <v>15</v>
      </c>
      <c r="V59" s="5">
        <v>3125000</v>
      </c>
      <c r="W59" s="9">
        <f>+VLOOKUP(U59,'Bandas 2025'!$K$5:$N$16,4,0)</f>
        <v>2238729.1499999985</v>
      </c>
      <c r="X59" s="10">
        <f t="shared" si="1"/>
        <v>1.3958812302059864</v>
      </c>
      <c r="Y59" s="10" t="str">
        <f t="shared" si="2"/>
        <v>FUERA DE BANDA</v>
      </c>
    </row>
    <row r="60" spans="1:25" x14ac:dyDescent="0.25">
      <c r="A60" s="4" t="s">
        <v>42</v>
      </c>
      <c r="B60" s="4" t="s">
        <v>18</v>
      </c>
      <c r="C60" s="4" t="s">
        <v>977</v>
      </c>
      <c r="D60" s="4" t="s">
        <v>978</v>
      </c>
      <c r="E60" s="7">
        <v>7006</v>
      </c>
      <c r="F60" s="4">
        <v>85</v>
      </c>
      <c r="G60" s="4" t="str">
        <f>+VLOOKUP(E60,CeCos!$A$2:$B$49,2,0)</f>
        <v>Administracion Y Finanzas Sabores</v>
      </c>
      <c r="H60" s="4" t="s">
        <v>45</v>
      </c>
      <c r="I60" s="4" t="str">
        <f>+VLOOKUP(E60,CeCos!$A$2:$D$49,4,0)</f>
        <v>Administración SyF</v>
      </c>
      <c r="J60" s="4" t="s">
        <v>21</v>
      </c>
      <c r="K60" s="8">
        <v>36955</v>
      </c>
      <c r="L60" s="4">
        <v>24</v>
      </c>
      <c r="M60" s="4" t="s">
        <v>23</v>
      </c>
      <c r="N60" s="4" t="s">
        <v>98</v>
      </c>
      <c r="P60" s="4" t="s">
        <v>48</v>
      </c>
      <c r="R60" s="4" t="s">
        <v>99</v>
      </c>
      <c r="S60" s="4" t="s">
        <v>47</v>
      </c>
      <c r="T60" s="4" t="s">
        <v>43</v>
      </c>
      <c r="U60" s="4">
        <f>+VLOOKUP(N60,'[1]Reporte de Estructura - Dotació'!$O$6:$V$527,8,0)</f>
        <v>14</v>
      </c>
      <c r="V60" s="5">
        <v>783000</v>
      </c>
      <c r="W60" s="9">
        <f>+VLOOKUP(U60,'Bandas 2025'!$K$5:$N$16,4,0)</f>
        <v>1622267.4999999986</v>
      </c>
      <c r="X60" s="10">
        <f t="shared" si="1"/>
        <v>0.48265776143576855</v>
      </c>
      <c r="Y60" s="10" t="str">
        <f t="shared" si="2"/>
        <v>FUERA DE BANDA</v>
      </c>
    </row>
    <row r="61" spans="1:25" x14ac:dyDescent="0.25">
      <c r="A61" s="4" t="s">
        <v>17</v>
      </c>
      <c r="B61" s="4" t="s">
        <v>18</v>
      </c>
      <c r="C61" s="4" t="s">
        <v>274</v>
      </c>
      <c r="D61" s="4" t="s">
        <v>275</v>
      </c>
      <c r="E61" s="7">
        <v>6204</v>
      </c>
      <c r="F61" s="4">
        <v>27</v>
      </c>
      <c r="G61" s="4" t="str">
        <f>+VLOOKUP(E61,CeCos!$A$2:$B$49,2,0)</f>
        <v>Despacho</v>
      </c>
      <c r="H61" s="4" t="s">
        <v>74</v>
      </c>
      <c r="I61" s="4" t="str">
        <f>+VLOOKUP(E61,CeCos!$A$2:$D$49,4,0)</f>
        <v>Logística</v>
      </c>
      <c r="J61" s="4" t="s">
        <v>21</v>
      </c>
      <c r="K61" s="8">
        <v>27259</v>
      </c>
      <c r="L61" s="4">
        <v>50</v>
      </c>
      <c r="M61" s="4" t="s">
        <v>23</v>
      </c>
      <c r="N61" s="4" t="s">
        <v>273</v>
      </c>
      <c r="P61" s="4" t="s">
        <v>25</v>
      </c>
      <c r="R61" s="4" t="s">
        <v>140</v>
      </c>
      <c r="S61" s="4" t="s">
        <v>141</v>
      </c>
      <c r="T61" s="4" t="s">
        <v>142</v>
      </c>
      <c r="U61" s="4">
        <f>+VLOOKUP(N61,'[1]Reporte de Estructura - Dotació'!$O$6:$V$527,8,0)</f>
        <v>10</v>
      </c>
      <c r="V61" s="5">
        <v>655000</v>
      </c>
      <c r="W61" s="9">
        <f>+VLOOKUP(U61,'Bandas 2025'!$K$5:$N$16,4,0)</f>
        <v>638323.5294117647</v>
      </c>
      <c r="X61" s="10">
        <f t="shared" si="1"/>
        <v>1.026125420448786</v>
      </c>
      <c r="Y61" s="10" t="str">
        <f t="shared" si="2"/>
        <v>DENTRO DE BANDA</v>
      </c>
    </row>
    <row r="62" spans="1:25" x14ac:dyDescent="0.25">
      <c r="A62" s="4" t="s">
        <v>17</v>
      </c>
      <c r="B62" s="4" t="s">
        <v>18</v>
      </c>
      <c r="C62" s="4" t="s">
        <v>1205</v>
      </c>
      <c r="D62" s="4" t="s">
        <v>1206</v>
      </c>
      <c r="E62" s="7">
        <v>6005</v>
      </c>
      <c r="F62" s="4">
        <v>27</v>
      </c>
      <c r="G62" s="4" t="str">
        <f>+VLOOKUP(E62,CeCos!$A$2:$B$49,2,0)</f>
        <v>Fabricación Y Envasado Mezclas Polvos</v>
      </c>
      <c r="H62" s="4" t="s">
        <v>74</v>
      </c>
      <c r="I62" s="4" t="str">
        <f>+VLOOKUP(E62,CeCos!$A$2:$D$49,4,0)</f>
        <v>Producción</v>
      </c>
      <c r="J62" s="4" t="s">
        <v>21</v>
      </c>
      <c r="K62" s="8">
        <v>32827</v>
      </c>
      <c r="L62" s="4">
        <v>35</v>
      </c>
      <c r="M62" s="4" t="s">
        <v>46</v>
      </c>
      <c r="N62" s="4" t="s">
        <v>111</v>
      </c>
      <c r="P62" s="4" t="s">
        <v>25</v>
      </c>
      <c r="R62" s="4" t="s">
        <v>417</v>
      </c>
      <c r="S62" s="4" t="s">
        <v>77</v>
      </c>
      <c r="T62" s="4" t="s">
        <v>418</v>
      </c>
      <c r="U62" s="4">
        <f>+VLOOKUP(N62,'[1]Reporte de Estructura - Dotació'!$O$6:$V$527,8,0)</f>
        <v>11</v>
      </c>
      <c r="V62" s="5">
        <v>580000</v>
      </c>
      <c r="W62" s="9">
        <f>+VLOOKUP(U62,'Bandas 2025'!$K$5:$N$16,4,0)</f>
        <v>758892.33870967734</v>
      </c>
      <c r="X62" s="10">
        <f t="shared" si="1"/>
        <v>0.76427178193175227</v>
      </c>
      <c r="Y62" s="10" t="str">
        <f t="shared" si="2"/>
        <v>FUERA DE BANDA</v>
      </c>
    </row>
    <row r="63" spans="1:25" x14ac:dyDescent="0.25">
      <c r="A63" s="4" t="s">
        <v>17</v>
      </c>
      <c r="B63" s="4" t="s">
        <v>18</v>
      </c>
      <c r="C63" s="4" t="s">
        <v>1111</v>
      </c>
      <c r="D63" s="4" t="s">
        <v>1112</v>
      </c>
      <c r="E63" s="7">
        <v>6004</v>
      </c>
      <c r="F63" s="4">
        <v>27</v>
      </c>
      <c r="G63" s="4" t="str">
        <f>+VLOOKUP(E63,CeCos!$A$2:$B$49,2,0)</f>
        <v>Secador Spray</v>
      </c>
      <c r="H63" s="4" t="s">
        <v>74</v>
      </c>
      <c r="I63" s="4" t="str">
        <f>+VLOOKUP(E63,CeCos!$A$2:$D$49,4,0)</f>
        <v>Producción</v>
      </c>
      <c r="J63" s="4" t="s">
        <v>21</v>
      </c>
      <c r="K63" s="8">
        <v>30913</v>
      </c>
      <c r="L63" s="4">
        <v>40</v>
      </c>
      <c r="M63" s="4" t="s">
        <v>23</v>
      </c>
      <c r="N63" s="4" t="s">
        <v>111</v>
      </c>
      <c r="P63" s="4" t="s">
        <v>25</v>
      </c>
      <c r="R63" s="4" t="s">
        <v>76</v>
      </c>
      <c r="S63" s="4" t="s">
        <v>77</v>
      </c>
      <c r="T63" s="4" t="s">
        <v>78</v>
      </c>
      <c r="U63" s="4">
        <f>+VLOOKUP(N63,'[1]Reporte de Estructura - Dotació'!$O$6:$V$527,8,0)</f>
        <v>11</v>
      </c>
      <c r="V63" s="5">
        <v>590000</v>
      </c>
      <c r="W63" s="9">
        <f>+VLOOKUP(U63,'Bandas 2025'!$K$5:$N$16,4,0)</f>
        <v>758892.33870967734</v>
      </c>
      <c r="X63" s="10">
        <f t="shared" si="1"/>
        <v>0.77744888162023074</v>
      </c>
      <c r="Y63" s="10" t="str">
        <f t="shared" si="2"/>
        <v>FUERA DE BANDA</v>
      </c>
    </row>
    <row r="64" spans="1:25" x14ac:dyDescent="0.25">
      <c r="A64" s="4" t="s">
        <v>17</v>
      </c>
      <c r="B64" s="4" t="s">
        <v>18</v>
      </c>
      <c r="C64" s="4" t="s">
        <v>729</v>
      </c>
      <c r="D64" s="4" t="s">
        <v>730</v>
      </c>
      <c r="E64" s="7">
        <v>7202</v>
      </c>
      <c r="F64" s="4">
        <v>2</v>
      </c>
      <c r="G64" s="4" t="str">
        <f>+VLOOKUP(E64,CeCos!$A$2:$B$49,2,0)</f>
        <v>Recursos Humanos</v>
      </c>
      <c r="H64" s="4" t="s">
        <v>45</v>
      </c>
      <c r="I64" s="4" t="str">
        <f>+VLOOKUP(E64,CeCos!$A$2:$D$49,4,0)</f>
        <v>RRHH</v>
      </c>
      <c r="J64" s="4" t="s">
        <v>21</v>
      </c>
      <c r="K64" s="8">
        <v>31955</v>
      </c>
      <c r="L64" s="4">
        <v>37</v>
      </c>
      <c r="M64" s="4" t="s">
        <v>23</v>
      </c>
      <c r="N64" s="4" t="s">
        <v>731</v>
      </c>
      <c r="P64" s="4" t="s">
        <v>25</v>
      </c>
      <c r="R64" s="4" t="s">
        <v>614</v>
      </c>
      <c r="S64" s="4" t="s">
        <v>615</v>
      </c>
      <c r="T64" s="4" t="s">
        <v>616</v>
      </c>
      <c r="U64" s="4">
        <f>+VLOOKUP(N64,'[1]Reporte de Estructura - Dotació'!$O$6:$V$527,8,0)</f>
        <v>14</v>
      </c>
      <c r="V64" s="5">
        <v>1600000</v>
      </c>
      <c r="W64" s="9">
        <f>+VLOOKUP(U64,'Bandas 2025'!$K$5:$N$16,4,0)</f>
        <v>1622267.4999999986</v>
      </c>
      <c r="X64" s="10">
        <f t="shared" si="1"/>
        <v>0.98627384201434187</v>
      </c>
      <c r="Y64" s="10" t="str">
        <f t="shared" si="2"/>
        <v>DENTRO DE BANDA</v>
      </c>
    </row>
    <row r="65" spans="1:25" x14ac:dyDescent="0.25">
      <c r="A65" s="4" t="s">
        <v>17</v>
      </c>
      <c r="B65" s="4" t="s">
        <v>18</v>
      </c>
      <c r="C65" s="4" t="s">
        <v>622</v>
      </c>
      <c r="D65" s="4" t="s">
        <v>623</v>
      </c>
      <c r="E65" s="7">
        <v>7004</v>
      </c>
      <c r="F65" s="4">
        <v>2</v>
      </c>
      <c r="G65" s="4" t="str">
        <f>+VLOOKUP(E65,CeCos!$A$2:$B$49,2,0)</f>
        <v>Control De Gestión</v>
      </c>
      <c r="H65" s="4" t="s">
        <v>45</v>
      </c>
      <c r="I65" s="4" t="str">
        <f>+VLOOKUP(E65,CeCos!$A$2:$D$49,4,0)</f>
        <v>Finanzas</v>
      </c>
      <c r="J65" s="4" t="s">
        <v>21</v>
      </c>
      <c r="K65" s="8">
        <v>35587</v>
      </c>
      <c r="L65" s="4">
        <v>27</v>
      </c>
      <c r="M65" s="4" t="s">
        <v>23</v>
      </c>
      <c r="N65" s="4" t="s">
        <v>624</v>
      </c>
      <c r="P65" s="4" t="s">
        <v>25</v>
      </c>
      <c r="R65" s="4" t="s">
        <v>625</v>
      </c>
      <c r="S65" s="4" t="s">
        <v>626</v>
      </c>
      <c r="T65" s="4" t="s">
        <v>627</v>
      </c>
      <c r="U65" s="4">
        <f>+VLOOKUP(N65,'[1]Reporte de Estructura - Dotació'!$O$6:$V$527,8,0)</f>
        <v>15</v>
      </c>
      <c r="V65" s="5">
        <v>2600000</v>
      </c>
      <c r="W65" s="9">
        <f>+VLOOKUP(U65,'Bandas 2025'!$K$5:$N$16,4,0)</f>
        <v>2238729.1499999985</v>
      </c>
      <c r="X65" s="10">
        <f t="shared" si="1"/>
        <v>1.1613731835313805</v>
      </c>
      <c r="Y65" s="10" t="str">
        <f t="shared" si="2"/>
        <v>DENTRO DE BANDA</v>
      </c>
    </row>
    <row r="66" spans="1:25" x14ac:dyDescent="0.25">
      <c r="A66" s="4" t="s">
        <v>17</v>
      </c>
      <c r="B66" s="4" t="s">
        <v>18</v>
      </c>
      <c r="C66" s="4" t="s">
        <v>64</v>
      </c>
      <c r="D66" s="4" t="s">
        <v>65</v>
      </c>
      <c r="E66" s="7">
        <v>7001</v>
      </c>
      <c r="F66" s="4">
        <v>2</v>
      </c>
      <c r="G66" s="4" t="str">
        <f>+VLOOKUP(E66,CeCos!$A$2:$B$49,2,0)</f>
        <v>Crédito Y Cobranza</v>
      </c>
      <c r="H66" s="4" t="s">
        <v>45</v>
      </c>
      <c r="I66" s="4" t="str">
        <f>+VLOOKUP(E66,CeCos!$A$2:$D$49,4,0)</f>
        <v>Finanzas</v>
      </c>
      <c r="J66" s="4" t="s">
        <v>31</v>
      </c>
      <c r="K66" s="8">
        <v>28097</v>
      </c>
      <c r="L66" s="4">
        <v>48</v>
      </c>
      <c r="M66" s="4" t="s">
        <v>46</v>
      </c>
      <c r="N66" s="4" t="s">
        <v>66</v>
      </c>
      <c r="P66" s="4" t="s">
        <v>25</v>
      </c>
      <c r="R66" s="4" t="s">
        <v>67</v>
      </c>
      <c r="S66" s="4" t="s">
        <v>68</v>
      </c>
      <c r="T66" s="4" t="s">
        <v>69</v>
      </c>
      <c r="U66" s="4">
        <f>+VLOOKUP(N66,'[1]Reporte de Estructura - Dotació'!$O$6:$V$527,8,0)</f>
        <v>14</v>
      </c>
      <c r="V66" s="5">
        <v>1250000</v>
      </c>
      <c r="W66" s="9">
        <f>+VLOOKUP(U66,'Bandas 2025'!$K$5:$N$16,4,0)</f>
        <v>1622267.4999999986</v>
      </c>
      <c r="X66" s="10">
        <f t="shared" si="1"/>
        <v>0.77052643907370455</v>
      </c>
      <c r="Y66" s="10" t="str">
        <f t="shared" si="2"/>
        <v>FUERA DE BANDA</v>
      </c>
    </row>
    <row r="67" spans="1:25" x14ac:dyDescent="0.25">
      <c r="A67" s="4" t="s">
        <v>17</v>
      </c>
      <c r="B67" s="4" t="s">
        <v>18</v>
      </c>
      <c r="C67" s="4" t="s">
        <v>319</v>
      </c>
      <c r="D67" s="4" t="s">
        <v>320</v>
      </c>
      <c r="E67" s="7">
        <v>6204</v>
      </c>
      <c r="F67" s="4">
        <v>27</v>
      </c>
      <c r="G67" s="4" t="str">
        <f>+VLOOKUP(E67,CeCos!$A$2:$B$49,2,0)</f>
        <v>Despacho</v>
      </c>
      <c r="H67" s="4" t="s">
        <v>74</v>
      </c>
      <c r="I67" s="4" t="str">
        <f>+VLOOKUP(E67,CeCos!$A$2:$D$49,4,0)</f>
        <v>Logística</v>
      </c>
      <c r="J67" s="4" t="s">
        <v>21</v>
      </c>
      <c r="K67" s="8">
        <v>28427</v>
      </c>
      <c r="L67" s="4">
        <v>47</v>
      </c>
      <c r="M67" s="4" t="s">
        <v>46</v>
      </c>
      <c r="N67" s="4" t="s">
        <v>321</v>
      </c>
      <c r="P67" s="4" t="s">
        <v>25</v>
      </c>
      <c r="R67" s="4" t="s">
        <v>140</v>
      </c>
      <c r="S67" s="4" t="s">
        <v>141</v>
      </c>
      <c r="T67" s="4" t="s">
        <v>142</v>
      </c>
      <c r="U67" s="4">
        <f>+VLOOKUP(N67,'[1]Reporte de Estructura - Dotació'!$O$6:$V$527,8,0)</f>
        <v>12</v>
      </c>
      <c r="V67" s="5">
        <v>1230000</v>
      </c>
      <c r="W67" s="9">
        <f>+VLOOKUP(U67,'Bandas 2025'!$K$5:$N$16,4,0)</f>
        <v>948599.99999999988</v>
      </c>
      <c r="X67" s="10">
        <f t="shared" ref="X67:X130" si="3">+V67/W67</f>
        <v>1.2966476913345986</v>
      </c>
      <c r="Y67" s="10" t="str">
        <f t="shared" ref="Y67:Y130" si="4">+IF(AND(X67&gt;=80%,X67&lt;=120%),"DENTRO DE BANDA","FUERA DE BANDA")</f>
        <v>FUERA DE BANDA</v>
      </c>
    </row>
    <row r="68" spans="1:25" x14ac:dyDescent="0.25">
      <c r="A68" s="4" t="s">
        <v>17</v>
      </c>
      <c r="B68" s="4" t="s">
        <v>18</v>
      </c>
      <c r="C68" s="4" t="s">
        <v>869</v>
      </c>
      <c r="D68" s="4" t="s">
        <v>870</v>
      </c>
      <c r="E68" s="7">
        <v>6005</v>
      </c>
      <c r="F68" s="4">
        <v>27</v>
      </c>
      <c r="G68" s="4" t="str">
        <f>+VLOOKUP(E68,CeCos!$A$2:$B$49,2,0)</f>
        <v>Fabricación Y Envasado Mezclas Polvos</v>
      </c>
      <c r="H68" s="4" t="s">
        <v>74</v>
      </c>
      <c r="I68" s="4" t="str">
        <f>+VLOOKUP(E68,CeCos!$A$2:$D$49,4,0)</f>
        <v>Producción</v>
      </c>
      <c r="J68" s="4" t="s">
        <v>21</v>
      </c>
      <c r="K68" s="8">
        <v>33614</v>
      </c>
      <c r="L68" s="4">
        <v>33</v>
      </c>
      <c r="M68" s="4" t="s">
        <v>23</v>
      </c>
      <c r="N68" s="4" t="s">
        <v>111</v>
      </c>
      <c r="P68" s="4" t="s">
        <v>25</v>
      </c>
      <c r="R68" s="4" t="s">
        <v>417</v>
      </c>
      <c r="S68" s="4" t="s">
        <v>77</v>
      </c>
      <c r="T68" s="4" t="s">
        <v>418</v>
      </c>
      <c r="U68" s="4">
        <f>+VLOOKUP(N68,'[1]Reporte de Estructura - Dotació'!$O$6:$V$527,8,0)</f>
        <v>11</v>
      </c>
      <c r="V68" s="5">
        <v>640000</v>
      </c>
      <c r="W68" s="9">
        <f>+VLOOKUP(U68,'Bandas 2025'!$K$5:$N$16,4,0)</f>
        <v>758892.33870967734</v>
      </c>
      <c r="X68" s="10">
        <f t="shared" si="3"/>
        <v>0.84333438006262318</v>
      </c>
      <c r="Y68" s="10" t="str">
        <f t="shared" si="4"/>
        <v>DENTRO DE BANDA</v>
      </c>
    </row>
    <row r="69" spans="1:25" x14ac:dyDescent="0.25">
      <c r="A69" s="4" t="s">
        <v>17</v>
      </c>
      <c r="B69" s="4" t="s">
        <v>18</v>
      </c>
      <c r="C69" s="4" t="s">
        <v>790</v>
      </c>
      <c r="D69" s="4" t="s">
        <v>791</v>
      </c>
      <c r="E69" s="7">
        <v>2002</v>
      </c>
      <c r="F69" s="4">
        <v>61</v>
      </c>
      <c r="G69" s="4" t="str">
        <f>+VLOOKUP(E69,CeCos!$A$2:$B$49,2,0)</f>
        <v>Desarrollo Sabores Dulces</v>
      </c>
      <c r="H69" s="4" t="s">
        <v>22</v>
      </c>
      <c r="I69" s="4" t="str">
        <f>+VLOOKUP(E69,CeCos!$A$2:$D$49,4,0)</f>
        <v>Laboratorio Sabores</v>
      </c>
      <c r="J69" s="4" t="s">
        <v>536</v>
      </c>
      <c r="K69" s="8">
        <v>36538</v>
      </c>
      <c r="L69" s="4">
        <v>25</v>
      </c>
      <c r="M69" s="4" t="s">
        <v>23</v>
      </c>
      <c r="N69" s="4" t="s">
        <v>84</v>
      </c>
      <c r="P69" s="4" t="s">
        <v>25</v>
      </c>
      <c r="R69" s="4" t="s">
        <v>1411</v>
      </c>
      <c r="S69" s="4" t="s">
        <v>1404</v>
      </c>
      <c r="T69" s="4" t="s">
        <v>662</v>
      </c>
      <c r="U69" s="4">
        <f>+VLOOKUP(N69,'[1]Reporte de Estructura - Dotació'!$O$6:$V$527,8,0)</f>
        <v>13</v>
      </c>
      <c r="V69" s="5">
        <v>630000</v>
      </c>
      <c r="W69" s="9">
        <f>+VLOOKUP(U69,'Bandas 2025'!$K$5:$N$16,4,0)</f>
        <v>1233179.9999999998</v>
      </c>
      <c r="X69" s="10">
        <f t="shared" si="3"/>
        <v>0.51087432491607077</v>
      </c>
      <c r="Y69" s="10" t="str">
        <f t="shared" si="4"/>
        <v>FUERA DE BANDA</v>
      </c>
    </row>
    <row r="70" spans="1:25" x14ac:dyDescent="0.25">
      <c r="A70" s="4" t="s">
        <v>17</v>
      </c>
      <c r="B70" s="4" t="s">
        <v>18</v>
      </c>
      <c r="C70" s="4" t="s">
        <v>142</v>
      </c>
      <c r="D70" s="4" t="s">
        <v>408</v>
      </c>
      <c r="E70" s="7">
        <v>6204</v>
      </c>
      <c r="F70" s="4">
        <v>27</v>
      </c>
      <c r="G70" s="4" t="str">
        <f>+VLOOKUP(E70,CeCos!$A$2:$B$49,2,0)</f>
        <v>Despacho</v>
      </c>
      <c r="H70" s="4" t="s">
        <v>74</v>
      </c>
      <c r="I70" s="4" t="str">
        <f>+VLOOKUP(E70,CeCos!$A$2:$D$49,4,0)</f>
        <v>Logística</v>
      </c>
      <c r="J70" s="4" t="s">
        <v>21</v>
      </c>
      <c r="K70" s="8">
        <v>27923</v>
      </c>
      <c r="L70" s="4">
        <v>48</v>
      </c>
      <c r="M70" s="4" t="s">
        <v>23</v>
      </c>
      <c r="N70" s="4" t="s">
        <v>141</v>
      </c>
      <c r="P70" s="4" t="s">
        <v>25</v>
      </c>
      <c r="R70" s="4" t="s">
        <v>409</v>
      </c>
      <c r="S70" s="4" t="s">
        <v>410</v>
      </c>
      <c r="T70" s="4" t="s">
        <v>411</v>
      </c>
      <c r="U70" s="4">
        <f>+VLOOKUP(N70,'[1]Reporte de Estructura - Dotació'!$O$6:$V$527,8,0)</f>
        <v>15</v>
      </c>
      <c r="V70" s="5">
        <v>1550000</v>
      </c>
      <c r="W70" s="9">
        <f>+VLOOKUP(U70,'Bandas 2025'!$K$5:$N$16,4,0)</f>
        <v>2238729.1499999985</v>
      </c>
      <c r="X70" s="10">
        <f t="shared" si="3"/>
        <v>0.69235709018216918</v>
      </c>
      <c r="Y70" s="10" t="str">
        <f t="shared" si="4"/>
        <v>FUERA DE BANDA</v>
      </c>
    </row>
    <row r="71" spans="1:25" x14ac:dyDescent="0.25">
      <c r="A71" s="4" t="s">
        <v>299</v>
      </c>
      <c r="B71" s="4" t="s">
        <v>18</v>
      </c>
      <c r="C71" s="4" t="s">
        <v>307</v>
      </c>
      <c r="D71" s="4" t="s">
        <v>308</v>
      </c>
      <c r="E71" s="7">
        <v>6205</v>
      </c>
      <c r="F71" s="4">
        <v>104</v>
      </c>
      <c r="G71" s="4" t="str">
        <f>+VLOOKUP(E71,CeCos!$A$2:$B$49,2,0)</f>
        <v>Transporte</v>
      </c>
      <c r="H71" s="4" t="s">
        <v>74</v>
      </c>
      <c r="I71" s="4" t="str">
        <f>+VLOOKUP(E71,CeCos!$A$2:$D$49,4,0)</f>
        <v>Logística</v>
      </c>
      <c r="J71" s="4" t="s">
        <v>21</v>
      </c>
      <c r="K71" s="8">
        <v>28527</v>
      </c>
      <c r="L71" s="4">
        <v>47</v>
      </c>
      <c r="M71" s="4" t="s">
        <v>23</v>
      </c>
      <c r="N71" s="4" t="s">
        <v>302</v>
      </c>
      <c r="P71" s="4" t="s">
        <v>303</v>
      </c>
      <c r="R71" s="4" t="s">
        <v>304</v>
      </c>
      <c r="S71" s="4" t="s">
        <v>305</v>
      </c>
      <c r="T71" s="4" t="s">
        <v>306</v>
      </c>
      <c r="U71" s="4">
        <f>+VLOOKUP(N71,'[1]Reporte de Estructura - Dotació'!$O$6:$V$527,8,0)</f>
        <v>12</v>
      </c>
      <c r="V71" s="5">
        <v>1120000</v>
      </c>
      <c r="W71" s="9">
        <f>+VLOOKUP(U71,'Bandas 2025'!$K$5:$N$16,4,0)</f>
        <v>948599.99999999988</v>
      </c>
      <c r="X71" s="10">
        <f t="shared" si="3"/>
        <v>1.1806873286949189</v>
      </c>
      <c r="Y71" s="10" t="str">
        <f t="shared" si="4"/>
        <v>DENTRO DE BANDA</v>
      </c>
    </row>
    <row r="72" spans="1:25" x14ac:dyDescent="0.25">
      <c r="A72" s="4" t="s">
        <v>17</v>
      </c>
      <c r="B72" s="4" t="s">
        <v>18</v>
      </c>
      <c r="C72" s="4" t="s">
        <v>193</v>
      </c>
      <c r="D72" s="4" t="s">
        <v>738</v>
      </c>
      <c r="E72" s="7">
        <v>1002</v>
      </c>
      <c r="F72" s="4">
        <v>27</v>
      </c>
      <c r="G72" s="4" t="str">
        <f>+VLOOKUP(E72,CeCos!$A$2:$B$49,2,0)</f>
        <v>Oper. Comerciales Internacionales</v>
      </c>
      <c r="H72" s="4" t="s">
        <v>74</v>
      </c>
      <c r="I72" s="4" t="str">
        <f>+VLOOKUP(E72,CeCos!$A$2:$D$49,4,0)</f>
        <v>Exportaciones</v>
      </c>
      <c r="J72" s="4" t="s">
        <v>21</v>
      </c>
      <c r="K72" s="8">
        <v>32758</v>
      </c>
      <c r="L72" s="4">
        <v>35</v>
      </c>
      <c r="M72" s="4" t="s">
        <v>23</v>
      </c>
      <c r="N72" s="4" t="s">
        <v>192</v>
      </c>
      <c r="P72" s="4" t="s">
        <v>25</v>
      </c>
      <c r="R72" s="4" t="s">
        <v>332</v>
      </c>
      <c r="S72" s="4" t="s">
        <v>333</v>
      </c>
      <c r="T72" s="4" t="s">
        <v>334</v>
      </c>
      <c r="U72" s="4">
        <f>+VLOOKUP(N72,'[1]Reporte de Estructura - Dotació'!$O$6:$V$527,8,0)</f>
        <v>16</v>
      </c>
      <c r="V72" s="5">
        <v>2150000</v>
      </c>
      <c r="W72" s="9">
        <f>+VLOOKUP(U72,'Bandas 2025'!$K$5:$N$16,4,0)</f>
        <v>3178995.3929999978</v>
      </c>
      <c r="X72" s="10">
        <f t="shared" si="3"/>
        <v>0.67631428618430889</v>
      </c>
      <c r="Y72" s="10" t="str">
        <f t="shared" si="4"/>
        <v>FUERA DE BANDA</v>
      </c>
    </row>
    <row r="73" spans="1:25" x14ac:dyDescent="0.25">
      <c r="A73" s="4" t="s">
        <v>17</v>
      </c>
      <c r="B73" s="4" t="s">
        <v>18</v>
      </c>
      <c r="C73" s="4" t="s">
        <v>563</v>
      </c>
      <c r="D73" s="4" t="s">
        <v>564</v>
      </c>
      <c r="E73" s="7">
        <v>6003</v>
      </c>
      <c r="F73" s="4">
        <v>27</v>
      </c>
      <c r="G73" s="4" t="str">
        <f>+VLOOKUP(E73,CeCos!$A$2:$B$49,2,0)</f>
        <v>Fabricación Y Envasado De Esencias</v>
      </c>
      <c r="H73" s="4" t="s">
        <v>74</v>
      </c>
      <c r="I73" s="4" t="str">
        <f>+VLOOKUP(E73,CeCos!$A$2:$D$49,4,0)</f>
        <v>Producción</v>
      </c>
      <c r="J73" s="4" t="s">
        <v>31</v>
      </c>
      <c r="K73" s="8">
        <v>31902</v>
      </c>
      <c r="L73" s="4">
        <v>37</v>
      </c>
      <c r="M73" s="4" t="s">
        <v>46</v>
      </c>
      <c r="N73" s="4" t="s">
        <v>136</v>
      </c>
      <c r="P73" s="4" t="s">
        <v>25</v>
      </c>
      <c r="R73" s="4" t="s">
        <v>421</v>
      </c>
      <c r="S73" s="4" t="s">
        <v>77</v>
      </c>
      <c r="T73" s="4" t="s">
        <v>422</v>
      </c>
      <c r="U73" s="4">
        <f>+VLOOKUP(N73,'[1]Reporte de Estructura - Dotació'!$O$6:$V$527,8,0)</f>
        <v>14</v>
      </c>
      <c r="V73" s="5">
        <v>1450000</v>
      </c>
      <c r="W73" s="9">
        <f>+VLOOKUP(U73,'Bandas 2025'!$K$5:$N$16,4,0)</f>
        <v>1622267.4999999986</v>
      </c>
      <c r="X73" s="10">
        <f t="shared" si="3"/>
        <v>0.89381066932549735</v>
      </c>
      <c r="Y73" s="10" t="str">
        <f t="shared" si="4"/>
        <v>DENTRO DE BANDA</v>
      </c>
    </row>
    <row r="74" spans="1:25" x14ac:dyDescent="0.25">
      <c r="A74" s="4" t="s">
        <v>17</v>
      </c>
      <c r="B74" s="4" t="s">
        <v>18</v>
      </c>
      <c r="C74" s="4" t="s">
        <v>871</v>
      </c>
      <c r="D74" s="4" t="s">
        <v>872</v>
      </c>
      <c r="E74" s="7">
        <v>6005</v>
      </c>
      <c r="F74" s="4">
        <v>27</v>
      </c>
      <c r="G74" s="4" t="str">
        <f>+VLOOKUP(E74,CeCos!$A$2:$B$49,2,0)</f>
        <v>Fabricación Y Envasado Mezclas Polvos</v>
      </c>
      <c r="H74" s="4" t="s">
        <v>74</v>
      </c>
      <c r="I74" s="4" t="str">
        <f>+VLOOKUP(E74,CeCos!$A$2:$D$49,4,0)</f>
        <v>Producción</v>
      </c>
      <c r="J74" s="4" t="s">
        <v>21</v>
      </c>
      <c r="K74" s="8">
        <v>30166</v>
      </c>
      <c r="L74" s="4">
        <v>42</v>
      </c>
      <c r="M74" s="4" t="s">
        <v>116</v>
      </c>
      <c r="N74" s="4" t="s">
        <v>111</v>
      </c>
      <c r="P74" s="4" t="s">
        <v>25</v>
      </c>
      <c r="R74" s="4" t="s">
        <v>417</v>
      </c>
      <c r="S74" s="4" t="s">
        <v>77</v>
      </c>
      <c r="T74" s="4" t="s">
        <v>418</v>
      </c>
      <c r="U74" s="4">
        <f>+VLOOKUP(N74,'[1]Reporte de Estructura - Dotació'!$O$6:$V$527,8,0)</f>
        <v>11</v>
      </c>
      <c r="V74" s="5">
        <v>660000</v>
      </c>
      <c r="W74" s="9">
        <f>+VLOOKUP(U74,'Bandas 2025'!$K$5:$N$16,4,0)</f>
        <v>758892.33870967734</v>
      </c>
      <c r="X74" s="10">
        <f t="shared" si="3"/>
        <v>0.86968857943958022</v>
      </c>
      <c r="Y74" s="10" t="str">
        <f t="shared" si="4"/>
        <v>DENTRO DE BANDA</v>
      </c>
    </row>
    <row r="75" spans="1:25" x14ac:dyDescent="0.25">
      <c r="A75" s="4" t="s">
        <v>17</v>
      </c>
      <c r="B75" s="4" t="s">
        <v>18</v>
      </c>
      <c r="C75" s="4" t="s">
        <v>423</v>
      </c>
      <c r="D75" s="4" t="s">
        <v>424</v>
      </c>
      <c r="E75" s="7">
        <v>6003</v>
      </c>
      <c r="F75" s="4">
        <v>27</v>
      </c>
      <c r="G75" s="4" t="str">
        <f>+VLOOKUP(E75,CeCos!$A$2:$B$49,2,0)</f>
        <v>Fabricación Y Envasado De Esencias</v>
      </c>
      <c r="H75" s="4" t="s">
        <v>74</v>
      </c>
      <c r="I75" s="4" t="str">
        <f>+VLOOKUP(E75,CeCos!$A$2:$D$49,4,0)</f>
        <v>Producción</v>
      </c>
      <c r="J75" s="4" t="s">
        <v>21</v>
      </c>
      <c r="K75" s="8">
        <v>26933</v>
      </c>
      <c r="L75" s="4">
        <v>51</v>
      </c>
      <c r="M75" s="4" t="s">
        <v>46</v>
      </c>
      <c r="N75" s="4" t="s">
        <v>111</v>
      </c>
      <c r="P75" s="4" t="s">
        <v>25</v>
      </c>
      <c r="R75" s="4" t="s">
        <v>421</v>
      </c>
      <c r="S75" s="4" t="s">
        <v>77</v>
      </c>
      <c r="T75" s="4" t="s">
        <v>422</v>
      </c>
      <c r="U75" s="4">
        <f>+VLOOKUP(N75,'[1]Reporte de Estructura - Dotació'!$O$6:$V$527,8,0)</f>
        <v>11</v>
      </c>
      <c r="V75" s="5">
        <v>730000</v>
      </c>
      <c r="W75" s="9">
        <f>+VLOOKUP(U75,'Bandas 2025'!$K$5:$N$16,4,0)</f>
        <v>758892.33870967734</v>
      </c>
      <c r="X75" s="10">
        <f t="shared" si="3"/>
        <v>0.9619282772589296</v>
      </c>
      <c r="Y75" s="10" t="str">
        <f t="shared" si="4"/>
        <v>DENTRO DE BANDA</v>
      </c>
    </row>
    <row r="76" spans="1:25" x14ac:dyDescent="0.25">
      <c r="A76" s="4" t="s">
        <v>17</v>
      </c>
      <c r="B76" s="4" t="s">
        <v>18</v>
      </c>
      <c r="C76" s="4" t="s">
        <v>677</v>
      </c>
      <c r="D76" s="4" t="s">
        <v>678</v>
      </c>
      <c r="E76" s="7">
        <v>6104</v>
      </c>
      <c r="F76" s="4">
        <v>27</v>
      </c>
      <c r="G76" s="4" t="str">
        <f>+VLOOKUP(E76,CeCos!$A$2:$B$49,2,0)</f>
        <v>Control Y Gestión De Producción</v>
      </c>
      <c r="H76" s="4" t="s">
        <v>74</v>
      </c>
      <c r="I76" s="4" t="str">
        <f>+VLOOKUP(E76,CeCos!$A$2:$D$49,4,0)</f>
        <v>Mantención, Infraestrutura y Medioambiebnte</v>
      </c>
      <c r="J76" s="4" t="s">
        <v>21</v>
      </c>
      <c r="K76" s="8">
        <v>27005</v>
      </c>
      <c r="L76" s="4">
        <v>51</v>
      </c>
      <c r="M76" s="4" t="s">
        <v>46</v>
      </c>
      <c r="N76" s="4" t="s">
        <v>679</v>
      </c>
      <c r="P76" s="4" t="s">
        <v>25</v>
      </c>
      <c r="R76" s="4" t="s">
        <v>345</v>
      </c>
      <c r="S76" s="4" t="s">
        <v>346</v>
      </c>
      <c r="T76" s="4" t="s">
        <v>347</v>
      </c>
      <c r="U76" s="4">
        <f>+VLOOKUP(N76,'[1]Reporte de Estructura - Dotació'!$O$6:$V$527,8,0)</f>
        <v>15</v>
      </c>
      <c r="V76" s="5">
        <v>1900000</v>
      </c>
      <c r="W76" s="9">
        <f>+VLOOKUP(U76,'Bandas 2025'!$K$5:$N$16,4,0)</f>
        <v>2238729.1499999985</v>
      </c>
      <c r="X76" s="10">
        <f t="shared" si="3"/>
        <v>0.8486957879652397</v>
      </c>
      <c r="Y76" s="10" t="str">
        <f t="shared" si="4"/>
        <v>DENTRO DE BANDA</v>
      </c>
    </row>
    <row r="77" spans="1:25" x14ac:dyDescent="0.25">
      <c r="A77" s="4" t="s">
        <v>17</v>
      </c>
      <c r="B77" s="4" t="s">
        <v>18</v>
      </c>
      <c r="C77" s="4" t="s">
        <v>1043</v>
      </c>
      <c r="D77" s="4" t="s">
        <v>1044</v>
      </c>
      <c r="E77" s="7">
        <v>7101</v>
      </c>
      <c r="F77" s="4">
        <v>2</v>
      </c>
      <c r="G77" s="4" t="str">
        <f>+VLOOKUP(E77,CeCos!$A$2:$B$49,2,0)</f>
        <v>Informática</v>
      </c>
      <c r="H77" s="4" t="s">
        <v>45</v>
      </c>
      <c r="I77" s="4" t="str">
        <f>+VLOOKUP(E77,CeCos!$A$2:$D$49,4,0)</f>
        <v>T.I</v>
      </c>
      <c r="J77" s="4" t="s">
        <v>21</v>
      </c>
      <c r="K77" s="8">
        <v>27166</v>
      </c>
      <c r="L77" s="4">
        <v>50</v>
      </c>
      <c r="M77" s="4" t="s">
        <v>46</v>
      </c>
      <c r="N77" s="4" t="s">
        <v>1045</v>
      </c>
      <c r="P77" s="4" t="s">
        <v>25</v>
      </c>
      <c r="R77" s="4" t="s">
        <v>1046</v>
      </c>
      <c r="S77" s="4" t="s">
        <v>944</v>
      </c>
      <c r="T77" s="4" t="s">
        <v>942</v>
      </c>
      <c r="U77" s="4">
        <f>+VLOOKUP(N77,'[1]Reporte de Estructura - Dotació'!$O$6:$V$527,8,0)</f>
        <v>14</v>
      </c>
      <c r="V77" s="5">
        <v>2305000</v>
      </c>
      <c r="W77" s="9">
        <f>+VLOOKUP(U77,'Bandas 2025'!$K$5:$N$16,4,0)</f>
        <v>1622267.4999999986</v>
      </c>
      <c r="X77" s="10">
        <f t="shared" si="3"/>
        <v>1.4208507536519113</v>
      </c>
      <c r="Y77" s="10" t="str">
        <f t="shared" si="4"/>
        <v>FUERA DE BANDA</v>
      </c>
    </row>
    <row r="78" spans="1:25" x14ac:dyDescent="0.25">
      <c r="A78" s="4" t="s">
        <v>17</v>
      </c>
      <c r="B78" s="4" t="s">
        <v>18</v>
      </c>
      <c r="C78" s="4" t="s">
        <v>1070</v>
      </c>
      <c r="D78" s="4" t="s">
        <v>1071</v>
      </c>
      <c r="E78" s="7">
        <v>2001</v>
      </c>
      <c r="F78" s="4">
        <v>61</v>
      </c>
      <c r="G78" s="4" t="str">
        <f>+VLOOKUP(E78,CeCos!$A$2:$B$49,2,0)</f>
        <v>Desarrollo Sabores General</v>
      </c>
      <c r="H78" s="4" t="s">
        <v>22</v>
      </c>
      <c r="I78" s="4" t="str">
        <f>+VLOOKUP(E78,CeCos!$A$2:$D$49,4,0)</f>
        <v>Laboratorio Sabores</v>
      </c>
      <c r="J78" s="4" t="s">
        <v>21</v>
      </c>
      <c r="K78" s="8">
        <v>32394</v>
      </c>
      <c r="L78" s="4">
        <v>36</v>
      </c>
      <c r="M78" s="4" t="s">
        <v>378</v>
      </c>
      <c r="N78" s="4" t="s">
        <v>152</v>
      </c>
      <c r="P78" s="4" t="s">
        <v>25</v>
      </c>
      <c r="R78" s="4" t="s">
        <v>1069</v>
      </c>
      <c r="S78" s="4" t="s">
        <v>1407</v>
      </c>
      <c r="T78" s="4" t="s">
        <v>724</v>
      </c>
      <c r="U78" s="4">
        <f>+VLOOKUP(N78,'[1]Reporte de Estructura - Dotació'!$O$6:$V$527,8,0)</f>
        <v>14</v>
      </c>
      <c r="V78" s="5">
        <v>1260000</v>
      </c>
      <c r="W78" s="9">
        <f>+VLOOKUP(U78,'Bandas 2025'!$K$5:$N$16,4,0)</f>
        <v>1622267.4999999986</v>
      </c>
      <c r="X78" s="10">
        <f t="shared" si="3"/>
        <v>0.77669065058629427</v>
      </c>
      <c r="Y78" s="10" t="str">
        <f t="shared" si="4"/>
        <v>FUERA DE BANDA</v>
      </c>
    </row>
    <row r="79" spans="1:25" x14ac:dyDescent="0.25">
      <c r="A79" s="4" t="s">
        <v>17</v>
      </c>
      <c r="B79" s="4" t="s">
        <v>18</v>
      </c>
      <c r="C79" s="4" t="s">
        <v>69</v>
      </c>
      <c r="D79" s="4" t="s">
        <v>617</v>
      </c>
      <c r="E79" s="7">
        <v>7001</v>
      </c>
      <c r="F79" s="4">
        <v>2</v>
      </c>
      <c r="G79" s="4" t="str">
        <f>+VLOOKUP(E79,CeCos!$A$2:$B$49,2,0)</f>
        <v>Crédito Y Cobranza</v>
      </c>
      <c r="H79" s="4" t="s">
        <v>45</v>
      </c>
      <c r="I79" s="4" t="str">
        <f>+VLOOKUP(E79,CeCos!$A$2:$D$49,4,0)</f>
        <v>Finanzas</v>
      </c>
      <c r="J79" s="4" t="s">
        <v>21</v>
      </c>
      <c r="K79" s="8">
        <v>24382</v>
      </c>
      <c r="L79" s="4">
        <v>58</v>
      </c>
      <c r="M79" s="4" t="s">
        <v>46</v>
      </c>
      <c r="N79" s="4" t="s">
        <v>68</v>
      </c>
      <c r="P79" s="4" t="s">
        <v>25</v>
      </c>
      <c r="R79" s="4" t="s">
        <v>618</v>
      </c>
      <c r="S79" s="4" t="s">
        <v>619</v>
      </c>
      <c r="T79" s="4" t="s">
        <v>620</v>
      </c>
      <c r="U79" s="4">
        <f>+VLOOKUP(N79,'[1]Reporte de Estructura - Dotació'!$O$6:$V$527,8,0)</f>
        <v>17</v>
      </c>
      <c r="V79" s="5">
        <v>3700000</v>
      </c>
      <c r="W79" s="9">
        <f>+VLOOKUP(U79,'Bandas 2025'!$K$5:$N$16,4,0)</f>
        <v>4577753.3659199979</v>
      </c>
      <c r="X79" s="10">
        <f t="shared" si="3"/>
        <v>0.80825673736496839</v>
      </c>
      <c r="Y79" s="10" t="str">
        <f t="shared" si="4"/>
        <v>DENTRO DE BANDA</v>
      </c>
    </row>
    <row r="80" spans="1:25" x14ac:dyDescent="0.25">
      <c r="A80" s="4" t="s">
        <v>17</v>
      </c>
      <c r="B80" s="4" t="s">
        <v>18</v>
      </c>
      <c r="C80" s="4" t="s">
        <v>342</v>
      </c>
      <c r="D80" s="4" t="s">
        <v>343</v>
      </c>
      <c r="E80" s="7">
        <v>6102</v>
      </c>
      <c r="F80" s="4">
        <v>27</v>
      </c>
      <c r="G80" s="4" t="str">
        <f>+VLOOKUP(E80,CeCos!$A$2:$B$49,2,0)</f>
        <v>Mantención</v>
      </c>
      <c r="H80" s="4" t="s">
        <v>74</v>
      </c>
      <c r="I80" s="4" t="str">
        <f>+VLOOKUP(E80,CeCos!$A$2:$D$49,4,0)</f>
        <v>Mantención, Infraestrutura y Medioambiebnte</v>
      </c>
      <c r="J80" s="4" t="s">
        <v>21</v>
      </c>
      <c r="K80" s="8">
        <v>32797</v>
      </c>
      <c r="L80" s="4">
        <v>35</v>
      </c>
      <c r="M80" s="4" t="s">
        <v>23</v>
      </c>
      <c r="N80" s="4" t="s">
        <v>344</v>
      </c>
      <c r="P80" s="4" t="s">
        <v>25</v>
      </c>
      <c r="R80" s="4" t="s">
        <v>345</v>
      </c>
      <c r="S80" s="4" t="s">
        <v>346</v>
      </c>
      <c r="T80" s="4" t="s">
        <v>347</v>
      </c>
      <c r="U80" s="4">
        <f>+VLOOKUP(N80,'[1]Reporte de Estructura - Dotació'!$O$6:$V$527,8,0)</f>
        <v>13</v>
      </c>
      <c r="V80" s="5">
        <v>1100000</v>
      </c>
      <c r="W80" s="9">
        <f>+VLOOKUP(U80,'Bandas 2025'!$K$5:$N$16,4,0)</f>
        <v>1233179.9999999998</v>
      </c>
      <c r="X80" s="10">
        <f t="shared" si="3"/>
        <v>0.89200278953599654</v>
      </c>
      <c r="Y80" s="10" t="str">
        <f t="shared" si="4"/>
        <v>DENTRO DE BANDA</v>
      </c>
    </row>
    <row r="81" spans="1:25" x14ac:dyDescent="0.25">
      <c r="A81" s="4" t="s">
        <v>17</v>
      </c>
      <c r="B81" s="4" t="s">
        <v>18</v>
      </c>
      <c r="C81" s="4" t="s">
        <v>188</v>
      </c>
      <c r="D81" s="4" t="s">
        <v>189</v>
      </c>
      <c r="E81" s="7">
        <v>1002</v>
      </c>
      <c r="F81" s="4">
        <v>27</v>
      </c>
      <c r="G81" s="4" t="str">
        <f>+VLOOKUP(E81,CeCos!$A$2:$B$49,2,0)</f>
        <v>Oper. Comerciales Internacionales</v>
      </c>
      <c r="H81" s="4" t="s">
        <v>74</v>
      </c>
      <c r="I81" s="4" t="str">
        <f>+VLOOKUP(E81,CeCos!$A$2:$D$49,4,0)</f>
        <v>Exportaciones</v>
      </c>
      <c r="J81" s="4" t="s">
        <v>21</v>
      </c>
      <c r="K81" s="8">
        <v>31543</v>
      </c>
      <c r="L81" s="4">
        <v>38</v>
      </c>
      <c r="M81" s="4" t="s">
        <v>23</v>
      </c>
      <c r="N81" s="4" t="s">
        <v>190</v>
      </c>
      <c r="P81" s="4" t="s">
        <v>25</v>
      </c>
      <c r="R81" s="4" t="s">
        <v>191</v>
      </c>
      <c r="S81" s="4" t="s">
        <v>192</v>
      </c>
      <c r="T81" s="4" t="s">
        <v>193</v>
      </c>
      <c r="U81" s="4">
        <f>+VLOOKUP(N81,'[1]Reporte de Estructura - Dotació'!$O$6:$V$527,8,0)</f>
        <v>13</v>
      </c>
      <c r="V81" s="5">
        <v>1200000</v>
      </c>
      <c r="W81" s="9">
        <f>+VLOOKUP(U81,'Bandas 2025'!$K$5:$N$16,4,0)</f>
        <v>1233179.9999999998</v>
      </c>
      <c r="X81" s="10">
        <f t="shared" si="3"/>
        <v>0.97309395222108708</v>
      </c>
      <c r="Y81" s="10" t="str">
        <f t="shared" si="4"/>
        <v>DENTRO DE BANDA</v>
      </c>
    </row>
    <row r="82" spans="1:25" x14ac:dyDescent="0.25">
      <c r="A82" s="4" t="s">
        <v>17</v>
      </c>
      <c r="B82" s="4" t="s">
        <v>18</v>
      </c>
      <c r="C82" s="4" t="s">
        <v>646</v>
      </c>
      <c r="D82" s="4" t="s">
        <v>779</v>
      </c>
      <c r="E82" s="7">
        <v>6104</v>
      </c>
      <c r="F82" s="4">
        <v>27</v>
      </c>
      <c r="G82" s="4" t="str">
        <f>+VLOOKUP(E82,CeCos!$A$2:$B$49,2,0)</f>
        <v>Control Y Gestión De Producción</v>
      </c>
      <c r="H82" s="4" t="s">
        <v>74</v>
      </c>
      <c r="I82" s="4" t="str">
        <f>+VLOOKUP(E82,CeCos!$A$2:$D$49,4,0)</f>
        <v>Mantención, Infraestrutura y Medioambiebnte</v>
      </c>
      <c r="J82" s="4" t="s">
        <v>21</v>
      </c>
      <c r="K82" s="8">
        <v>28785</v>
      </c>
      <c r="L82" s="4">
        <v>46</v>
      </c>
      <c r="M82" s="4" t="s">
        <v>46</v>
      </c>
      <c r="N82" s="4" t="s">
        <v>645</v>
      </c>
      <c r="P82" s="4" t="s">
        <v>25</v>
      </c>
      <c r="R82" s="4" t="s">
        <v>554</v>
      </c>
      <c r="S82" s="4" t="s">
        <v>555</v>
      </c>
      <c r="T82" s="4" t="s">
        <v>556</v>
      </c>
      <c r="U82" s="4">
        <v>18</v>
      </c>
      <c r="V82" s="5">
        <v>7500000</v>
      </c>
      <c r="W82" s="9">
        <f>+VLOOKUP(U82,'Bandas 2025'!$K$5:$N$16,4,0)</f>
        <v>6775074.9815616012</v>
      </c>
      <c r="X82" s="10">
        <f t="shared" si="3"/>
        <v>1.1069988185239699</v>
      </c>
      <c r="Y82" s="10" t="str">
        <f t="shared" si="4"/>
        <v>DENTRO DE BANDA</v>
      </c>
    </row>
    <row r="83" spans="1:25" x14ac:dyDescent="0.25">
      <c r="A83" s="4" t="s">
        <v>17</v>
      </c>
      <c r="B83" s="4" t="s">
        <v>18</v>
      </c>
      <c r="C83" s="4" t="s">
        <v>557</v>
      </c>
      <c r="D83" s="4" t="s">
        <v>558</v>
      </c>
      <c r="E83" s="7">
        <v>6001</v>
      </c>
      <c r="F83" s="4">
        <v>27</v>
      </c>
      <c r="G83" s="4" t="str">
        <f>+VLOOKUP(E83,CeCos!$A$2:$B$49,2,0)</f>
        <v>Administración Gral De Producción</v>
      </c>
      <c r="H83" s="4" t="s">
        <v>74</v>
      </c>
      <c r="I83" s="4" t="str">
        <f>+VLOOKUP(E83,CeCos!$A$2:$D$49,4,0)</f>
        <v>Producción</v>
      </c>
      <c r="J83" s="4" t="s">
        <v>21</v>
      </c>
      <c r="K83" s="8">
        <v>24862</v>
      </c>
      <c r="L83" s="4">
        <v>57</v>
      </c>
      <c r="M83" s="4" t="s">
        <v>46</v>
      </c>
      <c r="N83" s="4" t="s">
        <v>559</v>
      </c>
      <c r="P83" s="4" t="s">
        <v>25</v>
      </c>
      <c r="R83" s="4" t="s">
        <v>560</v>
      </c>
      <c r="S83" s="4" t="s">
        <v>561</v>
      </c>
      <c r="T83" s="4" t="s">
        <v>562</v>
      </c>
      <c r="U83" s="4">
        <f>+VLOOKUP(N83,'[1]Reporte de Estructura - Dotació'!$O$6:$V$527,8,0)</f>
        <v>14</v>
      </c>
      <c r="V83" s="5">
        <v>1680000</v>
      </c>
      <c r="W83" s="9">
        <f>+VLOOKUP(U83,'Bandas 2025'!$K$5:$N$16,4,0)</f>
        <v>1622267.4999999986</v>
      </c>
      <c r="X83" s="10">
        <f t="shared" si="3"/>
        <v>1.0355875341150589</v>
      </c>
      <c r="Y83" s="10" t="str">
        <f t="shared" si="4"/>
        <v>DENTRO DE BANDA</v>
      </c>
    </row>
    <row r="84" spans="1:25" x14ac:dyDescent="0.25">
      <c r="A84" s="4" t="s">
        <v>17</v>
      </c>
      <c r="B84" s="4" t="s">
        <v>18</v>
      </c>
      <c r="C84" s="4" t="s">
        <v>220</v>
      </c>
      <c r="D84" s="4" t="s">
        <v>221</v>
      </c>
      <c r="E84" s="7">
        <v>2004</v>
      </c>
      <c r="F84" s="4">
        <v>61</v>
      </c>
      <c r="G84" s="4" t="str">
        <f>+VLOOKUP(E84,CeCos!$A$2:$B$49,2,0)</f>
        <v>Desarrollo Sabores Salados</v>
      </c>
      <c r="H84" s="4" t="s">
        <v>22</v>
      </c>
      <c r="I84" s="4" t="str">
        <f>+VLOOKUP(E84,CeCos!$A$2:$D$49,4,0)</f>
        <v>Laboratorio Sabores</v>
      </c>
      <c r="J84" s="4" t="s">
        <v>21</v>
      </c>
      <c r="K84" s="8">
        <v>34295</v>
      </c>
      <c r="L84" s="4">
        <v>31</v>
      </c>
      <c r="M84" s="4" t="s">
        <v>23</v>
      </c>
      <c r="N84" s="4" t="s">
        <v>84</v>
      </c>
      <c r="P84" s="4" t="s">
        <v>25</v>
      </c>
      <c r="R84" s="4" t="s">
        <v>217</v>
      </c>
      <c r="S84" s="4" t="s">
        <v>218</v>
      </c>
      <c r="T84" s="4" t="s">
        <v>219</v>
      </c>
      <c r="U84" s="4">
        <f>+VLOOKUP(N84,'[1]Reporte de Estructura - Dotació'!$O$6:$V$527,8,0)</f>
        <v>13</v>
      </c>
      <c r="V84" s="5">
        <v>630000</v>
      </c>
      <c r="W84" s="9">
        <f>+VLOOKUP(U84,'Bandas 2025'!$K$5:$N$16,4,0)</f>
        <v>1233179.9999999998</v>
      </c>
      <c r="X84" s="10">
        <f t="shared" si="3"/>
        <v>0.51087432491607077</v>
      </c>
      <c r="Y84" s="10" t="str">
        <f t="shared" si="4"/>
        <v>FUERA DE BANDA</v>
      </c>
    </row>
    <row r="85" spans="1:25" x14ac:dyDescent="0.25">
      <c r="A85" s="4" t="s">
        <v>17</v>
      </c>
      <c r="B85" s="4" t="s">
        <v>18</v>
      </c>
      <c r="C85" s="4" t="s">
        <v>425</v>
      </c>
      <c r="D85" s="4" t="s">
        <v>426</v>
      </c>
      <c r="E85" s="7">
        <v>6003</v>
      </c>
      <c r="F85" s="4">
        <v>27</v>
      </c>
      <c r="G85" s="4" t="str">
        <f>+VLOOKUP(E85,CeCos!$A$2:$B$49,2,0)</f>
        <v>Fabricación Y Envasado De Esencias</v>
      </c>
      <c r="H85" s="4" t="s">
        <v>74</v>
      </c>
      <c r="I85" s="4" t="str">
        <f>+VLOOKUP(E85,CeCos!$A$2:$D$49,4,0)</f>
        <v>Producción</v>
      </c>
      <c r="J85" s="4" t="s">
        <v>21</v>
      </c>
      <c r="K85" s="8">
        <v>23054</v>
      </c>
      <c r="L85" s="4">
        <v>62</v>
      </c>
      <c r="M85" s="4" t="s">
        <v>116</v>
      </c>
      <c r="N85" s="4" t="s">
        <v>111</v>
      </c>
      <c r="P85" s="4" t="s">
        <v>25</v>
      </c>
      <c r="R85" s="4" t="s">
        <v>421</v>
      </c>
      <c r="S85" s="4" t="s">
        <v>77</v>
      </c>
      <c r="T85" s="4" t="s">
        <v>422</v>
      </c>
      <c r="U85" s="4">
        <f>+VLOOKUP(N85,'[1]Reporte de Estructura - Dotació'!$O$6:$V$527,8,0)</f>
        <v>11</v>
      </c>
      <c r="V85" s="5">
        <v>740000</v>
      </c>
      <c r="W85" s="9">
        <f>+VLOOKUP(U85,'Bandas 2025'!$K$5:$N$16,4,0)</f>
        <v>758892.33870967734</v>
      </c>
      <c r="X85" s="10">
        <f t="shared" si="3"/>
        <v>0.97510537694740806</v>
      </c>
      <c r="Y85" s="10" t="str">
        <f t="shared" si="4"/>
        <v>DENTRO DE BANDA</v>
      </c>
    </row>
    <row r="86" spans="1:25" x14ac:dyDescent="0.25">
      <c r="A86" s="4" t="s">
        <v>17</v>
      </c>
      <c r="B86" s="4" t="s">
        <v>18</v>
      </c>
      <c r="C86" s="4" t="s">
        <v>222</v>
      </c>
      <c r="D86" s="4" t="s">
        <v>223</v>
      </c>
      <c r="E86" s="7">
        <v>3001</v>
      </c>
      <c r="F86" s="4">
        <v>22</v>
      </c>
      <c r="G86" s="4" t="str">
        <f>+VLOOKUP(E86,CeCos!$A$2:$B$49,2,0)</f>
        <v>Desarrollo Fragancias</v>
      </c>
      <c r="H86" s="4" t="s">
        <v>151</v>
      </c>
      <c r="I86" s="4" t="str">
        <f>+VLOOKUP(E86,CeCos!$A$2:$D$49,4,0)</f>
        <v>Laboratorio Fragancias</v>
      </c>
      <c r="J86" s="4" t="s">
        <v>21</v>
      </c>
      <c r="K86" s="8">
        <v>35502</v>
      </c>
      <c r="L86" s="4">
        <v>28</v>
      </c>
      <c r="M86" s="4" t="s">
        <v>23</v>
      </c>
      <c r="N86" s="4" t="s">
        <v>84</v>
      </c>
      <c r="P86" s="4" t="s">
        <v>25</v>
      </c>
      <c r="R86" s="4" t="s">
        <v>153</v>
      </c>
      <c r="S86" s="4" t="s">
        <v>154</v>
      </c>
      <c r="T86" s="4" t="s">
        <v>155</v>
      </c>
      <c r="U86" s="4">
        <f>+VLOOKUP(N86,'[1]Reporte de Estructura - Dotació'!$O$6:$V$527,8,0)</f>
        <v>13</v>
      </c>
      <c r="V86" s="5">
        <v>750000</v>
      </c>
      <c r="W86" s="9">
        <f>+VLOOKUP(U86,'Bandas 2025'!$K$5:$N$16,4,0)</f>
        <v>1233179.9999999998</v>
      </c>
      <c r="X86" s="10">
        <f t="shared" si="3"/>
        <v>0.60818372013817945</v>
      </c>
      <c r="Y86" s="10" t="str">
        <f t="shared" si="4"/>
        <v>FUERA DE BANDA</v>
      </c>
    </row>
    <row r="87" spans="1:25" x14ac:dyDescent="0.25">
      <c r="A87" s="4" t="s">
        <v>17</v>
      </c>
      <c r="B87" s="4" t="s">
        <v>18</v>
      </c>
      <c r="C87" s="4" t="s">
        <v>1067</v>
      </c>
      <c r="D87" s="4" t="s">
        <v>1068</v>
      </c>
      <c r="E87" s="7">
        <v>2001</v>
      </c>
      <c r="F87" s="4">
        <v>61</v>
      </c>
      <c r="G87" s="4" t="str">
        <f>+VLOOKUP(E87,CeCos!$A$2:$B$49,2,0)</f>
        <v>Desarrollo Sabores General</v>
      </c>
      <c r="H87" s="4" t="s">
        <v>22</v>
      </c>
      <c r="I87" s="4" t="str">
        <f>+VLOOKUP(E87,CeCos!$A$2:$D$49,4,0)</f>
        <v>Laboratorio Sabores</v>
      </c>
      <c r="J87" s="4" t="s">
        <v>21</v>
      </c>
      <c r="K87" s="8">
        <v>34598</v>
      </c>
      <c r="L87" s="4">
        <v>30</v>
      </c>
      <c r="M87" s="4" t="s">
        <v>23</v>
      </c>
      <c r="N87" s="4" t="s">
        <v>152</v>
      </c>
      <c r="P87" s="4" t="s">
        <v>25</v>
      </c>
      <c r="R87" s="4" t="s">
        <v>1069</v>
      </c>
      <c r="S87" s="4" t="s">
        <v>1407</v>
      </c>
      <c r="T87" s="4" t="s">
        <v>724</v>
      </c>
      <c r="U87" s="4">
        <f>+VLOOKUP(N87,'[1]Reporte de Estructura - Dotació'!$O$6:$V$527,8,0)</f>
        <v>14</v>
      </c>
      <c r="V87" s="5">
        <v>1500000</v>
      </c>
      <c r="W87" s="9">
        <f>+VLOOKUP(U87,'Bandas 2025'!$K$5:$N$16,4,0)</f>
        <v>1622267.4999999986</v>
      </c>
      <c r="X87" s="10">
        <f t="shared" si="3"/>
        <v>0.92463172688844553</v>
      </c>
      <c r="Y87" s="10" t="str">
        <f t="shared" si="4"/>
        <v>DENTRO DE BANDA</v>
      </c>
    </row>
    <row r="88" spans="1:25" x14ac:dyDescent="0.25">
      <c r="A88" s="4" t="s">
        <v>42</v>
      </c>
      <c r="B88" s="4" t="s">
        <v>18</v>
      </c>
      <c r="C88" s="4" t="s">
        <v>1088</v>
      </c>
      <c r="D88" s="4" t="s">
        <v>1089</v>
      </c>
      <c r="E88" s="7">
        <v>3002</v>
      </c>
      <c r="F88" s="4">
        <v>88</v>
      </c>
      <c r="G88" s="4" t="str">
        <f>+VLOOKUP(E88,CeCos!$A$2:$B$49,2,0)</f>
        <v>Ventas Fragancias</v>
      </c>
      <c r="H88" s="4" t="s">
        <v>151</v>
      </c>
      <c r="I88" s="4" t="str">
        <f>+VLOOKUP(E88,CeCos!$A$2:$D$49,4,0)</f>
        <v>Comercial Fragancias</v>
      </c>
      <c r="J88" s="4" t="s">
        <v>21</v>
      </c>
      <c r="K88" s="8">
        <v>35755</v>
      </c>
      <c r="L88" s="4">
        <v>27</v>
      </c>
      <c r="M88" s="4" t="s">
        <v>23</v>
      </c>
      <c r="N88" s="4" t="s">
        <v>1090</v>
      </c>
      <c r="P88" s="4" t="s">
        <v>48</v>
      </c>
      <c r="R88" s="4" t="s">
        <v>49</v>
      </c>
      <c r="S88" s="4" t="s">
        <v>50</v>
      </c>
      <c r="T88" s="4" t="s">
        <v>51</v>
      </c>
      <c r="U88" s="4">
        <f>+VLOOKUP(N88,'[1]Reporte de Estructura - Dotació'!$O$6:$V$527,8,0)</f>
        <v>14</v>
      </c>
      <c r="V88" s="5">
        <v>1060000</v>
      </c>
      <c r="W88" s="9">
        <f>+VLOOKUP(U88,'Bandas 2025'!$K$5:$N$16,4,0)</f>
        <v>1622267.4999999986</v>
      </c>
      <c r="X88" s="10">
        <f t="shared" si="3"/>
        <v>0.65340642033450147</v>
      </c>
      <c r="Y88" s="10" t="str">
        <f t="shared" si="4"/>
        <v>FUERA DE BANDA</v>
      </c>
    </row>
    <row r="89" spans="1:25" x14ac:dyDescent="0.25">
      <c r="A89" s="4" t="s">
        <v>17</v>
      </c>
      <c r="B89" s="4" t="s">
        <v>18</v>
      </c>
      <c r="C89" s="4" t="s">
        <v>306</v>
      </c>
      <c r="D89" s="4" t="s">
        <v>414</v>
      </c>
      <c r="E89" s="7">
        <v>6205</v>
      </c>
      <c r="F89" s="4">
        <v>27</v>
      </c>
      <c r="G89" s="4" t="str">
        <f>+VLOOKUP(E89,CeCos!$A$2:$B$49,2,0)</f>
        <v>Transporte</v>
      </c>
      <c r="H89" s="4" t="s">
        <v>74</v>
      </c>
      <c r="I89" s="4" t="str">
        <f>+VLOOKUP(E89,CeCos!$A$2:$D$49,4,0)</f>
        <v>Logística</v>
      </c>
      <c r="J89" s="4" t="s">
        <v>21</v>
      </c>
      <c r="K89" s="8">
        <v>24782</v>
      </c>
      <c r="L89" s="4">
        <v>57</v>
      </c>
      <c r="M89" s="4" t="s">
        <v>46</v>
      </c>
      <c r="N89" s="4" t="s">
        <v>305</v>
      </c>
      <c r="P89" s="4" t="s">
        <v>25</v>
      </c>
      <c r="R89" s="4" t="s">
        <v>409</v>
      </c>
      <c r="S89" s="4" t="s">
        <v>410</v>
      </c>
      <c r="T89" s="4" t="s">
        <v>411</v>
      </c>
      <c r="U89" s="4">
        <f>+VLOOKUP(N89,'[1]Reporte de Estructura - Dotació'!$O$6:$V$527,8,0)</f>
        <v>15</v>
      </c>
      <c r="V89" s="5">
        <v>1380000</v>
      </c>
      <c r="W89" s="9">
        <f>+VLOOKUP(U89,'Bandas 2025'!$K$5:$N$16,4,0)</f>
        <v>2238729.1499999985</v>
      </c>
      <c r="X89" s="10">
        <f t="shared" si="3"/>
        <v>0.61642115125896357</v>
      </c>
      <c r="Y89" s="10" t="str">
        <f t="shared" si="4"/>
        <v>FUERA DE BANDA</v>
      </c>
    </row>
    <row r="90" spans="1:25" x14ac:dyDescent="0.25">
      <c r="A90" s="4" t="s">
        <v>17</v>
      </c>
      <c r="B90" s="4" t="s">
        <v>18</v>
      </c>
      <c r="C90" s="4" t="s">
        <v>427</v>
      </c>
      <c r="D90" s="4" t="s">
        <v>428</v>
      </c>
      <c r="E90" s="7">
        <v>6003</v>
      </c>
      <c r="F90" s="4">
        <v>27</v>
      </c>
      <c r="G90" s="4" t="str">
        <f>+VLOOKUP(E90,CeCos!$A$2:$B$49,2,0)</f>
        <v>Fabricación Y Envasado De Esencias</v>
      </c>
      <c r="H90" s="4" t="s">
        <v>74</v>
      </c>
      <c r="I90" s="4" t="str">
        <f>+VLOOKUP(E90,CeCos!$A$2:$D$49,4,0)</f>
        <v>Producción</v>
      </c>
      <c r="J90" s="4" t="s">
        <v>31</v>
      </c>
      <c r="K90" s="8">
        <v>30123</v>
      </c>
      <c r="L90" s="4">
        <v>42</v>
      </c>
      <c r="M90" s="4" t="s">
        <v>23</v>
      </c>
      <c r="N90" s="4" t="s">
        <v>111</v>
      </c>
      <c r="P90" s="4" t="s">
        <v>25</v>
      </c>
      <c r="R90" s="4" t="s">
        <v>421</v>
      </c>
      <c r="S90" s="4" t="s">
        <v>77</v>
      </c>
      <c r="T90" s="4" t="s">
        <v>422</v>
      </c>
      <c r="U90" s="4">
        <f>+VLOOKUP(N90,'[1]Reporte de Estructura - Dotació'!$O$6:$V$527,8,0)</f>
        <v>11</v>
      </c>
      <c r="V90" s="5">
        <v>795000</v>
      </c>
      <c r="W90" s="9">
        <f>+VLOOKUP(U90,'Bandas 2025'!$K$5:$N$16,4,0)</f>
        <v>758892.33870967734</v>
      </c>
      <c r="X90" s="10">
        <f t="shared" si="3"/>
        <v>1.0475794252340398</v>
      </c>
      <c r="Y90" s="10" t="str">
        <f t="shared" si="4"/>
        <v>DENTRO DE BANDA</v>
      </c>
    </row>
    <row r="91" spans="1:25" x14ac:dyDescent="0.25">
      <c r="A91" s="4" t="s">
        <v>42</v>
      </c>
      <c r="B91" s="4" t="s">
        <v>18</v>
      </c>
      <c r="C91" s="4" t="s">
        <v>1086</v>
      </c>
      <c r="D91" s="4" t="s">
        <v>1087</v>
      </c>
      <c r="E91" s="7">
        <v>7006</v>
      </c>
      <c r="F91" s="4">
        <v>95</v>
      </c>
      <c r="G91" s="4" t="str">
        <f>+VLOOKUP(E91,CeCos!$A$2:$B$49,2,0)</f>
        <v>Administracion Y Finanzas Sabores</v>
      </c>
      <c r="H91" s="4" t="s">
        <v>22</v>
      </c>
      <c r="I91" s="4" t="str">
        <f>+VLOOKUP(E91,CeCos!$A$2:$D$49,4,0)</f>
        <v>Administración SyF</v>
      </c>
      <c r="J91" s="4" t="s">
        <v>21</v>
      </c>
      <c r="K91" s="8">
        <v>26336</v>
      </c>
      <c r="L91" s="4">
        <v>53</v>
      </c>
      <c r="M91" s="4" t="s">
        <v>23</v>
      </c>
      <c r="N91" s="4" t="s">
        <v>98</v>
      </c>
      <c r="P91" s="4" t="s">
        <v>48</v>
      </c>
      <c r="R91" s="4" t="s">
        <v>99</v>
      </c>
      <c r="S91" s="4" t="s">
        <v>47</v>
      </c>
      <c r="T91" s="4" t="s">
        <v>43</v>
      </c>
      <c r="U91" s="4">
        <f>+VLOOKUP(N91,'[1]Reporte de Estructura - Dotació'!$O$6:$V$527,8,0)</f>
        <v>14</v>
      </c>
      <c r="V91" s="5">
        <v>1063000</v>
      </c>
      <c r="W91" s="9">
        <f>+VLOOKUP(U91,'Bandas 2025'!$K$5:$N$16,4,0)</f>
        <v>1622267.4999999986</v>
      </c>
      <c r="X91" s="10">
        <f t="shared" si="3"/>
        <v>0.65525568378827836</v>
      </c>
      <c r="Y91" s="10" t="str">
        <f t="shared" si="4"/>
        <v>FUERA DE BANDA</v>
      </c>
    </row>
    <row r="92" spans="1:25" x14ac:dyDescent="0.25">
      <c r="A92" s="4" t="s">
        <v>17</v>
      </c>
      <c r="B92" s="4" t="s">
        <v>18</v>
      </c>
      <c r="C92" s="4" t="s">
        <v>198</v>
      </c>
      <c r="D92" s="4" t="s">
        <v>199</v>
      </c>
      <c r="E92" s="7">
        <v>6201</v>
      </c>
      <c r="F92" s="4">
        <v>2</v>
      </c>
      <c r="G92" s="4" t="str">
        <f>+VLOOKUP(E92,CeCos!$A$2:$B$49,2,0)</f>
        <v>Compras Internacionales</v>
      </c>
      <c r="H92" s="4" t="s">
        <v>45</v>
      </c>
      <c r="I92" s="4" t="str">
        <f>+VLOOKUP(E92,CeCos!$A$2:$D$49,4,0)</f>
        <v>Abastecimiento</v>
      </c>
      <c r="J92" s="4" t="s">
        <v>21</v>
      </c>
      <c r="K92" s="8">
        <v>28471</v>
      </c>
      <c r="L92" s="4">
        <v>47</v>
      </c>
      <c r="M92" s="4" t="s">
        <v>46</v>
      </c>
      <c r="N92" s="4" t="s">
        <v>200</v>
      </c>
      <c r="P92" s="4" t="s">
        <v>25</v>
      </c>
      <c r="R92" s="4" t="s">
        <v>201</v>
      </c>
      <c r="S92" s="4" t="s">
        <v>202</v>
      </c>
      <c r="T92" s="4" t="s">
        <v>203</v>
      </c>
      <c r="U92" s="4">
        <f>+VLOOKUP(N92,'[1]Reporte de Estructura - Dotació'!$O$6:$V$527,8,0)</f>
        <v>13</v>
      </c>
      <c r="V92" s="5">
        <v>1053000</v>
      </c>
      <c r="W92" s="9">
        <f>+VLOOKUP(U92,'Bandas 2025'!$K$5:$N$16,4,0)</f>
        <v>1233179.9999999998</v>
      </c>
      <c r="X92" s="10">
        <f t="shared" si="3"/>
        <v>0.85388994307400401</v>
      </c>
      <c r="Y92" s="10" t="str">
        <f t="shared" si="4"/>
        <v>DENTRO DE BANDA</v>
      </c>
    </row>
    <row r="93" spans="1:25" x14ac:dyDescent="0.25">
      <c r="A93" s="4" t="s">
        <v>17</v>
      </c>
      <c r="B93" s="4" t="s">
        <v>18</v>
      </c>
      <c r="C93" s="4" t="s">
        <v>873</v>
      </c>
      <c r="D93" s="4" t="s">
        <v>874</v>
      </c>
      <c r="E93" s="7">
        <v>6005</v>
      </c>
      <c r="F93" s="4">
        <v>27</v>
      </c>
      <c r="G93" s="4" t="str">
        <f>+VLOOKUP(E93,CeCos!$A$2:$B$49,2,0)</f>
        <v>Fabricación Y Envasado Mezclas Polvos</v>
      </c>
      <c r="H93" s="4" t="s">
        <v>74</v>
      </c>
      <c r="I93" s="4" t="str">
        <f>+VLOOKUP(E93,CeCos!$A$2:$D$49,4,0)</f>
        <v>Producción</v>
      </c>
      <c r="J93" s="4" t="s">
        <v>21</v>
      </c>
      <c r="K93" s="8">
        <v>30968</v>
      </c>
      <c r="L93" s="4">
        <v>40</v>
      </c>
      <c r="M93" s="4" t="s">
        <v>23</v>
      </c>
      <c r="N93" s="4" t="s">
        <v>111</v>
      </c>
      <c r="P93" s="4" t="s">
        <v>25</v>
      </c>
      <c r="R93" s="4" t="s">
        <v>417</v>
      </c>
      <c r="S93" s="4" t="s">
        <v>77</v>
      </c>
      <c r="T93" s="4" t="s">
        <v>418</v>
      </c>
      <c r="U93" s="4">
        <f>+VLOOKUP(N93,'[1]Reporte de Estructura - Dotació'!$O$6:$V$527,8,0)</f>
        <v>11</v>
      </c>
      <c r="V93" s="5">
        <v>630000</v>
      </c>
      <c r="W93" s="9">
        <f>+VLOOKUP(U93,'Bandas 2025'!$K$5:$N$16,4,0)</f>
        <v>758892.33870967734</v>
      </c>
      <c r="X93" s="10">
        <f t="shared" si="3"/>
        <v>0.83015728037414471</v>
      </c>
      <c r="Y93" s="10" t="str">
        <f t="shared" si="4"/>
        <v>DENTRO DE BANDA</v>
      </c>
    </row>
    <row r="94" spans="1:25" x14ac:dyDescent="0.25">
      <c r="A94" s="4" t="s">
        <v>17</v>
      </c>
      <c r="B94" s="4" t="s">
        <v>18</v>
      </c>
      <c r="C94" s="4" t="s">
        <v>194</v>
      </c>
      <c r="D94" s="4" t="s">
        <v>195</v>
      </c>
      <c r="E94" s="7">
        <v>1002</v>
      </c>
      <c r="F94" s="4">
        <v>27</v>
      </c>
      <c r="G94" s="4" t="str">
        <f>+VLOOKUP(E94,CeCos!$A$2:$B$49,2,0)</f>
        <v>Oper. Comerciales Internacionales</v>
      </c>
      <c r="H94" s="4" t="s">
        <v>74</v>
      </c>
      <c r="I94" s="4" t="str">
        <f>+VLOOKUP(E94,CeCos!$A$2:$D$49,4,0)</f>
        <v>Exportaciones</v>
      </c>
      <c r="J94" s="4" t="s">
        <v>21</v>
      </c>
      <c r="K94" s="8">
        <v>28142</v>
      </c>
      <c r="L94" s="4">
        <v>48</v>
      </c>
      <c r="M94" s="4" t="s">
        <v>46</v>
      </c>
      <c r="N94" s="4" t="s">
        <v>190</v>
      </c>
      <c r="P94" s="4" t="s">
        <v>25</v>
      </c>
      <c r="R94" s="4" t="s">
        <v>191</v>
      </c>
      <c r="S94" s="4" t="s">
        <v>192</v>
      </c>
      <c r="T94" s="4" t="s">
        <v>193</v>
      </c>
      <c r="U94" s="4">
        <f>+VLOOKUP(N94,'[1]Reporte de Estructura - Dotació'!$O$6:$V$527,8,0)</f>
        <v>13</v>
      </c>
      <c r="V94" s="5">
        <v>1200000</v>
      </c>
      <c r="W94" s="9">
        <f>+VLOOKUP(U94,'Bandas 2025'!$K$5:$N$16,4,0)</f>
        <v>1233179.9999999998</v>
      </c>
      <c r="X94" s="10">
        <f t="shared" si="3"/>
        <v>0.97309395222108708</v>
      </c>
      <c r="Y94" s="10" t="str">
        <f t="shared" si="4"/>
        <v>DENTRO DE BANDA</v>
      </c>
    </row>
    <row r="95" spans="1:25" x14ac:dyDescent="0.25">
      <c r="A95" s="4" t="s">
        <v>17</v>
      </c>
      <c r="B95" s="4" t="s">
        <v>18</v>
      </c>
      <c r="C95" s="4" t="s">
        <v>429</v>
      </c>
      <c r="D95" s="4" t="s">
        <v>430</v>
      </c>
      <c r="E95" s="7">
        <v>6003</v>
      </c>
      <c r="F95" s="4">
        <v>27</v>
      </c>
      <c r="G95" s="4" t="str">
        <f>+VLOOKUP(E95,CeCos!$A$2:$B$49,2,0)</f>
        <v>Fabricación Y Envasado De Esencias</v>
      </c>
      <c r="H95" s="4" t="s">
        <v>74</v>
      </c>
      <c r="I95" s="4" t="str">
        <f>+VLOOKUP(E95,CeCos!$A$2:$D$49,4,0)</f>
        <v>Producción</v>
      </c>
      <c r="J95" s="4" t="s">
        <v>21</v>
      </c>
      <c r="K95" s="8">
        <v>25751</v>
      </c>
      <c r="L95" s="4">
        <v>54</v>
      </c>
      <c r="M95" s="4" t="s">
        <v>46</v>
      </c>
      <c r="N95" s="4" t="s">
        <v>111</v>
      </c>
      <c r="P95" s="4" t="s">
        <v>25</v>
      </c>
      <c r="R95" s="4" t="s">
        <v>421</v>
      </c>
      <c r="S95" s="4" t="s">
        <v>77</v>
      </c>
      <c r="T95" s="4" t="s">
        <v>422</v>
      </c>
      <c r="U95" s="4">
        <f>+VLOOKUP(N95,'[1]Reporte de Estructura - Dotació'!$O$6:$V$527,8,0)</f>
        <v>11</v>
      </c>
      <c r="V95" s="5">
        <v>970000</v>
      </c>
      <c r="W95" s="9">
        <f>+VLOOKUP(U95,'Bandas 2025'!$K$5:$N$16,4,0)</f>
        <v>758892.33870967734</v>
      </c>
      <c r="X95" s="10">
        <f t="shared" si="3"/>
        <v>1.2781786697824133</v>
      </c>
      <c r="Y95" s="10" t="str">
        <f t="shared" si="4"/>
        <v>FUERA DE BANDA</v>
      </c>
    </row>
    <row r="96" spans="1:25" x14ac:dyDescent="0.25">
      <c r="A96" s="4" t="s">
        <v>17</v>
      </c>
      <c r="B96" s="4" t="s">
        <v>18</v>
      </c>
      <c r="C96" s="4" t="s">
        <v>1231</v>
      </c>
      <c r="D96" s="4" t="s">
        <v>1232</v>
      </c>
      <c r="E96" s="7">
        <v>6002</v>
      </c>
      <c r="F96" s="4">
        <v>27</v>
      </c>
      <c r="G96" s="4" t="str">
        <f>+VLOOKUP(E96,CeCos!$A$2:$B$49,2,0)</f>
        <v>Fabricación Y Envasado De Fragancias</v>
      </c>
      <c r="H96" s="4" t="s">
        <v>74</v>
      </c>
      <c r="I96" s="4" t="str">
        <f>+VLOOKUP(E96,CeCos!$A$2:$D$49,4,0)</f>
        <v>Producción</v>
      </c>
      <c r="J96" s="4" t="s">
        <v>21</v>
      </c>
      <c r="K96" s="8">
        <v>31823</v>
      </c>
      <c r="L96" s="4">
        <v>38</v>
      </c>
      <c r="M96" s="4" t="s">
        <v>23</v>
      </c>
      <c r="N96" s="4" t="s">
        <v>111</v>
      </c>
      <c r="P96" s="4" t="s">
        <v>25</v>
      </c>
      <c r="R96" s="4" t="s">
        <v>461</v>
      </c>
      <c r="S96" s="4" t="s">
        <v>77</v>
      </c>
      <c r="T96" s="4" t="s">
        <v>462</v>
      </c>
      <c r="U96" s="4">
        <f>+VLOOKUP(N96,'[1]Reporte de Estructura - Dotació'!$O$6:$V$527,8,0)</f>
        <v>11</v>
      </c>
      <c r="V96" s="5">
        <v>570000</v>
      </c>
      <c r="W96" s="9">
        <f>+VLOOKUP(U96,'Bandas 2025'!$K$5:$N$16,4,0)</f>
        <v>758892.33870967734</v>
      </c>
      <c r="X96" s="10">
        <f t="shared" si="3"/>
        <v>0.7510946822432738</v>
      </c>
      <c r="Y96" s="10" t="str">
        <f t="shared" si="4"/>
        <v>FUERA DE BANDA</v>
      </c>
    </row>
    <row r="97" spans="1:25" x14ac:dyDescent="0.25">
      <c r="A97" s="4" t="s">
        <v>17</v>
      </c>
      <c r="B97" s="4" t="s">
        <v>18</v>
      </c>
      <c r="C97" s="4" t="s">
        <v>861</v>
      </c>
      <c r="D97" s="4" t="s">
        <v>862</v>
      </c>
      <c r="E97" s="7">
        <v>6003</v>
      </c>
      <c r="F97" s="4">
        <v>27</v>
      </c>
      <c r="G97" s="4" t="str">
        <f>+VLOOKUP(E97,CeCos!$A$2:$B$49,2,0)</f>
        <v>Fabricación Y Envasado De Esencias</v>
      </c>
      <c r="H97" s="4" t="s">
        <v>74</v>
      </c>
      <c r="I97" s="4" t="str">
        <f>+VLOOKUP(E97,CeCos!$A$2:$D$49,4,0)</f>
        <v>Producción</v>
      </c>
      <c r="J97" s="4" t="s">
        <v>21</v>
      </c>
      <c r="K97" s="8">
        <v>36139</v>
      </c>
      <c r="L97" s="4">
        <v>26</v>
      </c>
      <c r="M97" s="4" t="s">
        <v>23</v>
      </c>
      <c r="N97" s="4" t="s">
        <v>111</v>
      </c>
      <c r="P97" s="4" t="s">
        <v>25</v>
      </c>
      <c r="R97" s="4" t="s">
        <v>421</v>
      </c>
      <c r="S97" s="4" t="s">
        <v>77</v>
      </c>
      <c r="T97" s="4" t="s">
        <v>422</v>
      </c>
      <c r="U97" s="4">
        <f>+VLOOKUP(N97,'[1]Reporte de Estructura - Dotació'!$O$6:$V$527,8,0)</f>
        <v>11</v>
      </c>
      <c r="V97" s="5">
        <v>580000</v>
      </c>
      <c r="W97" s="9">
        <f>+VLOOKUP(U97,'Bandas 2025'!$K$5:$N$16,4,0)</f>
        <v>758892.33870967734</v>
      </c>
      <c r="X97" s="10">
        <f t="shared" si="3"/>
        <v>0.76427178193175227</v>
      </c>
      <c r="Y97" s="10" t="str">
        <f t="shared" si="4"/>
        <v>FUERA DE BANDA</v>
      </c>
    </row>
    <row r="98" spans="1:25" x14ac:dyDescent="0.25">
      <c r="A98" s="4" t="s">
        <v>17</v>
      </c>
      <c r="B98" s="4" t="s">
        <v>18</v>
      </c>
      <c r="C98" s="4" t="s">
        <v>164</v>
      </c>
      <c r="D98" s="4" t="s">
        <v>689</v>
      </c>
      <c r="E98" s="7">
        <v>6101</v>
      </c>
      <c r="F98" s="4">
        <v>27</v>
      </c>
      <c r="G98" s="4" t="str">
        <f>+VLOOKUP(E98,CeCos!$A$2:$B$49,2,0)</f>
        <v>Control De Calidad</v>
      </c>
      <c r="H98" s="4" t="s">
        <v>74</v>
      </c>
      <c r="I98" s="4" t="str">
        <f>+VLOOKUP(E98,CeCos!$A$2:$D$49,4,0)</f>
        <v>Calidad</v>
      </c>
      <c r="J98" s="4" t="s">
        <v>21</v>
      </c>
      <c r="K98" s="8">
        <v>28757</v>
      </c>
      <c r="L98" s="4">
        <v>46</v>
      </c>
      <c r="M98" s="4" t="s">
        <v>46</v>
      </c>
      <c r="N98" s="4" t="s">
        <v>163</v>
      </c>
      <c r="P98" s="4" t="s">
        <v>25</v>
      </c>
      <c r="R98" s="4" t="s">
        <v>685</v>
      </c>
      <c r="S98" s="4" t="s">
        <v>686</v>
      </c>
      <c r="T98" s="4" t="s">
        <v>687</v>
      </c>
      <c r="U98" s="4">
        <f>+VLOOKUP(N98,'[1]Reporte de Estructura - Dotació'!$O$6:$V$527,8,0)</f>
        <v>17</v>
      </c>
      <c r="V98" s="5">
        <v>3200000</v>
      </c>
      <c r="W98" s="9">
        <f>+VLOOKUP(U98,'Bandas 2025'!$K$5:$N$16,4,0)</f>
        <v>4577753.3659199979</v>
      </c>
      <c r="X98" s="10">
        <f t="shared" si="3"/>
        <v>0.69903285393726999</v>
      </c>
      <c r="Y98" s="10" t="str">
        <f t="shared" si="4"/>
        <v>FUERA DE BANDA</v>
      </c>
    </row>
    <row r="99" spans="1:25" x14ac:dyDescent="0.25">
      <c r="A99" s="4" t="s">
        <v>17</v>
      </c>
      <c r="B99" s="4" t="s">
        <v>18</v>
      </c>
      <c r="C99" s="4" t="s">
        <v>1165</v>
      </c>
      <c r="D99" s="4" t="s">
        <v>1166</v>
      </c>
      <c r="E99" s="7">
        <v>7101</v>
      </c>
      <c r="F99" s="4">
        <v>2</v>
      </c>
      <c r="G99" s="4" t="str">
        <f>+VLOOKUP(E99,CeCos!$A$2:$B$49,2,0)</f>
        <v>Informática</v>
      </c>
      <c r="H99" s="4" t="s">
        <v>45</v>
      </c>
      <c r="I99" s="4" t="str">
        <f>+VLOOKUP(E99,CeCos!$A$2:$D$49,4,0)</f>
        <v>T.I</v>
      </c>
      <c r="J99" s="4" t="s">
        <v>21</v>
      </c>
      <c r="K99" s="8">
        <v>34326</v>
      </c>
      <c r="L99" s="4">
        <v>31</v>
      </c>
      <c r="M99" s="4" t="s">
        <v>23</v>
      </c>
      <c r="N99" s="4" t="s">
        <v>1167</v>
      </c>
      <c r="P99" s="4" t="s">
        <v>25</v>
      </c>
      <c r="R99" s="4" t="s">
        <v>681</v>
      </c>
      <c r="S99" s="4" t="s">
        <v>682</v>
      </c>
      <c r="T99" s="4" t="s">
        <v>683</v>
      </c>
      <c r="U99" s="4">
        <f>+VLOOKUP(N99,'[1]Reporte de Estructura - Dotació'!$O$6:$V$527,8,0)</f>
        <v>16</v>
      </c>
      <c r="V99" s="5">
        <v>2998800</v>
      </c>
      <c r="W99" s="9">
        <f>+VLOOKUP(U99,'Bandas 2025'!$K$5:$N$16,4,0)</f>
        <v>3178995.3929999978</v>
      </c>
      <c r="X99" s="10">
        <f t="shared" si="3"/>
        <v>0.9433168750741886</v>
      </c>
      <c r="Y99" s="10" t="str">
        <f t="shared" si="4"/>
        <v>DENTRO DE BANDA</v>
      </c>
    </row>
    <row r="100" spans="1:25" x14ac:dyDescent="0.25">
      <c r="A100" s="4" t="s">
        <v>17</v>
      </c>
      <c r="B100" s="4" t="s">
        <v>18</v>
      </c>
      <c r="C100" s="4" t="s">
        <v>276</v>
      </c>
      <c r="D100" s="4" t="s">
        <v>277</v>
      </c>
      <c r="E100" s="7">
        <v>6109</v>
      </c>
      <c r="F100" s="4">
        <v>27</v>
      </c>
      <c r="G100" s="4" t="str">
        <f>+VLOOKUP(E100,CeCos!$A$2:$B$49,2,0)</f>
        <v>Bodega Recepcion Materia Prima E Insumos</v>
      </c>
      <c r="H100" s="4" t="s">
        <v>74</v>
      </c>
      <c r="I100" s="4" t="str">
        <f>+VLOOKUP(E100,CeCos!$A$2:$D$49,4,0)</f>
        <v>Logística</v>
      </c>
      <c r="J100" s="4" t="s">
        <v>21</v>
      </c>
      <c r="K100" s="8">
        <v>22676</v>
      </c>
      <c r="L100" s="4">
        <v>63</v>
      </c>
      <c r="M100" s="4" t="s">
        <v>46</v>
      </c>
      <c r="N100" s="4" t="s">
        <v>273</v>
      </c>
      <c r="P100" s="4" t="s">
        <v>25</v>
      </c>
      <c r="R100" s="4" t="s">
        <v>278</v>
      </c>
      <c r="S100" s="4" t="s">
        <v>279</v>
      </c>
      <c r="T100" s="4" t="s">
        <v>280</v>
      </c>
      <c r="U100" s="4">
        <f>+VLOOKUP(N100,'[1]Reporte de Estructura - Dotació'!$O$6:$V$527,8,0)</f>
        <v>10</v>
      </c>
      <c r="V100" s="5">
        <v>820000</v>
      </c>
      <c r="W100" s="9">
        <f>+VLOOKUP(U100,'Bandas 2025'!$K$5:$N$16,4,0)</f>
        <v>638323.5294117647</v>
      </c>
      <c r="X100" s="10">
        <f t="shared" si="3"/>
        <v>1.2846150301801595</v>
      </c>
      <c r="Y100" s="10" t="str">
        <f t="shared" si="4"/>
        <v>FUERA DE BANDA</v>
      </c>
    </row>
    <row r="101" spans="1:25" x14ac:dyDescent="0.25">
      <c r="A101" s="4" t="s">
        <v>17</v>
      </c>
      <c r="B101" s="4" t="s">
        <v>18</v>
      </c>
      <c r="C101" s="4" t="s">
        <v>149</v>
      </c>
      <c r="D101" s="4" t="s">
        <v>150</v>
      </c>
      <c r="E101" s="7">
        <v>3001</v>
      </c>
      <c r="F101" s="4">
        <v>22</v>
      </c>
      <c r="G101" s="4" t="str">
        <f>+VLOOKUP(E101,CeCos!$A$2:$B$49,2,0)</f>
        <v>Desarrollo Fragancias</v>
      </c>
      <c r="H101" s="4" t="s">
        <v>151</v>
      </c>
      <c r="I101" s="4" t="str">
        <f>+VLOOKUP(E101,CeCos!$A$2:$D$49,4,0)</f>
        <v>Laboratorio Fragancias</v>
      </c>
      <c r="J101" s="4" t="s">
        <v>21</v>
      </c>
      <c r="K101" s="8">
        <v>34175</v>
      </c>
      <c r="L101" s="4">
        <v>31</v>
      </c>
      <c r="M101" s="4" t="s">
        <v>23</v>
      </c>
      <c r="N101" s="4" t="s">
        <v>152</v>
      </c>
      <c r="P101" s="4" t="s">
        <v>25</v>
      </c>
      <c r="R101" s="4" t="s">
        <v>153</v>
      </c>
      <c r="S101" s="4" t="s">
        <v>154</v>
      </c>
      <c r="T101" s="4" t="s">
        <v>155</v>
      </c>
      <c r="U101" s="4">
        <f>+VLOOKUP(N101,'[1]Reporte de Estructura - Dotació'!$O$6:$V$527,8,0)</f>
        <v>14</v>
      </c>
      <c r="V101" s="5">
        <v>1365000</v>
      </c>
      <c r="W101" s="9">
        <f>+VLOOKUP(U101,'Bandas 2025'!$K$5:$N$16,4,0)</f>
        <v>1622267.4999999986</v>
      </c>
      <c r="X101" s="10">
        <f t="shared" si="3"/>
        <v>0.84141487146848537</v>
      </c>
      <c r="Y101" s="10" t="str">
        <f t="shared" si="4"/>
        <v>DENTRO DE BANDA</v>
      </c>
    </row>
    <row r="102" spans="1:25" x14ac:dyDescent="0.25">
      <c r="A102" s="4" t="s">
        <v>17</v>
      </c>
      <c r="B102" s="4" t="s">
        <v>18</v>
      </c>
      <c r="C102" s="4" t="s">
        <v>811</v>
      </c>
      <c r="D102" s="4" t="s">
        <v>812</v>
      </c>
      <c r="E102" s="7">
        <v>6006</v>
      </c>
      <c r="F102" s="4">
        <v>27</v>
      </c>
      <c r="G102" s="4" t="str">
        <f>+VLOOKUP(E102,CeCos!$A$2:$B$49,2,0)</f>
        <v>Planta De Muestras</v>
      </c>
      <c r="H102" s="4" t="s">
        <v>74</v>
      </c>
      <c r="I102" s="4" t="str">
        <f>+VLOOKUP(E102,CeCos!$A$2:$D$49,4,0)</f>
        <v>Producción</v>
      </c>
      <c r="J102" s="4" t="s">
        <v>21</v>
      </c>
      <c r="K102" s="8">
        <v>30423</v>
      </c>
      <c r="L102" s="4">
        <v>41</v>
      </c>
      <c r="M102" s="4" t="s">
        <v>23</v>
      </c>
      <c r="N102" s="4" t="s">
        <v>111</v>
      </c>
      <c r="P102" s="4" t="s">
        <v>25</v>
      </c>
      <c r="R102" s="4" t="s">
        <v>453</v>
      </c>
      <c r="S102" s="4" t="s">
        <v>136</v>
      </c>
      <c r="T102" s="4" t="s">
        <v>454</v>
      </c>
      <c r="U102" s="4">
        <f>+VLOOKUP(N102,'[1]Reporte de Estructura - Dotació'!$O$6:$V$527,8,0)</f>
        <v>11</v>
      </c>
      <c r="V102" s="5">
        <v>620000</v>
      </c>
      <c r="W102" s="9">
        <f>+VLOOKUP(U102,'Bandas 2025'!$K$5:$N$16,4,0)</f>
        <v>758892.33870967734</v>
      </c>
      <c r="X102" s="10">
        <f t="shared" si="3"/>
        <v>0.81698018068566625</v>
      </c>
      <c r="Y102" s="10" t="str">
        <f t="shared" si="4"/>
        <v>DENTRO DE BANDA</v>
      </c>
    </row>
    <row r="103" spans="1:25" x14ac:dyDescent="0.25">
      <c r="A103" s="4" t="s">
        <v>17</v>
      </c>
      <c r="B103" s="4" t="s">
        <v>18</v>
      </c>
      <c r="C103" s="4" t="s">
        <v>143</v>
      </c>
      <c r="D103" s="4" t="s">
        <v>144</v>
      </c>
      <c r="E103" s="7">
        <v>2011</v>
      </c>
      <c r="F103" s="4">
        <v>61</v>
      </c>
      <c r="G103" s="4" t="str">
        <f>+VLOOKUP(E103,CeCos!$A$2:$B$49,2,0)</f>
        <v>Muestras Sabores</v>
      </c>
      <c r="H103" s="4" t="s">
        <v>22</v>
      </c>
      <c r="I103" s="4" t="str">
        <f>+VLOOKUP(E103,CeCos!$A$2:$D$49,4,0)</f>
        <v>Laboratorio Sabores</v>
      </c>
      <c r="J103" s="4" t="s">
        <v>21</v>
      </c>
      <c r="K103" s="8">
        <v>35174</v>
      </c>
      <c r="L103" s="4">
        <v>28</v>
      </c>
      <c r="M103" s="4" t="s">
        <v>23</v>
      </c>
      <c r="N103" s="4" t="s">
        <v>145</v>
      </c>
      <c r="P103" s="4" t="s">
        <v>25</v>
      </c>
      <c r="R103" s="4" t="s">
        <v>146</v>
      </c>
      <c r="S103" s="4" t="s">
        <v>147</v>
      </c>
      <c r="T103" s="4" t="s">
        <v>148</v>
      </c>
      <c r="U103" s="4">
        <f>+VLOOKUP(N103,'[1]Reporte de Estructura - Dotació'!$O$6:$V$527,8,0)</f>
        <v>14</v>
      </c>
      <c r="V103" s="5">
        <v>850000</v>
      </c>
      <c r="W103" s="9">
        <f>+VLOOKUP(U103,'Bandas 2025'!$K$5:$N$16,4,0)</f>
        <v>1622267.4999999986</v>
      </c>
      <c r="X103" s="10">
        <f t="shared" si="3"/>
        <v>0.52395797857011916</v>
      </c>
      <c r="Y103" s="10" t="str">
        <f t="shared" si="4"/>
        <v>FUERA DE BANDA</v>
      </c>
    </row>
    <row r="104" spans="1:25" x14ac:dyDescent="0.25">
      <c r="A104" s="4" t="s">
        <v>17</v>
      </c>
      <c r="B104" s="4" t="s">
        <v>18</v>
      </c>
      <c r="C104" s="4" t="s">
        <v>1170</v>
      </c>
      <c r="D104" s="4" t="s">
        <v>1171</v>
      </c>
      <c r="E104" s="7">
        <v>6005</v>
      </c>
      <c r="F104" s="4">
        <v>27</v>
      </c>
      <c r="G104" s="4" t="str">
        <f>+VLOOKUP(E104,CeCos!$A$2:$B$49,2,0)</f>
        <v>Fabricación Y Envasado Mezclas Polvos</v>
      </c>
      <c r="H104" s="4" t="s">
        <v>74</v>
      </c>
      <c r="I104" s="4" t="str">
        <f>+VLOOKUP(E104,CeCos!$A$2:$D$49,4,0)</f>
        <v>Producción</v>
      </c>
      <c r="J104" s="4" t="s">
        <v>21</v>
      </c>
      <c r="K104" s="8">
        <v>32492</v>
      </c>
      <c r="L104" s="4">
        <v>36</v>
      </c>
      <c r="M104" s="4" t="s">
        <v>23</v>
      </c>
      <c r="N104" s="4" t="s">
        <v>111</v>
      </c>
      <c r="P104" s="4" t="s">
        <v>25</v>
      </c>
      <c r="R104" s="4" t="s">
        <v>417</v>
      </c>
      <c r="S104" s="4" t="s">
        <v>77</v>
      </c>
      <c r="T104" s="4" t="s">
        <v>418</v>
      </c>
      <c r="U104" s="4">
        <f>+VLOOKUP(N104,'[1]Reporte de Estructura - Dotació'!$O$6:$V$527,8,0)</f>
        <v>11</v>
      </c>
      <c r="V104" s="5">
        <v>570000</v>
      </c>
      <c r="W104" s="9">
        <f>+VLOOKUP(U104,'Bandas 2025'!$K$5:$N$16,4,0)</f>
        <v>758892.33870967734</v>
      </c>
      <c r="X104" s="10">
        <f t="shared" si="3"/>
        <v>0.7510946822432738</v>
      </c>
      <c r="Y104" s="10" t="str">
        <f t="shared" si="4"/>
        <v>FUERA DE BANDA</v>
      </c>
    </row>
    <row r="105" spans="1:25" x14ac:dyDescent="0.25">
      <c r="A105" s="4" t="s">
        <v>17</v>
      </c>
      <c r="B105" s="4" t="s">
        <v>18</v>
      </c>
      <c r="C105" s="4" t="s">
        <v>875</v>
      </c>
      <c r="D105" s="4" t="s">
        <v>876</v>
      </c>
      <c r="E105" s="7">
        <v>6005</v>
      </c>
      <c r="F105" s="4">
        <v>27</v>
      </c>
      <c r="G105" s="4" t="str">
        <f>+VLOOKUP(E105,CeCos!$A$2:$B$49,2,0)</f>
        <v>Fabricación Y Envasado Mezclas Polvos</v>
      </c>
      <c r="H105" s="4" t="s">
        <v>74</v>
      </c>
      <c r="I105" s="4" t="str">
        <f>+VLOOKUP(E105,CeCos!$A$2:$D$49,4,0)</f>
        <v>Producción</v>
      </c>
      <c r="J105" s="4" t="s">
        <v>21</v>
      </c>
      <c r="K105" s="8">
        <v>35453</v>
      </c>
      <c r="L105" s="4">
        <v>28</v>
      </c>
      <c r="M105" s="4" t="s">
        <v>23</v>
      </c>
      <c r="N105" s="4" t="s">
        <v>111</v>
      </c>
      <c r="P105" s="4" t="s">
        <v>25</v>
      </c>
      <c r="R105" s="4" t="s">
        <v>417</v>
      </c>
      <c r="S105" s="4" t="s">
        <v>77</v>
      </c>
      <c r="T105" s="4" t="s">
        <v>418</v>
      </c>
      <c r="U105" s="4">
        <f>+VLOOKUP(N105,'[1]Reporte de Estructura - Dotació'!$O$6:$V$527,8,0)</f>
        <v>11</v>
      </c>
      <c r="V105" s="5">
        <v>660000</v>
      </c>
      <c r="W105" s="9">
        <f>+VLOOKUP(U105,'Bandas 2025'!$K$5:$N$16,4,0)</f>
        <v>758892.33870967734</v>
      </c>
      <c r="X105" s="10">
        <f t="shared" si="3"/>
        <v>0.86968857943958022</v>
      </c>
      <c r="Y105" s="10" t="str">
        <f t="shared" si="4"/>
        <v>DENTRO DE BANDA</v>
      </c>
    </row>
    <row r="106" spans="1:25" x14ac:dyDescent="0.25">
      <c r="A106" s="4" t="s">
        <v>17</v>
      </c>
      <c r="B106" s="4" t="s">
        <v>18</v>
      </c>
      <c r="C106" s="4" t="s">
        <v>148</v>
      </c>
      <c r="D106" s="4" t="s">
        <v>714</v>
      </c>
      <c r="E106" s="7">
        <v>2011</v>
      </c>
      <c r="F106" s="4">
        <v>61</v>
      </c>
      <c r="G106" s="4" t="str">
        <f>+VLOOKUP(E106,CeCos!$A$2:$B$49,2,0)</f>
        <v>Muestras Sabores</v>
      </c>
      <c r="H106" s="4" t="s">
        <v>22</v>
      </c>
      <c r="I106" s="4" t="str">
        <f>+VLOOKUP(E106,CeCos!$A$2:$D$49,4,0)</f>
        <v>Laboratorio Sabores</v>
      </c>
      <c r="J106" s="4" t="s">
        <v>31</v>
      </c>
      <c r="K106" s="8">
        <v>28332</v>
      </c>
      <c r="L106" s="4">
        <v>47</v>
      </c>
      <c r="M106" s="4" t="s">
        <v>46</v>
      </c>
      <c r="N106" s="4" t="s">
        <v>147</v>
      </c>
      <c r="P106" s="4" t="s">
        <v>25</v>
      </c>
      <c r="R106" s="4" t="s">
        <v>337</v>
      </c>
      <c r="S106" s="4" t="s">
        <v>338</v>
      </c>
      <c r="T106" s="4" t="s">
        <v>339</v>
      </c>
      <c r="U106" s="4">
        <f>+VLOOKUP(N106,'[1]Reporte de Estructura - Dotació'!$O$6:$V$527,8,0)</f>
        <v>16</v>
      </c>
      <c r="V106" s="5">
        <v>2750000</v>
      </c>
      <c r="W106" s="9">
        <f>+VLOOKUP(U106,'Bandas 2025'!$K$5:$N$16,4,0)</f>
        <v>3178995.3929999978</v>
      </c>
      <c r="X106" s="10">
        <f t="shared" si="3"/>
        <v>0.86505315674737182</v>
      </c>
      <c r="Y106" s="10" t="str">
        <f t="shared" si="4"/>
        <v>DENTRO DE BANDA</v>
      </c>
    </row>
    <row r="107" spans="1:25" x14ac:dyDescent="0.25">
      <c r="A107" s="4" t="s">
        <v>17</v>
      </c>
      <c r="B107" s="4" t="s">
        <v>18</v>
      </c>
      <c r="C107" s="4" t="s">
        <v>654</v>
      </c>
      <c r="D107" s="4" t="s">
        <v>655</v>
      </c>
      <c r="E107" s="7">
        <v>3001</v>
      </c>
      <c r="F107" s="4">
        <v>22</v>
      </c>
      <c r="G107" s="4" t="str">
        <f>+VLOOKUP(E107,CeCos!$A$2:$B$49,2,0)</f>
        <v>Desarrollo Fragancias</v>
      </c>
      <c r="H107" s="4" t="s">
        <v>151</v>
      </c>
      <c r="I107" s="4" t="str">
        <f>+VLOOKUP(E107,CeCos!$A$2:$D$49,4,0)</f>
        <v>Laboratorio Fragancias</v>
      </c>
      <c r="J107" s="4" t="s">
        <v>536</v>
      </c>
      <c r="K107" s="8">
        <v>30449</v>
      </c>
      <c r="L107" s="4">
        <v>41</v>
      </c>
      <c r="M107" s="4" t="s">
        <v>46</v>
      </c>
      <c r="N107" s="4" t="s">
        <v>656</v>
      </c>
      <c r="P107" s="4" t="s">
        <v>25</v>
      </c>
      <c r="R107" s="4" t="s">
        <v>657</v>
      </c>
      <c r="S107" s="4" t="s">
        <v>658</v>
      </c>
      <c r="T107" s="4" t="s">
        <v>659</v>
      </c>
      <c r="U107" s="4">
        <f>+VLOOKUP(N107,'[1]Reporte de Estructura - Dotació'!$O$6:$V$527,8,0)</f>
        <v>15</v>
      </c>
      <c r="V107" s="5">
        <v>2925000</v>
      </c>
      <c r="W107" s="9">
        <f>+VLOOKUP(U107,'Bandas 2025'!$K$5:$N$16,4,0)</f>
        <v>2238729.1499999985</v>
      </c>
      <c r="X107" s="10">
        <f t="shared" si="3"/>
        <v>1.3065448314728032</v>
      </c>
      <c r="Y107" s="10" t="str">
        <f t="shared" si="4"/>
        <v>FUERA DE BANDA</v>
      </c>
    </row>
    <row r="108" spans="1:25" x14ac:dyDescent="0.25">
      <c r="A108" s="4" t="s">
        <v>17</v>
      </c>
      <c r="B108" s="4" t="s">
        <v>18</v>
      </c>
      <c r="C108" s="4" t="s">
        <v>281</v>
      </c>
      <c r="D108" s="4" t="s">
        <v>282</v>
      </c>
      <c r="E108" s="7">
        <v>6109</v>
      </c>
      <c r="F108" s="4">
        <v>27</v>
      </c>
      <c r="G108" s="4" t="str">
        <f>+VLOOKUP(E108,CeCos!$A$2:$B$49,2,0)</f>
        <v>Bodega Recepcion Materia Prima E Insumos</v>
      </c>
      <c r="H108" s="4" t="s">
        <v>74</v>
      </c>
      <c r="I108" s="4" t="str">
        <f>+VLOOKUP(E108,CeCos!$A$2:$D$49,4,0)</f>
        <v>Logística</v>
      </c>
      <c r="J108" s="4" t="s">
        <v>21</v>
      </c>
      <c r="K108" s="8">
        <v>29701</v>
      </c>
      <c r="L108" s="4">
        <v>43</v>
      </c>
      <c r="M108" s="4" t="s">
        <v>46</v>
      </c>
      <c r="N108" s="4" t="s">
        <v>273</v>
      </c>
      <c r="P108" s="4" t="s">
        <v>25</v>
      </c>
      <c r="R108" s="4" t="s">
        <v>278</v>
      </c>
      <c r="S108" s="4" t="s">
        <v>279</v>
      </c>
      <c r="T108" s="4" t="s">
        <v>280</v>
      </c>
      <c r="U108" s="4">
        <f>+VLOOKUP(N108,'[1]Reporte de Estructura - Dotació'!$O$6:$V$527,8,0)</f>
        <v>10</v>
      </c>
      <c r="V108" s="5">
        <v>745000</v>
      </c>
      <c r="W108" s="9">
        <f>+VLOOKUP(U108,'Bandas 2025'!$K$5:$N$16,4,0)</f>
        <v>638323.5294117647</v>
      </c>
      <c r="X108" s="10">
        <f t="shared" si="3"/>
        <v>1.1671197530295352</v>
      </c>
      <c r="Y108" s="10" t="str">
        <f t="shared" si="4"/>
        <v>DENTRO DE BANDA</v>
      </c>
    </row>
    <row r="109" spans="1:25" x14ac:dyDescent="0.25">
      <c r="A109" s="4" t="s">
        <v>17</v>
      </c>
      <c r="B109" s="4" t="s">
        <v>18</v>
      </c>
      <c r="C109" s="4" t="s">
        <v>1125</v>
      </c>
      <c r="D109" s="4" t="s">
        <v>1126</v>
      </c>
      <c r="E109" s="7">
        <v>3001</v>
      </c>
      <c r="F109" s="4">
        <v>22</v>
      </c>
      <c r="G109" s="4" t="str">
        <f>+VLOOKUP(E109,CeCos!$A$2:$B$49,2,0)</f>
        <v>Desarrollo Fragancias</v>
      </c>
      <c r="H109" s="4" t="s">
        <v>151</v>
      </c>
      <c r="I109" s="4" t="str">
        <f>+VLOOKUP(E109,CeCos!$A$2:$D$49,4,0)</f>
        <v>Laboratorio Fragancias</v>
      </c>
      <c r="J109" s="4" t="s">
        <v>21</v>
      </c>
      <c r="K109" s="8">
        <v>32748</v>
      </c>
      <c r="L109" s="4">
        <v>35</v>
      </c>
      <c r="M109" s="4" t="s">
        <v>23</v>
      </c>
      <c r="N109" s="4" t="s">
        <v>84</v>
      </c>
      <c r="P109" s="4" t="s">
        <v>25</v>
      </c>
      <c r="R109" s="4" t="s">
        <v>224</v>
      </c>
      <c r="S109" s="4" t="s">
        <v>225</v>
      </c>
      <c r="T109" s="4" t="s">
        <v>226</v>
      </c>
      <c r="U109" s="4">
        <f>+VLOOKUP(N109,'[1]Reporte de Estructura - Dotació'!$O$6:$V$527,8,0)</f>
        <v>13</v>
      </c>
      <c r="V109" s="5">
        <v>680000</v>
      </c>
      <c r="W109" s="9">
        <f>+VLOOKUP(U109,'Bandas 2025'!$K$5:$N$16,4,0)</f>
        <v>1233179.9999999998</v>
      </c>
      <c r="X109" s="10">
        <f t="shared" si="3"/>
        <v>0.55141990625861603</v>
      </c>
      <c r="Y109" s="10" t="str">
        <f t="shared" si="4"/>
        <v>FUERA DE BANDA</v>
      </c>
    </row>
    <row r="110" spans="1:25" x14ac:dyDescent="0.25">
      <c r="A110" s="4" t="s">
        <v>17</v>
      </c>
      <c r="B110" s="4" t="s">
        <v>18</v>
      </c>
      <c r="C110" s="4" t="s">
        <v>283</v>
      </c>
      <c r="D110" s="4" t="s">
        <v>284</v>
      </c>
      <c r="E110" s="7">
        <v>6109</v>
      </c>
      <c r="F110" s="4">
        <v>27</v>
      </c>
      <c r="G110" s="4" t="str">
        <f>+VLOOKUP(E110,CeCos!$A$2:$B$49,2,0)</f>
        <v>Bodega Recepcion Materia Prima E Insumos</v>
      </c>
      <c r="H110" s="4" t="s">
        <v>74</v>
      </c>
      <c r="I110" s="4" t="str">
        <f>+VLOOKUP(E110,CeCos!$A$2:$D$49,4,0)</f>
        <v>Logística</v>
      </c>
      <c r="J110" s="4" t="s">
        <v>21</v>
      </c>
      <c r="K110" s="8">
        <v>31813</v>
      </c>
      <c r="L110" s="4">
        <v>38</v>
      </c>
      <c r="M110" s="4" t="s">
        <v>23</v>
      </c>
      <c r="N110" s="4" t="s">
        <v>273</v>
      </c>
      <c r="P110" s="4" t="s">
        <v>25</v>
      </c>
      <c r="R110" s="4" t="s">
        <v>278</v>
      </c>
      <c r="S110" s="4" t="s">
        <v>279</v>
      </c>
      <c r="T110" s="4" t="s">
        <v>280</v>
      </c>
      <c r="U110" s="4">
        <f>+VLOOKUP(N110,'[1]Reporte de Estructura - Dotació'!$O$6:$V$527,8,0)</f>
        <v>10</v>
      </c>
      <c r="V110" s="5">
        <v>820000</v>
      </c>
      <c r="W110" s="9">
        <f>+VLOOKUP(U110,'Bandas 2025'!$K$5:$N$16,4,0)</f>
        <v>638323.5294117647</v>
      </c>
      <c r="X110" s="10">
        <f t="shared" si="3"/>
        <v>1.2846150301801595</v>
      </c>
      <c r="Y110" s="10" t="str">
        <f t="shared" si="4"/>
        <v>FUERA DE BANDA</v>
      </c>
    </row>
    <row r="111" spans="1:25" x14ac:dyDescent="0.25">
      <c r="A111" s="4" t="s">
        <v>17</v>
      </c>
      <c r="B111" s="4" t="s">
        <v>18</v>
      </c>
      <c r="C111" s="4" t="s">
        <v>1132</v>
      </c>
      <c r="D111" s="4" t="s">
        <v>1133</v>
      </c>
      <c r="E111" s="7">
        <v>6006</v>
      </c>
      <c r="F111" s="4">
        <v>27</v>
      </c>
      <c r="G111" s="4" t="str">
        <f>+VLOOKUP(E111,CeCos!$A$2:$B$49,2,0)</f>
        <v>Planta De Muestras</v>
      </c>
      <c r="H111" s="4" t="s">
        <v>74</v>
      </c>
      <c r="I111" s="4" t="str">
        <f>+VLOOKUP(E111,CeCos!$A$2:$D$49,4,0)</f>
        <v>Producción</v>
      </c>
      <c r="J111" s="4" t="s">
        <v>21</v>
      </c>
      <c r="K111" s="8">
        <v>32857</v>
      </c>
      <c r="L111" s="4">
        <v>35</v>
      </c>
      <c r="M111" s="4" t="s">
        <v>23</v>
      </c>
      <c r="N111" s="4" t="s">
        <v>111</v>
      </c>
      <c r="P111" s="4" t="s">
        <v>25</v>
      </c>
      <c r="R111" s="4" t="s">
        <v>453</v>
      </c>
      <c r="S111" s="4" t="s">
        <v>136</v>
      </c>
      <c r="T111" s="4" t="s">
        <v>454</v>
      </c>
      <c r="U111" s="4">
        <f>+VLOOKUP(N111,'[1]Reporte de Estructura - Dotació'!$O$6:$V$527,8,0)</f>
        <v>11</v>
      </c>
      <c r="V111" s="5">
        <v>660000</v>
      </c>
      <c r="W111" s="9">
        <f>+VLOOKUP(U111,'Bandas 2025'!$K$5:$N$16,4,0)</f>
        <v>758892.33870967734</v>
      </c>
      <c r="X111" s="10">
        <f t="shared" si="3"/>
        <v>0.86968857943958022</v>
      </c>
      <c r="Y111" s="10" t="str">
        <f t="shared" si="4"/>
        <v>DENTRO DE BANDA</v>
      </c>
    </row>
    <row r="112" spans="1:25" x14ac:dyDescent="0.25">
      <c r="A112" s="4" t="s">
        <v>17</v>
      </c>
      <c r="B112" s="4" t="s">
        <v>18</v>
      </c>
      <c r="C112" s="4" t="s">
        <v>1239</v>
      </c>
      <c r="D112" s="4" t="s">
        <v>1240</v>
      </c>
      <c r="E112" s="7">
        <v>6005</v>
      </c>
      <c r="F112" s="4">
        <v>27</v>
      </c>
      <c r="G112" s="4" t="str">
        <f>+VLOOKUP(E112,CeCos!$A$2:$B$49,2,0)</f>
        <v>Fabricación Y Envasado Mezclas Polvos</v>
      </c>
      <c r="H112" s="4" t="s">
        <v>74</v>
      </c>
      <c r="I112" s="4" t="str">
        <f>+VLOOKUP(E112,CeCos!$A$2:$D$49,4,0)</f>
        <v>Producción</v>
      </c>
      <c r="J112" s="4" t="s">
        <v>31</v>
      </c>
      <c r="K112" s="8">
        <v>33985</v>
      </c>
      <c r="L112" s="4">
        <v>32</v>
      </c>
      <c r="M112" s="4" t="s">
        <v>23</v>
      </c>
      <c r="N112" s="4" t="s">
        <v>111</v>
      </c>
      <c r="P112" s="4" t="s">
        <v>25</v>
      </c>
      <c r="R112" s="4" t="s">
        <v>417</v>
      </c>
      <c r="S112" s="4" t="s">
        <v>77</v>
      </c>
      <c r="T112" s="4" t="s">
        <v>418</v>
      </c>
      <c r="U112" s="4">
        <f>+VLOOKUP(N112,'[1]Reporte de Estructura - Dotació'!$O$6:$V$527,8,0)</f>
        <v>11</v>
      </c>
      <c r="V112" s="5">
        <v>600000</v>
      </c>
      <c r="W112" s="9">
        <f>+VLOOKUP(U112,'Bandas 2025'!$K$5:$N$16,4,0)</f>
        <v>758892.33870967734</v>
      </c>
      <c r="X112" s="10">
        <f t="shared" si="3"/>
        <v>0.7906259813087092</v>
      </c>
      <c r="Y112" s="10" t="str">
        <f t="shared" si="4"/>
        <v>FUERA DE BANDA</v>
      </c>
    </row>
    <row r="113" spans="1:25" x14ac:dyDescent="0.25">
      <c r="A113" s="4" t="s">
        <v>17</v>
      </c>
      <c r="B113" s="4" t="s">
        <v>18</v>
      </c>
      <c r="C113" s="4" t="s">
        <v>203</v>
      </c>
      <c r="D113" s="4" t="s">
        <v>691</v>
      </c>
      <c r="E113" s="7">
        <v>6201</v>
      </c>
      <c r="F113" s="4">
        <v>2</v>
      </c>
      <c r="G113" s="4" t="str">
        <f>+VLOOKUP(E113,CeCos!$A$2:$B$49,2,0)</f>
        <v>Compras Internacionales</v>
      </c>
      <c r="H113" s="4" t="s">
        <v>45</v>
      </c>
      <c r="I113" s="4" t="str">
        <f>+VLOOKUP(E113,CeCos!$A$2:$D$49,4,0)</f>
        <v>Abastecimiento</v>
      </c>
      <c r="J113" s="4" t="s">
        <v>21</v>
      </c>
      <c r="K113" s="8">
        <v>29589</v>
      </c>
      <c r="L113" s="4">
        <v>44</v>
      </c>
      <c r="M113" s="4" t="s">
        <v>23</v>
      </c>
      <c r="N113" s="4" t="s">
        <v>202</v>
      </c>
      <c r="P113" s="4" t="s">
        <v>25</v>
      </c>
      <c r="R113" s="4" t="s">
        <v>55</v>
      </c>
      <c r="S113" s="4" t="s">
        <v>56</v>
      </c>
      <c r="T113" s="4" t="s">
        <v>57</v>
      </c>
      <c r="U113" s="4">
        <f>+VLOOKUP(N113,'[1]Reporte de Estructura - Dotació'!$O$6:$V$527,8,0)</f>
        <v>17</v>
      </c>
      <c r="V113" s="5">
        <v>2200000</v>
      </c>
      <c r="W113" s="9">
        <f>+VLOOKUP(U113,'Bandas 2025'!$K$5:$N$16,4,0)</f>
        <v>4577753.3659199979</v>
      </c>
      <c r="X113" s="10">
        <f t="shared" si="3"/>
        <v>0.48058508708187314</v>
      </c>
      <c r="Y113" s="10" t="str">
        <f t="shared" si="4"/>
        <v>FUERA DE BANDA</v>
      </c>
    </row>
    <row r="114" spans="1:25" x14ac:dyDescent="0.25">
      <c r="A114" s="4" t="s">
        <v>17</v>
      </c>
      <c r="B114" s="4" t="s">
        <v>18</v>
      </c>
      <c r="C114" s="4" t="s">
        <v>431</v>
      </c>
      <c r="D114" s="4" t="s">
        <v>432</v>
      </c>
      <c r="E114" s="7">
        <v>6003</v>
      </c>
      <c r="F114" s="4">
        <v>27</v>
      </c>
      <c r="G114" s="4" t="str">
        <f>+VLOOKUP(E114,CeCos!$A$2:$B$49,2,0)</f>
        <v>Fabricación Y Envasado De Esencias</v>
      </c>
      <c r="H114" s="4" t="s">
        <v>74</v>
      </c>
      <c r="I114" s="4" t="str">
        <f>+VLOOKUP(E114,CeCos!$A$2:$D$49,4,0)</f>
        <v>Producción</v>
      </c>
      <c r="J114" s="4" t="s">
        <v>21</v>
      </c>
      <c r="K114" s="8">
        <v>22711</v>
      </c>
      <c r="L114" s="4">
        <v>63</v>
      </c>
      <c r="M114" s="4" t="s">
        <v>46</v>
      </c>
      <c r="N114" s="4" t="s">
        <v>111</v>
      </c>
      <c r="P114" s="4" t="s">
        <v>25</v>
      </c>
      <c r="R114" s="4" t="s">
        <v>421</v>
      </c>
      <c r="S114" s="4" t="s">
        <v>77</v>
      </c>
      <c r="T114" s="4" t="s">
        <v>422</v>
      </c>
      <c r="U114" s="4">
        <f>+VLOOKUP(N114,'[1]Reporte de Estructura - Dotació'!$O$6:$V$527,8,0)</f>
        <v>11</v>
      </c>
      <c r="V114" s="5">
        <v>1245000</v>
      </c>
      <c r="W114" s="9">
        <f>+VLOOKUP(U114,'Bandas 2025'!$K$5:$N$16,4,0)</f>
        <v>758892.33870967734</v>
      </c>
      <c r="X114" s="10">
        <f t="shared" si="3"/>
        <v>1.6405489112155718</v>
      </c>
      <c r="Y114" s="10" t="str">
        <f t="shared" si="4"/>
        <v>FUERA DE BANDA</v>
      </c>
    </row>
    <row r="115" spans="1:25" x14ac:dyDescent="0.25">
      <c r="A115" s="4" t="s">
        <v>17</v>
      </c>
      <c r="B115" s="4" t="s">
        <v>18</v>
      </c>
      <c r="C115" s="4" t="s">
        <v>1233</v>
      </c>
      <c r="D115" s="4" t="s">
        <v>1234</v>
      </c>
      <c r="E115" s="7">
        <v>6204</v>
      </c>
      <c r="F115" s="4">
        <v>27</v>
      </c>
      <c r="G115" s="4" t="str">
        <f>+VLOOKUP(E115,CeCos!$A$2:$B$49,2,0)</f>
        <v>Despacho</v>
      </c>
      <c r="H115" s="4" t="s">
        <v>74</v>
      </c>
      <c r="I115" s="4" t="str">
        <f>+VLOOKUP(E115,CeCos!$A$2:$D$49,4,0)</f>
        <v>Logística</v>
      </c>
      <c r="J115" s="4" t="s">
        <v>21</v>
      </c>
      <c r="K115" s="8">
        <v>36466</v>
      </c>
      <c r="L115" s="4">
        <v>25</v>
      </c>
      <c r="M115" s="4" t="s">
        <v>23</v>
      </c>
      <c r="N115" s="4" t="s">
        <v>273</v>
      </c>
      <c r="P115" s="4" t="s">
        <v>25</v>
      </c>
      <c r="R115" s="4" t="s">
        <v>288</v>
      </c>
      <c r="S115" s="4" t="s">
        <v>289</v>
      </c>
      <c r="T115" s="4" t="s">
        <v>290</v>
      </c>
      <c r="U115" s="4">
        <f>+VLOOKUP(N115,'[1]Reporte de Estructura - Dotació'!$O$6:$V$527,8,0)</f>
        <v>10</v>
      </c>
      <c r="V115" s="5">
        <v>570000</v>
      </c>
      <c r="W115" s="9">
        <f>+VLOOKUP(U115,'Bandas 2025'!$K$5:$N$16,4,0)</f>
        <v>638323.5294117647</v>
      </c>
      <c r="X115" s="10">
        <f t="shared" si="3"/>
        <v>0.89296410634474499</v>
      </c>
      <c r="Y115" s="10" t="str">
        <f t="shared" si="4"/>
        <v>DENTRO DE BANDA</v>
      </c>
    </row>
    <row r="116" spans="1:25" x14ac:dyDescent="0.25">
      <c r="A116" s="4" t="s">
        <v>17</v>
      </c>
      <c r="B116" s="4" t="s">
        <v>18</v>
      </c>
      <c r="C116" s="4" t="s">
        <v>348</v>
      </c>
      <c r="D116" s="4" t="s">
        <v>349</v>
      </c>
      <c r="E116" s="7">
        <v>6102</v>
      </c>
      <c r="F116" s="4">
        <v>27</v>
      </c>
      <c r="G116" s="4" t="str">
        <f>+VLOOKUP(E116,CeCos!$A$2:$B$49,2,0)</f>
        <v>Mantención</v>
      </c>
      <c r="H116" s="4" t="s">
        <v>74</v>
      </c>
      <c r="I116" s="4" t="str">
        <f>+VLOOKUP(E116,CeCos!$A$2:$D$49,4,0)</f>
        <v>Mantención, Infraestrutura y Medioambiebnte</v>
      </c>
      <c r="J116" s="4" t="s">
        <v>21</v>
      </c>
      <c r="K116" s="8">
        <v>34120</v>
      </c>
      <c r="L116" s="4">
        <v>31</v>
      </c>
      <c r="M116" s="4" t="s">
        <v>23</v>
      </c>
      <c r="N116" s="4" t="s">
        <v>344</v>
      </c>
      <c r="P116" s="4" t="s">
        <v>25</v>
      </c>
      <c r="R116" s="4" t="s">
        <v>345</v>
      </c>
      <c r="S116" s="4" t="s">
        <v>346</v>
      </c>
      <c r="T116" s="4" t="s">
        <v>347</v>
      </c>
      <c r="U116" s="4">
        <f>+VLOOKUP(N116,'[1]Reporte de Estructura - Dotació'!$O$6:$V$527,8,0)</f>
        <v>13</v>
      </c>
      <c r="V116" s="5">
        <v>1100000</v>
      </c>
      <c r="W116" s="9">
        <f>+VLOOKUP(U116,'Bandas 2025'!$K$5:$N$16,4,0)</f>
        <v>1233179.9999999998</v>
      </c>
      <c r="X116" s="10">
        <f t="shared" si="3"/>
        <v>0.89200278953599654</v>
      </c>
      <c r="Y116" s="10" t="str">
        <f t="shared" si="4"/>
        <v>DENTRO DE BANDA</v>
      </c>
    </row>
    <row r="117" spans="1:25" x14ac:dyDescent="0.25">
      <c r="A117" s="4" t="s">
        <v>17</v>
      </c>
      <c r="B117" s="4" t="s">
        <v>18</v>
      </c>
      <c r="C117" s="4" t="s">
        <v>385</v>
      </c>
      <c r="D117" s="4" t="s">
        <v>386</v>
      </c>
      <c r="E117" s="7">
        <v>2001</v>
      </c>
      <c r="F117" s="4">
        <v>61</v>
      </c>
      <c r="G117" s="4" t="str">
        <f>+VLOOKUP(E117,CeCos!$A$2:$B$49,2,0)</f>
        <v>Desarrollo Sabores General</v>
      </c>
      <c r="H117" s="4" t="s">
        <v>22</v>
      </c>
      <c r="I117" s="4" t="str">
        <f>+VLOOKUP(E117,CeCos!$A$2:$D$49,4,0)</f>
        <v>Laboratorio Sabores</v>
      </c>
      <c r="J117" s="4" t="s">
        <v>21</v>
      </c>
      <c r="K117" s="8">
        <v>30770</v>
      </c>
      <c r="L117" s="4">
        <v>41</v>
      </c>
      <c r="M117" s="4" t="s">
        <v>23</v>
      </c>
      <c r="N117" s="4" t="s">
        <v>387</v>
      </c>
      <c r="P117" s="4" t="s">
        <v>25</v>
      </c>
      <c r="R117" s="4" t="s">
        <v>388</v>
      </c>
      <c r="S117" s="4" t="s">
        <v>389</v>
      </c>
      <c r="T117" s="4" t="s">
        <v>390</v>
      </c>
      <c r="U117" s="4">
        <f>+VLOOKUP(N117,'[1]Reporte de Estructura - Dotació'!$O$6:$V$527,8,0)</f>
        <v>15</v>
      </c>
      <c r="V117" s="5">
        <v>1575000</v>
      </c>
      <c r="W117" s="9">
        <f>+VLOOKUP(U117,'Bandas 2025'!$K$5:$N$16,4,0)</f>
        <v>2238729.1499999985</v>
      </c>
      <c r="X117" s="10">
        <f t="shared" si="3"/>
        <v>0.70352414002381713</v>
      </c>
      <c r="Y117" s="10" t="str">
        <f t="shared" si="4"/>
        <v>FUERA DE BANDA</v>
      </c>
    </row>
    <row r="118" spans="1:25" x14ac:dyDescent="0.25">
      <c r="A118" s="4" t="s">
        <v>17</v>
      </c>
      <c r="B118" s="4" t="s">
        <v>397</v>
      </c>
      <c r="C118" s="4" t="s">
        <v>227</v>
      </c>
      <c r="D118" s="4" t="s">
        <v>228</v>
      </c>
      <c r="E118" s="7">
        <v>2002</v>
      </c>
      <c r="F118" s="4">
        <v>61</v>
      </c>
      <c r="G118" s="4" t="str">
        <f>+VLOOKUP(E118,CeCos!$A$2:$B$49,2,0)</f>
        <v>Desarrollo Sabores Dulces</v>
      </c>
      <c r="H118" s="4" t="s">
        <v>22</v>
      </c>
      <c r="I118" s="4" t="str">
        <f>+VLOOKUP(E118,CeCos!$A$2:$D$49,4,0)</f>
        <v>Laboratorio Sabores</v>
      </c>
      <c r="J118" s="4" t="s">
        <v>21</v>
      </c>
      <c r="K118" s="8">
        <v>32830</v>
      </c>
      <c r="L118" s="4">
        <v>35</v>
      </c>
      <c r="M118" s="4" t="s">
        <v>23</v>
      </c>
      <c r="N118" s="4" t="s">
        <v>84</v>
      </c>
      <c r="P118" s="4" t="s">
        <v>25</v>
      </c>
      <c r="R118" s="4" t="s">
        <v>1413</v>
      </c>
      <c r="S118" s="4" t="s">
        <v>1404</v>
      </c>
      <c r="T118" s="4" t="s">
        <v>652</v>
      </c>
      <c r="U118" s="4">
        <f>+VLOOKUP(N118,'[1]Reporte de Estructura - Dotació'!$O$6:$V$527,8,0)</f>
        <v>13</v>
      </c>
      <c r="V118" s="5">
        <v>813000</v>
      </c>
      <c r="W118" s="9">
        <f>+VLOOKUP(U118,'Bandas 2025'!$K$5:$N$16,4,0)</f>
        <v>1233179.9999999998</v>
      </c>
      <c r="X118" s="10">
        <f t="shared" si="3"/>
        <v>0.65927115262978653</v>
      </c>
      <c r="Y118" s="10" t="str">
        <f t="shared" si="4"/>
        <v>FUERA DE BANDA</v>
      </c>
    </row>
    <row r="119" spans="1:25" x14ac:dyDescent="0.25">
      <c r="A119" s="4" t="s">
        <v>17</v>
      </c>
      <c r="B119" s="4" t="s">
        <v>18</v>
      </c>
      <c r="C119" s="4" t="s">
        <v>335</v>
      </c>
      <c r="D119" s="4" t="s">
        <v>336</v>
      </c>
      <c r="E119" s="7">
        <v>2001</v>
      </c>
      <c r="F119" s="4">
        <v>61</v>
      </c>
      <c r="G119" s="4" t="str">
        <f>+VLOOKUP(E119,CeCos!$A$2:$B$49,2,0)</f>
        <v>Desarrollo Sabores General</v>
      </c>
      <c r="H119" s="4" t="s">
        <v>22</v>
      </c>
      <c r="I119" s="4" t="str">
        <f>+VLOOKUP(E119,CeCos!$A$2:$D$49,4,0)</f>
        <v>Laboratorio Sabores</v>
      </c>
      <c r="J119" s="4" t="s">
        <v>21</v>
      </c>
      <c r="K119" s="8">
        <v>28025</v>
      </c>
      <c r="L119" s="4">
        <v>48</v>
      </c>
      <c r="M119" s="4" t="s">
        <v>23</v>
      </c>
      <c r="N119" s="4" t="s">
        <v>1403</v>
      </c>
      <c r="P119" s="4" t="s">
        <v>25</v>
      </c>
      <c r="R119" s="4" t="s">
        <v>337</v>
      </c>
      <c r="S119" s="4" t="s">
        <v>338</v>
      </c>
      <c r="T119" s="4" t="s">
        <v>339</v>
      </c>
      <c r="U119" s="4">
        <f>+VLOOKUP(N119,'[1]Reporte de Estructura - Dotació'!$O$6:$V$527,8,0)</f>
        <v>16</v>
      </c>
      <c r="V119" s="5">
        <v>1200000</v>
      </c>
      <c r="W119" s="9">
        <f>+VLOOKUP(U119,'Bandas 2025'!$K$5:$N$16,4,0)</f>
        <v>3178995.3929999978</v>
      </c>
      <c r="X119" s="10">
        <f t="shared" si="3"/>
        <v>0.37747774112612587</v>
      </c>
      <c r="Y119" s="10" t="str">
        <f t="shared" si="4"/>
        <v>FUERA DE BANDA</v>
      </c>
    </row>
    <row r="120" spans="1:25" x14ac:dyDescent="0.25">
      <c r="A120" s="4" t="s">
        <v>17</v>
      </c>
      <c r="B120" s="4" t="s">
        <v>18</v>
      </c>
      <c r="C120" s="4" t="s">
        <v>1142</v>
      </c>
      <c r="D120" s="4" t="s">
        <v>1143</v>
      </c>
      <c r="E120" s="7">
        <v>2004</v>
      </c>
      <c r="F120" s="4">
        <v>61</v>
      </c>
      <c r="G120" s="4" t="str">
        <f>+VLOOKUP(E120,CeCos!$A$2:$B$49,2,0)</f>
        <v>Desarrollo Sabores Salados</v>
      </c>
      <c r="H120" s="4" t="s">
        <v>22</v>
      </c>
      <c r="I120" s="4" t="str">
        <f>+VLOOKUP(E120,CeCos!$A$2:$D$49,4,0)</f>
        <v>Laboratorio Sabores</v>
      </c>
      <c r="J120" s="4" t="s">
        <v>21</v>
      </c>
      <c r="K120" s="8">
        <v>36161</v>
      </c>
      <c r="L120" s="4">
        <v>26</v>
      </c>
      <c r="M120" s="4" t="s">
        <v>23</v>
      </c>
      <c r="N120" s="4" t="s">
        <v>84</v>
      </c>
      <c r="P120" s="4" t="s">
        <v>25</v>
      </c>
      <c r="R120" s="4" t="s">
        <v>39</v>
      </c>
      <c r="S120" s="4" t="s">
        <v>40</v>
      </c>
      <c r="T120" s="4" t="s">
        <v>41</v>
      </c>
      <c r="U120" s="4">
        <f>+VLOOKUP(N120,'[1]Reporte de Estructura - Dotació'!$O$6:$V$527,8,0)</f>
        <v>13</v>
      </c>
      <c r="V120" s="5">
        <v>630000</v>
      </c>
      <c r="W120" s="9">
        <f>+VLOOKUP(U120,'Bandas 2025'!$K$5:$N$16,4,0)</f>
        <v>1233179.9999999998</v>
      </c>
      <c r="X120" s="10">
        <f t="shared" si="3"/>
        <v>0.51087432491607077</v>
      </c>
      <c r="Y120" s="10" t="str">
        <f t="shared" si="4"/>
        <v>FUERA DE BANDA</v>
      </c>
    </row>
    <row r="121" spans="1:25" x14ac:dyDescent="0.25">
      <c r="A121" s="4" t="s">
        <v>17</v>
      </c>
      <c r="B121" s="4" t="s">
        <v>18</v>
      </c>
      <c r="C121" s="4" t="s">
        <v>903</v>
      </c>
      <c r="D121" s="4" t="s">
        <v>904</v>
      </c>
      <c r="E121" s="7">
        <v>6101</v>
      </c>
      <c r="F121" s="4">
        <v>27</v>
      </c>
      <c r="G121" s="4" t="str">
        <f>+VLOOKUP(E121,CeCos!$A$2:$B$49,2,0)</f>
        <v>Control De Calidad</v>
      </c>
      <c r="H121" s="4" t="s">
        <v>74</v>
      </c>
      <c r="I121" s="4" t="str">
        <f>+VLOOKUP(E121,CeCos!$A$2:$D$49,4,0)</f>
        <v>Calidad</v>
      </c>
      <c r="J121" s="4" t="s">
        <v>21</v>
      </c>
      <c r="K121" s="8">
        <v>34617</v>
      </c>
      <c r="L121" s="4">
        <v>30</v>
      </c>
      <c r="M121" s="4" t="s">
        <v>23</v>
      </c>
      <c r="N121" s="4" t="s">
        <v>905</v>
      </c>
      <c r="P121" s="4" t="s">
        <v>25</v>
      </c>
      <c r="R121" s="4" t="s">
        <v>162</v>
      </c>
      <c r="S121" s="4" t="s">
        <v>163</v>
      </c>
      <c r="T121" s="4" t="s">
        <v>164</v>
      </c>
      <c r="U121" s="4">
        <f>+VLOOKUP(N121,'[1]Reporte de Estructura - Dotació'!$O$6:$V$527,8,0)</f>
        <v>13</v>
      </c>
      <c r="V121" s="5">
        <v>798000</v>
      </c>
      <c r="W121" s="9">
        <f>+VLOOKUP(U121,'Bandas 2025'!$K$5:$N$16,4,0)</f>
        <v>1233179.9999999998</v>
      </c>
      <c r="X121" s="10">
        <f t="shared" si="3"/>
        <v>0.64710747822702297</v>
      </c>
      <c r="Y121" s="10" t="str">
        <f t="shared" si="4"/>
        <v>FUERA DE BANDA</v>
      </c>
    </row>
    <row r="122" spans="1:25" x14ac:dyDescent="0.25">
      <c r="A122" s="4" t="s">
        <v>17</v>
      </c>
      <c r="B122" s="4" t="s">
        <v>18</v>
      </c>
      <c r="C122" s="4" t="s">
        <v>931</v>
      </c>
      <c r="D122" s="4" t="s">
        <v>932</v>
      </c>
      <c r="E122" s="7">
        <v>6201</v>
      </c>
      <c r="F122" s="4">
        <v>2</v>
      </c>
      <c r="G122" s="4" t="str">
        <f>+VLOOKUP(E122,CeCos!$A$2:$B$49,2,0)</f>
        <v>Compras Internacionales</v>
      </c>
      <c r="H122" s="4" t="s">
        <v>45</v>
      </c>
      <c r="I122" s="4" t="str">
        <f>+VLOOKUP(E122,CeCos!$A$2:$D$49,4,0)</f>
        <v>Abastecimiento</v>
      </c>
      <c r="J122" s="4" t="s">
        <v>21</v>
      </c>
      <c r="K122" s="8">
        <v>25486</v>
      </c>
      <c r="L122" s="4">
        <v>55</v>
      </c>
      <c r="M122" s="4" t="s">
        <v>23</v>
      </c>
      <c r="N122" s="4" t="s">
        <v>933</v>
      </c>
      <c r="P122" s="4" t="s">
        <v>25</v>
      </c>
      <c r="R122" s="4" t="s">
        <v>55</v>
      </c>
      <c r="S122" s="4" t="s">
        <v>56</v>
      </c>
      <c r="T122" s="4" t="s">
        <v>57</v>
      </c>
      <c r="U122" s="4">
        <f>+VLOOKUP(N122,'[1]Reporte de Estructura - Dotació'!$O$6:$V$527,8,0)</f>
        <v>15</v>
      </c>
      <c r="V122" s="5">
        <v>2900000</v>
      </c>
      <c r="W122" s="9">
        <f>+VLOOKUP(U122,'Bandas 2025'!$K$5:$N$16,4,0)</f>
        <v>2238729.1499999985</v>
      </c>
      <c r="X122" s="10">
        <f t="shared" si="3"/>
        <v>1.2953777816311554</v>
      </c>
      <c r="Y122" s="10" t="str">
        <f t="shared" si="4"/>
        <v>FUERA DE BANDA</v>
      </c>
    </row>
    <row r="123" spans="1:25" x14ac:dyDescent="0.25">
      <c r="A123" s="4" t="s">
        <v>299</v>
      </c>
      <c r="B123" s="4" t="s">
        <v>18</v>
      </c>
      <c r="C123" s="4" t="s">
        <v>965</v>
      </c>
      <c r="D123" s="4" t="s">
        <v>966</v>
      </c>
      <c r="E123" s="7">
        <v>6205</v>
      </c>
      <c r="F123" s="4">
        <v>104</v>
      </c>
      <c r="G123" s="4" t="str">
        <f>+VLOOKUP(E123,CeCos!$A$2:$B$49,2,0)</f>
        <v>Transporte</v>
      </c>
      <c r="H123" s="4" t="s">
        <v>74</v>
      </c>
      <c r="I123" s="4" t="str">
        <f>+VLOOKUP(E123,CeCos!$A$2:$D$49,4,0)</f>
        <v>Logística</v>
      </c>
      <c r="J123" s="4" t="s">
        <v>21</v>
      </c>
      <c r="K123" s="8">
        <v>35997</v>
      </c>
      <c r="L123" s="4">
        <v>26</v>
      </c>
      <c r="M123" s="4" t="s">
        <v>23</v>
      </c>
      <c r="N123" s="4" t="s">
        <v>548</v>
      </c>
      <c r="P123" s="4" t="s">
        <v>303</v>
      </c>
      <c r="R123" s="4" t="s">
        <v>304</v>
      </c>
      <c r="S123" s="4" t="s">
        <v>305</v>
      </c>
      <c r="T123" s="4" t="s">
        <v>306</v>
      </c>
      <c r="U123" s="4">
        <f>+VLOOKUP(N123,'[1]Reporte de Estructura - Dotació'!$O$6:$V$527,8,0)</f>
        <v>10</v>
      </c>
      <c r="V123" s="5">
        <v>570000</v>
      </c>
      <c r="W123" s="9">
        <f>+VLOOKUP(U123,'Bandas 2025'!$K$5:$N$16,4,0)</f>
        <v>638323.5294117647</v>
      </c>
      <c r="X123" s="10">
        <f t="shared" si="3"/>
        <v>0.89296410634474499</v>
      </c>
      <c r="Y123" s="10" t="str">
        <f t="shared" si="4"/>
        <v>DENTRO DE BANDA</v>
      </c>
    </row>
    <row r="124" spans="1:25" x14ac:dyDescent="0.25">
      <c r="A124" s="4" t="s">
        <v>17</v>
      </c>
      <c r="B124" s="4" t="s">
        <v>18</v>
      </c>
      <c r="C124" s="4" t="s">
        <v>758</v>
      </c>
      <c r="D124" s="4" t="s">
        <v>759</v>
      </c>
      <c r="E124" s="7">
        <v>2005</v>
      </c>
      <c r="F124" s="4">
        <v>61</v>
      </c>
      <c r="G124" s="4" t="str">
        <f>+VLOOKUP(E124,CeCos!$A$2:$B$49,2,0)</f>
        <v>Ventas Sabores</v>
      </c>
      <c r="H124" s="4" t="s">
        <v>22</v>
      </c>
      <c r="I124" s="4" t="str">
        <f>+VLOOKUP(E124,CeCos!$A$2:$D$49,4,0)</f>
        <v>Comercial Sabores</v>
      </c>
      <c r="J124" s="4" t="s">
        <v>21</v>
      </c>
      <c r="K124" s="8">
        <v>24685</v>
      </c>
      <c r="L124" s="4">
        <v>57</v>
      </c>
      <c r="M124" s="4" t="s">
        <v>23</v>
      </c>
      <c r="N124" s="4" t="s">
        <v>24</v>
      </c>
      <c r="P124" s="4" t="s">
        <v>25</v>
      </c>
      <c r="R124" s="4" t="s">
        <v>33</v>
      </c>
      <c r="S124" s="4" t="s">
        <v>34</v>
      </c>
      <c r="T124" s="4" t="s">
        <v>35</v>
      </c>
      <c r="U124" s="4">
        <f>+VLOOKUP(N124,'[1]Reporte de Estructura - Dotació'!$O$6:$V$527,8,0)</f>
        <v>15</v>
      </c>
      <c r="V124" s="5">
        <v>4650000</v>
      </c>
      <c r="W124" s="9">
        <f>+VLOOKUP(U124,'Bandas 2025'!$K$5:$N$16,4,0)</f>
        <v>2238729.1499999985</v>
      </c>
      <c r="X124" s="10">
        <f t="shared" si="3"/>
        <v>2.0770712705465075</v>
      </c>
      <c r="Y124" s="10" t="str">
        <f t="shared" si="4"/>
        <v>FUERA DE BANDA</v>
      </c>
    </row>
    <row r="125" spans="1:25" x14ac:dyDescent="0.25">
      <c r="A125" s="4" t="s">
        <v>17</v>
      </c>
      <c r="B125" s="4" t="s">
        <v>18</v>
      </c>
      <c r="C125" s="4" t="s">
        <v>350</v>
      </c>
      <c r="D125" s="4" t="s">
        <v>351</v>
      </c>
      <c r="E125" s="7">
        <v>6102</v>
      </c>
      <c r="F125" s="4">
        <v>27</v>
      </c>
      <c r="G125" s="4" t="str">
        <f>+VLOOKUP(E125,CeCos!$A$2:$B$49,2,0)</f>
        <v>Mantención</v>
      </c>
      <c r="H125" s="4" t="s">
        <v>74</v>
      </c>
      <c r="I125" s="4" t="str">
        <f>+VLOOKUP(E125,CeCos!$A$2:$D$49,4,0)</f>
        <v>Mantención, Infraestrutura y Medioambiebnte</v>
      </c>
      <c r="J125" s="4" t="s">
        <v>21</v>
      </c>
      <c r="K125" s="8">
        <v>24482</v>
      </c>
      <c r="L125" s="4">
        <v>58</v>
      </c>
      <c r="M125" s="4" t="s">
        <v>23</v>
      </c>
      <c r="N125" s="4" t="s">
        <v>344</v>
      </c>
      <c r="P125" s="4" t="s">
        <v>25</v>
      </c>
      <c r="R125" s="4" t="s">
        <v>352</v>
      </c>
      <c r="S125" s="4" t="s">
        <v>353</v>
      </c>
      <c r="T125" s="4" t="s">
        <v>354</v>
      </c>
      <c r="U125" s="4">
        <f>+VLOOKUP(N125,'[1]Reporte de Estructura - Dotació'!$O$6:$V$527,8,0)</f>
        <v>13</v>
      </c>
      <c r="V125" s="5">
        <v>1150000</v>
      </c>
      <c r="W125" s="9">
        <f>+VLOOKUP(U125,'Bandas 2025'!$K$5:$N$16,4,0)</f>
        <v>1233179.9999999998</v>
      </c>
      <c r="X125" s="10">
        <f t="shared" si="3"/>
        <v>0.93254837087854181</v>
      </c>
      <c r="Y125" s="10" t="str">
        <f t="shared" si="4"/>
        <v>DENTRO DE BANDA</v>
      </c>
    </row>
    <row r="126" spans="1:25" x14ac:dyDescent="0.25">
      <c r="A126" s="4" t="s">
        <v>17</v>
      </c>
      <c r="B126" s="4" t="s">
        <v>18</v>
      </c>
      <c r="C126" s="4" t="s">
        <v>562</v>
      </c>
      <c r="D126" s="4" t="s">
        <v>676</v>
      </c>
      <c r="E126" s="7">
        <v>6001</v>
      </c>
      <c r="F126" s="4">
        <v>27</v>
      </c>
      <c r="G126" s="4" t="str">
        <f>+VLOOKUP(E126,CeCos!$A$2:$B$49,2,0)</f>
        <v>Administración Gral De Producción</v>
      </c>
      <c r="H126" s="4" t="s">
        <v>74</v>
      </c>
      <c r="I126" s="4" t="str">
        <f>+VLOOKUP(E126,CeCos!$A$2:$D$49,4,0)</f>
        <v>Producción</v>
      </c>
      <c r="J126" s="4" t="s">
        <v>21</v>
      </c>
      <c r="K126" s="8">
        <v>27306</v>
      </c>
      <c r="L126" s="4">
        <v>50</v>
      </c>
      <c r="M126" s="4" t="s">
        <v>378</v>
      </c>
      <c r="N126" s="4" t="s">
        <v>561</v>
      </c>
      <c r="P126" s="4" t="s">
        <v>25</v>
      </c>
      <c r="R126" s="4" t="s">
        <v>570</v>
      </c>
      <c r="S126" s="4" t="s">
        <v>571</v>
      </c>
      <c r="T126" s="4" t="s">
        <v>572</v>
      </c>
      <c r="U126" s="4">
        <f>+VLOOKUP(N126,'[1]Reporte de Estructura - Dotació'!$O$6:$V$527,8,0)</f>
        <v>16</v>
      </c>
      <c r="V126" s="5">
        <v>3050000</v>
      </c>
      <c r="W126" s="9">
        <f>+VLOOKUP(U126,'Bandas 2025'!$K$5:$N$16,4,0)</f>
        <v>3178995.3929999978</v>
      </c>
      <c r="X126" s="10">
        <f t="shared" si="3"/>
        <v>0.95942259202890334</v>
      </c>
      <c r="Y126" s="10" t="str">
        <f t="shared" si="4"/>
        <v>DENTRO DE BANDA</v>
      </c>
    </row>
    <row r="127" spans="1:25" x14ac:dyDescent="0.25">
      <c r="A127" s="4" t="s">
        <v>17</v>
      </c>
      <c r="B127" s="4" t="s">
        <v>18</v>
      </c>
      <c r="C127" s="4" t="s">
        <v>577</v>
      </c>
      <c r="D127" s="4" t="s">
        <v>578</v>
      </c>
      <c r="E127" s="7">
        <v>6012</v>
      </c>
      <c r="F127" s="4">
        <v>27</v>
      </c>
      <c r="G127" s="4" t="str">
        <f>+VLOOKUP(E127,CeCos!$A$2:$B$49,2,0)</f>
        <v>Planta Secado 2</v>
      </c>
      <c r="H127" s="4" t="s">
        <v>74</v>
      </c>
      <c r="I127" s="4" t="str">
        <f>+VLOOKUP(E127,CeCos!$A$2:$D$49,4,0)</f>
        <v>Producción</v>
      </c>
      <c r="J127" s="4" t="s">
        <v>21</v>
      </c>
      <c r="K127" s="8">
        <v>31968</v>
      </c>
      <c r="L127" s="4">
        <v>37</v>
      </c>
      <c r="M127" s="4" t="s">
        <v>23</v>
      </c>
      <c r="N127" s="4" t="s">
        <v>111</v>
      </c>
      <c r="P127" s="4" t="s">
        <v>25</v>
      </c>
      <c r="R127" s="4" t="s">
        <v>76</v>
      </c>
      <c r="S127" s="4" t="s">
        <v>77</v>
      </c>
      <c r="T127" s="4" t="s">
        <v>78</v>
      </c>
      <c r="U127" s="4">
        <f>+VLOOKUP(N127,'[1]Reporte de Estructura - Dotació'!$O$6:$V$527,8,0)</f>
        <v>11</v>
      </c>
      <c r="V127" s="5">
        <v>1180000</v>
      </c>
      <c r="W127" s="9">
        <f>+VLOOKUP(U127,'Bandas 2025'!$K$5:$N$16,4,0)</f>
        <v>758892.33870967734</v>
      </c>
      <c r="X127" s="10">
        <f t="shared" si="3"/>
        <v>1.5548977632404615</v>
      </c>
      <c r="Y127" s="10" t="str">
        <f t="shared" si="4"/>
        <v>FUERA DE BANDA</v>
      </c>
    </row>
    <row r="128" spans="1:25" x14ac:dyDescent="0.25">
      <c r="A128" s="4" t="s">
        <v>17</v>
      </c>
      <c r="B128" s="4" t="s">
        <v>18</v>
      </c>
      <c r="C128" s="4" t="s">
        <v>1036</v>
      </c>
      <c r="D128" s="4" t="s">
        <v>1037</v>
      </c>
      <c r="E128" s="7">
        <v>7002</v>
      </c>
      <c r="F128" s="4">
        <v>2</v>
      </c>
      <c r="G128" s="4" t="str">
        <f>+VLOOKUP(E128,CeCos!$A$2:$B$49,2,0)</f>
        <v>Contabilidad</v>
      </c>
      <c r="H128" s="4" t="s">
        <v>45</v>
      </c>
      <c r="I128" s="4" t="str">
        <f>+VLOOKUP(E128,CeCos!$A$2:$D$49,4,0)</f>
        <v>Finanzas</v>
      </c>
      <c r="J128" s="4" t="s">
        <v>31</v>
      </c>
      <c r="K128" s="8">
        <v>33084</v>
      </c>
      <c r="L128" s="4">
        <v>34</v>
      </c>
      <c r="M128" s="4" t="s">
        <v>46</v>
      </c>
      <c r="N128" s="4" t="s">
        <v>1032</v>
      </c>
      <c r="P128" s="4" t="s">
        <v>25</v>
      </c>
      <c r="R128" s="4" t="s">
        <v>1033</v>
      </c>
      <c r="S128" s="4" t="s">
        <v>1034</v>
      </c>
      <c r="T128" s="4" t="s">
        <v>1035</v>
      </c>
      <c r="U128" s="4">
        <f>+VLOOKUP(N128,'[1]Reporte de Estructura - Dotació'!$O$6:$V$527,8,0)</f>
        <v>15</v>
      </c>
      <c r="V128" s="5">
        <v>1239000</v>
      </c>
      <c r="W128" s="9">
        <f>+VLOOKUP(U128,'Bandas 2025'!$K$5:$N$16,4,0)</f>
        <v>2238729.1499999985</v>
      </c>
      <c r="X128" s="10">
        <f t="shared" si="3"/>
        <v>0.55343899015206943</v>
      </c>
      <c r="Y128" s="10" t="str">
        <f t="shared" si="4"/>
        <v>FUERA DE BANDA</v>
      </c>
    </row>
    <row r="129" spans="1:25" x14ac:dyDescent="0.25">
      <c r="A129" s="4" t="s">
        <v>17</v>
      </c>
      <c r="B129" s="4" t="s">
        <v>18</v>
      </c>
      <c r="C129" s="4" t="s">
        <v>1101</v>
      </c>
      <c r="D129" s="4" t="s">
        <v>1102</v>
      </c>
      <c r="E129" s="7">
        <v>6003</v>
      </c>
      <c r="F129" s="4">
        <v>27</v>
      </c>
      <c r="G129" s="4" t="str">
        <f>+VLOOKUP(E129,CeCos!$A$2:$B$49,2,0)</f>
        <v>Fabricación Y Envasado De Esencias</v>
      </c>
      <c r="H129" s="4" t="s">
        <v>74</v>
      </c>
      <c r="I129" s="4" t="str">
        <f>+VLOOKUP(E129,CeCos!$A$2:$D$49,4,0)</f>
        <v>Producción</v>
      </c>
      <c r="J129" s="4" t="s">
        <v>21</v>
      </c>
      <c r="K129" s="8">
        <v>31248</v>
      </c>
      <c r="L129" s="4">
        <v>39</v>
      </c>
      <c r="M129" s="4" t="s">
        <v>23</v>
      </c>
      <c r="N129" s="4" t="s">
        <v>111</v>
      </c>
      <c r="P129" s="4" t="s">
        <v>25</v>
      </c>
      <c r="R129" s="4" t="s">
        <v>421</v>
      </c>
      <c r="S129" s="4" t="s">
        <v>77</v>
      </c>
      <c r="T129" s="4" t="s">
        <v>422</v>
      </c>
      <c r="U129" s="4">
        <f>+VLOOKUP(N129,'[1]Reporte de Estructura - Dotació'!$O$6:$V$527,8,0)</f>
        <v>11</v>
      </c>
      <c r="V129" s="5">
        <v>580000</v>
      </c>
      <c r="W129" s="9">
        <f>+VLOOKUP(U129,'Bandas 2025'!$K$5:$N$16,4,0)</f>
        <v>758892.33870967734</v>
      </c>
      <c r="X129" s="10">
        <f t="shared" si="3"/>
        <v>0.76427178193175227</v>
      </c>
      <c r="Y129" s="10" t="str">
        <f t="shared" si="4"/>
        <v>FUERA DE BANDA</v>
      </c>
    </row>
    <row r="130" spans="1:25" x14ac:dyDescent="0.25">
      <c r="A130" s="4" t="s">
        <v>17</v>
      </c>
      <c r="B130" s="4" t="s">
        <v>18</v>
      </c>
      <c r="C130" s="4" t="s">
        <v>355</v>
      </c>
      <c r="D130" s="4" t="s">
        <v>356</v>
      </c>
      <c r="E130" s="7">
        <v>6102</v>
      </c>
      <c r="F130" s="4">
        <v>27</v>
      </c>
      <c r="G130" s="4" t="str">
        <f>+VLOOKUP(E130,CeCos!$A$2:$B$49,2,0)</f>
        <v>Mantención</v>
      </c>
      <c r="H130" s="4" t="s">
        <v>74</v>
      </c>
      <c r="I130" s="4" t="str">
        <f>+VLOOKUP(E130,CeCos!$A$2:$D$49,4,0)</f>
        <v>Mantención, Infraestrutura y Medioambiebnte</v>
      </c>
      <c r="J130" s="4" t="s">
        <v>117</v>
      </c>
      <c r="K130" s="8">
        <v>30012</v>
      </c>
      <c r="L130" s="4">
        <v>43</v>
      </c>
      <c r="M130" s="4" t="s">
        <v>23</v>
      </c>
      <c r="N130" s="4" t="s">
        <v>344</v>
      </c>
      <c r="P130" s="4" t="s">
        <v>25</v>
      </c>
      <c r="R130" s="4" t="s">
        <v>345</v>
      </c>
      <c r="S130" s="4" t="s">
        <v>346</v>
      </c>
      <c r="T130" s="4" t="s">
        <v>347</v>
      </c>
      <c r="U130" s="4">
        <f>+VLOOKUP(N130,'[1]Reporte de Estructura - Dotació'!$O$6:$V$527,8,0)</f>
        <v>13</v>
      </c>
      <c r="V130" s="5">
        <v>1500000</v>
      </c>
      <c r="W130" s="9">
        <f>+VLOOKUP(U130,'Bandas 2025'!$K$5:$N$16,4,0)</f>
        <v>1233179.9999999998</v>
      </c>
      <c r="X130" s="10">
        <f t="shared" si="3"/>
        <v>1.2163674402763589</v>
      </c>
      <c r="Y130" s="10" t="str">
        <f t="shared" si="4"/>
        <v>FUERA DE BANDA</v>
      </c>
    </row>
    <row r="131" spans="1:25" x14ac:dyDescent="0.25">
      <c r="A131" s="4" t="s">
        <v>17</v>
      </c>
      <c r="B131" s="4" t="s">
        <v>18</v>
      </c>
      <c r="C131" s="4" t="s">
        <v>171</v>
      </c>
      <c r="D131" s="4" t="s">
        <v>363</v>
      </c>
      <c r="E131" s="7">
        <v>6101</v>
      </c>
      <c r="F131" s="4">
        <v>27</v>
      </c>
      <c r="G131" s="4" t="str">
        <f>+VLOOKUP(E131,CeCos!$A$2:$B$49,2,0)</f>
        <v>Control De Calidad</v>
      </c>
      <c r="H131" s="4" t="s">
        <v>74</v>
      </c>
      <c r="I131" s="4" t="str">
        <f>+VLOOKUP(E131,CeCos!$A$2:$D$49,4,0)</f>
        <v>Calidad</v>
      </c>
      <c r="J131" s="4" t="s">
        <v>21</v>
      </c>
      <c r="K131" s="8">
        <v>33504</v>
      </c>
      <c r="L131" s="4">
        <v>33</v>
      </c>
      <c r="M131" s="4" t="s">
        <v>23</v>
      </c>
      <c r="N131" s="4" t="s">
        <v>170</v>
      </c>
      <c r="P131" s="4" t="s">
        <v>25</v>
      </c>
      <c r="R131" s="4" t="s">
        <v>162</v>
      </c>
      <c r="S131" s="4" t="s">
        <v>163</v>
      </c>
      <c r="T131" s="4" t="s">
        <v>164</v>
      </c>
      <c r="U131" s="4">
        <f>+VLOOKUP(N131,'[1]Reporte de Estructura - Dotació'!$O$6:$V$527,8,0)</f>
        <v>15</v>
      </c>
      <c r="V131" s="5">
        <v>1300000</v>
      </c>
      <c r="W131" s="9">
        <f>+VLOOKUP(U131,'Bandas 2025'!$K$5:$N$16,4,0)</f>
        <v>2238729.1499999985</v>
      </c>
      <c r="X131" s="10">
        <f t="shared" ref="X131:X194" si="5">+V131/W131</f>
        <v>0.58068659176569026</v>
      </c>
      <c r="Y131" s="10" t="str">
        <f t="shared" ref="Y131:Y194" si="6">+IF(AND(X131&gt;=80%,X131&lt;=120%),"DENTRO DE BANDA","FUERA DE BANDA")</f>
        <v>FUERA DE BANDA</v>
      </c>
    </row>
    <row r="132" spans="1:25" x14ac:dyDescent="0.25">
      <c r="A132" s="4" t="s">
        <v>17</v>
      </c>
      <c r="B132" s="4" t="s">
        <v>18</v>
      </c>
      <c r="C132" s="4" t="s">
        <v>433</v>
      </c>
      <c r="D132" s="4" t="s">
        <v>434</v>
      </c>
      <c r="E132" s="7">
        <v>6013</v>
      </c>
      <c r="F132" s="4">
        <v>27</v>
      </c>
      <c r="G132" s="4" t="str">
        <f>+VLOOKUP(E132,CeCos!$A$2:$B$49,2,0)</f>
        <v>Planta Mezclado 2</v>
      </c>
      <c r="H132" s="4" t="s">
        <v>74</v>
      </c>
      <c r="I132" s="4" t="str">
        <f>+VLOOKUP(E132,CeCos!$A$2:$D$49,4,0)</f>
        <v>Producción</v>
      </c>
      <c r="J132" s="4" t="s">
        <v>21</v>
      </c>
      <c r="K132" s="8">
        <v>27654</v>
      </c>
      <c r="L132" s="4">
        <v>49</v>
      </c>
      <c r="M132" s="4" t="s">
        <v>46</v>
      </c>
      <c r="N132" s="4" t="s">
        <v>111</v>
      </c>
      <c r="P132" s="4" t="s">
        <v>25</v>
      </c>
      <c r="R132" s="4" t="s">
        <v>76</v>
      </c>
      <c r="S132" s="4" t="s">
        <v>77</v>
      </c>
      <c r="T132" s="4" t="s">
        <v>78</v>
      </c>
      <c r="U132" s="4">
        <f>+VLOOKUP(N132,'[1]Reporte de Estructura - Dotació'!$O$6:$V$527,8,0)</f>
        <v>11</v>
      </c>
      <c r="V132" s="5">
        <v>780000</v>
      </c>
      <c r="W132" s="9">
        <f>+VLOOKUP(U132,'Bandas 2025'!$K$5:$N$16,4,0)</f>
        <v>758892.33870967734</v>
      </c>
      <c r="X132" s="10">
        <f t="shared" si="5"/>
        <v>1.0278137757013219</v>
      </c>
      <c r="Y132" s="10" t="str">
        <f t="shared" si="6"/>
        <v>DENTRO DE BANDA</v>
      </c>
    </row>
    <row r="133" spans="1:25" x14ac:dyDescent="0.25">
      <c r="A133" s="4" t="s">
        <v>17</v>
      </c>
      <c r="B133" s="4" t="s">
        <v>18</v>
      </c>
      <c r="C133" s="4" t="s">
        <v>134</v>
      </c>
      <c r="D133" s="4" t="s">
        <v>135</v>
      </c>
      <c r="E133" s="7">
        <v>6013</v>
      </c>
      <c r="F133" s="4">
        <v>27</v>
      </c>
      <c r="G133" s="4" t="str">
        <f>+VLOOKUP(E133,CeCos!$A$2:$B$49,2,0)</f>
        <v>Planta Mezclado 2</v>
      </c>
      <c r="H133" s="4" t="s">
        <v>74</v>
      </c>
      <c r="I133" s="4" t="str">
        <f>+VLOOKUP(E133,CeCos!$A$2:$D$49,4,0)</f>
        <v>Producción</v>
      </c>
      <c r="J133" s="4" t="s">
        <v>21</v>
      </c>
      <c r="K133" s="8">
        <v>31384</v>
      </c>
      <c r="L133" s="4">
        <v>39</v>
      </c>
      <c r="M133" s="4" t="s">
        <v>46</v>
      </c>
      <c r="N133" s="4" t="s">
        <v>136</v>
      </c>
      <c r="P133" s="4" t="s">
        <v>25</v>
      </c>
      <c r="R133" s="4" t="s">
        <v>76</v>
      </c>
      <c r="S133" s="4" t="s">
        <v>77</v>
      </c>
      <c r="T133" s="4" t="s">
        <v>78</v>
      </c>
      <c r="U133" s="4">
        <f>+VLOOKUP(N133,'[1]Reporte de Estructura - Dotació'!$O$6:$V$527,8,0)</f>
        <v>14</v>
      </c>
      <c r="V133" s="5">
        <v>1330000</v>
      </c>
      <c r="W133" s="9">
        <f>+VLOOKUP(U133,'Bandas 2025'!$K$5:$N$16,4,0)</f>
        <v>1622267.4999999986</v>
      </c>
      <c r="X133" s="10">
        <f t="shared" si="5"/>
        <v>0.81984013117442167</v>
      </c>
      <c r="Y133" s="10" t="str">
        <f t="shared" si="6"/>
        <v>DENTRO DE BANDA</v>
      </c>
    </row>
    <row r="134" spans="1:25" x14ac:dyDescent="0.25">
      <c r="A134" s="4" t="s">
        <v>17</v>
      </c>
      <c r="B134" s="4" t="s">
        <v>18</v>
      </c>
      <c r="C134" s="4" t="s">
        <v>846</v>
      </c>
      <c r="D134" s="4" t="s">
        <v>847</v>
      </c>
      <c r="E134" s="7">
        <v>6001</v>
      </c>
      <c r="F134" s="4">
        <v>27</v>
      </c>
      <c r="G134" s="4" t="str">
        <f>+VLOOKUP(E134,CeCos!$A$2:$B$49,2,0)</f>
        <v>Administración Gral De Producción</v>
      </c>
      <c r="H134" s="4" t="s">
        <v>74</v>
      </c>
      <c r="I134" s="4" t="str">
        <f>+VLOOKUP(E134,CeCos!$A$2:$D$49,4,0)</f>
        <v>Producción</v>
      </c>
      <c r="J134" s="4" t="s">
        <v>21</v>
      </c>
      <c r="K134" s="8">
        <v>35010</v>
      </c>
      <c r="L134" s="4">
        <v>29</v>
      </c>
      <c r="M134" s="4" t="s">
        <v>46</v>
      </c>
      <c r="N134" s="4" t="s">
        <v>848</v>
      </c>
      <c r="P134" s="4" t="s">
        <v>25</v>
      </c>
      <c r="R134" s="4" t="s">
        <v>499</v>
      </c>
      <c r="S134" s="4" t="s">
        <v>500</v>
      </c>
      <c r="T134" s="4" t="s">
        <v>501</v>
      </c>
      <c r="U134" s="4">
        <f>+VLOOKUP(N134,'[1]Reporte de Estructura - Dotació'!$O$6:$V$527,8,0)</f>
        <v>15</v>
      </c>
      <c r="V134" s="5">
        <v>880000</v>
      </c>
      <c r="W134" s="9">
        <f>+VLOOKUP(U134,'Bandas 2025'!$K$5:$N$16,4,0)</f>
        <v>2238729.1499999985</v>
      </c>
      <c r="X134" s="10">
        <f t="shared" si="5"/>
        <v>0.39308015442600575</v>
      </c>
      <c r="Y134" s="10" t="str">
        <f t="shared" si="6"/>
        <v>FUERA DE BANDA</v>
      </c>
    </row>
    <row r="135" spans="1:25" x14ac:dyDescent="0.25">
      <c r="A135" s="4" t="s">
        <v>17</v>
      </c>
      <c r="B135" s="4" t="s">
        <v>18</v>
      </c>
      <c r="C135" s="4" t="s">
        <v>606</v>
      </c>
      <c r="D135" s="4" t="s">
        <v>1176</v>
      </c>
      <c r="E135" s="7">
        <v>7202</v>
      </c>
      <c r="F135" s="4">
        <v>2</v>
      </c>
      <c r="G135" s="4" t="str">
        <f>+VLOOKUP(E135,CeCos!$A$2:$B$49,2,0)</f>
        <v>Recursos Humanos</v>
      </c>
      <c r="H135" s="4" t="s">
        <v>45</v>
      </c>
      <c r="I135" s="4" t="str">
        <f>+VLOOKUP(E135,CeCos!$A$2:$D$49,4,0)</f>
        <v>RRHH</v>
      </c>
      <c r="J135" s="4" t="s">
        <v>21</v>
      </c>
      <c r="K135" s="8">
        <v>27594</v>
      </c>
      <c r="L135" s="4">
        <v>49</v>
      </c>
      <c r="M135" s="4" t="s">
        <v>23</v>
      </c>
      <c r="N135" s="4" t="s">
        <v>605</v>
      </c>
      <c r="P135" s="4" t="s">
        <v>25</v>
      </c>
      <c r="R135" s="4" t="s">
        <v>614</v>
      </c>
      <c r="S135" s="4" t="s">
        <v>615</v>
      </c>
      <c r="T135" s="4" t="s">
        <v>616</v>
      </c>
      <c r="U135" s="4">
        <f>+VLOOKUP(N135,'[1]Reporte de Estructura - Dotació'!$O$6:$V$527,8,0)</f>
        <v>16</v>
      </c>
      <c r="V135" s="5">
        <v>2900000</v>
      </c>
      <c r="W135" s="9">
        <f>+VLOOKUP(U135,'Bandas 2025'!$K$5:$N$16,4,0)</f>
        <v>3178995.3929999978</v>
      </c>
      <c r="X135" s="10">
        <f t="shared" si="5"/>
        <v>0.91223787438813753</v>
      </c>
      <c r="Y135" s="10" t="str">
        <f t="shared" si="6"/>
        <v>DENTRO DE BANDA</v>
      </c>
    </row>
    <row r="136" spans="1:25" x14ac:dyDescent="0.25">
      <c r="A136" s="4" t="s">
        <v>17</v>
      </c>
      <c r="B136" s="4" t="s">
        <v>18</v>
      </c>
      <c r="C136" s="4" t="s">
        <v>1189</v>
      </c>
      <c r="D136" s="4" t="s">
        <v>1190</v>
      </c>
      <c r="E136" s="7">
        <v>6003</v>
      </c>
      <c r="F136" s="4">
        <v>27</v>
      </c>
      <c r="G136" s="4" t="str">
        <f>+VLOOKUP(E136,CeCos!$A$2:$B$49,2,0)</f>
        <v>Fabricación Y Envasado De Esencias</v>
      </c>
      <c r="H136" s="4" t="s">
        <v>74</v>
      </c>
      <c r="I136" s="4" t="str">
        <f>+VLOOKUP(E136,CeCos!$A$2:$D$49,4,0)</f>
        <v>Producción</v>
      </c>
      <c r="J136" s="4" t="s">
        <v>21</v>
      </c>
      <c r="K136" s="8">
        <v>34977</v>
      </c>
      <c r="L136" s="4">
        <v>29</v>
      </c>
      <c r="M136" s="4" t="s">
        <v>23</v>
      </c>
      <c r="N136" s="4" t="s">
        <v>111</v>
      </c>
      <c r="P136" s="4" t="s">
        <v>25</v>
      </c>
      <c r="R136" s="4" t="s">
        <v>421</v>
      </c>
      <c r="S136" s="4" t="s">
        <v>77</v>
      </c>
      <c r="T136" s="4" t="s">
        <v>422</v>
      </c>
      <c r="U136" s="4">
        <f>+VLOOKUP(N136,'[1]Reporte de Estructura - Dotació'!$O$6:$V$527,8,0)</f>
        <v>11</v>
      </c>
      <c r="V136" s="5">
        <v>750000</v>
      </c>
      <c r="W136" s="9">
        <f>+VLOOKUP(U136,'Bandas 2025'!$K$5:$N$16,4,0)</f>
        <v>758892.33870967734</v>
      </c>
      <c r="X136" s="10">
        <f t="shared" si="5"/>
        <v>0.98828247663588653</v>
      </c>
      <c r="Y136" s="10" t="str">
        <f t="shared" si="6"/>
        <v>DENTRO DE BANDA</v>
      </c>
    </row>
    <row r="137" spans="1:25" x14ac:dyDescent="0.25">
      <c r="A137" s="4" t="s">
        <v>17</v>
      </c>
      <c r="B137" s="4" t="s">
        <v>18</v>
      </c>
      <c r="C137" s="4" t="s">
        <v>357</v>
      </c>
      <c r="D137" s="4" t="s">
        <v>358</v>
      </c>
      <c r="E137" s="7">
        <v>6102</v>
      </c>
      <c r="F137" s="4">
        <v>27</v>
      </c>
      <c r="G137" s="4" t="str">
        <f>+VLOOKUP(E137,CeCos!$A$2:$B$49,2,0)</f>
        <v>Mantención</v>
      </c>
      <c r="H137" s="4" t="s">
        <v>74</v>
      </c>
      <c r="I137" s="4" t="str">
        <f>+VLOOKUP(E137,CeCos!$A$2:$D$49,4,0)</f>
        <v>Mantención, Infraestrutura y Medioambiebnte</v>
      </c>
      <c r="J137" s="4" t="s">
        <v>21</v>
      </c>
      <c r="K137" s="8">
        <v>32063</v>
      </c>
      <c r="L137" s="4">
        <v>37</v>
      </c>
      <c r="M137" s="4" t="s">
        <v>23</v>
      </c>
      <c r="N137" s="4" t="s">
        <v>344</v>
      </c>
      <c r="P137" s="4" t="s">
        <v>25</v>
      </c>
      <c r="R137" s="4" t="s">
        <v>345</v>
      </c>
      <c r="S137" s="4" t="s">
        <v>346</v>
      </c>
      <c r="T137" s="4" t="s">
        <v>347</v>
      </c>
      <c r="U137" s="4">
        <f>+VLOOKUP(N137,'[1]Reporte de Estructura - Dotació'!$O$6:$V$527,8,0)</f>
        <v>13</v>
      </c>
      <c r="V137" s="5">
        <v>1100000</v>
      </c>
      <c r="W137" s="9">
        <f>+VLOOKUP(U137,'Bandas 2025'!$K$5:$N$16,4,0)</f>
        <v>1233179.9999999998</v>
      </c>
      <c r="X137" s="10">
        <f t="shared" si="5"/>
        <v>0.89200278953599654</v>
      </c>
      <c r="Y137" s="10" t="str">
        <f t="shared" si="6"/>
        <v>DENTRO DE BANDA</v>
      </c>
    </row>
    <row r="138" spans="1:25" x14ac:dyDescent="0.25">
      <c r="A138" s="4" t="s">
        <v>17</v>
      </c>
      <c r="B138" s="4" t="s">
        <v>18</v>
      </c>
      <c r="C138" s="4" t="s">
        <v>601</v>
      </c>
      <c r="D138" s="4" t="s">
        <v>602</v>
      </c>
      <c r="E138" s="7">
        <v>7202</v>
      </c>
      <c r="F138" s="4">
        <v>2</v>
      </c>
      <c r="G138" s="4" t="str">
        <f>+VLOOKUP(E138,CeCos!$A$2:$B$49,2,0)</f>
        <v>Recursos Humanos</v>
      </c>
      <c r="H138" s="4" t="s">
        <v>45</v>
      </c>
      <c r="I138" s="4" t="str">
        <f>+VLOOKUP(E138,CeCos!$A$2:$D$49,4,0)</f>
        <v>RRHH</v>
      </c>
      <c r="J138" s="4" t="s">
        <v>21</v>
      </c>
      <c r="K138" s="8">
        <v>27257</v>
      </c>
      <c r="L138" s="4">
        <v>50</v>
      </c>
      <c r="M138" s="4" t="s">
        <v>23</v>
      </c>
      <c r="N138" s="4" t="s">
        <v>603</v>
      </c>
      <c r="P138" s="4" t="s">
        <v>25</v>
      </c>
      <c r="R138" s="4" t="s">
        <v>604</v>
      </c>
      <c r="S138" s="4" t="s">
        <v>605</v>
      </c>
      <c r="T138" s="4" t="s">
        <v>606</v>
      </c>
      <c r="U138" s="4">
        <f>+VLOOKUP(N138,'[1]Reporte de Estructura - Dotació'!$O$6:$V$527,8,0)</f>
        <v>14</v>
      </c>
      <c r="V138" s="5">
        <v>2100000</v>
      </c>
      <c r="W138" s="9">
        <f>+VLOOKUP(U138,'Bandas 2025'!$K$5:$N$16,4,0)</f>
        <v>1622267.4999999986</v>
      </c>
      <c r="X138" s="10">
        <f t="shared" si="5"/>
        <v>1.2944844176438237</v>
      </c>
      <c r="Y138" s="10" t="str">
        <f t="shared" si="6"/>
        <v>FUERA DE BANDA</v>
      </c>
    </row>
    <row r="139" spans="1:25" x14ac:dyDescent="0.25">
      <c r="A139" s="4" t="s">
        <v>17</v>
      </c>
      <c r="B139" s="4" t="s">
        <v>18</v>
      </c>
      <c r="C139" s="4" t="s">
        <v>579</v>
      </c>
      <c r="D139" s="4" t="s">
        <v>580</v>
      </c>
      <c r="E139" s="7">
        <v>6012</v>
      </c>
      <c r="F139" s="4">
        <v>27</v>
      </c>
      <c r="G139" s="4" t="str">
        <f>+VLOOKUP(E139,CeCos!$A$2:$B$49,2,0)</f>
        <v>Planta Secado 2</v>
      </c>
      <c r="H139" s="4" t="s">
        <v>74</v>
      </c>
      <c r="I139" s="4" t="str">
        <f>+VLOOKUP(E139,CeCos!$A$2:$D$49,4,0)</f>
        <v>Producción</v>
      </c>
      <c r="J139" s="4" t="s">
        <v>21</v>
      </c>
      <c r="K139" s="8">
        <v>34843</v>
      </c>
      <c r="L139" s="4">
        <v>29</v>
      </c>
      <c r="M139" s="4" t="s">
        <v>23</v>
      </c>
      <c r="N139" s="4" t="s">
        <v>111</v>
      </c>
      <c r="P139" s="4" t="s">
        <v>25</v>
      </c>
      <c r="R139" s="4" t="s">
        <v>76</v>
      </c>
      <c r="S139" s="4" t="s">
        <v>77</v>
      </c>
      <c r="T139" s="4" t="s">
        <v>78</v>
      </c>
      <c r="U139" s="4">
        <f>+VLOOKUP(N139,'[1]Reporte de Estructura - Dotació'!$O$6:$V$527,8,0)</f>
        <v>11</v>
      </c>
      <c r="V139" s="5">
        <v>1000000</v>
      </c>
      <c r="W139" s="9">
        <f>+VLOOKUP(U139,'Bandas 2025'!$K$5:$N$16,4,0)</f>
        <v>758892.33870967734</v>
      </c>
      <c r="X139" s="10">
        <f t="shared" si="5"/>
        <v>1.3177099688478486</v>
      </c>
      <c r="Y139" s="10" t="str">
        <f t="shared" si="6"/>
        <v>FUERA DE BANDA</v>
      </c>
    </row>
    <row r="140" spans="1:25" x14ac:dyDescent="0.25">
      <c r="A140" s="4" t="s">
        <v>17</v>
      </c>
      <c r="B140" s="4" t="s">
        <v>18</v>
      </c>
      <c r="C140" s="4" t="s">
        <v>1159</v>
      </c>
      <c r="D140" s="4" t="s">
        <v>1160</v>
      </c>
      <c r="E140" s="7">
        <v>7202</v>
      </c>
      <c r="F140" s="4">
        <v>2</v>
      </c>
      <c r="G140" s="4" t="str">
        <f>+VLOOKUP(E140,CeCos!$A$2:$B$49,2,0)</f>
        <v>Recursos Humanos</v>
      </c>
      <c r="H140" s="4" t="s">
        <v>45</v>
      </c>
      <c r="I140" s="4" t="str">
        <f>+VLOOKUP(E140,CeCos!$A$2:$D$49,4,0)</f>
        <v>RRHH</v>
      </c>
      <c r="J140" s="4" t="s">
        <v>21</v>
      </c>
      <c r="K140" s="8">
        <v>30836</v>
      </c>
      <c r="L140" s="4">
        <v>40</v>
      </c>
      <c r="M140" s="4" t="s">
        <v>46</v>
      </c>
      <c r="N140" s="4" t="s">
        <v>1161</v>
      </c>
      <c r="P140" s="4" t="s">
        <v>25</v>
      </c>
      <c r="R140" s="4" t="s">
        <v>1162</v>
      </c>
      <c r="S140" s="4" t="s">
        <v>612</v>
      </c>
      <c r="T140" s="4" t="s">
        <v>610</v>
      </c>
      <c r="U140" s="4">
        <f>+VLOOKUP(N140,'[1]Reporte de Estructura - Dotació'!$O$6:$V$527,8,0)</f>
        <v>14</v>
      </c>
      <c r="V140" s="5">
        <v>930000</v>
      </c>
      <c r="W140" s="9">
        <f>+VLOOKUP(U140,'Bandas 2025'!$K$5:$N$16,4,0)</f>
        <v>1622267.4999999986</v>
      </c>
      <c r="X140" s="10">
        <f t="shared" si="5"/>
        <v>0.57327167067083618</v>
      </c>
      <c r="Y140" s="10" t="str">
        <f t="shared" si="6"/>
        <v>FUERA DE BANDA</v>
      </c>
    </row>
    <row r="141" spans="1:25" x14ac:dyDescent="0.25">
      <c r="A141" s="4" t="s">
        <v>17</v>
      </c>
      <c r="B141" s="4" t="s">
        <v>18</v>
      </c>
      <c r="C141" s="4" t="s">
        <v>229</v>
      </c>
      <c r="D141" s="4" t="s">
        <v>230</v>
      </c>
      <c r="E141" s="7">
        <v>2003</v>
      </c>
      <c r="F141" s="4">
        <v>61</v>
      </c>
      <c r="G141" s="4" t="str">
        <f>+VLOOKUP(E141,CeCos!$A$2:$B$49,2,0)</f>
        <v>Desarrollo Sabores Bebidas</v>
      </c>
      <c r="H141" s="4" t="s">
        <v>22</v>
      </c>
      <c r="I141" s="4" t="str">
        <f>+VLOOKUP(E141,CeCos!$A$2:$D$49,4,0)</f>
        <v>Laboratorio Sabores</v>
      </c>
      <c r="J141" s="4" t="s">
        <v>21</v>
      </c>
      <c r="K141" s="8">
        <v>35459</v>
      </c>
      <c r="L141" s="4">
        <v>28</v>
      </c>
      <c r="M141" s="4" t="s">
        <v>23</v>
      </c>
      <c r="N141" s="4" t="s">
        <v>84</v>
      </c>
      <c r="P141" s="4" t="s">
        <v>25</v>
      </c>
      <c r="R141" s="4" t="s">
        <v>1282</v>
      </c>
      <c r="S141" s="4" t="s">
        <v>1404</v>
      </c>
      <c r="T141" s="4" t="s">
        <v>828</v>
      </c>
      <c r="U141" s="4">
        <f>+VLOOKUP(N141,'[1]Reporte de Estructura - Dotació'!$O$6:$V$527,8,0)</f>
        <v>13</v>
      </c>
      <c r="V141" s="5">
        <v>630000</v>
      </c>
      <c r="W141" s="9">
        <f>+VLOOKUP(U141,'Bandas 2025'!$K$5:$N$16,4,0)</f>
        <v>1233179.9999999998</v>
      </c>
      <c r="X141" s="10">
        <f t="shared" si="5"/>
        <v>0.51087432491607077</v>
      </c>
      <c r="Y141" s="10" t="str">
        <f t="shared" si="6"/>
        <v>FUERA DE BANDA</v>
      </c>
    </row>
    <row r="142" spans="1:25" x14ac:dyDescent="0.25">
      <c r="A142" s="4" t="s">
        <v>17</v>
      </c>
      <c r="B142" s="4" t="s">
        <v>18</v>
      </c>
      <c r="C142" s="4" t="s">
        <v>109</v>
      </c>
      <c r="D142" s="4" t="s">
        <v>110</v>
      </c>
      <c r="E142" s="7">
        <v>6013</v>
      </c>
      <c r="F142" s="4">
        <v>27</v>
      </c>
      <c r="G142" s="4" t="str">
        <f>+VLOOKUP(E142,CeCos!$A$2:$B$49,2,0)</f>
        <v>Planta Mezclado 2</v>
      </c>
      <c r="H142" s="4" t="s">
        <v>74</v>
      </c>
      <c r="I142" s="4" t="str">
        <f>+VLOOKUP(E142,CeCos!$A$2:$D$49,4,0)</f>
        <v>Producción</v>
      </c>
      <c r="J142" s="4" t="s">
        <v>21</v>
      </c>
      <c r="K142" s="8">
        <v>24937</v>
      </c>
      <c r="L142" s="4">
        <v>56</v>
      </c>
      <c r="M142" s="4" t="s">
        <v>23</v>
      </c>
      <c r="N142" s="4" t="s">
        <v>111</v>
      </c>
      <c r="P142" s="4" t="s">
        <v>25</v>
      </c>
      <c r="R142" s="4" t="s">
        <v>76</v>
      </c>
      <c r="S142" s="4" t="s">
        <v>77</v>
      </c>
      <c r="T142" s="4" t="s">
        <v>78</v>
      </c>
      <c r="U142" s="4">
        <f>+VLOOKUP(N142,'[1]Reporte de Estructura - Dotació'!$O$6:$V$527,8,0)</f>
        <v>11</v>
      </c>
      <c r="V142" s="5">
        <v>885000</v>
      </c>
      <c r="W142" s="9">
        <f>+VLOOKUP(U142,'Bandas 2025'!$K$5:$N$16,4,0)</f>
        <v>758892.33870967734</v>
      </c>
      <c r="X142" s="10">
        <f t="shared" si="5"/>
        <v>1.1661733224303461</v>
      </c>
      <c r="Y142" s="10" t="str">
        <f t="shared" si="6"/>
        <v>DENTRO DE BANDA</v>
      </c>
    </row>
    <row r="143" spans="1:25" x14ac:dyDescent="0.25">
      <c r="A143" s="4" t="s">
        <v>17</v>
      </c>
      <c r="B143" s="4" t="s">
        <v>18</v>
      </c>
      <c r="C143" s="4" t="s">
        <v>112</v>
      </c>
      <c r="D143" s="4" t="s">
        <v>113</v>
      </c>
      <c r="E143" s="7">
        <v>6013</v>
      </c>
      <c r="F143" s="4">
        <v>27</v>
      </c>
      <c r="G143" s="4" t="str">
        <f>+VLOOKUP(E143,CeCos!$A$2:$B$49,2,0)</f>
        <v>Planta Mezclado 2</v>
      </c>
      <c r="H143" s="4" t="s">
        <v>74</v>
      </c>
      <c r="I143" s="4" t="str">
        <f>+VLOOKUP(E143,CeCos!$A$2:$D$49,4,0)</f>
        <v>Producción</v>
      </c>
      <c r="J143" s="4" t="s">
        <v>21</v>
      </c>
      <c r="K143" s="8">
        <v>33723</v>
      </c>
      <c r="L143" s="4">
        <v>32</v>
      </c>
      <c r="M143" s="4" t="s">
        <v>23</v>
      </c>
      <c r="N143" s="4" t="s">
        <v>111</v>
      </c>
      <c r="P143" s="4" t="s">
        <v>25</v>
      </c>
      <c r="R143" s="4" t="s">
        <v>76</v>
      </c>
      <c r="S143" s="4" t="s">
        <v>77</v>
      </c>
      <c r="T143" s="4" t="s">
        <v>78</v>
      </c>
      <c r="U143" s="4">
        <f>+VLOOKUP(N143,'[1]Reporte de Estructura - Dotació'!$O$6:$V$527,8,0)</f>
        <v>11</v>
      </c>
      <c r="V143" s="5">
        <v>800000</v>
      </c>
      <c r="W143" s="9">
        <f>+VLOOKUP(U143,'Bandas 2025'!$K$5:$N$16,4,0)</f>
        <v>758892.33870967734</v>
      </c>
      <c r="X143" s="10">
        <f t="shared" si="5"/>
        <v>1.0541679750782791</v>
      </c>
      <c r="Y143" s="10" t="str">
        <f t="shared" si="6"/>
        <v>DENTRO DE BANDA</v>
      </c>
    </row>
    <row r="144" spans="1:25" x14ac:dyDescent="0.25">
      <c r="A144" s="4" t="s">
        <v>17</v>
      </c>
      <c r="B144" s="4" t="s">
        <v>18</v>
      </c>
      <c r="C144" s="4" t="s">
        <v>1180</v>
      </c>
      <c r="D144" s="4" t="s">
        <v>1181</v>
      </c>
      <c r="E144" s="7">
        <v>1002</v>
      </c>
      <c r="F144" s="4">
        <v>27</v>
      </c>
      <c r="G144" s="4" t="str">
        <f>+VLOOKUP(E144,CeCos!$A$2:$B$49,2,0)</f>
        <v>Oper. Comerciales Internacionales</v>
      </c>
      <c r="H144" s="4" t="s">
        <v>74</v>
      </c>
      <c r="I144" s="4" t="str">
        <f>+VLOOKUP(E144,CeCos!$A$2:$D$49,4,0)</f>
        <v>Exportaciones</v>
      </c>
      <c r="J144" s="4" t="s">
        <v>21</v>
      </c>
      <c r="K144" s="8">
        <v>32694</v>
      </c>
      <c r="L144" s="4">
        <v>35</v>
      </c>
      <c r="M144" s="4" t="s">
        <v>23</v>
      </c>
      <c r="N144" s="4" t="s">
        <v>1182</v>
      </c>
      <c r="P144" s="4" t="s">
        <v>25</v>
      </c>
      <c r="R144" s="4" t="s">
        <v>332</v>
      </c>
      <c r="S144" s="4" t="s">
        <v>333</v>
      </c>
      <c r="T144" s="4" t="s">
        <v>334</v>
      </c>
      <c r="U144" s="4">
        <f>+VLOOKUP(N144,'[1]Reporte de Estructura - Dotació'!$O$6:$V$527,8,0)</f>
        <v>14</v>
      </c>
      <c r="V144" s="5">
        <v>1000000</v>
      </c>
      <c r="W144" s="9">
        <f>+VLOOKUP(U144,'Bandas 2025'!$K$5:$N$16,4,0)</f>
        <v>1622267.4999999986</v>
      </c>
      <c r="X144" s="10">
        <f t="shared" si="5"/>
        <v>0.61642115125896368</v>
      </c>
      <c r="Y144" s="10" t="str">
        <f t="shared" si="6"/>
        <v>FUERA DE BANDA</v>
      </c>
    </row>
    <row r="145" spans="1:25" x14ac:dyDescent="0.25">
      <c r="A145" s="4" t="s">
        <v>17</v>
      </c>
      <c r="B145" s="4" t="s">
        <v>18</v>
      </c>
      <c r="C145" s="4" t="s">
        <v>652</v>
      </c>
      <c r="D145" s="4" t="s">
        <v>653</v>
      </c>
      <c r="E145" s="7">
        <v>2002</v>
      </c>
      <c r="F145" s="4">
        <v>61</v>
      </c>
      <c r="G145" s="4" t="str">
        <f>+VLOOKUP(E145,CeCos!$A$2:$B$49,2,0)</f>
        <v>Desarrollo Sabores Dulces</v>
      </c>
      <c r="H145" s="4" t="s">
        <v>22</v>
      </c>
      <c r="I145" s="4" t="str">
        <f>+VLOOKUP(E145,CeCos!$A$2:$D$49,4,0)</f>
        <v>Laboratorio Sabores</v>
      </c>
      <c r="J145" s="4" t="s">
        <v>21</v>
      </c>
      <c r="K145" s="8">
        <v>34378</v>
      </c>
      <c r="L145" s="4">
        <v>31</v>
      </c>
      <c r="M145" s="4" t="s">
        <v>23</v>
      </c>
      <c r="N145" s="4" t="s">
        <v>1404</v>
      </c>
      <c r="P145" s="4" t="s">
        <v>25</v>
      </c>
      <c r="R145" s="4" t="s">
        <v>212</v>
      </c>
      <c r="S145" s="4" t="s">
        <v>213</v>
      </c>
      <c r="T145" s="4" t="s">
        <v>214</v>
      </c>
      <c r="U145" s="4">
        <f>+VLOOKUP(N145,'[1]Reporte de Estructura - Dotació'!$O$6:$V$527,8,0)</f>
        <v>16</v>
      </c>
      <c r="V145" s="5">
        <v>3433000</v>
      </c>
      <c r="W145" s="9">
        <f>+VLOOKUP(U145,'Bandas 2025'!$K$5:$N$16,4,0)</f>
        <v>3178995.3929999978</v>
      </c>
      <c r="X145" s="10">
        <f t="shared" si="5"/>
        <v>1.0799009044049919</v>
      </c>
      <c r="Y145" s="10" t="str">
        <f t="shared" si="6"/>
        <v>DENTRO DE BANDA</v>
      </c>
    </row>
    <row r="146" spans="1:25" x14ac:dyDescent="0.25">
      <c r="A146" s="4" t="s">
        <v>17</v>
      </c>
      <c r="B146" s="4" t="s">
        <v>18</v>
      </c>
      <c r="C146" s="4" t="s">
        <v>354</v>
      </c>
      <c r="D146" s="4" t="s">
        <v>643</v>
      </c>
      <c r="E146" s="7">
        <v>6104</v>
      </c>
      <c r="F146" s="4">
        <v>27</v>
      </c>
      <c r="G146" s="4" t="str">
        <f>+VLOOKUP(E146,CeCos!$A$2:$B$49,2,0)</f>
        <v>Control Y Gestión De Producción</v>
      </c>
      <c r="H146" s="4" t="s">
        <v>74</v>
      </c>
      <c r="I146" s="4" t="str">
        <f>+VLOOKUP(E146,CeCos!$A$2:$D$49,4,0)</f>
        <v>Mantención, Infraestrutura y Medioambiebnte</v>
      </c>
      <c r="J146" s="4" t="s">
        <v>21</v>
      </c>
      <c r="K146" s="8">
        <v>28846</v>
      </c>
      <c r="L146" s="4">
        <v>46</v>
      </c>
      <c r="M146" s="4" t="s">
        <v>23</v>
      </c>
      <c r="N146" s="4" t="s">
        <v>353</v>
      </c>
      <c r="P146" s="4" t="s">
        <v>25</v>
      </c>
      <c r="R146" s="4" t="s">
        <v>644</v>
      </c>
      <c r="S146" s="4" t="s">
        <v>645</v>
      </c>
      <c r="T146" s="4" t="s">
        <v>646</v>
      </c>
      <c r="U146" s="4">
        <f>+VLOOKUP(N146,'[1]Reporte de Estructura - Dotació'!$O$6:$V$527,8,0)</f>
        <v>14</v>
      </c>
      <c r="V146" s="5">
        <v>1400000</v>
      </c>
      <c r="W146" s="9">
        <f>+VLOOKUP(U146,'Bandas 2025'!$K$5:$N$16,4,0)</f>
        <v>1622267.4999999986</v>
      </c>
      <c r="X146" s="10">
        <f t="shared" si="5"/>
        <v>0.86298961176254918</v>
      </c>
      <c r="Y146" s="10" t="str">
        <f t="shared" si="6"/>
        <v>DENTRO DE BANDA</v>
      </c>
    </row>
    <row r="147" spans="1:25" x14ac:dyDescent="0.25">
      <c r="A147" s="4" t="s">
        <v>17</v>
      </c>
      <c r="B147" s="4" t="s">
        <v>18</v>
      </c>
      <c r="C147" s="4" t="s">
        <v>435</v>
      </c>
      <c r="D147" s="4" t="s">
        <v>436</v>
      </c>
      <c r="E147" s="7">
        <v>6003</v>
      </c>
      <c r="F147" s="4">
        <v>27</v>
      </c>
      <c r="G147" s="4" t="str">
        <f>+VLOOKUP(E147,CeCos!$A$2:$B$49,2,0)</f>
        <v>Fabricación Y Envasado De Esencias</v>
      </c>
      <c r="H147" s="4" t="s">
        <v>74</v>
      </c>
      <c r="I147" s="4" t="str">
        <f>+VLOOKUP(E147,CeCos!$A$2:$D$49,4,0)</f>
        <v>Producción</v>
      </c>
      <c r="J147" s="4" t="s">
        <v>21</v>
      </c>
      <c r="K147" s="8">
        <v>21838</v>
      </c>
      <c r="L147" s="4">
        <v>65</v>
      </c>
      <c r="M147" s="4" t="s">
        <v>46</v>
      </c>
      <c r="N147" s="4" t="s">
        <v>111</v>
      </c>
      <c r="P147" s="4" t="s">
        <v>25</v>
      </c>
      <c r="R147" s="4" t="s">
        <v>421</v>
      </c>
      <c r="S147" s="4" t="s">
        <v>77</v>
      </c>
      <c r="T147" s="4" t="s">
        <v>422</v>
      </c>
      <c r="U147" s="4">
        <f>+VLOOKUP(N147,'[1]Reporte de Estructura - Dotació'!$O$6:$V$527,8,0)</f>
        <v>11</v>
      </c>
      <c r="V147" s="5">
        <v>1580000</v>
      </c>
      <c r="W147" s="9">
        <f>+VLOOKUP(U147,'Bandas 2025'!$K$5:$N$16,4,0)</f>
        <v>758892.33870967734</v>
      </c>
      <c r="X147" s="10">
        <f t="shared" si="5"/>
        <v>2.081981750779601</v>
      </c>
      <c r="Y147" s="10" t="str">
        <f t="shared" si="6"/>
        <v>FUERA DE BANDA</v>
      </c>
    </row>
    <row r="148" spans="1:25" x14ac:dyDescent="0.25">
      <c r="A148" s="4" t="s">
        <v>299</v>
      </c>
      <c r="B148" s="4" t="s">
        <v>18</v>
      </c>
      <c r="C148" s="4" t="s">
        <v>309</v>
      </c>
      <c r="D148" s="4" t="s">
        <v>310</v>
      </c>
      <c r="E148" s="7">
        <v>6205</v>
      </c>
      <c r="F148" s="4">
        <v>104</v>
      </c>
      <c r="G148" s="4" t="str">
        <f>+VLOOKUP(E148,CeCos!$A$2:$B$49,2,0)</f>
        <v>Transporte</v>
      </c>
      <c r="H148" s="4" t="s">
        <v>74</v>
      </c>
      <c r="I148" s="4" t="str">
        <f>+VLOOKUP(E148,CeCos!$A$2:$D$49,4,0)</f>
        <v>Logística</v>
      </c>
      <c r="J148" s="4" t="s">
        <v>21</v>
      </c>
      <c r="K148" s="8">
        <v>32089</v>
      </c>
      <c r="L148" s="4">
        <v>37</v>
      </c>
      <c r="M148" s="4" t="s">
        <v>23</v>
      </c>
      <c r="N148" s="4" t="s">
        <v>302</v>
      </c>
      <c r="P148" s="4" t="s">
        <v>303</v>
      </c>
      <c r="R148" s="4" t="s">
        <v>304</v>
      </c>
      <c r="S148" s="4" t="s">
        <v>305</v>
      </c>
      <c r="T148" s="4" t="s">
        <v>306</v>
      </c>
      <c r="U148" s="4">
        <f>+VLOOKUP(N148,'[1]Reporte de Estructura - Dotació'!$O$6:$V$527,8,0)</f>
        <v>12</v>
      </c>
      <c r="V148" s="5">
        <v>1000000</v>
      </c>
      <c r="W148" s="9">
        <f>+VLOOKUP(U148,'Bandas 2025'!$K$5:$N$16,4,0)</f>
        <v>948599.99999999988</v>
      </c>
      <c r="X148" s="10">
        <f t="shared" si="5"/>
        <v>1.0541851149061776</v>
      </c>
      <c r="Y148" s="10" t="str">
        <f t="shared" si="6"/>
        <v>DENTRO DE BANDA</v>
      </c>
    </row>
    <row r="149" spans="1:25" x14ac:dyDescent="0.25">
      <c r="A149" s="4" t="s">
        <v>17</v>
      </c>
      <c r="B149" s="4" t="s">
        <v>18</v>
      </c>
      <c r="C149" s="4" t="s">
        <v>607</v>
      </c>
      <c r="D149" s="4" t="s">
        <v>608</v>
      </c>
      <c r="E149" s="7">
        <v>7202</v>
      </c>
      <c r="F149" s="4">
        <v>2</v>
      </c>
      <c r="G149" s="4" t="str">
        <f>+VLOOKUP(E149,CeCos!$A$2:$B$49,2,0)</f>
        <v>Recursos Humanos</v>
      </c>
      <c r="H149" s="4" t="s">
        <v>45</v>
      </c>
      <c r="I149" s="4" t="str">
        <f>+VLOOKUP(E149,CeCos!$A$2:$D$49,4,0)</f>
        <v>RRHH</v>
      </c>
      <c r="J149" s="4" t="s">
        <v>21</v>
      </c>
      <c r="K149" s="8">
        <v>30547</v>
      </c>
      <c r="L149" s="4">
        <v>41</v>
      </c>
      <c r="M149" s="4" t="s">
        <v>23</v>
      </c>
      <c r="N149" s="4" t="s">
        <v>609</v>
      </c>
      <c r="P149" s="4" t="s">
        <v>25</v>
      </c>
      <c r="R149" s="4" t="s">
        <v>604</v>
      </c>
      <c r="S149" s="4" t="s">
        <v>605</v>
      </c>
      <c r="T149" s="4" t="s">
        <v>606</v>
      </c>
      <c r="U149" s="4">
        <f>+VLOOKUP(N149,'[1]Reporte de Estructura - Dotació'!$O$6:$V$527,8,0)</f>
        <v>14</v>
      </c>
      <c r="V149" s="5">
        <v>1470000</v>
      </c>
      <c r="W149" s="9">
        <f>+VLOOKUP(U149,'Bandas 2025'!$K$5:$N$16,4,0)</f>
        <v>1622267.4999999986</v>
      </c>
      <c r="X149" s="10">
        <f t="shared" si="5"/>
        <v>0.90613909235067658</v>
      </c>
      <c r="Y149" s="10" t="str">
        <f t="shared" si="6"/>
        <v>DENTRO DE BANDA</v>
      </c>
    </row>
    <row r="150" spans="1:25" x14ac:dyDescent="0.25">
      <c r="A150" s="4" t="s">
        <v>17</v>
      </c>
      <c r="B150" s="4" t="s">
        <v>18</v>
      </c>
      <c r="C150" s="4" t="s">
        <v>1109</v>
      </c>
      <c r="D150" s="4" t="s">
        <v>1110</v>
      </c>
      <c r="E150" s="7">
        <v>6005</v>
      </c>
      <c r="F150" s="4">
        <v>27</v>
      </c>
      <c r="G150" s="4" t="str">
        <f>+VLOOKUP(E150,CeCos!$A$2:$B$49,2,0)</f>
        <v>Fabricación Y Envasado Mezclas Polvos</v>
      </c>
      <c r="H150" s="4" t="s">
        <v>74</v>
      </c>
      <c r="I150" s="4" t="str">
        <f>+VLOOKUP(E150,CeCos!$A$2:$D$49,4,0)</f>
        <v>Producción</v>
      </c>
      <c r="J150" s="4" t="s">
        <v>21</v>
      </c>
      <c r="K150" s="8">
        <v>30550</v>
      </c>
      <c r="L150" s="4">
        <v>41</v>
      </c>
      <c r="M150" s="4" t="s">
        <v>46</v>
      </c>
      <c r="N150" s="4" t="s">
        <v>111</v>
      </c>
      <c r="P150" s="4" t="s">
        <v>25</v>
      </c>
      <c r="R150" s="4" t="s">
        <v>417</v>
      </c>
      <c r="S150" s="4" t="s">
        <v>77</v>
      </c>
      <c r="T150" s="4" t="s">
        <v>418</v>
      </c>
      <c r="U150" s="4">
        <f>+VLOOKUP(N150,'[1]Reporte de Estructura - Dotació'!$O$6:$V$527,8,0)</f>
        <v>11</v>
      </c>
      <c r="V150" s="5">
        <v>600000</v>
      </c>
      <c r="W150" s="9">
        <f>+VLOOKUP(U150,'Bandas 2025'!$K$5:$N$16,4,0)</f>
        <v>758892.33870967734</v>
      </c>
      <c r="X150" s="10">
        <f t="shared" si="5"/>
        <v>0.7906259813087092</v>
      </c>
      <c r="Y150" s="10" t="str">
        <f t="shared" si="6"/>
        <v>FUERA DE BANDA</v>
      </c>
    </row>
    <row r="151" spans="1:25" x14ac:dyDescent="0.25">
      <c r="A151" s="4" t="s">
        <v>17</v>
      </c>
      <c r="B151" s="4" t="s">
        <v>18</v>
      </c>
      <c r="C151" s="4" t="s">
        <v>889</v>
      </c>
      <c r="D151" s="4" t="s">
        <v>890</v>
      </c>
      <c r="E151" s="7">
        <v>6013</v>
      </c>
      <c r="F151" s="4">
        <v>27</v>
      </c>
      <c r="G151" s="4" t="str">
        <f>+VLOOKUP(E151,CeCos!$A$2:$B$49,2,0)</f>
        <v>Planta Mezclado 2</v>
      </c>
      <c r="H151" s="4" t="s">
        <v>74</v>
      </c>
      <c r="I151" s="4" t="str">
        <f>+VLOOKUP(E151,CeCos!$A$2:$D$49,4,0)</f>
        <v>Producción</v>
      </c>
      <c r="J151" s="4" t="s">
        <v>21</v>
      </c>
      <c r="K151" s="8">
        <v>32511</v>
      </c>
      <c r="L151" s="4">
        <v>36</v>
      </c>
      <c r="M151" s="4" t="s">
        <v>46</v>
      </c>
      <c r="N151" s="4" t="s">
        <v>111</v>
      </c>
      <c r="P151" s="4" t="s">
        <v>25</v>
      </c>
      <c r="Q151" s="4" t="s">
        <v>631</v>
      </c>
      <c r="R151" s="4" t="s">
        <v>76</v>
      </c>
      <c r="S151" s="4" t="s">
        <v>77</v>
      </c>
      <c r="T151" s="4" t="s">
        <v>78</v>
      </c>
      <c r="U151" s="4">
        <f>+VLOOKUP(N151,'[1]Reporte de Estructura - Dotació'!$O$6:$V$527,8,0)</f>
        <v>11</v>
      </c>
      <c r="V151" s="5">
        <v>610000</v>
      </c>
      <c r="W151" s="9">
        <f>+VLOOKUP(U151,'Bandas 2025'!$K$5:$N$16,4,0)</f>
        <v>758892.33870967734</v>
      </c>
      <c r="X151" s="10">
        <f t="shared" si="5"/>
        <v>0.80380308099718778</v>
      </c>
      <c r="Y151" s="10" t="str">
        <f t="shared" si="6"/>
        <v>DENTRO DE BANDA</v>
      </c>
    </row>
    <row r="152" spans="1:25" x14ac:dyDescent="0.25">
      <c r="A152" s="4" t="s">
        <v>17</v>
      </c>
      <c r="B152" s="4" t="s">
        <v>18</v>
      </c>
      <c r="C152" s="4" t="s">
        <v>29</v>
      </c>
      <c r="D152" s="4" t="s">
        <v>30</v>
      </c>
      <c r="E152" s="7">
        <v>2005</v>
      </c>
      <c r="F152" s="4">
        <v>61</v>
      </c>
      <c r="G152" s="4" t="str">
        <f>+VLOOKUP(E152,CeCos!$A$2:$B$49,2,0)</f>
        <v>Ventas Sabores</v>
      </c>
      <c r="H152" s="4" t="s">
        <v>22</v>
      </c>
      <c r="I152" s="4" t="str">
        <f>+VLOOKUP(E152,CeCos!$A$2:$D$49,4,0)</f>
        <v>Comercial Sabores</v>
      </c>
      <c r="J152" s="4" t="s">
        <v>31</v>
      </c>
      <c r="K152" s="8">
        <v>32770</v>
      </c>
      <c r="L152" s="4">
        <v>35</v>
      </c>
      <c r="M152" s="4" t="s">
        <v>23</v>
      </c>
      <c r="N152" s="4" t="s">
        <v>32</v>
      </c>
      <c r="P152" s="4" t="s">
        <v>25</v>
      </c>
      <c r="R152" s="4" t="s">
        <v>33</v>
      </c>
      <c r="S152" s="4" t="s">
        <v>34</v>
      </c>
      <c r="T152" s="4" t="s">
        <v>35</v>
      </c>
      <c r="U152" s="4">
        <f>+VLOOKUP(N152,'[1]Reporte de Estructura - Dotació'!$O$6:$V$527,8,0)</f>
        <v>15</v>
      </c>
      <c r="V152" s="5">
        <v>3150000</v>
      </c>
      <c r="W152" s="9">
        <f>+VLOOKUP(U152,'Bandas 2025'!$K$5:$N$16,4,0)</f>
        <v>2238729.1499999985</v>
      </c>
      <c r="X152" s="10">
        <f t="shared" si="5"/>
        <v>1.4070482800476343</v>
      </c>
      <c r="Y152" s="10" t="str">
        <f t="shared" si="6"/>
        <v>FUERA DE BANDA</v>
      </c>
    </row>
    <row r="153" spans="1:25" x14ac:dyDescent="0.25">
      <c r="A153" s="4" t="s">
        <v>299</v>
      </c>
      <c r="B153" s="4" t="s">
        <v>18</v>
      </c>
      <c r="C153" s="4" t="s">
        <v>545</v>
      </c>
      <c r="D153" s="4" t="s">
        <v>546</v>
      </c>
      <c r="E153" s="7">
        <v>6205</v>
      </c>
      <c r="F153" s="4">
        <v>104</v>
      </c>
      <c r="G153" s="4" t="str">
        <f>+VLOOKUP(E153,CeCos!$A$2:$B$49,2,0)</f>
        <v>Transporte</v>
      </c>
      <c r="H153" s="4" t="s">
        <v>74</v>
      </c>
      <c r="I153" s="4" t="str">
        <f>+VLOOKUP(E153,CeCos!$A$2:$D$49,4,0)</f>
        <v>Logística</v>
      </c>
      <c r="J153" s="4" t="s">
        <v>547</v>
      </c>
      <c r="K153" s="8">
        <v>23895</v>
      </c>
      <c r="L153" s="4">
        <v>59</v>
      </c>
      <c r="M153" s="4" t="s">
        <v>46</v>
      </c>
      <c r="N153" s="4" t="s">
        <v>548</v>
      </c>
      <c r="P153" s="4" t="s">
        <v>303</v>
      </c>
      <c r="R153" s="4" t="s">
        <v>304</v>
      </c>
      <c r="S153" s="4" t="s">
        <v>305</v>
      </c>
      <c r="T153" s="4" t="s">
        <v>306</v>
      </c>
      <c r="U153" s="4">
        <f>+VLOOKUP(N153,'[1]Reporte de Estructura - Dotació'!$O$6:$V$527,8,0)</f>
        <v>10</v>
      </c>
      <c r="V153" s="5">
        <v>637000</v>
      </c>
      <c r="W153" s="9">
        <f>+VLOOKUP(U153,'Bandas 2025'!$K$5:$N$16,4,0)</f>
        <v>638323.5294117647</v>
      </c>
      <c r="X153" s="10">
        <f t="shared" si="5"/>
        <v>0.99792655393263607</v>
      </c>
      <c r="Y153" s="10" t="str">
        <f t="shared" si="6"/>
        <v>DENTRO DE BANDA</v>
      </c>
    </row>
    <row r="154" spans="1:25" x14ac:dyDescent="0.25">
      <c r="A154" s="4" t="s">
        <v>17</v>
      </c>
      <c r="B154" s="4" t="s">
        <v>18</v>
      </c>
      <c r="C154" s="4" t="s">
        <v>265</v>
      </c>
      <c r="D154" s="4" t="s">
        <v>266</v>
      </c>
      <c r="E154" s="7">
        <v>7003</v>
      </c>
      <c r="F154" s="4">
        <v>2</v>
      </c>
      <c r="G154" s="4" t="str">
        <f>+VLOOKUP(E154,CeCos!$A$2:$B$49,2,0)</f>
        <v>Tesorería</v>
      </c>
      <c r="H154" s="4" t="s">
        <v>45</v>
      </c>
      <c r="I154" s="4" t="str">
        <f>+VLOOKUP(E154,CeCos!$A$2:$D$49,4,0)</f>
        <v>Finanzas</v>
      </c>
      <c r="J154" s="4" t="s">
        <v>21</v>
      </c>
      <c r="K154" s="8">
        <v>33003</v>
      </c>
      <c r="L154" s="4">
        <v>34</v>
      </c>
      <c r="M154" s="4" t="s">
        <v>23</v>
      </c>
      <c r="N154" s="4" t="s">
        <v>267</v>
      </c>
      <c r="P154" s="4" t="s">
        <v>25</v>
      </c>
      <c r="R154" s="4" t="s">
        <v>268</v>
      </c>
      <c r="S154" s="4" t="s">
        <v>269</v>
      </c>
      <c r="T154" s="4" t="s">
        <v>270</v>
      </c>
      <c r="U154" s="4">
        <f>+VLOOKUP(N154,'[1]Reporte de Estructura - Dotació'!$O$6:$V$527,8,0)</f>
        <v>13</v>
      </c>
      <c r="V154" s="5">
        <v>1250000</v>
      </c>
      <c r="W154" s="9">
        <f>+VLOOKUP(U154,'Bandas 2025'!$K$5:$N$16,4,0)</f>
        <v>1233179.9999999998</v>
      </c>
      <c r="X154" s="10">
        <f t="shared" si="5"/>
        <v>1.0136395335636323</v>
      </c>
      <c r="Y154" s="10" t="str">
        <f t="shared" si="6"/>
        <v>DENTRO DE BANDA</v>
      </c>
    </row>
    <row r="155" spans="1:25" x14ac:dyDescent="0.25">
      <c r="A155" s="4" t="s">
        <v>299</v>
      </c>
      <c r="B155" s="4" t="s">
        <v>18</v>
      </c>
      <c r="C155" s="4" t="s">
        <v>975</v>
      </c>
      <c r="D155" s="4" t="s">
        <v>976</v>
      </c>
      <c r="E155" s="7">
        <v>6012</v>
      </c>
      <c r="F155" s="4">
        <v>104</v>
      </c>
      <c r="G155" s="4" t="str">
        <f>+VLOOKUP(E155,CeCos!$A$2:$B$49,2,0)</f>
        <v>Planta Secado 2</v>
      </c>
      <c r="H155" s="4" t="s">
        <v>74</v>
      </c>
      <c r="I155" s="4" t="str">
        <f>+VLOOKUP(E155,CeCos!$A$2:$D$49,4,0)</f>
        <v>Producción</v>
      </c>
      <c r="J155" s="4" t="s">
        <v>21</v>
      </c>
      <c r="K155" s="8">
        <v>29563</v>
      </c>
      <c r="L155" s="4">
        <v>44</v>
      </c>
      <c r="M155" s="4" t="s">
        <v>23</v>
      </c>
      <c r="N155" s="4" t="s">
        <v>136</v>
      </c>
      <c r="P155" s="4" t="s">
        <v>303</v>
      </c>
      <c r="R155" s="4" t="s">
        <v>76</v>
      </c>
      <c r="S155" s="4" t="s">
        <v>77</v>
      </c>
      <c r="T155" s="4" t="s">
        <v>78</v>
      </c>
      <c r="U155" s="4">
        <f>+VLOOKUP(N155,'[1]Reporte de Estructura - Dotació'!$O$6:$V$527,8,0)</f>
        <v>14</v>
      </c>
      <c r="V155" s="5">
        <v>1475000</v>
      </c>
      <c r="W155" s="9">
        <f>+VLOOKUP(U155,'Bandas 2025'!$K$5:$N$16,4,0)</f>
        <v>1622267.4999999986</v>
      </c>
      <c r="X155" s="10">
        <f t="shared" si="5"/>
        <v>0.90922119810697144</v>
      </c>
      <c r="Y155" s="10" t="str">
        <f t="shared" si="6"/>
        <v>DENTRO DE BANDA</v>
      </c>
    </row>
    <row r="156" spans="1:25" x14ac:dyDescent="0.25">
      <c r="A156" s="4" t="s">
        <v>17</v>
      </c>
      <c r="B156" s="4" t="s">
        <v>18</v>
      </c>
      <c r="C156" s="4" t="s">
        <v>437</v>
      </c>
      <c r="D156" s="4" t="s">
        <v>438</v>
      </c>
      <c r="E156" s="7">
        <v>6005</v>
      </c>
      <c r="F156" s="4">
        <v>27</v>
      </c>
      <c r="G156" s="4" t="str">
        <f>+VLOOKUP(E156,CeCos!$A$2:$B$49,2,0)</f>
        <v>Fabricación Y Envasado Mezclas Polvos</v>
      </c>
      <c r="H156" s="4" t="s">
        <v>74</v>
      </c>
      <c r="I156" s="4" t="str">
        <f>+VLOOKUP(E156,CeCos!$A$2:$D$49,4,0)</f>
        <v>Producción</v>
      </c>
      <c r="J156" s="4" t="s">
        <v>21</v>
      </c>
      <c r="K156" s="8">
        <v>33750</v>
      </c>
      <c r="L156" s="4">
        <v>32</v>
      </c>
      <c r="M156" s="4" t="s">
        <v>23</v>
      </c>
      <c r="N156" s="4" t="s">
        <v>111</v>
      </c>
      <c r="P156" s="4" t="s">
        <v>25</v>
      </c>
      <c r="R156" s="4" t="s">
        <v>417</v>
      </c>
      <c r="S156" s="4" t="s">
        <v>77</v>
      </c>
      <c r="T156" s="4" t="s">
        <v>418</v>
      </c>
      <c r="U156" s="4">
        <f>+VLOOKUP(N156,'[1]Reporte de Estructura - Dotació'!$O$6:$V$527,8,0)</f>
        <v>11</v>
      </c>
      <c r="V156" s="5">
        <v>740000</v>
      </c>
      <c r="W156" s="9">
        <f>+VLOOKUP(U156,'Bandas 2025'!$K$5:$N$16,4,0)</f>
        <v>758892.33870967734</v>
      </c>
      <c r="X156" s="10">
        <f t="shared" si="5"/>
        <v>0.97510537694740806</v>
      </c>
      <c r="Y156" s="10" t="str">
        <f t="shared" si="6"/>
        <v>DENTRO DE BANDA</v>
      </c>
    </row>
    <row r="157" spans="1:25" x14ac:dyDescent="0.25">
      <c r="A157" s="4" t="s">
        <v>299</v>
      </c>
      <c r="B157" s="4" t="s">
        <v>18</v>
      </c>
      <c r="C157" s="4" t="s">
        <v>311</v>
      </c>
      <c r="D157" s="4" t="s">
        <v>312</v>
      </c>
      <c r="E157" s="7">
        <v>6205</v>
      </c>
      <c r="F157" s="4">
        <v>104</v>
      </c>
      <c r="G157" s="4" t="str">
        <f>+VLOOKUP(E157,CeCos!$A$2:$B$49,2,0)</f>
        <v>Transporte</v>
      </c>
      <c r="H157" s="4" t="s">
        <v>74</v>
      </c>
      <c r="I157" s="4" t="str">
        <f>+VLOOKUP(E157,CeCos!$A$2:$D$49,4,0)</f>
        <v>Logística</v>
      </c>
      <c r="J157" s="4" t="s">
        <v>21</v>
      </c>
      <c r="K157" s="8">
        <v>24698</v>
      </c>
      <c r="L157" s="4">
        <v>57</v>
      </c>
      <c r="M157" s="4" t="s">
        <v>46</v>
      </c>
      <c r="N157" s="4" t="s">
        <v>302</v>
      </c>
      <c r="P157" s="4" t="s">
        <v>303</v>
      </c>
      <c r="R157" s="4" t="s">
        <v>304</v>
      </c>
      <c r="S157" s="4" t="s">
        <v>305</v>
      </c>
      <c r="T157" s="4" t="s">
        <v>306</v>
      </c>
      <c r="U157" s="4">
        <f>+VLOOKUP(N157,'[1]Reporte de Estructura - Dotació'!$O$6:$V$527,8,0)</f>
        <v>12</v>
      </c>
      <c r="V157" s="5">
        <v>1120000</v>
      </c>
      <c r="W157" s="9">
        <f>+VLOOKUP(U157,'Bandas 2025'!$K$5:$N$16,4,0)</f>
        <v>948599.99999999988</v>
      </c>
      <c r="X157" s="10">
        <f t="shared" si="5"/>
        <v>1.1806873286949189</v>
      </c>
      <c r="Y157" s="10" t="str">
        <f t="shared" si="6"/>
        <v>DENTRO DE BANDA</v>
      </c>
    </row>
    <row r="158" spans="1:25" x14ac:dyDescent="0.25">
      <c r="A158" s="4" t="s">
        <v>17</v>
      </c>
      <c r="B158" s="4" t="s">
        <v>18</v>
      </c>
      <c r="C158" s="4" t="s">
        <v>367</v>
      </c>
      <c r="D158" s="4" t="s">
        <v>368</v>
      </c>
      <c r="E158" s="7">
        <v>6109</v>
      </c>
      <c r="F158" s="4">
        <v>27</v>
      </c>
      <c r="G158" s="4" t="str">
        <f>+VLOOKUP(E158,CeCos!$A$2:$B$49,2,0)</f>
        <v>Bodega Recepcion Materia Prima E Insumos</v>
      </c>
      <c r="H158" s="4" t="s">
        <v>74</v>
      </c>
      <c r="I158" s="4" t="str">
        <f>+VLOOKUP(E158,CeCos!$A$2:$D$49,4,0)</f>
        <v>Logística</v>
      </c>
      <c r="J158" s="4" t="s">
        <v>21</v>
      </c>
      <c r="K158" s="8">
        <v>31888</v>
      </c>
      <c r="L158" s="4">
        <v>37</v>
      </c>
      <c r="M158" s="4" t="s">
        <v>23</v>
      </c>
      <c r="N158" s="4" t="s">
        <v>369</v>
      </c>
      <c r="P158" s="4" t="s">
        <v>25</v>
      </c>
      <c r="R158" s="4" t="s">
        <v>278</v>
      </c>
      <c r="S158" s="4" t="s">
        <v>279</v>
      </c>
      <c r="T158" s="4" t="s">
        <v>280</v>
      </c>
      <c r="U158" s="4">
        <f>+VLOOKUP(N158,'[1]Reporte de Estructura - Dotació'!$O$6:$V$527,8,0)</f>
        <v>14</v>
      </c>
      <c r="V158" s="5">
        <v>980000</v>
      </c>
      <c r="W158" s="9">
        <f>+VLOOKUP(U158,'Bandas 2025'!$K$5:$N$16,4,0)</f>
        <v>1622267.4999999986</v>
      </c>
      <c r="X158" s="10">
        <f t="shared" si="5"/>
        <v>0.60409272823378446</v>
      </c>
      <c r="Y158" s="10" t="str">
        <f t="shared" si="6"/>
        <v>FUERA DE BANDA</v>
      </c>
    </row>
    <row r="159" spans="1:25" x14ac:dyDescent="0.25">
      <c r="A159" s="4" t="s">
        <v>42</v>
      </c>
      <c r="B159" s="4" t="s">
        <v>18</v>
      </c>
      <c r="C159" s="4" t="s">
        <v>1017</v>
      </c>
      <c r="D159" s="4" t="s">
        <v>1018</v>
      </c>
      <c r="E159" s="7">
        <v>6003</v>
      </c>
      <c r="F159" s="4">
        <v>90</v>
      </c>
      <c r="G159" s="4" t="s">
        <v>1334</v>
      </c>
      <c r="H159" s="4" t="s">
        <v>74</v>
      </c>
      <c r="I159" s="4" t="str">
        <f>+VLOOKUP(E159,CeCos!$A$2:$D$49,4,0)</f>
        <v>Producción</v>
      </c>
      <c r="J159" s="4" t="s">
        <v>21</v>
      </c>
      <c r="K159" s="8">
        <v>38539</v>
      </c>
      <c r="L159" s="4">
        <v>19</v>
      </c>
      <c r="M159" s="4" t="s">
        <v>23</v>
      </c>
      <c r="N159" s="4" t="s">
        <v>111</v>
      </c>
      <c r="P159" s="4" t="s">
        <v>48</v>
      </c>
      <c r="R159" s="4" t="s">
        <v>94</v>
      </c>
      <c r="S159" s="4" t="s">
        <v>77</v>
      </c>
      <c r="T159" s="4" t="s">
        <v>95</v>
      </c>
      <c r="U159" s="4">
        <f>+VLOOKUP(N159,'[1]Reporte de Estructura - Dotació'!$O$6:$V$527,8,0)</f>
        <v>11</v>
      </c>
      <c r="V159" s="5">
        <v>572000</v>
      </c>
      <c r="W159" s="9">
        <f>+VLOOKUP(U159,'Bandas 2025'!$K$5:$N$16,4,0)</f>
        <v>758892.33870967734</v>
      </c>
      <c r="X159" s="10">
        <f t="shared" si="5"/>
        <v>0.75373010218096947</v>
      </c>
      <c r="Y159" s="10" t="str">
        <f t="shared" si="6"/>
        <v>FUERA DE BANDA</v>
      </c>
    </row>
    <row r="160" spans="1:25" x14ac:dyDescent="0.25">
      <c r="A160" s="4" t="s">
        <v>17</v>
      </c>
      <c r="B160" s="4" t="s">
        <v>18</v>
      </c>
      <c r="C160" s="4" t="s">
        <v>118</v>
      </c>
      <c r="D160" s="4" t="s">
        <v>119</v>
      </c>
      <c r="E160" s="7">
        <v>6013</v>
      </c>
      <c r="F160" s="4">
        <v>27</v>
      </c>
      <c r="G160" s="4" t="str">
        <f>+VLOOKUP(E160,CeCos!$A$2:$B$49,2,0)</f>
        <v>Planta Mezclado 2</v>
      </c>
      <c r="H160" s="4" t="s">
        <v>74</v>
      </c>
      <c r="I160" s="4" t="str">
        <f>+VLOOKUP(E160,CeCos!$A$2:$D$49,4,0)</f>
        <v>Producción</v>
      </c>
      <c r="J160" s="4" t="s">
        <v>21</v>
      </c>
      <c r="K160" s="8">
        <v>25077</v>
      </c>
      <c r="L160" s="4">
        <v>56</v>
      </c>
      <c r="M160" s="4" t="s">
        <v>46</v>
      </c>
      <c r="N160" s="4" t="s">
        <v>111</v>
      </c>
      <c r="P160" s="4" t="s">
        <v>25</v>
      </c>
      <c r="R160" s="4" t="s">
        <v>76</v>
      </c>
      <c r="S160" s="4" t="s">
        <v>77</v>
      </c>
      <c r="T160" s="4" t="s">
        <v>78</v>
      </c>
      <c r="U160" s="4">
        <f>+VLOOKUP(N160,'[1]Reporte de Estructura - Dotació'!$O$6:$V$527,8,0)</f>
        <v>11</v>
      </c>
      <c r="V160" s="5">
        <v>985000</v>
      </c>
      <c r="W160" s="9">
        <f>+VLOOKUP(U160,'Bandas 2025'!$K$5:$N$16,4,0)</f>
        <v>758892.33870967734</v>
      </c>
      <c r="X160" s="10">
        <f t="shared" si="5"/>
        <v>1.297944319315131</v>
      </c>
      <c r="Y160" s="10" t="str">
        <f t="shared" si="6"/>
        <v>FUERA DE BANDA</v>
      </c>
    </row>
    <row r="161" spans="1:25" x14ac:dyDescent="0.25">
      <c r="A161" s="4" t="s">
        <v>17</v>
      </c>
      <c r="B161" s="4" t="s">
        <v>18</v>
      </c>
      <c r="C161" s="4" t="s">
        <v>551</v>
      </c>
      <c r="D161" s="4" t="s">
        <v>552</v>
      </c>
      <c r="E161" s="7">
        <v>7401</v>
      </c>
      <c r="F161" s="4">
        <v>2</v>
      </c>
      <c r="G161" s="4" t="str">
        <f>+VLOOKUP(E161,CeCos!$A$2:$B$49,2,0)</f>
        <v>Gerencia General</v>
      </c>
      <c r="H161" s="4" t="s">
        <v>45</v>
      </c>
      <c r="I161" s="4" t="str">
        <f>+VLOOKUP(E161,CeCos!$A$2:$D$49,4,0)</f>
        <v>Gerencia General</v>
      </c>
      <c r="J161" s="4" t="s">
        <v>21</v>
      </c>
      <c r="K161" s="8">
        <v>22466</v>
      </c>
      <c r="L161" s="4">
        <v>63</v>
      </c>
      <c r="M161" s="4" t="s">
        <v>46</v>
      </c>
      <c r="N161" s="4" t="s">
        <v>553</v>
      </c>
      <c r="P161" s="4" t="s">
        <v>25</v>
      </c>
      <c r="R161" s="4" t="s">
        <v>554</v>
      </c>
      <c r="S161" s="4" t="s">
        <v>555</v>
      </c>
      <c r="T161" s="4" t="s">
        <v>556</v>
      </c>
      <c r="U161" s="4">
        <f>+VLOOKUP(N161,'[1]Reporte de Estructura - Dotació'!$O$6:$V$527,8,0)</f>
        <v>12</v>
      </c>
      <c r="V161" s="5">
        <v>2710000</v>
      </c>
      <c r="W161" s="9">
        <f>+VLOOKUP(U161,'Bandas 2025'!$K$5:$N$16,4,0)</f>
        <v>948599.99999999988</v>
      </c>
      <c r="X161" s="10">
        <f t="shared" si="5"/>
        <v>2.8568416613957415</v>
      </c>
      <c r="Y161" s="10" t="str">
        <f t="shared" si="6"/>
        <v>FUERA DE BANDA</v>
      </c>
    </row>
    <row r="162" spans="1:25" x14ac:dyDescent="0.25">
      <c r="A162" s="4" t="s">
        <v>42</v>
      </c>
      <c r="B162" s="4" t="s">
        <v>18</v>
      </c>
      <c r="C162" s="4" t="s">
        <v>742</v>
      </c>
      <c r="D162" s="4" t="s">
        <v>743</v>
      </c>
      <c r="E162" s="7">
        <v>2005</v>
      </c>
      <c r="F162" s="4">
        <v>95</v>
      </c>
      <c r="G162" s="4" t="str">
        <f>+VLOOKUP(E162,CeCos!$A$2:$B$49,2,0)</f>
        <v>Ventas Sabores</v>
      </c>
      <c r="H162" s="4" t="s">
        <v>22</v>
      </c>
      <c r="I162" s="4" t="str">
        <f>+VLOOKUP(E162,CeCos!$A$2:$D$49,4,0)</f>
        <v>Comercial Sabores</v>
      </c>
      <c r="J162" s="4" t="s">
        <v>21</v>
      </c>
      <c r="K162" s="8">
        <v>27467</v>
      </c>
      <c r="L162" s="4">
        <v>50</v>
      </c>
      <c r="M162" s="4" t="s">
        <v>46</v>
      </c>
      <c r="N162" s="4" t="s">
        <v>24</v>
      </c>
      <c r="P162" s="4" t="s">
        <v>48</v>
      </c>
      <c r="R162" s="4" t="s">
        <v>49</v>
      </c>
      <c r="S162" s="4" t="s">
        <v>50</v>
      </c>
      <c r="T162" s="4" t="s">
        <v>51</v>
      </c>
      <c r="U162" s="4">
        <f>+VLOOKUP(N162,'[1]Reporte de Estructura - Dotació'!$O$6:$V$527,8,0)</f>
        <v>15</v>
      </c>
      <c r="V162" s="5">
        <v>2202500</v>
      </c>
      <c r="W162" s="9">
        <f>+VLOOKUP(U162,'Bandas 2025'!$K$5:$N$16,4,0)</f>
        <v>2238729.1499999985</v>
      </c>
      <c r="X162" s="10">
        <f t="shared" si="5"/>
        <v>0.98381709104917914</v>
      </c>
      <c r="Y162" s="10" t="str">
        <f t="shared" si="6"/>
        <v>DENTRO DE BANDA</v>
      </c>
    </row>
    <row r="163" spans="1:25" x14ac:dyDescent="0.25">
      <c r="A163" s="4" t="s">
        <v>17</v>
      </c>
      <c r="B163" s="4" t="s">
        <v>18</v>
      </c>
      <c r="C163" s="4" t="s">
        <v>57</v>
      </c>
      <c r="D163" s="4" t="s">
        <v>775</v>
      </c>
      <c r="E163" s="7">
        <v>6201</v>
      </c>
      <c r="F163" s="4">
        <v>2</v>
      </c>
      <c r="G163" s="4" t="str">
        <f>+VLOOKUP(E163,CeCos!$A$2:$B$49,2,0)</f>
        <v>Compras Internacionales</v>
      </c>
      <c r="H163" s="4" t="s">
        <v>45</v>
      </c>
      <c r="I163" s="4" t="str">
        <f>+VLOOKUP(E163,CeCos!$A$2:$D$49,4,0)</f>
        <v>Abastecimiento</v>
      </c>
      <c r="J163" s="4" t="s">
        <v>21</v>
      </c>
      <c r="K163" s="8">
        <v>30006</v>
      </c>
      <c r="L163" s="4">
        <v>43</v>
      </c>
      <c r="M163" s="4" t="s">
        <v>46</v>
      </c>
      <c r="N163" s="4" t="s">
        <v>56</v>
      </c>
      <c r="P163" s="4" t="s">
        <v>25</v>
      </c>
      <c r="R163" s="4" t="s">
        <v>618</v>
      </c>
      <c r="S163" s="4" t="s">
        <v>619</v>
      </c>
      <c r="T163" s="4" t="s">
        <v>620</v>
      </c>
      <c r="U163" s="4">
        <f>+VLOOKUP(N163,'[1]Reporte de Estructura - Dotació'!$O$6:$V$527,8,0)</f>
        <v>18</v>
      </c>
      <c r="V163" s="5">
        <v>6000000</v>
      </c>
      <c r="W163" s="9">
        <f>+VLOOKUP(U163,'Bandas 2025'!$K$5:$N$16,4,0)</f>
        <v>6775074.9815616012</v>
      </c>
      <c r="X163" s="10">
        <f t="shared" si="5"/>
        <v>0.885599054819176</v>
      </c>
      <c r="Y163" s="10" t="str">
        <f t="shared" si="6"/>
        <v>DENTRO DE BANDA</v>
      </c>
    </row>
    <row r="164" spans="1:25" x14ac:dyDescent="0.25">
      <c r="A164" s="4" t="s">
        <v>17</v>
      </c>
      <c r="B164" s="4" t="s">
        <v>18</v>
      </c>
      <c r="C164" s="4" t="s">
        <v>662</v>
      </c>
      <c r="D164" s="4" t="s">
        <v>663</v>
      </c>
      <c r="E164" s="7">
        <v>2002</v>
      </c>
      <c r="F164" s="4">
        <v>61</v>
      </c>
      <c r="G164" s="4" t="str">
        <f>+VLOOKUP(E164,CeCos!$A$2:$B$49,2,0)</f>
        <v>Desarrollo Sabores Dulces</v>
      </c>
      <c r="H164" s="4" t="s">
        <v>22</v>
      </c>
      <c r="I164" s="4" t="str">
        <f>+VLOOKUP(E164,CeCos!$A$2:$D$49,4,0)</f>
        <v>Laboratorio Sabores</v>
      </c>
      <c r="J164" s="4" t="s">
        <v>21</v>
      </c>
      <c r="K164" s="8">
        <v>31520</v>
      </c>
      <c r="L164" s="4">
        <v>38</v>
      </c>
      <c r="M164" s="4" t="s">
        <v>23</v>
      </c>
      <c r="N164" s="4" t="s">
        <v>1404</v>
      </c>
      <c r="P164" s="4" t="s">
        <v>25</v>
      </c>
      <c r="R164" s="4" t="s">
        <v>212</v>
      </c>
      <c r="S164" s="4" t="s">
        <v>213</v>
      </c>
      <c r="T164" s="4" t="s">
        <v>214</v>
      </c>
      <c r="U164" s="4">
        <f>+VLOOKUP(N164,'[1]Reporte de Estructura - Dotació'!$O$6:$V$527,8,0)</f>
        <v>16</v>
      </c>
      <c r="V164" s="5">
        <v>2715000</v>
      </c>
      <c r="W164" s="9">
        <f>+VLOOKUP(U164,'Bandas 2025'!$K$5:$N$16,4,0)</f>
        <v>3178995.3929999978</v>
      </c>
      <c r="X164" s="10">
        <f t="shared" si="5"/>
        <v>0.85404338929785983</v>
      </c>
      <c r="Y164" s="10" t="str">
        <f t="shared" si="6"/>
        <v>DENTRO DE BANDA</v>
      </c>
    </row>
    <row r="165" spans="1:25" x14ac:dyDescent="0.25">
      <c r="A165" s="4" t="s">
        <v>17</v>
      </c>
      <c r="B165" s="4" t="s">
        <v>18</v>
      </c>
      <c r="C165" s="4" t="s">
        <v>1072</v>
      </c>
      <c r="D165" s="4" t="s">
        <v>1073</v>
      </c>
      <c r="E165" s="7">
        <v>2001</v>
      </c>
      <c r="F165" s="4">
        <v>61</v>
      </c>
      <c r="G165" s="4" t="str">
        <f>+VLOOKUP(E165,CeCos!$A$2:$B$49,2,0)</f>
        <v>Desarrollo Sabores General</v>
      </c>
      <c r="H165" s="4" t="s">
        <v>22</v>
      </c>
      <c r="I165" s="4" t="str">
        <f>+VLOOKUP(E165,CeCos!$A$2:$D$49,4,0)</f>
        <v>Laboratorio Sabores</v>
      </c>
      <c r="J165" s="4" t="s">
        <v>21</v>
      </c>
      <c r="K165" s="8">
        <v>35301</v>
      </c>
      <c r="L165" s="4">
        <v>28</v>
      </c>
      <c r="M165" s="4" t="s">
        <v>23</v>
      </c>
      <c r="N165" s="4" t="s">
        <v>152</v>
      </c>
      <c r="P165" s="4" t="s">
        <v>25</v>
      </c>
      <c r="R165" s="4" t="s">
        <v>1069</v>
      </c>
      <c r="S165" s="4" t="s">
        <v>1407</v>
      </c>
      <c r="T165" s="4" t="s">
        <v>724</v>
      </c>
      <c r="U165" s="4">
        <f>+VLOOKUP(N165,'[1]Reporte de Estructura - Dotació'!$O$6:$V$527,8,0)</f>
        <v>14</v>
      </c>
      <c r="V165" s="5">
        <v>1200000</v>
      </c>
      <c r="W165" s="9">
        <f>+VLOOKUP(U165,'Bandas 2025'!$K$5:$N$16,4,0)</f>
        <v>1622267.4999999986</v>
      </c>
      <c r="X165" s="10">
        <f t="shared" si="5"/>
        <v>0.73970538151075638</v>
      </c>
      <c r="Y165" s="10" t="str">
        <f t="shared" si="6"/>
        <v>FUERA DE BANDA</v>
      </c>
    </row>
    <row r="166" spans="1:25" x14ac:dyDescent="0.25">
      <c r="A166" s="4" t="s">
        <v>42</v>
      </c>
      <c r="B166" s="4" t="s">
        <v>18</v>
      </c>
      <c r="C166" s="4" t="s">
        <v>744</v>
      </c>
      <c r="D166" s="4" t="s">
        <v>745</v>
      </c>
      <c r="E166" s="7">
        <v>3002</v>
      </c>
      <c r="F166" s="4">
        <v>95</v>
      </c>
      <c r="G166" s="4" t="str">
        <f>+VLOOKUP(E166,CeCos!$A$2:$B$49,2,0)</f>
        <v>Ventas Fragancias</v>
      </c>
      <c r="H166" s="4" t="s">
        <v>22</v>
      </c>
      <c r="I166" s="4" t="str">
        <f>+VLOOKUP(E166,CeCos!$A$2:$D$49,4,0)</f>
        <v>Comercial Fragancias</v>
      </c>
      <c r="J166" s="4" t="s">
        <v>21</v>
      </c>
      <c r="K166" s="8">
        <v>33276</v>
      </c>
      <c r="L166" s="4">
        <v>34</v>
      </c>
      <c r="M166" s="4" t="s">
        <v>23</v>
      </c>
      <c r="N166" s="4" t="s">
        <v>24</v>
      </c>
      <c r="P166" s="4" t="s">
        <v>48</v>
      </c>
      <c r="R166" s="4" t="s">
        <v>746</v>
      </c>
      <c r="S166" s="4" t="s">
        <v>747</v>
      </c>
      <c r="T166" s="4" t="s">
        <v>748</v>
      </c>
      <c r="U166" s="4">
        <f>+VLOOKUP(N166,'[1]Reporte de Estructura - Dotació'!$O$6:$V$527,8,0)</f>
        <v>15</v>
      </c>
      <c r="V166" s="5">
        <v>2079000</v>
      </c>
      <c r="W166" s="9">
        <f>+VLOOKUP(U166,'Bandas 2025'!$K$5:$N$16,4,0)</f>
        <v>2238729.1499999985</v>
      </c>
      <c r="X166" s="10">
        <f t="shared" si="5"/>
        <v>0.92865186483143858</v>
      </c>
      <c r="Y166" s="10" t="str">
        <f t="shared" si="6"/>
        <v>DENTRO DE BANDA</v>
      </c>
    </row>
    <row r="167" spans="1:25" x14ac:dyDescent="0.25">
      <c r="A167" s="4" t="s">
        <v>42</v>
      </c>
      <c r="B167" s="4" t="s">
        <v>18</v>
      </c>
      <c r="C167" s="4" t="s">
        <v>1007</v>
      </c>
      <c r="D167" s="4" t="s">
        <v>1008</v>
      </c>
      <c r="E167" s="7">
        <v>3001</v>
      </c>
      <c r="F167" s="4">
        <v>88</v>
      </c>
      <c r="G167" s="4" t="str">
        <f>+VLOOKUP(E167,CeCos!$A$2:$B$49,2,0)</f>
        <v>Desarrollo Fragancias</v>
      </c>
      <c r="H167" s="4" t="s">
        <v>151</v>
      </c>
      <c r="I167" s="4" t="str">
        <f>+VLOOKUP(E167,CeCos!$A$2:$D$49,4,0)</f>
        <v>Laboratorio Fragancias</v>
      </c>
      <c r="J167" s="4" t="s">
        <v>21</v>
      </c>
      <c r="K167" s="8">
        <v>37705</v>
      </c>
      <c r="L167" s="4">
        <v>22</v>
      </c>
      <c r="M167" s="4" t="s">
        <v>23</v>
      </c>
      <c r="N167" s="4" t="s">
        <v>84</v>
      </c>
      <c r="P167" s="4" t="s">
        <v>48</v>
      </c>
      <c r="R167" s="4" t="s">
        <v>746</v>
      </c>
      <c r="S167" s="4" t="s">
        <v>747</v>
      </c>
      <c r="T167" s="4" t="s">
        <v>748</v>
      </c>
      <c r="U167" s="4">
        <f>+VLOOKUP(N167,'[1]Reporte de Estructura - Dotació'!$O$6:$V$527,8,0)</f>
        <v>13</v>
      </c>
      <c r="V167" s="5">
        <v>618000</v>
      </c>
      <c r="W167" s="9">
        <f>+VLOOKUP(U167,'Bandas 2025'!$K$5:$N$16,4,0)</f>
        <v>1233179.9999999998</v>
      </c>
      <c r="X167" s="10">
        <f t="shared" si="5"/>
        <v>0.50114338539385983</v>
      </c>
      <c r="Y167" s="10" t="str">
        <f t="shared" si="6"/>
        <v>FUERA DE BANDA</v>
      </c>
    </row>
    <row r="168" spans="1:25" x14ac:dyDescent="0.25">
      <c r="A168" s="4" t="s">
        <v>17</v>
      </c>
      <c r="B168" s="4" t="s">
        <v>18</v>
      </c>
      <c r="C168" s="4" t="s">
        <v>916</v>
      </c>
      <c r="D168" s="4" t="s">
        <v>917</v>
      </c>
      <c r="E168" s="7">
        <v>6105</v>
      </c>
      <c r="F168" s="4">
        <v>27</v>
      </c>
      <c r="G168" s="4" t="str">
        <f>+VLOOKUP(E168,CeCos!$A$2:$B$49,2,0)</f>
        <v>Lavandería Producción</v>
      </c>
      <c r="H168" s="4" t="s">
        <v>74</v>
      </c>
      <c r="I168" s="4" t="str">
        <f>+VLOOKUP(E168,CeCos!$A$2:$D$49,4,0)</f>
        <v>Producción</v>
      </c>
      <c r="J168" s="4" t="s">
        <v>287</v>
      </c>
      <c r="K168" s="8">
        <v>33226</v>
      </c>
      <c r="L168" s="4">
        <v>34</v>
      </c>
      <c r="M168" s="4" t="s">
        <v>23</v>
      </c>
      <c r="N168" s="4" t="s">
        <v>259</v>
      </c>
      <c r="P168" s="4" t="s">
        <v>25</v>
      </c>
      <c r="R168" s="4" t="s">
        <v>260</v>
      </c>
      <c r="S168" s="4" t="s">
        <v>261</v>
      </c>
      <c r="T168" s="4" t="s">
        <v>262</v>
      </c>
      <c r="U168" s="4">
        <f>+VLOOKUP(N168,'[1]Reporte de Estructura - Dotació'!$O$6:$V$527,8,0)</f>
        <v>10</v>
      </c>
      <c r="V168" s="5">
        <v>567000</v>
      </c>
      <c r="W168" s="9">
        <f>+VLOOKUP(U168,'Bandas 2025'!$K$5:$N$16,4,0)</f>
        <v>638323.5294117647</v>
      </c>
      <c r="X168" s="10">
        <f t="shared" si="5"/>
        <v>0.88826429525871997</v>
      </c>
      <c r="Y168" s="10" t="str">
        <f t="shared" si="6"/>
        <v>DENTRO DE BANDA</v>
      </c>
    </row>
    <row r="169" spans="1:25" x14ac:dyDescent="0.25">
      <c r="A169" s="4" t="s">
        <v>17</v>
      </c>
      <c r="B169" s="4" t="s">
        <v>18</v>
      </c>
      <c r="C169" s="4" t="s">
        <v>683</v>
      </c>
      <c r="D169" s="4" t="s">
        <v>778</v>
      </c>
      <c r="E169" s="7">
        <v>7101</v>
      </c>
      <c r="F169" s="4">
        <v>2</v>
      </c>
      <c r="G169" s="4" t="str">
        <f>+VLOOKUP(E169,CeCos!$A$2:$B$49,2,0)</f>
        <v>Informática</v>
      </c>
      <c r="H169" s="4" t="s">
        <v>45</v>
      </c>
      <c r="I169" s="4" t="str">
        <f>+VLOOKUP(E169,CeCos!$A$2:$D$49,4,0)</f>
        <v>T.I</v>
      </c>
      <c r="J169" s="4" t="s">
        <v>21</v>
      </c>
      <c r="K169" s="8">
        <v>28028</v>
      </c>
      <c r="L169" s="4">
        <v>48</v>
      </c>
      <c r="M169" s="4" t="s">
        <v>46</v>
      </c>
      <c r="N169" s="4" t="s">
        <v>682</v>
      </c>
      <c r="P169" s="4" t="s">
        <v>25</v>
      </c>
      <c r="R169" s="4" t="s">
        <v>554</v>
      </c>
      <c r="S169" s="4" t="s">
        <v>555</v>
      </c>
      <c r="T169" s="4" t="s">
        <v>556</v>
      </c>
      <c r="U169" s="4">
        <f>+VLOOKUP(N169,'[1]Reporte de Estructura - Dotació'!$O$6:$V$527,8,0)</f>
        <v>18</v>
      </c>
      <c r="V169" s="5">
        <v>6700000</v>
      </c>
      <c r="W169" s="9">
        <f>+VLOOKUP(U169,'Bandas 2025'!$K$5:$N$16,4,0)</f>
        <v>6775074.9815616012</v>
      </c>
      <c r="X169" s="10">
        <f t="shared" si="5"/>
        <v>0.98891894454807983</v>
      </c>
      <c r="Y169" s="10" t="str">
        <f t="shared" si="6"/>
        <v>DENTRO DE BANDA</v>
      </c>
    </row>
    <row r="170" spans="1:25" x14ac:dyDescent="0.25">
      <c r="A170" s="4" t="s">
        <v>17</v>
      </c>
      <c r="B170" s="4" t="s">
        <v>18</v>
      </c>
      <c r="C170" s="4" t="s">
        <v>439</v>
      </c>
      <c r="D170" s="4" t="s">
        <v>440</v>
      </c>
      <c r="E170" s="7">
        <v>6003</v>
      </c>
      <c r="F170" s="4">
        <v>27</v>
      </c>
      <c r="G170" s="4" t="str">
        <f>+VLOOKUP(E170,CeCos!$A$2:$B$49,2,0)</f>
        <v>Fabricación Y Envasado De Esencias</v>
      </c>
      <c r="H170" s="4" t="s">
        <v>74</v>
      </c>
      <c r="I170" s="4" t="str">
        <f>+VLOOKUP(E170,CeCos!$A$2:$D$49,4,0)</f>
        <v>Producción</v>
      </c>
      <c r="J170" s="4" t="s">
        <v>21</v>
      </c>
      <c r="K170" s="8">
        <v>33146</v>
      </c>
      <c r="L170" s="4">
        <v>34</v>
      </c>
      <c r="M170" s="4" t="s">
        <v>23</v>
      </c>
      <c r="N170" s="4" t="s">
        <v>111</v>
      </c>
      <c r="P170" s="4" t="s">
        <v>25</v>
      </c>
      <c r="R170" s="4" t="s">
        <v>421</v>
      </c>
      <c r="S170" s="4" t="s">
        <v>77</v>
      </c>
      <c r="T170" s="4" t="s">
        <v>422</v>
      </c>
      <c r="U170" s="4">
        <f>+VLOOKUP(N170,'[1]Reporte de Estructura - Dotació'!$O$6:$V$527,8,0)</f>
        <v>11</v>
      </c>
      <c r="V170" s="5">
        <v>775000</v>
      </c>
      <c r="W170" s="9">
        <f>+VLOOKUP(U170,'Bandas 2025'!$K$5:$N$16,4,0)</f>
        <v>758892.33870967734</v>
      </c>
      <c r="X170" s="10">
        <f t="shared" si="5"/>
        <v>1.0212252258570829</v>
      </c>
      <c r="Y170" s="10" t="str">
        <f t="shared" si="6"/>
        <v>DENTRO DE BANDA</v>
      </c>
    </row>
    <row r="171" spans="1:25" x14ac:dyDescent="0.25">
      <c r="A171" s="4" t="s">
        <v>42</v>
      </c>
      <c r="B171" s="4" t="s">
        <v>18</v>
      </c>
      <c r="C171" s="4" t="s">
        <v>749</v>
      </c>
      <c r="D171" s="4" t="s">
        <v>750</v>
      </c>
      <c r="E171" s="7">
        <v>3002</v>
      </c>
      <c r="F171" s="4">
        <v>88</v>
      </c>
      <c r="G171" s="4" t="str">
        <f>+VLOOKUP(E171,CeCos!$A$2:$B$49,2,0)</f>
        <v>Ventas Fragancias</v>
      </c>
      <c r="H171" s="4" t="s">
        <v>151</v>
      </c>
      <c r="I171" s="4" t="str">
        <f>+VLOOKUP(E171,CeCos!$A$2:$D$49,4,0)</f>
        <v>Comercial Fragancias</v>
      </c>
      <c r="J171" s="4" t="s">
        <v>21</v>
      </c>
      <c r="K171" s="8">
        <v>33340</v>
      </c>
      <c r="L171" s="4">
        <v>33</v>
      </c>
      <c r="M171" s="4" t="s">
        <v>23</v>
      </c>
      <c r="N171" s="4" t="s">
        <v>24</v>
      </c>
      <c r="P171" s="4" t="s">
        <v>48</v>
      </c>
      <c r="R171" s="4" t="s">
        <v>746</v>
      </c>
      <c r="S171" s="4" t="s">
        <v>747</v>
      </c>
      <c r="T171" s="4" t="s">
        <v>748</v>
      </c>
      <c r="U171" s="4">
        <f>+VLOOKUP(N171,'[1]Reporte de Estructura - Dotació'!$O$6:$V$527,8,0)</f>
        <v>15</v>
      </c>
      <c r="V171" s="5">
        <v>2380000</v>
      </c>
      <c r="W171" s="9">
        <f>+VLOOKUP(U171,'Bandas 2025'!$K$5:$N$16,4,0)</f>
        <v>2238729.1499999985</v>
      </c>
      <c r="X171" s="10">
        <f t="shared" si="5"/>
        <v>1.0631031449248791</v>
      </c>
      <c r="Y171" s="10" t="str">
        <f t="shared" si="6"/>
        <v>DENTRO DE BANDA</v>
      </c>
    </row>
    <row r="172" spans="1:25" x14ac:dyDescent="0.25">
      <c r="A172" s="4" t="s">
        <v>17</v>
      </c>
      <c r="B172" s="4" t="s">
        <v>18</v>
      </c>
      <c r="C172" s="4" t="s">
        <v>989</v>
      </c>
      <c r="D172" s="4" t="s">
        <v>990</v>
      </c>
      <c r="E172" s="7">
        <v>6001</v>
      </c>
      <c r="F172" s="4">
        <v>27</v>
      </c>
      <c r="G172" s="4" t="str">
        <f>+VLOOKUP(E172,CeCos!$A$2:$B$49,2,0)</f>
        <v>Administración Gral De Producción</v>
      </c>
      <c r="H172" s="4" t="s">
        <v>74</v>
      </c>
      <c r="I172" s="4" t="str">
        <f>+VLOOKUP(E172,CeCos!$A$2:$D$49,4,0)</f>
        <v>Producción</v>
      </c>
      <c r="J172" s="4" t="s">
        <v>31</v>
      </c>
      <c r="K172" s="8">
        <v>33328</v>
      </c>
      <c r="L172" s="4">
        <v>34</v>
      </c>
      <c r="M172" s="4" t="s">
        <v>23</v>
      </c>
      <c r="N172" s="4" t="s">
        <v>848</v>
      </c>
      <c r="P172" s="4" t="s">
        <v>25</v>
      </c>
      <c r="R172" s="4" t="s">
        <v>527</v>
      </c>
      <c r="S172" s="4" t="s">
        <v>528</v>
      </c>
      <c r="T172" s="4" t="s">
        <v>529</v>
      </c>
      <c r="U172" s="4">
        <f>+VLOOKUP(N172,'[1]Reporte de Estructura - Dotació'!$O$6:$V$527,8,0)</f>
        <v>15</v>
      </c>
      <c r="V172" s="5">
        <v>1225000</v>
      </c>
      <c r="W172" s="9">
        <f>+VLOOKUP(U172,'Bandas 2025'!$K$5:$N$16,4,0)</f>
        <v>2238729.1499999985</v>
      </c>
      <c r="X172" s="10">
        <f t="shared" si="5"/>
        <v>0.54718544224074661</v>
      </c>
      <c r="Y172" s="10" t="str">
        <f t="shared" si="6"/>
        <v>FUERA DE BANDA</v>
      </c>
    </row>
    <row r="173" spans="1:25" x14ac:dyDescent="0.25">
      <c r="A173" s="4" t="s">
        <v>17</v>
      </c>
      <c r="B173" s="4" t="s">
        <v>18</v>
      </c>
      <c r="C173" s="4" t="s">
        <v>231</v>
      </c>
      <c r="D173" s="4" t="s">
        <v>232</v>
      </c>
      <c r="E173" s="7">
        <v>2002</v>
      </c>
      <c r="F173" s="4">
        <v>61</v>
      </c>
      <c r="G173" s="4" t="str">
        <f>+VLOOKUP(E173,CeCos!$A$2:$B$49,2,0)</f>
        <v>Desarrollo Sabores Dulces</v>
      </c>
      <c r="H173" s="4" t="s">
        <v>22</v>
      </c>
      <c r="I173" s="4" t="str">
        <f>+VLOOKUP(E173,CeCos!$A$2:$D$49,4,0)</f>
        <v>Laboratorio Sabores</v>
      </c>
      <c r="J173" s="4" t="s">
        <v>31</v>
      </c>
      <c r="K173" s="8">
        <v>33024</v>
      </c>
      <c r="L173" s="4">
        <v>34</v>
      </c>
      <c r="M173" s="4" t="s">
        <v>46</v>
      </c>
      <c r="N173" s="4" t="s">
        <v>84</v>
      </c>
      <c r="P173" s="4" t="s">
        <v>25</v>
      </c>
      <c r="R173" s="4" t="s">
        <v>1413</v>
      </c>
      <c r="S173" s="4" t="s">
        <v>1404</v>
      </c>
      <c r="T173" s="4" t="s">
        <v>652</v>
      </c>
      <c r="U173" s="4">
        <f>+VLOOKUP(N173,'[1]Reporte de Estructura - Dotació'!$O$6:$V$527,8,0)</f>
        <v>13</v>
      </c>
      <c r="V173" s="5">
        <v>787000</v>
      </c>
      <c r="W173" s="9">
        <f>+VLOOKUP(U173,'Bandas 2025'!$K$5:$N$16,4,0)</f>
        <v>1233179.9999999998</v>
      </c>
      <c r="X173" s="10">
        <f t="shared" si="5"/>
        <v>0.63818745033166302</v>
      </c>
      <c r="Y173" s="10" t="str">
        <f t="shared" si="6"/>
        <v>FUERA DE BANDA</v>
      </c>
    </row>
    <row r="174" spans="1:25" x14ac:dyDescent="0.25">
      <c r="A174" s="4" t="s">
        <v>17</v>
      </c>
      <c r="B174" s="4" t="s">
        <v>18</v>
      </c>
      <c r="C174" s="4" t="s">
        <v>441</v>
      </c>
      <c r="D174" s="4" t="s">
        <v>442</v>
      </c>
      <c r="E174" s="7">
        <v>6004</v>
      </c>
      <c r="F174" s="4">
        <v>27</v>
      </c>
      <c r="G174" s="4" t="str">
        <f>+VLOOKUP(E174,CeCos!$A$2:$B$49,2,0)</f>
        <v>Secador Spray</v>
      </c>
      <c r="H174" s="4" t="s">
        <v>74</v>
      </c>
      <c r="I174" s="4" t="str">
        <f>+VLOOKUP(E174,CeCos!$A$2:$D$49,4,0)</f>
        <v>Producción</v>
      </c>
      <c r="J174" s="4" t="s">
        <v>21</v>
      </c>
      <c r="K174" s="8">
        <v>28649</v>
      </c>
      <c r="L174" s="4">
        <v>46</v>
      </c>
      <c r="M174" s="4" t="s">
        <v>23</v>
      </c>
      <c r="N174" s="4" t="s">
        <v>111</v>
      </c>
      <c r="P174" s="4" t="s">
        <v>25</v>
      </c>
      <c r="R174" s="4" t="s">
        <v>76</v>
      </c>
      <c r="S174" s="4" t="s">
        <v>77</v>
      </c>
      <c r="T174" s="4" t="s">
        <v>78</v>
      </c>
      <c r="U174" s="4">
        <f>+VLOOKUP(N174,'[1]Reporte de Estructura - Dotació'!$O$6:$V$527,8,0)</f>
        <v>11</v>
      </c>
      <c r="V174" s="5">
        <v>655000</v>
      </c>
      <c r="W174" s="9">
        <f>+VLOOKUP(U174,'Bandas 2025'!$K$5:$N$16,4,0)</f>
        <v>758892.33870967734</v>
      </c>
      <c r="X174" s="10">
        <f t="shared" si="5"/>
        <v>0.86310002959534093</v>
      </c>
      <c r="Y174" s="10" t="str">
        <f t="shared" si="6"/>
        <v>DENTRO DE BANDA</v>
      </c>
    </row>
    <row r="175" spans="1:25" x14ac:dyDescent="0.25">
      <c r="A175" s="4" t="s">
        <v>17</v>
      </c>
      <c r="B175" s="4" t="s">
        <v>18</v>
      </c>
      <c r="C175" s="4" t="s">
        <v>233</v>
      </c>
      <c r="D175" s="4" t="s">
        <v>234</v>
      </c>
      <c r="E175" s="7">
        <v>2011</v>
      </c>
      <c r="F175" s="4">
        <v>61</v>
      </c>
      <c r="G175" s="4" t="str">
        <f>+VLOOKUP(E175,CeCos!$A$2:$B$49,2,0)</f>
        <v>Muestras Sabores</v>
      </c>
      <c r="H175" s="4" t="s">
        <v>22</v>
      </c>
      <c r="I175" s="4" t="str">
        <f>+VLOOKUP(E175,CeCos!$A$2:$D$49,4,0)</f>
        <v>Laboratorio Sabores</v>
      </c>
      <c r="J175" s="4" t="s">
        <v>21</v>
      </c>
      <c r="K175" s="8">
        <v>24294</v>
      </c>
      <c r="L175" s="4">
        <v>58</v>
      </c>
      <c r="M175" s="4" t="s">
        <v>23</v>
      </c>
      <c r="N175" s="4" t="s">
        <v>84</v>
      </c>
      <c r="P175" s="4" t="s">
        <v>25</v>
      </c>
      <c r="R175" s="4" t="s">
        <v>146</v>
      </c>
      <c r="S175" s="4" t="s">
        <v>147</v>
      </c>
      <c r="T175" s="4" t="s">
        <v>148</v>
      </c>
      <c r="U175" s="4">
        <f>+VLOOKUP(N175,'[1]Reporte de Estructura - Dotació'!$O$6:$V$527,8,0)</f>
        <v>13</v>
      </c>
      <c r="V175" s="5">
        <v>933000</v>
      </c>
      <c r="W175" s="9">
        <f>+VLOOKUP(U175,'Bandas 2025'!$K$5:$N$16,4,0)</f>
        <v>1233179.9999999998</v>
      </c>
      <c r="X175" s="10">
        <f t="shared" si="5"/>
        <v>0.75658054785189521</v>
      </c>
      <c r="Y175" s="10" t="str">
        <f t="shared" si="6"/>
        <v>FUERA DE BANDA</v>
      </c>
    </row>
    <row r="176" spans="1:25" x14ac:dyDescent="0.25">
      <c r="A176" s="4" t="s">
        <v>42</v>
      </c>
      <c r="B176" s="4" t="s">
        <v>18</v>
      </c>
      <c r="C176" s="4" t="s">
        <v>103</v>
      </c>
      <c r="D176" s="4" t="s">
        <v>104</v>
      </c>
      <c r="E176" s="7">
        <v>6106</v>
      </c>
      <c r="F176" s="4">
        <v>90</v>
      </c>
      <c r="G176" s="4" t="str">
        <f>+VLOOKUP(E176,CeCos!$A$2:$B$49,2,0)</f>
        <v>Aseguramiento De Calidad</v>
      </c>
      <c r="H176" s="4" t="s">
        <v>74</v>
      </c>
      <c r="I176" s="4" t="str">
        <f>+VLOOKUP(E176,CeCos!$A$2:$D$49,4,0)</f>
        <v>Calidad</v>
      </c>
      <c r="J176" s="4" t="s">
        <v>31</v>
      </c>
      <c r="K176" s="8">
        <v>28739</v>
      </c>
      <c r="L176" s="4">
        <v>46</v>
      </c>
      <c r="M176" s="4" t="s">
        <v>46</v>
      </c>
      <c r="N176" s="4" t="s">
        <v>105</v>
      </c>
      <c r="P176" s="4" t="s">
        <v>48</v>
      </c>
      <c r="R176" s="4" t="s">
        <v>106</v>
      </c>
      <c r="S176" s="4" t="s">
        <v>107</v>
      </c>
      <c r="T176" s="4" t="s">
        <v>108</v>
      </c>
      <c r="U176" s="4">
        <f>+VLOOKUP(N176,'[1]Reporte de Estructura - Dotació'!$O$6:$V$527,8,0)</f>
        <v>13</v>
      </c>
      <c r="V176" s="5">
        <v>959000</v>
      </c>
      <c r="W176" s="9">
        <f>+VLOOKUP(U176,'Bandas 2025'!$K$5:$N$16,4,0)</f>
        <v>1233179.9999999998</v>
      </c>
      <c r="X176" s="10">
        <f t="shared" si="5"/>
        <v>0.77766425015001883</v>
      </c>
      <c r="Y176" s="10" t="str">
        <f t="shared" si="6"/>
        <v>FUERA DE BANDA</v>
      </c>
    </row>
    <row r="177" spans="1:25" x14ac:dyDescent="0.25">
      <c r="A177" s="4" t="s">
        <v>17</v>
      </c>
      <c r="B177" s="4" t="s">
        <v>18</v>
      </c>
      <c r="C177" s="4" t="s">
        <v>887</v>
      </c>
      <c r="D177" s="4" t="s">
        <v>888</v>
      </c>
      <c r="E177" s="7">
        <v>6005</v>
      </c>
      <c r="F177" s="4">
        <v>27</v>
      </c>
      <c r="G177" s="4" t="str">
        <f>+VLOOKUP(E177,CeCos!$A$2:$B$49,2,0)</f>
        <v>Fabricación Y Envasado Mezclas Polvos</v>
      </c>
      <c r="H177" s="4" t="s">
        <v>74</v>
      </c>
      <c r="I177" s="4" t="str">
        <f>+VLOOKUP(E177,CeCos!$A$2:$D$49,4,0)</f>
        <v>Producción</v>
      </c>
      <c r="J177" s="4" t="s">
        <v>21</v>
      </c>
      <c r="K177" s="8">
        <v>36439</v>
      </c>
      <c r="L177" s="4">
        <v>25</v>
      </c>
      <c r="M177" s="4" t="s">
        <v>23</v>
      </c>
      <c r="N177" s="4" t="s">
        <v>111</v>
      </c>
      <c r="P177" s="4" t="s">
        <v>25</v>
      </c>
      <c r="R177" s="4" t="s">
        <v>417</v>
      </c>
      <c r="S177" s="4" t="s">
        <v>77</v>
      </c>
      <c r="T177" s="4" t="s">
        <v>418</v>
      </c>
      <c r="U177" s="4">
        <f>+VLOOKUP(N177,'[1]Reporte de Estructura - Dotació'!$O$6:$V$527,8,0)</f>
        <v>11</v>
      </c>
      <c r="V177" s="5">
        <v>570000</v>
      </c>
      <c r="W177" s="9">
        <f>+VLOOKUP(U177,'Bandas 2025'!$K$5:$N$16,4,0)</f>
        <v>758892.33870967734</v>
      </c>
      <c r="X177" s="10">
        <f t="shared" si="5"/>
        <v>0.7510946822432738</v>
      </c>
      <c r="Y177" s="10" t="str">
        <f t="shared" si="6"/>
        <v>FUERA DE BANDA</v>
      </c>
    </row>
    <row r="178" spans="1:25" x14ac:dyDescent="0.25">
      <c r="A178" s="4" t="s">
        <v>17</v>
      </c>
      <c r="B178" s="4" t="s">
        <v>18</v>
      </c>
      <c r="C178" s="4" t="s">
        <v>373</v>
      </c>
      <c r="D178" s="4" t="s">
        <v>374</v>
      </c>
      <c r="E178" s="7">
        <v>6106</v>
      </c>
      <c r="F178" s="4">
        <v>27</v>
      </c>
      <c r="G178" s="4" t="str">
        <f>+VLOOKUP(E178,CeCos!$A$2:$B$49,2,0)</f>
        <v>Aseguramiento De Calidad</v>
      </c>
      <c r="H178" s="4" t="s">
        <v>74</v>
      </c>
      <c r="I178" s="4" t="str">
        <f>+VLOOKUP(E178,CeCos!$A$2:$D$49,4,0)</f>
        <v>Calidad</v>
      </c>
      <c r="J178" s="4" t="s">
        <v>21</v>
      </c>
      <c r="K178" s="8">
        <v>28851</v>
      </c>
      <c r="L178" s="4">
        <v>46</v>
      </c>
      <c r="M178" s="4" t="s">
        <v>46</v>
      </c>
      <c r="N178" s="4" t="s">
        <v>375</v>
      </c>
      <c r="P178" s="4" t="s">
        <v>25</v>
      </c>
      <c r="R178" s="4" t="s">
        <v>106</v>
      </c>
      <c r="S178" s="4" t="s">
        <v>107</v>
      </c>
      <c r="T178" s="4" t="s">
        <v>108</v>
      </c>
      <c r="U178" s="4">
        <f>+VLOOKUP(N178,'[1]Reporte de Estructura - Dotació'!$O$6:$V$527,8,0)</f>
        <v>15</v>
      </c>
      <c r="V178" s="5">
        <v>1424000</v>
      </c>
      <c r="W178" s="9">
        <f>+VLOOKUP(U178,'Bandas 2025'!$K$5:$N$16,4,0)</f>
        <v>2238729.1499999985</v>
      </c>
      <c r="X178" s="10">
        <f t="shared" si="5"/>
        <v>0.6360751589802639</v>
      </c>
      <c r="Y178" s="10" t="str">
        <f t="shared" si="6"/>
        <v>FUERA DE BANDA</v>
      </c>
    </row>
    <row r="179" spans="1:25" x14ac:dyDescent="0.25">
      <c r="A179" s="4" t="s">
        <v>17</v>
      </c>
      <c r="B179" s="4" t="s">
        <v>18</v>
      </c>
      <c r="C179" s="4" t="s">
        <v>1151</v>
      </c>
      <c r="D179" s="4" t="s">
        <v>1152</v>
      </c>
      <c r="E179" s="7">
        <v>6005</v>
      </c>
      <c r="F179" s="4">
        <v>27</v>
      </c>
      <c r="G179" s="4" t="str">
        <f>+VLOOKUP(E179,CeCos!$A$2:$B$49,2,0)</f>
        <v>Fabricación Y Envasado Mezclas Polvos</v>
      </c>
      <c r="H179" s="4" t="s">
        <v>74</v>
      </c>
      <c r="I179" s="4" t="str">
        <f>+VLOOKUP(E179,CeCos!$A$2:$D$49,4,0)</f>
        <v>Producción</v>
      </c>
      <c r="J179" s="4" t="s">
        <v>547</v>
      </c>
      <c r="K179" s="8">
        <v>31781</v>
      </c>
      <c r="L179" s="4">
        <v>38</v>
      </c>
      <c r="M179" s="4" t="s">
        <v>46</v>
      </c>
      <c r="N179" s="4" t="s">
        <v>111</v>
      </c>
      <c r="P179" s="4" t="s">
        <v>25</v>
      </c>
      <c r="R179" s="4" t="s">
        <v>417</v>
      </c>
      <c r="S179" s="4" t="s">
        <v>77</v>
      </c>
      <c r="T179" s="4" t="s">
        <v>418</v>
      </c>
      <c r="U179" s="4">
        <f>+VLOOKUP(N179,'[1]Reporte de Estructura - Dotació'!$O$6:$V$527,8,0)</f>
        <v>11</v>
      </c>
      <c r="V179" s="5">
        <v>600000</v>
      </c>
      <c r="W179" s="9">
        <f>+VLOOKUP(U179,'Bandas 2025'!$K$5:$N$16,4,0)</f>
        <v>758892.33870967734</v>
      </c>
      <c r="X179" s="10">
        <f t="shared" si="5"/>
        <v>0.7906259813087092</v>
      </c>
      <c r="Y179" s="10" t="str">
        <f t="shared" si="6"/>
        <v>FUERA DE BANDA</v>
      </c>
    </row>
    <row r="180" spans="1:25" x14ac:dyDescent="0.25">
      <c r="A180" s="4" t="s">
        <v>17</v>
      </c>
      <c r="B180" s="4" t="s">
        <v>18</v>
      </c>
      <c r="C180" s="4" t="s">
        <v>1153</v>
      </c>
      <c r="D180" s="4" t="s">
        <v>1154</v>
      </c>
      <c r="E180" s="7">
        <v>6004</v>
      </c>
      <c r="F180" s="4">
        <v>27</v>
      </c>
      <c r="G180" s="4" t="str">
        <f>+VLOOKUP(E180,CeCos!$A$2:$B$49,2,0)</f>
        <v>Secador Spray</v>
      </c>
      <c r="H180" s="4" t="s">
        <v>74</v>
      </c>
      <c r="I180" s="4" t="str">
        <f>+VLOOKUP(E180,CeCos!$A$2:$D$49,4,0)</f>
        <v>Producción</v>
      </c>
      <c r="J180" s="4" t="s">
        <v>21</v>
      </c>
      <c r="K180" s="8">
        <v>29990</v>
      </c>
      <c r="L180" s="4">
        <v>43</v>
      </c>
      <c r="M180" s="4" t="s">
        <v>46</v>
      </c>
      <c r="N180" s="4" t="s">
        <v>111</v>
      </c>
      <c r="P180" s="4" t="s">
        <v>25</v>
      </c>
      <c r="R180" s="4" t="s">
        <v>76</v>
      </c>
      <c r="S180" s="4" t="s">
        <v>77</v>
      </c>
      <c r="T180" s="4" t="s">
        <v>78</v>
      </c>
      <c r="U180" s="4">
        <f>+VLOOKUP(N180,'[1]Reporte de Estructura - Dotació'!$O$6:$V$527,8,0)</f>
        <v>11</v>
      </c>
      <c r="V180" s="5">
        <v>580000</v>
      </c>
      <c r="W180" s="9">
        <f>+VLOOKUP(U180,'Bandas 2025'!$K$5:$N$16,4,0)</f>
        <v>758892.33870967734</v>
      </c>
      <c r="X180" s="10">
        <f t="shared" si="5"/>
        <v>0.76427178193175227</v>
      </c>
      <c r="Y180" s="10" t="str">
        <f t="shared" si="6"/>
        <v>FUERA DE BANDA</v>
      </c>
    </row>
    <row r="181" spans="1:25" x14ac:dyDescent="0.25">
      <c r="A181" s="4" t="s">
        <v>17</v>
      </c>
      <c r="B181" s="4" t="s">
        <v>18</v>
      </c>
      <c r="C181" s="4" t="s">
        <v>120</v>
      </c>
      <c r="D181" s="4" t="s">
        <v>121</v>
      </c>
      <c r="E181" s="7">
        <v>6004</v>
      </c>
      <c r="F181" s="4">
        <v>27</v>
      </c>
      <c r="G181" s="4" t="str">
        <f>+VLOOKUP(E181,CeCos!$A$2:$B$49,2,0)</f>
        <v>Secador Spray</v>
      </c>
      <c r="H181" s="4" t="s">
        <v>74</v>
      </c>
      <c r="I181" s="4" t="str">
        <f>+VLOOKUP(E181,CeCos!$A$2:$D$49,4,0)</f>
        <v>Producción</v>
      </c>
      <c r="J181" s="4" t="s">
        <v>21</v>
      </c>
      <c r="K181" s="8">
        <v>22683</v>
      </c>
      <c r="L181" s="4">
        <v>63</v>
      </c>
      <c r="M181" s="4" t="s">
        <v>46</v>
      </c>
      <c r="N181" s="4" t="s">
        <v>111</v>
      </c>
      <c r="P181" s="4" t="s">
        <v>25</v>
      </c>
      <c r="R181" s="4" t="s">
        <v>76</v>
      </c>
      <c r="S181" s="4" t="s">
        <v>77</v>
      </c>
      <c r="T181" s="4" t="s">
        <v>78</v>
      </c>
      <c r="U181" s="4">
        <f>+VLOOKUP(N181,'[1]Reporte de Estructura - Dotació'!$O$6:$V$527,8,0)</f>
        <v>11</v>
      </c>
      <c r="V181" s="5">
        <v>1120000</v>
      </c>
      <c r="W181" s="9">
        <f>+VLOOKUP(U181,'Bandas 2025'!$K$5:$N$16,4,0)</f>
        <v>758892.33870967734</v>
      </c>
      <c r="X181" s="10">
        <f t="shared" si="5"/>
        <v>1.4758351651095907</v>
      </c>
      <c r="Y181" s="10" t="str">
        <f t="shared" si="6"/>
        <v>FUERA DE BANDA</v>
      </c>
    </row>
    <row r="182" spans="1:25" x14ac:dyDescent="0.25">
      <c r="A182" s="4" t="s">
        <v>17</v>
      </c>
      <c r="B182" s="4" t="s">
        <v>18</v>
      </c>
      <c r="C182" s="4" t="s">
        <v>789</v>
      </c>
      <c r="D182" s="4" t="s">
        <v>792</v>
      </c>
      <c r="E182" s="7">
        <v>3004</v>
      </c>
      <c r="F182" s="4">
        <v>22</v>
      </c>
      <c r="G182" s="4" t="str">
        <f>+VLOOKUP(E182,CeCos!$A$2:$B$49,2,0)</f>
        <v>Marketing Fragancias</v>
      </c>
      <c r="H182" s="4" t="s">
        <v>151</v>
      </c>
      <c r="I182" s="4" t="str">
        <f>+VLOOKUP(E182,CeCos!$A$2:$D$49,4,0)</f>
        <v>Comercial Fragancias</v>
      </c>
      <c r="J182" s="4" t="s">
        <v>21</v>
      </c>
      <c r="K182" s="8">
        <v>26349</v>
      </c>
      <c r="L182" s="4">
        <v>53</v>
      </c>
      <c r="M182" s="4" t="s">
        <v>23</v>
      </c>
      <c r="N182" s="4" t="s">
        <v>696</v>
      </c>
      <c r="P182" s="4" t="s">
        <v>25</v>
      </c>
      <c r="R182" s="4" t="s">
        <v>325</v>
      </c>
      <c r="S182" s="4" t="s">
        <v>326</v>
      </c>
      <c r="T182" s="4" t="s">
        <v>327</v>
      </c>
      <c r="U182" s="4">
        <f>+VLOOKUP(N182,'[1]Reporte de Estructura - Dotació'!$O$6:$V$527,8,0)</f>
        <v>17</v>
      </c>
      <c r="V182" s="5">
        <v>3500000</v>
      </c>
      <c r="W182" s="9">
        <f>+VLOOKUP(U182,'Bandas 2025'!$K$5:$N$16,4,0)</f>
        <v>4577753.3659199979</v>
      </c>
      <c r="X182" s="10">
        <f t="shared" si="5"/>
        <v>0.76456718399388901</v>
      </c>
      <c r="Y182" s="10" t="str">
        <f t="shared" si="6"/>
        <v>FUERA DE BANDA</v>
      </c>
    </row>
    <row r="183" spans="1:25" x14ac:dyDescent="0.25">
      <c r="A183" s="4" t="s">
        <v>17</v>
      </c>
      <c r="B183" s="4" t="s">
        <v>397</v>
      </c>
      <c r="C183" s="4" t="s">
        <v>879</v>
      </c>
      <c r="D183" s="4" t="s">
        <v>880</v>
      </c>
      <c r="E183" s="7">
        <v>6005</v>
      </c>
      <c r="F183" s="4">
        <v>27</v>
      </c>
      <c r="G183" s="4" t="str">
        <f>+VLOOKUP(E183,CeCos!$A$2:$B$49,2,0)</f>
        <v>Fabricación Y Envasado Mezclas Polvos</v>
      </c>
      <c r="H183" s="4" t="s">
        <v>74</v>
      </c>
      <c r="I183" s="4" t="str">
        <f>+VLOOKUP(E183,CeCos!$A$2:$D$49,4,0)</f>
        <v>Producción</v>
      </c>
      <c r="J183" s="4" t="s">
        <v>21</v>
      </c>
      <c r="K183" s="8">
        <v>33741</v>
      </c>
      <c r="L183" s="4">
        <v>32</v>
      </c>
      <c r="M183" s="4" t="s">
        <v>23</v>
      </c>
      <c r="N183" s="4" t="s">
        <v>111</v>
      </c>
      <c r="P183" s="4" t="s">
        <v>25</v>
      </c>
      <c r="R183" s="4" t="s">
        <v>417</v>
      </c>
      <c r="S183" s="4" t="s">
        <v>77</v>
      </c>
      <c r="T183" s="4" t="s">
        <v>418</v>
      </c>
      <c r="U183" s="4">
        <f>+VLOOKUP(N183,'[1]Reporte de Estructura - Dotació'!$O$6:$V$527,8,0)</f>
        <v>11</v>
      </c>
      <c r="V183" s="5">
        <v>610000</v>
      </c>
      <c r="W183" s="9">
        <f>+VLOOKUP(U183,'Bandas 2025'!$K$5:$N$16,4,0)</f>
        <v>758892.33870967734</v>
      </c>
      <c r="X183" s="10">
        <f t="shared" si="5"/>
        <v>0.80380308099718778</v>
      </c>
      <c r="Y183" s="10" t="str">
        <f t="shared" si="6"/>
        <v>DENTRO DE BANDA</v>
      </c>
    </row>
    <row r="184" spans="1:25" x14ac:dyDescent="0.25">
      <c r="A184" s="4" t="s">
        <v>17</v>
      </c>
      <c r="B184" s="4" t="s">
        <v>18</v>
      </c>
      <c r="C184" s="4" t="s">
        <v>443</v>
      </c>
      <c r="D184" s="4" t="s">
        <v>444</v>
      </c>
      <c r="E184" s="7">
        <v>6004</v>
      </c>
      <c r="F184" s="4">
        <v>27</v>
      </c>
      <c r="G184" s="4" t="str">
        <f>+VLOOKUP(E184,CeCos!$A$2:$B$49,2,0)</f>
        <v>Secador Spray</v>
      </c>
      <c r="H184" s="4" t="s">
        <v>74</v>
      </c>
      <c r="I184" s="4" t="str">
        <f>+VLOOKUP(E184,CeCos!$A$2:$D$49,4,0)</f>
        <v>Producción</v>
      </c>
      <c r="J184" s="4" t="s">
        <v>21</v>
      </c>
      <c r="K184" s="8">
        <v>24265</v>
      </c>
      <c r="L184" s="4">
        <v>58</v>
      </c>
      <c r="M184" s="4" t="s">
        <v>46</v>
      </c>
      <c r="N184" s="4" t="s">
        <v>111</v>
      </c>
      <c r="P184" s="4" t="s">
        <v>25</v>
      </c>
      <c r="R184" s="4" t="s">
        <v>76</v>
      </c>
      <c r="S184" s="4" t="s">
        <v>77</v>
      </c>
      <c r="T184" s="4" t="s">
        <v>78</v>
      </c>
      <c r="U184" s="4">
        <f>+VLOOKUP(N184,'[1]Reporte de Estructura - Dotació'!$O$6:$V$527,8,0)</f>
        <v>11</v>
      </c>
      <c r="V184" s="5">
        <v>895000</v>
      </c>
      <c r="W184" s="9">
        <f>+VLOOKUP(U184,'Bandas 2025'!$K$5:$N$16,4,0)</f>
        <v>758892.33870967734</v>
      </c>
      <c r="X184" s="10">
        <f t="shared" si="5"/>
        <v>1.1793504221188247</v>
      </c>
      <c r="Y184" s="10" t="str">
        <f t="shared" si="6"/>
        <v>DENTRO DE BANDA</v>
      </c>
    </row>
    <row r="185" spans="1:25" x14ac:dyDescent="0.25">
      <c r="A185" s="4" t="s">
        <v>17</v>
      </c>
      <c r="B185" s="4" t="s">
        <v>18</v>
      </c>
      <c r="C185" s="4" t="s">
        <v>445</v>
      </c>
      <c r="D185" s="4" t="s">
        <v>446</v>
      </c>
      <c r="E185" s="7">
        <v>6003</v>
      </c>
      <c r="F185" s="4">
        <v>27</v>
      </c>
      <c r="G185" s="4" t="str">
        <f>+VLOOKUP(E185,CeCos!$A$2:$B$49,2,0)</f>
        <v>Fabricación Y Envasado De Esencias</v>
      </c>
      <c r="H185" s="4" t="s">
        <v>74</v>
      </c>
      <c r="I185" s="4" t="str">
        <f>+VLOOKUP(E185,CeCos!$A$2:$D$49,4,0)</f>
        <v>Producción</v>
      </c>
      <c r="J185" s="4" t="s">
        <v>31</v>
      </c>
      <c r="K185" s="8">
        <v>33002</v>
      </c>
      <c r="L185" s="4">
        <v>34</v>
      </c>
      <c r="M185" s="4" t="s">
        <v>23</v>
      </c>
      <c r="N185" s="4" t="s">
        <v>111</v>
      </c>
      <c r="P185" s="4" t="s">
        <v>25</v>
      </c>
      <c r="R185" s="4" t="s">
        <v>421</v>
      </c>
      <c r="S185" s="4" t="s">
        <v>77</v>
      </c>
      <c r="T185" s="4" t="s">
        <v>422</v>
      </c>
      <c r="U185" s="4">
        <f>+VLOOKUP(N185,'[1]Reporte de Estructura - Dotació'!$O$6:$V$527,8,0)</f>
        <v>11</v>
      </c>
      <c r="V185" s="5">
        <v>700000</v>
      </c>
      <c r="W185" s="9">
        <f>+VLOOKUP(U185,'Bandas 2025'!$K$5:$N$16,4,0)</f>
        <v>758892.33870967734</v>
      </c>
      <c r="X185" s="10">
        <f t="shared" si="5"/>
        <v>0.92239697819349409</v>
      </c>
      <c r="Y185" s="10" t="str">
        <f t="shared" si="6"/>
        <v>DENTRO DE BANDA</v>
      </c>
    </row>
    <row r="186" spans="1:25" x14ac:dyDescent="0.25">
      <c r="A186" s="4" t="s">
        <v>299</v>
      </c>
      <c r="B186" s="4" t="s">
        <v>18</v>
      </c>
      <c r="C186" s="4" t="s">
        <v>805</v>
      </c>
      <c r="D186" s="4" t="s">
        <v>806</v>
      </c>
      <c r="E186" s="7">
        <v>6012</v>
      </c>
      <c r="F186" s="4">
        <v>104</v>
      </c>
      <c r="G186" s="4" t="str">
        <f>+VLOOKUP(E186,CeCos!$A$2:$B$49,2,0)</f>
        <v>Planta Secado 2</v>
      </c>
      <c r="H186" s="4" t="s">
        <v>74</v>
      </c>
      <c r="I186" s="4" t="str">
        <f>+VLOOKUP(E186,CeCos!$A$2:$D$49,4,0)</f>
        <v>Producción</v>
      </c>
      <c r="J186" s="4" t="s">
        <v>21</v>
      </c>
      <c r="K186" s="8">
        <v>30297</v>
      </c>
      <c r="L186" s="4">
        <v>42</v>
      </c>
      <c r="M186" s="4" t="s">
        <v>23</v>
      </c>
      <c r="N186" s="4" t="s">
        <v>111</v>
      </c>
      <c r="P186" s="4" t="s">
        <v>303</v>
      </c>
      <c r="R186" s="4" t="s">
        <v>76</v>
      </c>
      <c r="S186" s="4" t="s">
        <v>77</v>
      </c>
      <c r="T186" s="4" t="s">
        <v>78</v>
      </c>
      <c r="U186" s="4">
        <f>+VLOOKUP(N186,'[1]Reporte de Estructura - Dotació'!$O$6:$V$527,8,0)</f>
        <v>11</v>
      </c>
      <c r="V186" s="5">
        <v>850000</v>
      </c>
      <c r="W186" s="9">
        <f>+VLOOKUP(U186,'Bandas 2025'!$K$5:$N$16,4,0)</f>
        <v>758892.33870967734</v>
      </c>
      <c r="X186" s="10">
        <f t="shared" si="5"/>
        <v>1.1200534735206715</v>
      </c>
      <c r="Y186" s="10" t="str">
        <f t="shared" si="6"/>
        <v>DENTRO DE BANDA</v>
      </c>
    </row>
    <row r="187" spans="1:25" x14ac:dyDescent="0.25">
      <c r="A187" s="4" t="s">
        <v>17</v>
      </c>
      <c r="B187" s="4" t="s">
        <v>18</v>
      </c>
      <c r="C187" s="4" t="s">
        <v>235</v>
      </c>
      <c r="D187" s="4" t="s">
        <v>236</v>
      </c>
      <c r="E187" s="7">
        <v>2002</v>
      </c>
      <c r="F187" s="4">
        <v>61</v>
      </c>
      <c r="G187" s="4" t="str">
        <f>+VLOOKUP(E187,CeCos!$A$2:$B$49,2,0)</f>
        <v>Desarrollo Sabores Dulces</v>
      </c>
      <c r="H187" s="4" t="s">
        <v>22</v>
      </c>
      <c r="I187" s="4" t="str">
        <f>+VLOOKUP(E187,CeCos!$A$2:$D$49,4,0)</f>
        <v>Laboratorio Sabores</v>
      </c>
      <c r="J187" s="4" t="s">
        <v>31</v>
      </c>
      <c r="K187" s="8">
        <v>34987</v>
      </c>
      <c r="L187" s="4">
        <v>29</v>
      </c>
      <c r="M187" s="4" t="s">
        <v>23</v>
      </c>
      <c r="N187" s="4" t="s">
        <v>84</v>
      </c>
      <c r="P187" s="4" t="s">
        <v>25</v>
      </c>
      <c r="R187" s="4" t="s">
        <v>1411</v>
      </c>
      <c r="S187" s="4" t="s">
        <v>1404</v>
      </c>
      <c r="T187" s="4" t="s">
        <v>662</v>
      </c>
      <c r="U187" s="4">
        <f>+VLOOKUP(N187,'[1]Reporte de Estructura - Dotació'!$O$6:$V$527,8,0)</f>
        <v>13</v>
      </c>
      <c r="V187" s="5">
        <v>730000</v>
      </c>
      <c r="W187" s="9">
        <f>+VLOOKUP(U187,'Bandas 2025'!$K$5:$N$16,4,0)</f>
        <v>1233179.9999999998</v>
      </c>
      <c r="X187" s="10">
        <f t="shared" si="5"/>
        <v>0.5919654876011613</v>
      </c>
      <c r="Y187" s="10" t="str">
        <f t="shared" si="6"/>
        <v>FUERA DE BANDA</v>
      </c>
    </row>
    <row r="188" spans="1:25" x14ac:dyDescent="0.25">
      <c r="A188" s="4" t="s">
        <v>17</v>
      </c>
      <c r="B188" s="4" t="s">
        <v>18</v>
      </c>
      <c r="C188" s="4" t="s">
        <v>237</v>
      </c>
      <c r="D188" s="4" t="s">
        <v>238</v>
      </c>
      <c r="E188" s="7">
        <v>2004</v>
      </c>
      <c r="F188" s="4">
        <v>61</v>
      </c>
      <c r="G188" s="4" t="str">
        <f>+VLOOKUP(E188,CeCos!$A$2:$B$49,2,0)</f>
        <v>Desarrollo Sabores Salados</v>
      </c>
      <c r="H188" s="4" t="s">
        <v>22</v>
      </c>
      <c r="I188" s="4" t="str">
        <f>+VLOOKUP(E188,CeCos!$A$2:$D$49,4,0)</f>
        <v>Laboratorio Sabores</v>
      </c>
      <c r="J188" s="4" t="s">
        <v>21</v>
      </c>
      <c r="K188" s="8">
        <v>36538</v>
      </c>
      <c r="L188" s="4">
        <v>25</v>
      </c>
      <c r="M188" s="4" t="s">
        <v>23</v>
      </c>
      <c r="N188" s="4" t="s">
        <v>84</v>
      </c>
      <c r="P188" s="4" t="s">
        <v>25</v>
      </c>
      <c r="R188" s="4" t="s">
        <v>39</v>
      </c>
      <c r="S188" s="4" t="s">
        <v>40</v>
      </c>
      <c r="T188" s="4" t="s">
        <v>41</v>
      </c>
      <c r="U188" s="4">
        <f>+VLOOKUP(N188,'[1]Reporte de Estructura - Dotació'!$O$6:$V$527,8,0)</f>
        <v>13</v>
      </c>
      <c r="V188" s="5">
        <v>682000</v>
      </c>
      <c r="W188" s="9">
        <f>+VLOOKUP(U188,'Bandas 2025'!$K$5:$N$16,4,0)</f>
        <v>1233179.9999999998</v>
      </c>
      <c r="X188" s="10">
        <f t="shared" si="5"/>
        <v>0.55304172951231789</v>
      </c>
      <c r="Y188" s="10" t="str">
        <f t="shared" si="6"/>
        <v>FUERA DE BANDA</v>
      </c>
    </row>
    <row r="189" spans="1:25" x14ac:dyDescent="0.25">
      <c r="A189" s="4" t="s">
        <v>17</v>
      </c>
      <c r="B189" s="4" t="s">
        <v>18</v>
      </c>
      <c r="C189" s="4" t="s">
        <v>1078</v>
      </c>
      <c r="D189" s="4" t="s">
        <v>1079</v>
      </c>
      <c r="E189" s="7">
        <v>6013</v>
      </c>
      <c r="F189" s="4">
        <v>27</v>
      </c>
      <c r="G189" s="4" t="str">
        <f>+VLOOKUP(E189,CeCos!$A$2:$B$49,2,0)</f>
        <v>Planta Mezclado 2</v>
      </c>
      <c r="H189" s="4" t="s">
        <v>74</v>
      </c>
      <c r="I189" s="4" t="str">
        <f>+VLOOKUP(E189,CeCos!$A$2:$D$49,4,0)</f>
        <v>Producción</v>
      </c>
      <c r="J189" s="4" t="s">
        <v>21</v>
      </c>
      <c r="K189" s="8">
        <v>34539</v>
      </c>
      <c r="L189" s="4">
        <v>30</v>
      </c>
      <c r="M189" s="4" t="s">
        <v>46</v>
      </c>
      <c r="N189" s="4" t="s">
        <v>111</v>
      </c>
      <c r="P189" s="4" t="s">
        <v>25</v>
      </c>
      <c r="R189" s="4" t="s">
        <v>76</v>
      </c>
      <c r="S189" s="4" t="s">
        <v>77</v>
      </c>
      <c r="T189" s="4" t="s">
        <v>78</v>
      </c>
      <c r="U189" s="4">
        <f>+VLOOKUP(N189,'[1]Reporte de Estructura - Dotació'!$O$6:$V$527,8,0)</f>
        <v>11</v>
      </c>
      <c r="V189" s="5">
        <v>725000</v>
      </c>
      <c r="W189" s="9">
        <f>+VLOOKUP(U189,'Bandas 2025'!$K$5:$N$16,4,0)</f>
        <v>758892.33870967734</v>
      </c>
      <c r="X189" s="10">
        <f t="shared" si="5"/>
        <v>0.95533972741469031</v>
      </c>
      <c r="Y189" s="10" t="str">
        <f t="shared" si="6"/>
        <v>DENTRO DE BANDA</v>
      </c>
    </row>
    <row r="190" spans="1:25" x14ac:dyDescent="0.25">
      <c r="A190" s="4" t="s">
        <v>17</v>
      </c>
      <c r="B190" s="4" t="s">
        <v>18</v>
      </c>
      <c r="C190" s="4" t="s">
        <v>851</v>
      </c>
      <c r="D190" s="4" t="s">
        <v>852</v>
      </c>
      <c r="E190" s="7">
        <v>6003</v>
      </c>
      <c r="F190" s="4">
        <v>27</v>
      </c>
      <c r="G190" s="4" t="str">
        <f>+VLOOKUP(E190,CeCos!$A$2:$B$49,2,0)</f>
        <v>Fabricación Y Envasado De Esencias</v>
      </c>
      <c r="H190" s="4" t="s">
        <v>74</v>
      </c>
      <c r="I190" s="4" t="str">
        <f>+VLOOKUP(E190,CeCos!$A$2:$D$49,4,0)</f>
        <v>Producción</v>
      </c>
      <c r="J190" s="4" t="s">
        <v>21</v>
      </c>
      <c r="K190" s="8">
        <v>32592</v>
      </c>
      <c r="L190" s="4">
        <v>36</v>
      </c>
      <c r="M190" s="4" t="s">
        <v>23</v>
      </c>
      <c r="N190" s="4" t="s">
        <v>111</v>
      </c>
      <c r="P190" s="4" t="s">
        <v>25</v>
      </c>
      <c r="R190" s="4" t="s">
        <v>421</v>
      </c>
      <c r="S190" s="4" t="s">
        <v>77</v>
      </c>
      <c r="T190" s="4" t="s">
        <v>422</v>
      </c>
      <c r="U190" s="4">
        <f>+VLOOKUP(N190,'[1]Reporte de Estructura - Dotació'!$O$6:$V$527,8,0)</f>
        <v>11</v>
      </c>
      <c r="V190" s="5">
        <v>590000</v>
      </c>
      <c r="W190" s="9">
        <f>+VLOOKUP(U190,'Bandas 2025'!$K$5:$N$16,4,0)</f>
        <v>758892.33870967734</v>
      </c>
      <c r="X190" s="10">
        <f t="shared" si="5"/>
        <v>0.77744888162023074</v>
      </c>
      <c r="Y190" s="10" t="str">
        <f t="shared" si="6"/>
        <v>FUERA DE BANDA</v>
      </c>
    </row>
    <row r="191" spans="1:25" x14ac:dyDescent="0.25">
      <c r="A191" s="4" t="s">
        <v>17</v>
      </c>
      <c r="B191" s="4" t="s">
        <v>18</v>
      </c>
      <c r="C191" s="4" t="s">
        <v>991</v>
      </c>
      <c r="D191" s="4" t="s">
        <v>992</v>
      </c>
      <c r="E191" s="7">
        <v>6001</v>
      </c>
      <c r="F191" s="4">
        <v>27</v>
      </c>
      <c r="G191" s="4" t="str">
        <f>+VLOOKUP(E191,CeCos!$A$2:$B$49,2,0)</f>
        <v>Administración Gral De Producción</v>
      </c>
      <c r="H191" s="4" t="s">
        <v>74</v>
      </c>
      <c r="I191" s="4" t="str">
        <f>+VLOOKUP(E191,CeCos!$A$2:$D$49,4,0)</f>
        <v>Producción</v>
      </c>
      <c r="J191" s="4" t="s">
        <v>31</v>
      </c>
      <c r="K191" s="8">
        <v>33458</v>
      </c>
      <c r="L191" s="4">
        <v>33</v>
      </c>
      <c r="M191" s="4" t="s">
        <v>23</v>
      </c>
      <c r="N191" s="4" t="s">
        <v>848</v>
      </c>
      <c r="P191" s="4" t="s">
        <v>25</v>
      </c>
      <c r="R191" s="4" t="s">
        <v>527</v>
      </c>
      <c r="S191" s="4" t="s">
        <v>528</v>
      </c>
      <c r="T191" s="4" t="s">
        <v>529</v>
      </c>
      <c r="U191" s="4">
        <f>+VLOOKUP(N191,'[1]Reporte de Estructura - Dotació'!$O$6:$V$527,8,0)</f>
        <v>15</v>
      </c>
      <c r="V191" s="5">
        <v>1225000</v>
      </c>
      <c r="W191" s="9">
        <f>+VLOOKUP(U191,'Bandas 2025'!$K$5:$N$16,4,0)</f>
        <v>2238729.1499999985</v>
      </c>
      <c r="X191" s="10">
        <f t="shared" si="5"/>
        <v>0.54718544224074661</v>
      </c>
      <c r="Y191" s="10" t="str">
        <f t="shared" si="6"/>
        <v>FUERA DE BANDA</v>
      </c>
    </row>
    <row r="192" spans="1:25" x14ac:dyDescent="0.25">
      <c r="A192" s="4" t="s">
        <v>17</v>
      </c>
      <c r="B192" s="4" t="s">
        <v>18</v>
      </c>
      <c r="C192" s="4" t="s">
        <v>762</v>
      </c>
      <c r="D192" s="4" t="s">
        <v>763</v>
      </c>
      <c r="E192" s="7">
        <v>4002</v>
      </c>
      <c r="F192" s="4">
        <v>20</v>
      </c>
      <c r="G192" s="4" t="str">
        <f>+VLOOKUP(E192,CeCos!$A$2:$B$49,2,0)</f>
        <v>Ventas Cárnica</v>
      </c>
      <c r="H192" s="4" t="s">
        <v>755</v>
      </c>
      <c r="I192" s="4" t="str">
        <f>+VLOOKUP(E192,CeCos!$A$2:$D$49,4,0)</f>
        <v>Comercial Cárnica</v>
      </c>
      <c r="J192" s="4" t="s">
        <v>21</v>
      </c>
      <c r="K192" s="8">
        <v>33060</v>
      </c>
      <c r="L192" s="4">
        <v>34</v>
      </c>
      <c r="M192" s="4" t="s">
        <v>23</v>
      </c>
      <c r="N192" s="4" t="s">
        <v>24</v>
      </c>
      <c r="P192" s="4" t="s">
        <v>25</v>
      </c>
      <c r="R192" s="4" t="s">
        <v>26</v>
      </c>
      <c r="S192" s="4" t="s">
        <v>27</v>
      </c>
      <c r="T192" s="4" t="s">
        <v>28</v>
      </c>
      <c r="U192" s="4">
        <f>+VLOOKUP(N192,'[1]Reporte de Estructura - Dotació'!$O$6:$V$527,8,0)</f>
        <v>15</v>
      </c>
      <c r="V192" s="5">
        <v>3100000</v>
      </c>
      <c r="W192" s="9">
        <f>+VLOOKUP(U192,'Bandas 2025'!$K$5:$N$16,4,0)</f>
        <v>2238729.1499999985</v>
      </c>
      <c r="X192" s="10">
        <f t="shared" si="5"/>
        <v>1.3847141803643384</v>
      </c>
      <c r="Y192" s="10" t="str">
        <f t="shared" si="6"/>
        <v>FUERA DE BANDA</v>
      </c>
    </row>
    <row r="193" spans="1:25" x14ac:dyDescent="0.25">
      <c r="A193" s="4" t="s">
        <v>17</v>
      </c>
      <c r="B193" s="4" t="s">
        <v>18</v>
      </c>
      <c r="C193" s="4" t="s">
        <v>447</v>
      </c>
      <c r="D193" s="4" t="s">
        <v>448</v>
      </c>
      <c r="E193" s="7">
        <v>6005</v>
      </c>
      <c r="F193" s="4">
        <v>27</v>
      </c>
      <c r="G193" s="4" t="str">
        <f>+VLOOKUP(E193,CeCos!$A$2:$B$49,2,0)</f>
        <v>Fabricación Y Envasado Mezclas Polvos</v>
      </c>
      <c r="H193" s="4" t="s">
        <v>74</v>
      </c>
      <c r="I193" s="4" t="str">
        <f>+VLOOKUP(E193,CeCos!$A$2:$D$49,4,0)</f>
        <v>Producción</v>
      </c>
      <c r="J193" s="4" t="s">
        <v>21</v>
      </c>
      <c r="K193" s="8">
        <v>24072</v>
      </c>
      <c r="L193" s="4">
        <v>59</v>
      </c>
      <c r="M193" s="4" t="s">
        <v>46</v>
      </c>
      <c r="N193" s="4" t="s">
        <v>111</v>
      </c>
      <c r="P193" s="4" t="s">
        <v>25</v>
      </c>
      <c r="R193" s="4" t="s">
        <v>417</v>
      </c>
      <c r="S193" s="4" t="s">
        <v>77</v>
      </c>
      <c r="T193" s="4" t="s">
        <v>418</v>
      </c>
      <c r="U193" s="4">
        <f>+VLOOKUP(N193,'[1]Reporte de Estructura - Dotació'!$O$6:$V$527,8,0)</f>
        <v>11</v>
      </c>
      <c r="V193" s="5">
        <v>985000</v>
      </c>
      <c r="W193" s="9">
        <f>+VLOOKUP(U193,'Bandas 2025'!$K$5:$N$16,4,0)</f>
        <v>758892.33870967734</v>
      </c>
      <c r="X193" s="10">
        <f t="shared" si="5"/>
        <v>1.297944319315131</v>
      </c>
      <c r="Y193" s="10" t="str">
        <f t="shared" si="6"/>
        <v>FUERA DE BANDA</v>
      </c>
    </row>
    <row r="194" spans="1:25" x14ac:dyDescent="0.25">
      <c r="A194" s="4" t="s">
        <v>17</v>
      </c>
      <c r="B194" s="4" t="s">
        <v>18</v>
      </c>
      <c r="C194" s="4" t="s">
        <v>449</v>
      </c>
      <c r="D194" s="4" t="s">
        <v>450</v>
      </c>
      <c r="E194" s="7">
        <v>6005</v>
      </c>
      <c r="F194" s="4">
        <v>27</v>
      </c>
      <c r="G194" s="4" t="str">
        <f>+VLOOKUP(E194,CeCos!$A$2:$B$49,2,0)</f>
        <v>Fabricación Y Envasado Mezclas Polvos</v>
      </c>
      <c r="H194" s="4" t="s">
        <v>74</v>
      </c>
      <c r="I194" s="4" t="str">
        <f>+VLOOKUP(E194,CeCos!$A$2:$D$49,4,0)</f>
        <v>Producción</v>
      </c>
      <c r="J194" s="4" t="s">
        <v>21</v>
      </c>
      <c r="K194" s="8">
        <v>23945</v>
      </c>
      <c r="L194" s="4">
        <v>59</v>
      </c>
      <c r="M194" s="4" t="s">
        <v>46</v>
      </c>
      <c r="N194" s="4" t="s">
        <v>111</v>
      </c>
      <c r="P194" s="4" t="s">
        <v>25</v>
      </c>
      <c r="R194" s="4" t="s">
        <v>417</v>
      </c>
      <c r="S194" s="4" t="s">
        <v>77</v>
      </c>
      <c r="T194" s="4" t="s">
        <v>418</v>
      </c>
      <c r="U194" s="4">
        <f>+VLOOKUP(N194,'[1]Reporte de Estructura - Dotació'!$O$6:$V$527,8,0)</f>
        <v>11</v>
      </c>
      <c r="V194" s="5">
        <v>740000</v>
      </c>
      <c r="W194" s="9">
        <f>+VLOOKUP(U194,'Bandas 2025'!$K$5:$N$16,4,0)</f>
        <v>758892.33870967734</v>
      </c>
      <c r="X194" s="10">
        <f t="shared" si="5"/>
        <v>0.97510537694740806</v>
      </c>
      <c r="Y194" s="10" t="str">
        <f t="shared" si="6"/>
        <v>DENTRO DE BANDA</v>
      </c>
    </row>
    <row r="195" spans="1:25" x14ac:dyDescent="0.25">
      <c r="A195" s="4" t="s">
        <v>17</v>
      </c>
      <c r="B195" s="4" t="s">
        <v>18</v>
      </c>
      <c r="C195" s="4" t="s">
        <v>893</v>
      </c>
      <c r="D195" s="4" t="s">
        <v>894</v>
      </c>
      <c r="E195" s="7">
        <v>6013</v>
      </c>
      <c r="F195" s="4">
        <v>27</v>
      </c>
      <c r="G195" s="4" t="str">
        <f>+VLOOKUP(E195,CeCos!$A$2:$B$49,2,0)</f>
        <v>Planta Mezclado 2</v>
      </c>
      <c r="H195" s="4" t="s">
        <v>74</v>
      </c>
      <c r="I195" s="4" t="str">
        <f>+VLOOKUP(E195,CeCos!$A$2:$D$49,4,0)</f>
        <v>Producción</v>
      </c>
      <c r="J195" s="4" t="s">
        <v>21</v>
      </c>
      <c r="K195" s="8">
        <v>28622</v>
      </c>
      <c r="L195" s="4">
        <v>46</v>
      </c>
      <c r="M195" s="4" t="s">
        <v>23</v>
      </c>
      <c r="N195" s="4" t="s">
        <v>111</v>
      </c>
      <c r="P195" s="4" t="s">
        <v>25</v>
      </c>
      <c r="R195" s="4" t="s">
        <v>76</v>
      </c>
      <c r="S195" s="4" t="s">
        <v>77</v>
      </c>
      <c r="T195" s="4" t="s">
        <v>78</v>
      </c>
      <c r="U195" s="4">
        <f>+VLOOKUP(N195,'[1]Reporte de Estructura - Dotació'!$O$6:$V$527,8,0)</f>
        <v>11</v>
      </c>
      <c r="V195" s="5">
        <v>590000</v>
      </c>
      <c r="W195" s="9">
        <f>+VLOOKUP(U195,'Bandas 2025'!$K$5:$N$16,4,0)</f>
        <v>758892.33870967734</v>
      </c>
      <c r="X195" s="10">
        <f t="shared" ref="X195:X258" si="7">+V195/W195</f>
        <v>0.77744888162023074</v>
      </c>
      <c r="Y195" s="10" t="str">
        <f t="shared" ref="Y195:Y258" si="8">+IF(AND(X195&gt;=80%,X195&lt;=120%),"DENTRO DE BANDA","FUERA DE BANDA")</f>
        <v>FUERA DE BANDA</v>
      </c>
    </row>
    <row r="196" spans="1:25" x14ac:dyDescent="0.25">
      <c r="A196" s="4" t="s">
        <v>17</v>
      </c>
      <c r="B196" s="4" t="s">
        <v>18</v>
      </c>
      <c r="C196" s="4" t="s">
        <v>1099</v>
      </c>
      <c r="D196" s="4" t="s">
        <v>1100</v>
      </c>
      <c r="E196" s="7">
        <v>7001</v>
      </c>
      <c r="F196" s="4">
        <v>2</v>
      </c>
      <c r="G196" s="4" t="str">
        <f>+VLOOKUP(E196,CeCos!$A$2:$B$49,2,0)</f>
        <v>Crédito Y Cobranza</v>
      </c>
      <c r="H196" s="4" t="s">
        <v>45</v>
      </c>
      <c r="I196" s="4" t="str">
        <f>+VLOOKUP(E196,CeCos!$A$2:$D$49,4,0)</f>
        <v>Finanzas</v>
      </c>
      <c r="J196" s="4" t="s">
        <v>21</v>
      </c>
      <c r="K196" s="8">
        <v>31264</v>
      </c>
      <c r="L196" s="4">
        <v>39</v>
      </c>
      <c r="M196" s="4" t="s">
        <v>23</v>
      </c>
      <c r="N196" s="4" t="s">
        <v>66</v>
      </c>
      <c r="P196" s="4" t="s">
        <v>25</v>
      </c>
      <c r="R196" s="4" t="s">
        <v>67</v>
      </c>
      <c r="S196" s="4" t="s">
        <v>68</v>
      </c>
      <c r="T196" s="4" t="s">
        <v>69</v>
      </c>
      <c r="U196" s="4">
        <f>+VLOOKUP(N196,'[1]Reporte de Estructura - Dotació'!$O$6:$V$527,8,0)</f>
        <v>14</v>
      </c>
      <c r="V196" s="5">
        <v>1417000</v>
      </c>
      <c r="W196" s="9">
        <f>+VLOOKUP(U196,'Bandas 2025'!$K$5:$N$16,4,0)</f>
        <v>1622267.4999999986</v>
      </c>
      <c r="X196" s="10">
        <f t="shared" si="7"/>
        <v>0.87346877133395151</v>
      </c>
      <c r="Y196" s="10" t="str">
        <f t="shared" si="8"/>
        <v>DENTRO DE BANDA</v>
      </c>
    </row>
    <row r="197" spans="1:25" x14ac:dyDescent="0.25">
      <c r="A197" s="4" t="s">
        <v>17</v>
      </c>
      <c r="B197" s="4" t="s">
        <v>18</v>
      </c>
      <c r="C197" s="4" t="s">
        <v>1057</v>
      </c>
      <c r="D197" s="4" t="s">
        <v>1058</v>
      </c>
      <c r="E197" s="7">
        <v>3004</v>
      </c>
      <c r="F197" s="4">
        <v>22</v>
      </c>
      <c r="G197" s="4" t="str">
        <f>+VLOOKUP(E197,CeCos!$A$2:$B$49,2,0)</f>
        <v>Marketing Fragancias</v>
      </c>
      <c r="H197" s="4" t="s">
        <v>151</v>
      </c>
      <c r="I197" s="4" t="str">
        <f>+VLOOKUP(E197,CeCos!$A$2:$D$49,4,0)</f>
        <v>Comercial Fragancias</v>
      </c>
      <c r="J197" s="4" t="s">
        <v>21</v>
      </c>
      <c r="K197" s="8">
        <v>35451</v>
      </c>
      <c r="L197" s="4">
        <v>28</v>
      </c>
      <c r="M197" s="4" t="s">
        <v>23</v>
      </c>
      <c r="N197" s="4" t="s">
        <v>670</v>
      </c>
      <c r="P197" s="4" t="s">
        <v>25</v>
      </c>
      <c r="R197" s="4" t="s">
        <v>788</v>
      </c>
      <c r="S197" s="4" t="s">
        <v>696</v>
      </c>
      <c r="T197" s="4" t="s">
        <v>789</v>
      </c>
      <c r="U197" s="4">
        <f>+VLOOKUP(N197,'[1]Reporte de Estructura - Dotació'!$O$6:$V$527,8,0)</f>
        <v>14</v>
      </c>
      <c r="V197" s="5">
        <v>1300000</v>
      </c>
      <c r="W197" s="9">
        <f>+VLOOKUP(U197,'Bandas 2025'!$K$5:$N$16,4,0)</f>
        <v>1622267.4999999986</v>
      </c>
      <c r="X197" s="10">
        <f t="shared" si="7"/>
        <v>0.80134749663665283</v>
      </c>
      <c r="Y197" s="10" t="str">
        <f t="shared" si="8"/>
        <v>DENTRO DE BANDA</v>
      </c>
    </row>
    <row r="198" spans="1:25" x14ac:dyDescent="0.25">
      <c r="A198" s="4" t="s">
        <v>17</v>
      </c>
      <c r="B198" s="4" t="s">
        <v>18</v>
      </c>
      <c r="C198" s="4" t="s">
        <v>1174</v>
      </c>
      <c r="D198" s="4" t="s">
        <v>1175</v>
      </c>
      <c r="E198" s="7">
        <v>7201</v>
      </c>
      <c r="F198" s="4">
        <v>2</v>
      </c>
      <c r="G198" s="4" t="str">
        <f>+VLOOKUP(E198,CeCos!$A$2:$B$49,2,0)</f>
        <v>Administración</v>
      </c>
      <c r="H198" s="4" t="s">
        <v>45</v>
      </c>
      <c r="I198" s="4" t="str">
        <f>+VLOOKUP(E198,CeCos!$A$2:$D$49,4,0)</f>
        <v>Administración</v>
      </c>
      <c r="J198" s="4" t="s">
        <v>21</v>
      </c>
      <c r="K198" s="8">
        <v>22314</v>
      </c>
      <c r="L198" s="4">
        <v>64</v>
      </c>
      <c r="M198" s="4" t="s">
        <v>46</v>
      </c>
      <c r="N198" s="4" t="s">
        <v>553</v>
      </c>
      <c r="P198" s="4" t="s">
        <v>25</v>
      </c>
      <c r="R198" s="4" t="s">
        <v>260</v>
      </c>
      <c r="S198" s="4" t="s">
        <v>261</v>
      </c>
      <c r="T198" s="4" t="s">
        <v>262</v>
      </c>
      <c r="U198" s="4">
        <f>+VLOOKUP(N198,'[1]Reporte de Estructura - Dotació'!$O$6:$V$527,8,0)</f>
        <v>12</v>
      </c>
      <c r="V198" s="5">
        <v>992000</v>
      </c>
      <c r="W198" s="9">
        <f>+VLOOKUP(U198,'Bandas 2025'!$K$5:$N$16,4,0)</f>
        <v>948599.99999999988</v>
      </c>
      <c r="X198" s="10">
        <f t="shared" si="7"/>
        <v>1.0457516339869282</v>
      </c>
      <c r="Y198" s="10" t="str">
        <f t="shared" si="8"/>
        <v>DENTRO DE BANDA</v>
      </c>
    </row>
    <row r="199" spans="1:25" x14ac:dyDescent="0.25">
      <c r="A199" s="4" t="s">
        <v>17</v>
      </c>
      <c r="B199" s="4" t="s">
        <v>18</v>
      </c>
      <c r="C199" s="4" t="s">
        <v>995</v>
      </c>
      <c r="D199" s="4" t="s">
        <v>996</v>
      </c>
      <c r="E199" s="7">
        <v>6001</v>
      </c>
      <c r="F199" s="4">
        <v>27</v>
      </c>
      <c r="G199" s="4" t="str">
        <f>+VLOOKUP(E199,CeCos!$A$2:$B$49,2,0)</f>
        <v>Administración Gral De Producción</v>
      </c>
      <c r="H199" s="4" t="s">
        <v>74</v>
      </c>
      <c r="I199" s="4" t="str">
        <f>+VLOOKUP(E199,CeCos!$A$2:$D$49,4,0)</f>
        <v>Producción</v>
      </c>
      <c r="J199" s="4" t="s">
        <v>21</v>
      </c>
      <c r="K199" s="8">
        <v>23455</v>
      </c>
      <c r="L199" s="4">
        <v>61</v>
      </c>
      <c r="M199" s="4" t="s">
        <v>46</v>
      </c>
      <c r="N199" s="4" t="s">
        <v>98</v>
      </c>
      <c r="P199" s="4" t="s">
        <v>25</v>
      </c>
      <c r="R199" s="4" t="s">
        <v>527</v>
      </c>
      <c r="S199" s="4" t="s">
        <v>528</v>
      </c>
      <c r="T199" s="4" t="s">
        <v>529</v>
      </c>
      <c r="U199" s="4">
        <f>+VLOOKUP(N199,'[1]Reporte de Estructura - Dotació'!$O$6:$V$527,8,0)</f>
        <v>14</v>
      </c>
      <c r="V199" s="5">
        <v>2510000</v>
      </c>
      <c r="W199" s="9">
        <f>+VLOOKUP(U199,'Bandas 2025'!$K$5:$N$16,4,0)</f>
        <v>1622267.4999999986</v>
      </c>
      <c r="X199" s="10">
        <f t="shared" si="7"/>
        <v>1.5472170896599988</v>
      </c>
      <c r="Y199" s="10" t="str">
        <f t="shared" si="8"/>
        <v>FUERA DE BANDA</v>
      </c>
    </row>
    <row r="200" spans="1:25" x14ac:dyDescent="0.25">
      <c r="A200" s="4" t="s">
        <v>17</v>
      </c>
      <c r="B200" s="4" t="s">
        <v>18</v>
      </c>
      <c r="C200" s="4" t="s">
        <v>835</v>
      </c>
      <c r="D200" s="4" t="s">
        <v>836</v>
      </c>
      <c r="E200" s="7">
        <v>3001</v>
      </c>
      <c r="F200" s="4">
        <v>22</v>
      </c>
      <c r="G200" s="4" t="str">
        <f>+VLOOKUP(E200,CeCos!$A$2:$B$49,2,0)</f>
        <v>Desarrollo Fragancias</v>
      </c>
      <c r="H200" s="4" t="s">
        <v>151</v>
      </c>
      <c r="I200" s="4" t="str">
        <f>+VLOOKUP(E200,CeCos!$A$2:$D$49,4,0)</f>
        <v>Laboratorio Fragancias</v>
      </c>
      <c r="J200" s="4" t="s">
        <v>21</v>
      </c>
      <c r="K200" s="8">
        <v>35283</v>
      </c>
      <c r="L200" s="4">
        <v>28</v>
      </c>
      <c r="M200" s="4" t="s">
        <v>23</v>
      </c>
      <c r="N200" s="4" t="s">
        <v>152</v>
      </c>
      <c r="P200" s="4" t="s">
        <v>25</v>
      </c>
      <c r="R200" s="4" t="s">
        <v>153</v>
      </c>
      <c r="S200" s="4" t="s">
        <v>154</v>
      </c>
      <c r="T200" s="4" t="s">
        <v>155</v>
      </c>
      <c r="U200" s="4">
        <f>+VLOOKUP(N200,'[1]Reporte de Estructura - Dotació'!$O$6:$V$527,8,0)</f>
        <v>14</v>
      </c>
      <c r="V200" s="5">
        <v>1500000</v>
      </c>
      <c r="W200" s="9">
        <f>+VLOOKUP(U200,'Bandas 2025'!$K$5:$N$16,4,0)</f>
        <v>1622267.4999999986</v>
      </c>
      <c r="X200" s="10">
        <f t="shared" si="7"/>
        <v>0.92463172688844553</v>
      </c>
      <c r="Y200" s="10" t="str">
        <f t="shared" si="8"/>
        <v>DENTRO DE BANDA</v>
      </c>
    </row>
    <row r="201" spans="1:25" x14ac:dyDescent="0.25">
      <c r="A201" s="4" t="s">
        <v>17</v>
      </c>
      <c r="B201" s="4" t="s">
        <v>18</v>
      </c>
      <c r="C201" s="4" t="s">
        <v>122</v>
      </c>
      <c r="D201" s="4" t="s">
        <v>123</v>
      </c>
      <c r="E201" s="7">
        <v>6013</v>
      </c>
      <c r="F201" s="4">
        <v>27</v>
      </c>
      <c r="G201" s="4" t="str">
        <f>+VLOOKUP(E201,CeCos!$A$2:$B$49,2,0)</f>
        <v>Planta Mezclado 2</v>
      </c>
      <c r="H201" s="4" t="s">
        <v>74</v>
      </c>
      <c r="I201" s="4" t="str">
        <f>+VLOOKUP(E201,CeCos!$A$2:$D$49,4,0)</f>
        <v>Producción</v>
      </c>
      <c r="J201" s="4" t="s">
        <v>21</v>
      </c>
      <c r="K201" s="8">
        <v>24912</v>
      </c>
      <c r="L201" s="4">
        <v>57</v>
      </c>
      <c r="M201" s="4" t="s">
        <v>23</v>
      </c>
      <c r="N201" s="4" t="s">
        <v>111</v>
      </c>
      <c r="P201" s="4" t="s">
        <v>25</v>
      </c>
      <c r="R201" s="4" t="s">
        <v>76</v>
      </c>
      <c r="S201" s="4" t="s">
        <v>77</v>
      </c>
      <c r="T201" s="4" t="s">
        <v>78</v>
      </c>
      <c r="U201" s="4">
        <f>+VLOOKUP(N201,'[1]Reporte de Estructura - Dotació'!$O$6:$V$527,8,0)</f>
        <v>11</v>
      </c>
      <c r="V201" s="5">
        <v>985000</v>
      </c>
      <c r="W201" s="9">
        <f>+VLOOKUP(U201,'Bandas 2025'!$K$5:$N$16,4,0)</f>
        <v>758892.33870967734</v>
      </c>
      <c r="X201" s="10">
        <f t="shared" si="7"/>
        <v>1.297944319315131</v>
      </c>
      <c r="Y201" s="10" t="str">
        <f t="shared" si="8"/>
        <v>FUERA DE BANDA</v>
      </c>
    </row>
    <row r="202" spans="1:25" x14ac:dyDescent="0.25">
      <c r="A202" s="4" t="s">
        <v>17</v>
      </c>
      <c r="B202" s="4" t="s">
        <v>18</v>
      </c>
      <c r="C202" s="4" t="s">
        <v>997</v>
      </c>
      <c r="D202" s="4" t="s">
        <v>998</v>
      </c>
      <c r="E202" s="7">
        <v>6001</v>
      </c>
      <c r="F202" s="4">
        <v>27</v>
      </c>
      <c r="G202" s="4" t="str">
        <f>+VLOOKUP(E202,CeCos!$A$2:$B$49,2,0)</f>
        <v>Administración Gral De Producción</v>
      </c>
      <c r="H202" s="4" t="s">
        <v>74</v>
      </c>
      <c r="I202" s="4" t="str">
        <f>+VLOOKUP(E202,CeCos!$A$2:$D$49,4,0)</f>
        <v>Producción</v>
      </c>
      <c r="J202" s="4" t="s">
        <v>21</v>
      </c>
      <c r="K202" s="8">
        <v>31552</v>
      </c>
      <c r="L202" s="4">
        <v>38</v>
      </c>
      <c r="M202" s="4" t="s">
        <v>46</v>
      </c>
      <c r="N202" s="4" t="s">
        <v>98</v>
      </c>
      <c r="P202" s="4" t="s">
        <v>25</v>
      </c>
      <c r="R202" s="4" t="s">
        <v>527</v>
      </c>
      <c r="S202" s="4" t="s">
        <v>528</v>
      </c>
      <c r="T202" s="4" t="s">
        <v>529</v>
      </c>
      <c r="U202" s="4">
        <f>+VLOOKUP(N202,'[1]Reporte de Estructura - Dotació'!$O$6:$V$527,8,0)</f>
        <v>14</v>
      </c>
      <c r="V202" s="5">
        <v>1100000</v>
      </c>
      <c r="W202" s="9">
        <f>+VLOOKUP(U202,'Bandas 2025'!$K$5:$N$16,4,0)</f>
        <v>1622267.4999999986</v>
      </c>
      <c r="X202" s="10">
        <f t="shared" si="7"/>
        <v>0.67806326638486003</v>
      </c>
      <c r="Y202" s="10" t="str">
        <f t="shared" si="8"/>
        <v>FUERA DE BANDA</v>
      </c>
    </row>
    <row r="203" spans="1:25" x14ac:dyDescent="0.25">
      <c r="A203" s="4" t="s">
        <v>17</v>
      </c>
      <c r="B203" s="4" t="s">
        <v>18</v>
      </c>
      <c r="C203" s="4" t="s">
        <v>1038</v>
      </c>
      <c r="D203" s="4" t="s">
        <v>1039</v>
      </c>
      <c r="E203" s="7">
        <v>7002</v>
      </c>
      <c r="F203" s="4">
        <v>2</v>
      </c>
      <c r="G203" s="4" t="str">
        <f>+VLOOKUP(E203,CeCos!$A$2:$B$49,2,0)</f>
        <v>Contabilidad</v>
      </c>
      <c r="H203" s="4" t="s">
        <v>45</v>
      </c>
      <c r="I203" s="4" t="str">
        <f>+VLOOKUP(E203,CeCos!$A$2:$D$49,4,0)</f>
        <v>Finanzas</v>
      </c>
      <c r="J203" s="4" t="s">
        <v>21</v>
      </c>
      <c r="K203" s="8">
        <v>36131</v>
      </c>
      <c r="L203" s="4">
        <v>26</v>
      </c>
      <c r="M203" s="4" t="s">
        <v>23</v>
      </c>
      <c r="N203" s="4" t="s">
        <v>1032</v>
      </c>
      <c r="P203" s="4" t="s">
        <v>25</v>
      </c>
      <c r="R203" s="4" t="s">
        <v>1033</v>
      </c>
      <c r="S203" s="4" t="s">
        <v>1034</v>
      </c>
      <c r="T203" s="4" t="s">
        <v>1035</v>
      </c>
      <c r="U203" s="4">
        <f>+VLOOKUP(N203,'[1]Reporte de Estructura - Dotació'!$O$6:$V$527,8,0)</f>
        <v>15</v>
      </c>
      <c r="V203" s="5">
        <v>1200000</v>
      </c>
      <c r="W203" s="9">
        <f>+VLOOKUP(U203,'Bandas 2025'!$K$5:$N$16,4,0)</f>
        <v>2238729.1499999985</v>
      </c>
      <c r="X203" s="10">
        <f t="shared" si="7"/>
        <v>0.53601839239909876</v>
      </c>
      <c r="Y203" s="10" t="str">
        <f t="shared" si="8"/>
        <v>FUERA DE BANDA</v>
      </c>
    </row>
    <row r="204" spans="1:25" x14ac:dyDescent="0.25">
      <c r="A204" s="4" t="s">
        <v>17</v>
      </c>
      <c r="B204" s="4" t="s">
        <v>18</v>
      </c>
      <c r="C204" s="4" t="s">
        <v>239</v>
      </c>
      <c r="D204" s="4" t="s">
        <v>240</v>
      </c>
      <c r="E204" s="7">
        <v>2003</v>
      </c>
      <c r="F204" s="4">
        <v>61</v>
      </c>
      <c r="G204" s="4" t="str">
        <f>+VLOOKUP(E204,CeCos!$A$2:$B$49,2,0)</f>
        <v>Desarrollo Sabores Bebidas</v>
      </c>
      <c r="H204" s="4" t="s">
        <v>22</v>
      </c>
      <c r="I204" s="4" t="str">
        <f>+VLOOKUP(E204,CeCos!$A$2:$D$49,4,0)</f>
        <v>Laboratorio Sabores</v>
      </c>
      <c r="J204" s="4" t="s">
        <v>21</v>
      </c>
      <c r="K204" s="8">
        <v>36994</v>
      </c>
      <c r="L204" s="4">
        <v>23</v>
      </c>
      <c r="M204" s="4" t="s">
        <v>23</v>
      </c>
      <c r="N204" s="4" t="s">
        <v>84</v>
      </c>
      <c r="P204" s="4" t="s">
        <v>25</v>
      </c>
      <c r="R204" s="4" t="s">
        <v>1279</v>
      </c>
      <c r="S204" s="4" t="s">
        <v>1404</v>
      </c>
      <c r="T204" s="4" t="s">
        <v>826</v>
      </c>
      <c r="U204" s="4">
        <f>+VLOOKUP(N204,'[1]Reporte de Estructura - Dotació'!$O$6:$V$527,8,0)</f>
        <v>13</v>
      </c>
      <c r="V204" s="5">
        <v>682000</v>
      </c>
      <c r="W204" s="9">
        <f>+VLOOKUP(U204,'Bandas 2025'!$K$5:$N$16,4,0)</f>
        <v>1233179.9999999998</v>
      </c>
      <c r="X204" s="10">
        <f t="shared" si="7"/>
        <v>0.55304172951231789</v>
      </c>
      <c r="Y204" s="10" t="str">
        <f t="shared" si="8"/>
        <v>FUERA DE BANDA</v>
      </c>
    </row>
    <row r="205" spans="1:25" x14ac:dyDescent="0.25">
      <c r="A205" s="4" t="s">
        <v>17</v>
      </c>
      <c r="B205" s="4" t="s">
        <v>18</v>
      </c>
      <c r="C205" s="4" t="s">
        <v>183</v>
      </c>
      <c r="D205" s="4" t="s">
        <v>184</v>
      </c>
      <c r="E205" s="7">
        <v>6201</v>
      </c>
      <c r="F205" s="4">
        <v>2</v>
      </c>
      <c r="G205" s="4" t="str">
        <f>+VLOOKUP(E205,CeCos!$A$2:$B$49,2,0)</f>
        <v>Compras Internacionales</v>
      </c>
      <c r="H205" s="4" t="s">
        <v>45</v>
      </c>
      <c r="I205" s="4" t="str">
        <f>+VLOOKUP(E205,CeCos!$A$2:$D$49,4,0)</f>
        <v>Abastecimiento</v>
      </c>
      <c r="J205" s="4" t="s">
        <v>21</v>
      </c>
      <c r="K205" s="8">
        <v>30156</v>
      </c>
      <c r="L205" s="4">
        <v>42</v>
      </c>
      <c r="M205" s="4" t="s">
        <v>23</v>
      </c>
      <c r="N205" s="4" t="s">
        <v>185</v>
      </c>
      <c r="P205" s="4" t="s">
        <v>25</v>
      </c>
      <c r="R205" s="4" t="s">
        <v>55</v>
      </c>
      <c r="S205" s="4" t="s">
        <v>56</v>
      </c>
      <c r="T205" s="4" t="s">
        <v>57</v>
      </c>
      <c r="U205" s="4">
        <f>+VLOOKUP(N205,'[1]Reporte de Estructura - Dotació'!$O$6:$V$527,8,0)</f>
        <v>13</v>
      </c>
      <c r="V205" s="5">
        <v>1346000</v>
      </c>
      <c r="W205" s="9">
        <f>+VLOOKUP(U205,'Bandas 2025'!$K$5:$N$16,4,0)</f>
        <v>1233179.9999999998</v>
      </c>
      <c r="X205" s="10">
        <f t="shared" si="7"/>
        <v>1.0914870497413194</v>
      </c>
      <c r="Y205" s="10" t="str">
        <f t="shared" si="8"/>
        <v>DENTRO DE BANDA</v>
      </c>
    </row>
    <row r="206" spans="1:25" x14ac:dyDescent="0.25">
      <c r="A206" s="4" t="s">
        <v>17</v>
      </c>
      <c r="B206" s="4" t="s">
        <v>18</v>
      </c>
      <c r="C206" s="4" t="s">
        <v>451</v>
      </c>
      <c r="D206" s="4" t="s">
        <v>452</v>
      </c>
      <c r="E206" s="7">
        <v>6006</v>
      </c>
      <c r="F206" s="4">
        <v>27</v>
      </c>
      <c r="G206" s="4" t="str">
        <f>+VLOOKUP(E206,CeCos!$A$2:$B$49,2,0)</f>
        <v>Planta De Muestras</v>
      </c>
      <c r="H206" s="4" t="s">
        <v>74</v>
      </c>
      <c r="I206" s="4" t="str">
        <f>+VLOOKUP(E206,CeCos!$A$2:$D$49,4,0)</f>
        <v>Producción</v>
      </c>
      <c r="J206" s="4" t="s">
        <v>21</v>
      </c>
      <c r="K206" s="8">
        <v>23587</v>
      </c>
      <c r="L206" s="4">
        <v>60</v>
      </c>
      <c r="M206" s="4" t="s">
        <v>46</v>
      </c>
      <c r="N206" s="4" t="s">
        <v>111</v>
      </c>
      <c r="P206" s="4" t="s">
        <v>25</v>
      </c>
      <c r="R206" s="4" t="s">
        <v>453</v>
      </c>
      <c r="S206" s="4" t="s">
        <v>136</v>
      </c>
      <c r="T206" s="4" t="s">
        <v>454</v>
      </c>
      <c r="U206" s="4">
        <f>+VLOOKUP(N206,'[1]Reporte de Estructura - Dotació'!$O$6:$V$527,8,0)</f>
        <v>11</v>
      </c>
      <c r="V206" s="5">
        <v>1260000</v>
      </c>
      <c r="W206" s="9">
        <f>+VLOOKUP(U206,'Bandas 2025'!$K$5:$N$16,4,0)</f>
        <v>758892.33870967734</v>
      </c>
      <c r="X206" s="10">
        <f t="shared" si="7"/>
        <v>1.6603145607482894</v>
      </c>
      <c r="Y206" s="10" t="str">
        <f t="shared" si="8"/>
        <v>FUERA DE BANDA</v>
      </c>
    </row>
    <row r="207" spans="1:25" x14ac:dyDescent="0.25">
      <c r="A207" s="4" t="s">
        <v>17</v>
      </c>
      <c r="B207" s="4" t="s">
        <v>18</v>
      </c>
      <c r="C207" s="4" t="s">
        <v>52</v>
      </c>
      <c r="D207" s="4" t="s">
        <v>53</v>
      </c>
      <c r="E207" s="7">
        <v>6202</v>
      </c>
      <c r="F207" s="4">
        <v>2</v>
      </c>
      <c r="G207" s="4" t="str">
        <f>+VLOOKUP(E207,CeCos!$A$2:$B$49,2,0)</f>
        <v>Compras Nacionales</v>
      </c>
      <c r="H207" s="4" t="s">
        <v>45</v>
      </c>
      <c r="I207" s="4" t="str">
        <f>+VLOOKUP(E207,CeCos!$A$2:$D$49,4,0)</f>
        <v>Abastecimiento</v>
      </c>
      <c r="J207" s="4" t="s">
        <v>21</v>
      </c>
      <c r="K207" s="8">
        <v>32875</v>
      </c>
      <c r="L207" s="4">
        <v>35</v>
      </c>
      <c r="M207" s="4" t="s">
        <v>46</v>
      </c>
      <c r="N207" s="4" t="s">
        <v>54</v>
      </c>
      <c r="P207" s="4" t="s">
        <v>25</v>
      </c>
      <c r="R207" s="4" t="s">
        <v>55</v>
      </c>
      <c r="S207" s="4" t="s">
        <v>56</v>
      </c>
      <c r="T207" s="4" t="s">
        <v>57</v>
      </c>
      <c r="U207" s="4">
        <f>+VLOOKUP(N207,'[1]Reporte de Estructura - Dotació'!$O$6:$V$527,8,0)</f>
        <v>15</v>
      </c>
      <c r="V207" s="5">
        <v>2100000</v>
      </c>
      <c r="W207" s="9">
        <f>+VLOOKUP(U207,'Bandas 2025'!$K$5:$N$16,4,0)</f>
        <v>2238729.1499999985</v>
      </c>
      <c r="X207" s="10">
        <f t="shared" si="7"/>
        <v>0.93803218669842281</v>
      </c>
      <c r="Y207" s="10" t="str">
        <f t="shared" si="8"/>
        <v>DENTRO DE BANDA</v>
      </c>
    </row>
    <row r="208" spans="1:25" x14ac:dyDescent="0.25">
      <c r="A208" s="4" t="s">
        <v>17</v>
      </c>
      <c r="B208" s="4" t="s">
        <v>18</v>
      </c>
      <c r="C208" s="4" t="s">
        <v>58</v>
      </c>
      <c r="D208" s="4" t="s">
        <v>59</v>
      </c>
      <c r="E208" s="7">
        <v>7101</v>
      </c>
      <c r="F208" s="4">
        <v>2</v>
      </c>
      <c r="G208" s="4" t="str">
        <f>+VLOOKUP(E208,CeCos!$A$2:$B$49,2,0)</f>
        <v>Informática</v>
      </c>
      <c r="H208" s="4" t="s">
        <v>45</v>
      </c>
      <c r="I208" s="4" t="str">
        <f>+VLOOKUP(E208,CeCos!$A$2:$D$49,4,0)</f>
        <v>T.I</v>
      </c>
      <c r="J208" s="4" t="s">
        <v>21</v>
      </c>
      <c r="K208" s="8">
        <v>28770</v>
      </c>
      <c r="L208" s="4">
        <v>46</v>
      </c>
      <c r="M208" s="4" t="s">
        <v>23</v>
      </c>
      <c r="N208" s="4" t="s">
        <v>60</v>
      </c>
      <c r="P208" s="4" t="s">
        <v>25</v>
      </c>
      <c r="R208" s="4" t="s">
        <v>61</v>
      </c>
      <c r="S208" s="4" t="s">
        <v>62</v>
      </c>
      <c r="T208" s="4" t="s">
        <v>63</v>
      </c>
      <c r="U208" s="4">
        <f>+VLOOKUP(N208,'[1]Reporte de Estructura - Dotació'!$O$6:$V$527,8,0)</f>
        <v>15</v>
      </c>
      <c r="V208" s="5">
        <v>2250000</v>
      </c>
      <c r="W208" s="9">
        <f>+VLOOKUP(U208,'Bandas 2025'!$K$5:$N$16,4,0)</f>
        <v>2238729.1499999985</v>
      </c>
      <c r="X208" s="10">
        <f t="shared" si="7"/>
        <v>1.0050344857483102</v>
      </c>
      <c r="Y208" s="10" t="str">
        <f t="shared" si="8"/>
        <v>DENTRO DE BANDA</v>
      </c>
    </row>
    <row r="209" spans="1:25" x14ac:dyDescent="0.25">
      <c r="A209" s="4" t="s">
        <v>17</v>
      </c>
      <c r="B209" s="4" t="s">
        <v>18</v>
      </c>
      <c r="C209" s="4" t="s">
        <v>1059</v>
      </c>
      <c r="D209" s="4" t="s">
        <v>1060</v>
      </c>
      <c r="E209" s="7">
        <v>3004</v>
      </c>
      <c r="F209" s="4">
        <v>22</v>
      </c>
      <c r="G209" s="4" t="str">
        <f>+VLOOKUP(E209,CeCos!$A$2:$B$49,2,0)</f>
        <v>Marketing Fragancias</v>
      </c>
      <c r="H209" s="4" t="s">
        <v>151</v>
      </c>
      <c r="I209" s="4" t="str">
        <f>+VLOOKUP(E209,CeCos!$A$2:$D$49,4,0)</f>
        <v>Comercial Fragancias</v>
      </c>
      <c r="J209" s="4" t="s">
        <v>21</v>
      </c>
      <c r="K209" s="8">
        <v>36334</v>
      </c>
      <c r="L209" s="4">
        <v>25</v>
      </c>
      <c r="M209" s="4" t="s">
        <v>23</v>
      </c>
      <c r="N209" s="4" t="s">
        <v>670</v>
      </c>
      <c r="P209" s="4" t="s">
        <v>25</v>
      </c>
      <c r="R209" s="4" t="s">
        <v>788</v>
      </c>
      <c r="S209" s="4" t="s">
        <v>696</v>
      </c>
      <c r="T209" s="4" t="s">
        <v>789</v>
      </c>
      <c r="U209" s="4">
        <f>+VLOOKUP(N209,'[1]Reporte de Estructura - Dotació'!$O$6:$V$527,8,0)</f>
        <v>14</v>
      </c>
      <c r="V209" s="5">
        <v>1300000</v>
      </c>
      <c r="W209" s="9">
        <f>+VLOOKUP(U209,'Bandas 2025'!$K$5:$N$16,4,0)</f>
        <v>1622267.4999999986</v>
      </c>
      <c r="X209" s="10">
        <f t="shared" si="7"/>
        <v>0.80134749663665283</v>
      </c>
      <c r="Y209" s="10" t="str">
        <f t="shared" si="8"/>
        <v>DENTRO DE BANDA</v>
      </c>
    </row>
    <row r="210" spans="1:25" x14ac:dyDescent="0.25">
      <c r="A210" s="4" t="s">
        <v>17</v>
      </c>
      <c r="B210" s="4" t="s">
        <v>18</v>
      </c>
      <c r="C210" s="4" t="s">
        <v>226</v>
      </c>
      <c r="D210" s="4" t="s">
        <v>1096</v>
      </c>
      <c r="E210" s="7">
        <v>3001</v>
      </c>
      <c r="F210" s="4">
        <v>22</v>
      </c>
      <c r="G210" s="4" t="str">
        <f>+VLOOKUP(E210,CeCos!$A$2:$B$49,2,0)</f>
        <v>Desarrollo Fragancias</v>
      </c>
      <c r="H210" s="4" t="s">
        <v>151</v>
      </c>
      <c r="I210" s="4" t="str">
        <f>+VLOOKUP(E210,CeCos!$A$2:$D$49,4,0)</f>
        <v>Laboratorio Fragancias</v>
      </c>
      <c r="J210" s="4" t="s">
        <v>21</v>
      </c>
      <c r="K210" s="8">
        <v>23396</v>
      </c>
      <c r="L210" s="4">
        <v>61</v>
      </c>
      <c r="M210" s="4" t="s">
        <v>46</v>
      </c>
      <c r="N210" s="4" t="s">
        <v>225</v>
      </c>
      <c r="P210" s="4" t="s">
        <v>25</v>
      </c>
      <c r="R210" s="4" t="s">
        <v>657</v>
      </c>
      <c r="S210" s="4" t="s">
        <v>658</v>
      </c>
      <c r="T210" s="4" t="s">
        <v>659</v>
      </c>
      <c r="U210" s="4">
        <f>+VLOOKUP(N210,'[1]Reporte de Estructura - Dotació'!$O$6:$V$527,8,0)</f>
        <v>17</v>
      </c>
      <c r="V210" s="5">
        <v>3380000</v>
      </c>
      <c r="W210" s="9">
        <f>+VLOOKUP(U210,'Bandas 2025'!$K$5:$N$16,4,0)</f>
        <v>4577753.3659199979</v>
      </c>
      <c r="X210" s="10">
        <f t="shared" si="7"/>
        <v>0.73835345197124147</v>
      </c>
      <c r="Y210" s="10" t="str">
        <f t="shared" si="8"/>
        <v>FUERA DE BANDA</v>
      </c>
    </row>
    <row r="211" spans="1:25" x14ac:dyDescent="0.25">
      <c r="A211" s="4" t="s">
        <v>17</v>
      </c>
      <c r="B211" s="4" t="s">
        <v>18</v>
      </c>
      <c r="C211" s="4" t="s">
        <v>196</v>
      </c>
      <c r="D211" s="4" t="s">
        <v>197</v>
      </c>
      <c r="E211" s="7">
        <v>1002</v>
      </c>
      <c r="F211" s="4">
        <v>27</v>
      </c>
      <c r="G211" s="4" t="str">
        <f>+VLOOKUP(E211,CeCos!$A$2:$B$49,2,0)</f>
        <v>Oper. Comerciales Internacionales</v>
      </c>
      <c r="H211" s="4" t="s">
        <v>74</v>
      </c>
      <c r="I211" s="4" t="str">
        <f>+VLOOKUP(E211,CeCos!$A$2:$D$49,4,0)</f>
        <v>Exportaciones</v>
      </c>
      <c r="J211" s="4" t="s">
        <v>21</v>
      </c>
      <c r="K211" s="8">
        <v>32916</v>
      </c>
      <c r="L211" s="4">
        <v>35</v>
      </c>
      <c r="M211" s="4" t="s">
        <v>23</v>
      </c>
      <c r="N211" s="4" t="s">
        <v>190</v>
      </c>
      <c r="P211" s="4" t="s">
        <v>25</v>
      </c>
      <c r="R211" s="4" t="s">
        <v>191</v>
      </c>
      <c r="S211" s="4" t="s">
        <v>192</v>
      </c>
      <c r="T211" s="4" t="s">
        <v>193</v>
      </c>
      <c r="U211" s="4">
        <f>+VLOOKUP(N211,'[1]Reporte de Estructura - Dotació'!$O$6:$V$527,8,0)</f>
        <v>13</v>
      </c>
      <c r="V211" s="5">
        <v>1200000</v>
      </c>
      <c r="W211" s="9">
        <f>+VLOOKUP(U211,'Bandas 2025'!$K$5:$N$16,4,0)</f>
        <v>1233179.9999999998</v>
      </c>
      <c r="X211" s="10">
        <f t="shared" si="7"/>
        <v>0.97309395222108708</v>
      </c>
      <c r="Y211" s="10" t="str">
        <f t="shared" si="8"/>
        <v>DENTRO DE BANDA</v>
      </c>
    </row>
    <row r="212" spans="1:25" x14ac:dyDescent="0.25">
      <c r="A212" s="4" t="s">
        <v>299</v>
      </c>
      <c r="B212" s="4" t="s">
        <v>18</v>
      </c>
      <c r="C212" s="4" t="s">
        <v>581</v>
      </c>
      <c r="D212" s="4" t="s">
        <v>582</v>
      </c>
      <c r="E212" s="7">
        <v>6012</v>
      </c>
      <c r="F212" s="4">
        <v>104</v>
      </c>
      <c r="G212" s="4" t="str">
        <f>+VLOOKUP(E212,CeCos!$A$2:$B$49,2,0)</f>
        <v>Planta Secado 2</v>
      </c>
      <c r="H212" s="4" t="s">
        <v>74</v>
      </c>
      <c r="I212" s="4" t="str">
        <f>+VLOOKUP(E212,CeCos!$A$2:$D$49,4,0)</f>
        <v>Producción</v>
      </c>
      <c r="J212" s="4" t="s">
        <v>21</v>
      </c>
      <c r="K212" s="8">
        <v>26157</v>
      </c>
      <c r="L212" s="4">
        <v>53</v>
      </c>
      <c r="M212" s="4" t="s">
        <v>46</v>
      </c>
      <c r="N212" s="4" t="s">
        <v>111</v>
      </c>
      <c r="P212" s="4" t="s">
        <v>303</v>
      </c>
      <c r="R212" s="4" t="s">
        <v>76</v>
      </c>
      <c r="S212" s="4" t="s">
        <v>77</v>
      </c>
      <c r="T212" s="4" t="s">
        <v>78</v>
      </c>
      <c r="U212" s="4">
        <f>+VLOOKUP(N212,'[1]Reporte de Estructura - Dotació'!$O$6:$V$527,8,0)</f>
        <v>11</v>
      </c>
      <c r="V212" s="5">
        <v>1450000</v>
      </c>
      <c r="W212" s="9">
        <f>+VLOOKUP(U212,'Bandas 2025'!$K$5:$N$16,4,0)</f>
        <v>758892.33870967734</v>
      </c>
      <c r="X212" s="10">
        <f t="shared" si="7"/>
        <v>1.9106794548293806</v>
      </c>
      <c r="Y212" s="10" t="str">
        <f t="shared" si="8"/>
        <v>FUERA DE BANDA</v>
      </c>
    </row>
    <row r="213" spans="1:25" x14ac:dyDescent="0.25">
      <c r="A213" s="4" t="s">
        <v>17</v>
      </c>
      <c r="B213" s="4" t="s">
        <v>18</v>
      </c>
      <c r="C213" s="4" t="s">
        <v>1177</v>
      </c>
      <c r="D213" s="4" t="s">
        <v>1178</v>
      </c>
      <c r="E213" s="7">
        <v>6001</v>
      </c>
      <c r="F213" s="4">
        <v>27</v>
      </c>
      <c r="G213" s="4" t="str">
        <f>+VLOOKUP(E213,CeCos!$A$2:$B$49,2,0)</f>
        <v>Administración Gral De Producción</v>
      </c>
      <c r="H213" s="4" t="s">
        <v>74</v>
      </c>
      <c r="I213" s="4" t="str">
        <f>+VLOOKUP(E213,CeCos!$A$2:$D$49,4,0)</f>
        <v>Producción</v>
      </c>
      <c r="J213" s="4" t="s">
        <v>21</v>
      </c>
      <c r="K213" s="8">
        <v>35426</v>
      </c>
      <c r="L213" s="4">
        <v>28</v>
      </c>
      <c r="M213" s="4" t="s">
        <v>23</v>
      </c>
      <c r="N213" s="4" t="s">
        <v>1179</v>
      </c>
      <c r="P213" s="4" t="s">
        <v>25</v>
      </c>
      <c r="R213" s="4" t="s">
        <v>499</v>
      </c>
      <c r="S213" s="4" t="s">
        <v>500</v>
      </c>
      <c r="T213" s="4" t="s">
        <v>501</v>
      </c>
      <c r="U213" s="4">
        <f>+VLOOKUP(N213,'[1]Reporte de Estructura - Dotació'!$O$6:$V$527,8,0)</f>
        <v>15</v>
      </c>
      <c r="V213" s="5">
        <v>1865000</v>
      </c>
      <c r="W213" s="9">
        <f>+VLOOKUP(U213,'Bandas 2025'!$K$5:$N$16,4,0)</f>
        <v>2238729.1499999985</v>
      </c>
      <c r="X213" s="10">
        <f t="shared" si="7"/>
        <v>0.83306191818693265</v>
      </c>
      <c r="Y213" s="10" t="str">
        <f t="shared" si="8"/>
        <v>DENTRO DE BANDA</v>
      </c>
    </row>
    <row r="214" spans="1:25" x14ac:dyDescent="0.25">
      <c r="A214" s="4" t="s">
        <v>17</v>
      </c>
      <c r="B214" s="4" t="s">
        <v>18</v>
      </c>
      <c r="C214" s="4" t="s">
        <v>1061</v>
      </c>
      <c r="D214" s="4" t="s">
        <v>1062</v>
      </c>
      <c r="E214" s="7">
        <v>6005</v>
      </c>
      <c r="F214" s="4">
        <v>27</v>
      </c>
      <c r="G214" s="4" t="str">
        <f>+VLOOKUP(E214,CeCos!$A$2:$B$49,2,0)</f>
        <v>Fabricación Y Envasado Mezclas Polvos</v>
      </c>
      <c r="H214" s="4" t="s">
        <v>74</v>
      </c>
      <c r="I214" s="4" t="str">
        <f>+VLOOKUP(E214,CeCos!$A$2:$D$49,4,0)</f>
        <v>Producción</v>
      </c>
      <c r="J214" s="4" t="s">
        <v>21</v>
      </c>
      <c r="K214" s="8">
        <v>32430</v>
      </c>
      <c r="L214" s="4">
        <v>36</v>
      </c>
      <c r="M214" s="4" t="s">
        <v>23</v>
      </c>
      <c r="N214" s="4" t="s">
        <v>111</v>
      </c>
      <c r="P214" s="4" t="s">
        <v>25</v>
      </c>
      <c r="R214" s="4" t="s">
        <v>417</v>
      </c>
      <c r="S214" s="4" t="s">
        <v>77</v>
      </c>
      <c r="T214" s="4" t="s">
        <v>418</v>
      </c>
      <c r="U214" s="4">
        <f>+VLOOKUP(N214,'[1]Reporte de Estructura - Dotació'!$O$6:$V$527,8,0)</f>
        <v>11</v>
      </c>
      <c r="V214" s="5">
        <v>580000</v>
      </c>
      <c r="W214" s="9">
        <f>+VLOOKUP(U214,'Bandas 2025'!$K$5:$N$16,4,0)</f>
        <v>758892.33870967734</v>
      </c>
      <c r="X214" s="10">
        <f t="shared" si="7"/>
        <v>0.76427178193175227</v>
      </c>
      <c r="Y214" s="10" t="str">
        <f t="shared" si="8"/>
        <v>FUERA DE BANDA</v>
      </c>
    </row>
    <row r="215" spans="1:25" x14ac:dyDescent="0.25">
      <c r="A215" s="4" t="s">
        <v>17</v>
      </c>
      <c r="B215" s="4" t="s">
        <v>18</v>
      </c>
      <c r="C215" s="4" t="s">
        <v>881</v>
      </c>
      <c r="D215" s="4" t="s">
        <v>882</v>
      </c>
      <c r="E215" s="7">
        <v>6005</v>
      </c>
      <c r="F215" s="4">
        <v>27</v>
      </c>
      <c r="G215" s="4" t="str">
        <f>+VLOOKUP(E215,CeCos!$A$2:$B$49,2,0)</f>
        <v>Fabricación Y Envasado Mezclas Polvos</v>
      </c>
      <c r="H215" s="4" t="s">
        <v>74</v>
      </c>
      <c r="I215" s="4" t="str">
        <f>+VLOOKUP(E215,CeCos!$A$2:$D$49,4,0)</f>
        <v>Producción</v>
      </c>
      <c r="J215" s="4" t="s">
        <v>21</v>
      </c>
      <c r="K215" s="8">
        <v>32361</v>
      </c>
      <c r="L215" s="4">
        <v>36</v>
      </c>
      <c r="M215" s="4" t="s">
        <v>23</v>
      </c>
      <c r="N215" s="4" t="s">
        <v>111</v>
      </c>
      <c r="P215" s="4" t="s">
        <v>25</v>
      </c>
      <c r="R215" s="4" t="s">
        <v>417</v>
      </c>
      <c r="S215" s="4" t="s">
        <v>77</v>
      </c>
      <c r="T215" s="4" t="s">
        <v>418</v>
      </c>
      <c r="U215" s="4">
        <f>+VLOOKUP(N215,'[1]Reporte de Estructura - Dotació'!$O$6:$V$527,8,0)</f>
        <v>11</v>
      </c>
      <c r="V215" s="5">
        <v>670000</v>
      </c>
      <c r="W215" s="9">
        <f>+VLOOKUP(U215,'Bandas 2025'!$K$5:$N$16,4,0)</f>
        <v>758892.33870967734</v>
      </c>
      <c r="X215" s="10">
        <f t="shared" si="7"/>
        <v>0.88286567912805869</v>
      </c>
      <c r="Y215" s="10" t="str">
        <f t="shared" si="8"/>
        <v>DENTRO DE BANDA</v>
      </c>
    </row>
    <row r="216" spans="1:25" x14ac:dyDescent="0.25">
      <c r="A216" s="4" t="s">
        <v>17</v>
      </c>
      <c r="B216" s="4" t="s">
        <v>18</v>
      </c>
      <c r="C216" s="4" t="s">
        <v>967</v>
      </c>
      <c r="D216" s="4" t="s">
        <v>968</v>
      </c>
      <c r="E216" s="7">
        <v>6102</v>
      </c>
      <c r="F216" s="4">
        <v>27</v>
      </c>
      <c r="G216" s="4" t="str">
        <f>+VLOOKUP(E216,CeCos!$A$2:$B$49,2,0)</f>
        <v>Mantención</v>
      </c>
      <c r="H216" s="4" t="s">
        <v>74</v>
      </c>
      <c r="I216" s="4" t="str">
        <f>+VLOOKUP(E216,CeCos!$A$2:$D$49,4,0)</f>
        <v>Mantención, Infraestrutura y Medioambiebnte</v>
      </c>
      <c r="J216" s="4" t="s">
        <v>21</v>
      </c>
      <c r="K216" s="8">
        <v>29412</v>
      </c>
      <c r="L216" s="4">
        <v>44</v>
      </c>
      <c r="M216" s="4" t="s">
        <v>23</v>
      </c>
      <c r="N216" s="4" t="s">
        <v>344</v>
      </c>
      <c r="P216" s="4" t="s">
        <v>25</v>
      </c>
      <c r="R216" s="4" t="s">
        <v>345</v>
      </c>
      <c r="S216" s="4" t="s">
        <v>346</v>
      </c>
      <c r="T216" s="4" t="s">
        <v>347</v>
      </c>
      <c r="U216" s="4">
        <f>+VLOOKUP(N216,'[1]Reporte de Estructura - Dotació'!$O$6:$V$527,8,0)</f>
        <v>13</v>
      </c>
      <c r="V216" s="5">
        <v>1300000</v>
      </c>
      <c r="W216" s="9">
        <f>+VLOOKUP(U216,'Bandas 2025'!$K$5:$N$16,4,0)</f>
        <v>1233179.9999999998</v>
      </c>
      <c r="X216" s="10">
        <f t="shared" si="7"/>
        <v>1.0541851149061778</v>
      </c>
      <c r="Y216" s="10" t="str">
        <f t="shared" si="8"/>
        <v>DENTRO DE BANDA</v>
      </c>
    </row>
    <row r="217" spans="1:25" x14ac:dyDescent="0.25">
      <c r="A217" s="4" t="s">
        <v>17</v>
      </c>
      <c r="B217" s="4" t="s">
        <v>18</v>
      </c>
      <c r="C217" s="4" t="s">
        <v>70</v>
      </c>
      <c r="D217" s="4" t="s">
        <v>71</v>
      </c>
      <c r="E217" s="7">
        <v>7001</v>
      </c>
      <c r="F217" s="4">
        <v>2</v>
      </c>
      <c r="G217" s="4" t="str">
        <f>+VLOOKUP(E217,CeCos!$A$2:$B$49,2,0)</f>
        <v>Crédito Y Cobranza</v>
      </c>
      <c r="H217" s="4" t="s">
        <v>45</v>
      </c>
      <c r="I217" s="4" t="str">
        <f>+VLOOKUP(E217,CeCos!$A$2:$D$49,4,0)</f>
        <v>Finanzas</v>
      </c>
      <c r="J217" s="4" t="s">
        <v>21</v>
      </c>
      <c r="K217" s="8">
        <v>33807</v>
      </c>
      <c r="L217" s="4">
        <v>32</v>
      </c>
      <c r="M217" s="4" t="s">
        <v>23</v>
      </c>
      <c r="N217" s="4" t="s">
        <v>66</v>
      </c>
      <c r="P217" s="4" t="s">
        <v>25</v>
      </c>
      <c r="R217" s="4" t="s">
        <v>67</v>
      </c>
      <c r="S217" s="4" t="s">
        <v>68</v>
      </c>
      <c r="T217" s="4" t="s">
        <v>69</v>
      </c>
      <c r="U217" s="4">
        <f>+VLOOKUP(N217,'[1]Reporte de Estructura - Dotació'!$O$6:$V$527,8,0)</f>
        <v>14</v>
      </c>
      <c r="V217" s="5">
        <v>1210000</v>
      </c>
      <c r="W217" s="9">
        <f>+VLOOKUP(U217,'Bandas 2025'!$K$5:$N$16,4,0)</f>
        <v>1622267.4999999986</v>
      </c>
      <c r="X217" s="10">
        <f t="shared" si="7"/>
        <v>0.7458695930233461</v>
      </c>
      <c r="Y217" s="10" t="str">
        <f t="shared" si="8"/>
        <v>FUERA DE BANDA</v>
      </c>
    </row>
    <row r="218" spans="1:25" x14ac:dyDescent="0.25">
      <c r="A218" s="4" t="s">
        <v>17</v>
      </c>
      <c r="B218" s="4" t="s">
        <v>18</v>
      </c>
      <c r="C218" s="4" t="s">
        <v>565</v>
      </c>
      <c r="D218" s="4" t="s">
        <v>566</v>
      </c>
      <c r="E218" s="7">
        <v>6005</v>
      </c>
      <c r="F218" s="4">
        <v>27</v>
      </c>
      <c r="G218" s="4" t="str">
        <f>+VLOOKUP(E218,CeCos!$A$2:$B$49,2,0)</f>
        <v>Fabricación Y Envasado Mezclas Polvos</v>
      </c>
      <c r="H218" s="4" t="s">
        <v>74</v>
      </c>
      <c r="I218" s="4" t="str">
        <f>+VLOOKUP(E218,CeCos!$A$2:$D$49,4,0)</f>
        <v>Producción</v>
      </c>
      <c r="J218" s="4" t="s">
        <v>21</v>
      </c>
      <c r="K218" s="8">
        <v>31056</v>
      </c>
      <c r="L218" s="4">
        <v>40</v>
      </c>
      <c r="M218" s="4" t="s">
        <v>23</v>
      </c>
      <c r="N218" s="4" t="s">
        <v>136</v>
      </c>
      <c r="P218" s="4" t="s">
        <v>25</v>
      </c>
      <c r="R218" s="4" t="s">
        <v>417</v>
      </c>
      <c r="S218" s="4" t="s">
        <v>77</v>
      </c>
      <c r="T218" s="4" t="s">
        <v>418</v>
      </c>
      <c r="U218" s="4">
        <f>+VLOOKUP(N218,'[1]Reporte de Estructura - Dotació'!$O$6:$V$527,8,0)</f>
        <v>14</v>
      </c>
      <c r="V218" s="5">
        <v>1600000</v>
      </c>
      <c r="W218" s="9">
        <f>+VLOOKUP(U218,'Bandas 2025'!$K$5:$N$16,4,0)</f>
        <v>1622267.4999999986</v>
      </c>
      <c r="X218" s="10">
        <f t="shared" si="7"/>
        <v>0.98627384201434187</v>
      </c>
      <c r="Y218" s="10" t="str">
        <f t="shared" si="8"/>
        <v>DENTRO DE BANDA</v>
      </c>
    </row>
    <row r="219" spans="1:25" x14ac:dyDescent="0.25">
      <c r="A219" s="4" t="s">
        <v>17</v>
      </c>
      <c r="B219" s="4" t="s">
        <v>18</v>
      </c>
      <c r="C219" s="4" t="s">
        <v>1047</v>
      </c>
      <c r="D219" s="4" t="s">
        <v>1048</v>
      </c>
      <c r="E219" s="7">
        <v>7101</v>
      </c>
      <c r="F219" s="4">
        <v>2</v>
      </c>
      <c r="G219" s="4" t="str">
        <f>+VLOOKUP(E219,CeCos!$A$2:$B$49,2,0)</f>
        <v>Informática</v>
      </c>
      <c r="H219" s="4" t="s">
        <v>45</v>
      </c>
      <c r="I219" s="4" t="str">
        <f>+VLOOKUP(E219,CeCos!$A$2:$D$49,4,0)</f>
        <v>T.I</v>
      </c>
      <c r="J219" s="4" t="s">
        <v>31</v>
      </c>
      <c r="K219" s="8">
        <v>32972</v>
      </c>
      <c r="L219" s="4">
        <v>34</v>
      </c>
      <c r="M219" s="4" t="s">
        <v>23</v>
      </c>
      <c r="N219" s="4" t="s">
        <v>1049</v>
      </c>
      <c r="P219" s="4" t="s">
        <v>25</v>
      </c>
      <c r="R219" s="4" t="s">
        <v>1046</v>
      </c>
      <c r="S219" s="4" t="s">
        <v>944</v>
      </c>
      <c r="T219" s="4" t="s">
        <v>942</v>
      </c>
      <c r="U219" s="4">
        <f>+VLOOKUP(N219,'[1]Reporte de Estructura - Dotació'!$O$6:$V$527,8,0)</f>
        <v>13</v>
      </c>
      <c r="V219" s="5">
        <v>1127000</v>
      </c>
      <c r="W219" s="9">
        <f>+VLOOKUP(U219,'Bandas 2025'!$K$5:$N$16,4,0)</f>
        <v>1233179.9999999998</v>
      </c>
      <c r="X219" s="10">
        <f t="shared" si="7"/>
        <v>0.91389740346097104</v>
      </c>
      <c r="Y219" s="10" t="str">
        <f t="shared" si="8"/>
        <v>DENTRO DE BANDA</v>
      </c>
    </row>
    <row r="220" spans="1:25" x14ac:dyDescent="0.25">
      <c r="A220" s="4" t="s">
        <v>42</v>
      </c>
      <c r="B220" s="4" t="s">
        <v>18</v>
      </c>
      <c r="C220" s="4" t="s">
        <v>124</v>
      </c>
      <c r="D220" s="4" t="s">
        <v>125</v>
      </c>
      <c r="E220" s="7">
        <v>6003</v>
      </c>
      <c r="F220" s="4">
        <v>90</v>
      </c>
      <c r="G220" s="4" t="s">
        <v>1334</v>
      </c>
      <c r="H220" s="4" t="s">
        <v>74</v>
      </c>
      <c r="I220" s="4" t="str">
        <f>+VLOOKUP(E220,CeCos!$A$2:$D$49,4,0)</f>
        <v>Producción</v>
      </c>
      <c r="J220" s="4" t="s">
        <v>31</v>
      </c>
      <c r="K220" s="8">
        <v>34150</v>
      </c>
      <c r="L220" s="4">
        <v>31</v>
      </c>
      <c r="M220" s="4" t="s">
        <v>23</v>
      </c>
      <c r="N220" s="4" t="s">
        <v>111</v>
      </c>
      <c r="P220" s="4" t="s">
        <v>48</v>
      </c>
      <c r="R220" s="4" t="s">
        <v>94</v>
      </c>
      <c r="S220" s="4" t="s">
        <v>77</v>
      </c>
      <c r="T220" s="4" t="s">
        <v>95</v>
      </c>
      <c r="U220" s="4">
        <f>+VLOOKUP(N220,'[1]Reporte de Estructura - Dotació'!$O$6:$V$527,8,0)</f>
        <v>11</v>
      </c>
      <c r="V220" s="5">
        <v>718000</v>
      </c>
      <c r="W220" s="9">
        <f>+VLOOKUP(U220,'Bandas 2025'!$K$5:$N$16,4,0)</f>
        <v>758892.33870967734</v>
      </c>
      <c r="X220" s="10">
        <f t="shared" si="7"/>
        <v>0.94611575763275535</v>
      </c>
      <c r="Y220" s="10" t="str">
        <f t="shared" si="8"/>
        <v>DENTRO DE BANDA</v>
      </c>
    </row>
    <row r="221" spans="1:25" x14ac:dyDescent="0.25">
      <c r="A221" s="4" t="s">
        <v>17</v>
      </c>
      <c r="B221" s="4" t="s">
        <v>18</v>
      </c>
      <c r="C221" s="4" t="s">
        <v>455</v>
      </c>
      <c r="D221" s="4" t="s">
        <v>456</v>
      </c>
      <c r="E221" s="7">
        <v>6005</v>
      </c>
      <c r="F221" s="4">
        <v>27</v>
      </c>
      <c r="G221" s="4" t="str">
        <f>+VLOOKUP(E221,CeCos!$A$2:$B$49,2,0)</f>
        <v>Fabricación Y Envasado Mezclas Polvos</v>
      </c>
      <c r="H221" s="4" t="s">
        <v>74</v>
      </c>
      <c r="I221" s="4" t="str">
        <f>+VLOOKUP(E221,CeCos!$A$2:$D$49,4,0)</f>
        <v>Producción</v>
      </c>
      <c r="J221" s="4" t="s">
        <v>21</v>
      </c>
      <c r="K221" s="8">
        <v>26805</v>
      </c>
      <c r="L221" s="4">
        <v>51</v>
      </c>
      <c r="M221" s="4" t="s">
        <v>46</v>
      </c>
      <c r="N221" s="4" t="s">
        <v>111</v>
      </c>
      <c r="P221" s="4" t="s">
        <v>25</v>
      </c>
      <c r="R221" s="4" t="s">
        <v>417</v>
      </c>
      <c r="S221" s="4" t="s">
        <v>77</v>
      </c>
      <c r="T221" s="4" t="s">
        <v>418</v>
      </c>
      <c r="U221" s="4">
        <f>+VLOOKUP(N221,'[1]Reporte de Estructura - Dotació'!$O$6:$V$527,8,0)</f>
        <v>11</v>
      </c>
      <c r="V221" s="5">
        <v>740000</v>
      </c>
      <c r="W221" s="9">
        <f>+VLOOKUP(U221,'Bandas 2025'!$K$5:$N$16,4,0)</f>
        <v>758892.33870967734</v>
      </c>
      <c r="X221" s="10">
        <f t="shared" si="7"/>
        <v>0.97510537694740806</v>
      </c>
      <c r="Y221" s="10" t="str">
        <f t="shared" si="8"/>
        <v>DENTRO DE BANDA</v>
      </c>
    </row>
    <row r="222" spans="1:25" x14ac:dyDescent="0.25">
      <c r="A222" s="4" t="s">
        <v>17</v>
      </c>
      <c r="B222" s="4" t="s">
        <v>18</v>
      </c>
      <c r="C222" s="4" t="s">
        <v>457</v>
      </c>
      <c r="D222" s="4" t="s">
        <v>458</v>
      </c>
      <c r="E222" s="7">
        <v>6003</v>
      </c>
      <c r="F222" s="4">
        <v>27</v>
      </c>
      <c r="G222" s="4" t="str">
        <f>+VLOOKUP(E222,CeCos!$A$2:$B$49,2,0)</f>
        <v>Fabricación Y Envasado De Esencias</v>
      </c>
      <c r="H222" s="4" t="s">
        <v>74</v>
      </c>
      <c r="I222" s="4" t="str">
        <f>+VLOOKUP(E222,CeCos!$A$2:$D$49,4,0)</f>
        <v>Producción</v>
      </c>
      <c r="J222" s="4" t="s">
        <v>21</v>
      </c>
      <c r="K222" s="8">
        <v>28119</v>
      </c>
      <c r="L222" s="4">
        <v>48</v>
      </c>
      <c r="M222" s="4" t="s">
        <v>23</v>
      </c>
      <c r="N222" s="4" t="s">
        <v>111</v>
      </c>
      <c r="P222" s="4" t="s">
        <v>25</v>
      </c>
      <c r="R222" s="4" t="s">
        <v>421</v>
      </c>
      <c r="S222" s="4" t="s">
        <v>77</v>
      </c>
      <c r="T222" s="4" t="s">
        <v>422</v>
      </c>
      <c r="U222" s="4">
        <f>+VLOOKUP(N222,'[1]Reporte de Estructura - Dotació'!$O$6:$V$527,8,0)</f>
        <v>11</v>
      </c>
      <c r="V222" s="5">
        <v>1370000</v>
      </c>
      <c r="W222" s="9">
        <f>+VLOOKUP(U222,'Bandas 2025'!$K$5:$N$16,4,0)</f>
        <v>758892.33870967734</v>
      </c>
      <c r="X222" s="10">
        <f t="shared" si="7"/>
        <v>1.8052626573215529</v>
      </c>
      <c r="Y222" s="10" t="str">
        <f t="shared" si="8"/>
        <v>FUERA DE BANDA</v>
      </c>
    </row>
    <row r="223" spans="1:25" x14ac:dyDescent="0.25">
      <c r="A223" s="4" t="s">
        <v>42</v>
      </c>
      <c r="B223" s="4" t="s">
        <v>18</v>
      </c>
      <c r="C223" s="4" t="s">
        <v>100</v>
      </c>
      <c r="D223" s="4" t="s">
        <v>101</v>
      </c>
      <c r="E223" s="7">
        <v>7006</v>
      </c>
      <c r="F223" s="4">
        <v>95</v>
      </c>
      <c r="G223" s="4" t="str">
        <f>+VLOOKUP(E223,CeCos!$A$2:$B$49,2,0)</f>
        <v>Administracion Y Finanzas Sabores</v>
      </c>
      <c r="H223" s="4" t="s">
        <v>22</v>
      </c>
      <c r="I223" s="4" t="str">
        <f>+VLOOKUP(E223,CeCos!$A$2:$D$49,4,0)</f>
        <v>Administración SyF</v>
      </c>
      <c r="J223" s="4" t="s">
        <v>21</v>
      </c>
      <c r="K223" s="8">
        <v>30003</v>
      </c>
      <c r="L223" s="4">
        <v>43</v>
      </c>
      <c r="M223" s="4" t="s">
        <v>23</v>
      </c>
      <c r="N223" s="4" t="s">
        <v>102</v>
      </c>
      <c r="P223" s="4" t="s">
        <v>48</v>
      </c>
      <c r="R223" s="4" t="s">
        <v>49</v>
      </c>
      <c r="S223" s="4" t="s">
        <v>50</v>
      </c>
      <c r="T223" s="4" t="s">
        <v>51</v>
      </c>
      <c r="U223" s="4">
        <f>+VLOOKUP(N223,'[1]Reporte de Estructura - Dotació'!$O$6:$V$527,8,0)</f>
        <v>15</v>
      </c>
      <c r="V223" s="5">
        <v>1584000</v>
      </c>
      <c r="W223" s="9">
        <f>+VLOOKUP(U223,'Bandas 2025'!$K$5:$N$16,4,0)</f>
        <v>2238729.1499999985</v>
      </c>
      <c r="X223" s="10">
        <f t="shared" si="7"/>
        <v>0.7075442779668103</v>
      </c>
      <c r="Y223" s="10" t="str">
        <f t="shared" si="8"/>
        <v>FUERA DE BANDA</v>
      </c>
    </row>
    <row r="224" spans="1:25" x14ac:dyDescent="0.25">
      <c r="A224" s="4" t="s">
        <v>17</v>
      </c>
      <c r="B224" s="4" t="s">
        <v>18</v>
      </c>
      <c r="C224" s="4" t="s">
        <v>610</v>
      </c>
      <c r="D224" s="4" t="s">
        <v>611</v>
      </c>
      <c r="E224" s="7">
        <v>7202</v>
      </c>
      <c r="F224" s="4">
        <v>2</v>
      </c>
      <c r="G224" s="4" t="str">
        <f>+VLOOKUP(E224,CeCos!$A$2:$B$49,2,0)</f>
        <v>Recursos Humanos</v>
      </c>
      <c r="H224" s="4" t="s">
        <v>45</v>
      </c>
      <c r="I224" s="4" t="str">
        <f>+VLOOKUP(E224,CeCos!$A$2:$D$49,4,0)</f>
        <v>RRHH</v>
      </c>
      <c r="J224" s="4" t="s">
        <v>21</v>
      </c>
      <c r="K224" s="8">
        <v>29320</v>
      </c>
      <c r="L224" s="4">
        <v>44</v>
      </c>
      <c r="M224" s="4" t="s">
        <v>46</v>
      </c>
      <c r="N224" s="4" t="s">
        <v>612</v>
      </c>
      <c r="P224" s="4" t="s">
        <v>25</v>
      </c>
      <c r="R224" s="4" t="s">
        <v>614</v>
      </c>
      <c r="S224" s="4" t="s">
        <v>615</v>
      </c>
      <c r="T224" s="4" t="s">
        <v>616</v>
      </c>
      <c r="U224" s="4">
        <f>+VLOOKUP(N224,'[1]Reporte de Estructura - Dotació'!$O$6:$V$527,8,0)</f>
        <v>16</v>
      </c>
      <c r="V224" s="5">
        <v>2650000</v>
      </c>
      <c r="W224" s="9">
        <f>+VLOOKUP(U224,'Bandas 2025'!$K$5:$N$16,4,0)</f>
        <v>3178995.3929999978</v>
      </c>
      <c r="X224" s="10">
        <f t="shared" si="7"/>
        <v>0.83359667832019468</v>
      </c>
      <c r="Y224" s="10" t="str">
        <f t="shared" si="8"/>
        <v>DENTRO DE BANDA</v>
      </c>
    </row>
    <row r="225" spans="1:25" x14ac:dyDescent="0.25">
      <c r="A225" s="4" t="s">
        <v>17</v>
      </c>
      <c r="B225" s="4" t="s">
        <v>18</v>
      </c>
      <c r="C225" s="4" t="s">
        <v>784</v>
      </c>
      <c r="D225" s="4" t="s">
        <v>785</v>
      </c>
      <c r="E225" s="7">
        <v>7004</v>
      </c>
      <c r="F225" s="4">
        <v>2</v>
      </c>
      <c r="G225" s="4" t="str">
        <f>+VLOOKUP(E225,CeCos!$A$2:$B$49,2,0)</f>
        <v>Control De Gestión</v>
      </c>
      <c r="H225" s="4" t="s">
        <v>45</v>
      </c>
      <c r="I225" s="4" t="str">
        <f>+VLOOKUP(E225,CeCos!$A$2:$D$49,4,0)</f>
        <v>Finanzas</v>
      </c>
      <c r="J225" s="4" t="s">
        <v>21</v>
      </c>
      <c r="K225" s="8">
        <v>34089</v>
      </c>
      <c r="L225" s="4">
        <v>31</v>
      </c>
      <c r="M225" s="4" t="s">
        <v>23</v>
      </c>
      <c r="N225" s="4" t="s">
        <v>624</v>
      </c>
      <c r="P225" s="4" t="s">
        <v>25</v>
      </c>
      <c r="R225" s="4" t="s">
        <v>625</v>
      </c>
      <c r="S225" s="4" t="s">
        <v>626</v>
      </c>
      <c r="T225" s="4" t="s">
        <v>627</v>
      </c>
      <c r="U225" s="4">
        <f>+VLOOKUP(N225,'[1]Reporte de Estructura - Dotació'!$O$6:$V$527,8,0)</f>
        <v>15</v>
      </c>
      <c r="V225" s="5">
        <v>2000000</v>
      </c>
      <c r="W225" s="9">
        <f>+VLOOKUP(U225,'Bandas 2025'!$K$5:$N$16,4,0)</f>
        <v>2238729.1499999985</v>
      </c>
      <c r="X225" s="10">
        <f t="shared" si="7"/>
        <v>0.8933639873318312</v>
      </c>
      <c r="Y225" s="10" t="str">
        <f t="shared" si="8"/>
        <v>DENTRO DE BANDA</v>
      </c>
    </row>
    <row r="226" spans="1:25" x14ac:dyDescent="0.25">
      <c r="A226" s="4" t="s">
        <v>17</v>
      </c>
      <c r="B226" s="4" t="s">
        <v>18</v>
      </c>
      <c r="C226" s="4" t="s">
        <v>807</v>
      </c>
      <c r="D226" s="4" t="s">
        <v>808</v>
      </c>
      <c r="E226" s="7">
        <v>6204</v>
      </c>
      <c r="F226" s="4">
        <v>27</v>
      </c>
      <c r="G226" s="4" t="str">
        <f>+VLOOKUP(E226,CeCos!$A$2:$B$49,2,0)</f>
        <v>Despacho</v>
      </c>
      <c r="H226" s="4" t="s">
        <v>74</v>
      </c>
      <c r="I226" s="4" t="str">
        <f>+VLOOKUP(E226,CeCos!$A$2:$D$49,4,0)</f>
        <v>Logística</v>
      </c>
      <c r="J226" s="4" t="s">
        <v>21</v>
      </c>
      <c r="K226" s="8">
        <v>34761</v>
      </c>
      <c r="L226" s="4">
        <v>30</v>
      </c>
      <c r="M226" s="4" t="s">
        <v>23</v>
      </c>
      <c r="N226" s="4" t="s">
        <v>273</v>
      </c>
      <c r="P226" s="4" t="s">
        <v>25</v>
      </c>
      <c r="R226" s="4" t="s">
        <v>140</v>
      </c>
      <c r="S226" s="4" t="s">
        <v>141</v>
      </c>
      <c r="T226" s="4" t="s">
        <v>142</v>
      </c>
      <c r="U226" s="4">
        <f>+VLOOKUP(N226,'[1]Reporte de Estructura - Dotació'!$O$6:$V$527,8,0)</f>
        <v>10</v>
      </c>
      <c r="V226" s="5">
        <v>580000</v>
      </c>
      <c r="W226" s="9">
        <f>+VLOOKUP(U226,'Bandas 2025'!$K$5:$N$16,4,0)</f>
        <v>638323.5294117647</v>
      </c>
      <c r="X226" s="10">
        <f t="shared" si="7"/>
        <v>0.90863014329816161</v>
      </c>
      <c r="Y226" s="10" t="str">
        <f t="shared" si="8"/>
        <v>DENTRO DE BANDA</v>
      </c>
    </row>
    <row r="227" spans="1:25" x14ac:dyDescent="0.25">
      <c r="A227" s="4" t="s">
        <v>17</v>
      </c>
      <c r="B227" s="4" t="s">
        <v>18</v>
      </c>
      <c r="C227" s="4" t="s">
        <v>79</v>
      </c>
      <c r="D227" s="4" t="s">
        <v>80</v>
      </c>
      <c r="E227" s="7">
        <v>7001</v>
      </c>
      <c r="F227" s="4">
        <v>2</v>
      </c>
      <c r="G227" s="4" t="str">
        <f>+VLOOKUP(E227,CeCos!$A$2:$B$49,2,0)</f>
        <v>Crédito Y Cobranza</v>
      </c>
      <c r="H227" s="4" t="s">
        <v>45</v>
      </c>
      <c r="I227" s="4" t="str">
        <f>+VLOOKUP(E227,CeCos!$A$2:$D$49,4,0)</f>
        <v>Finanzas</v>
      </c>
      <c r="J227" s="4" t="s">
        <v>21</v>
      </c>
      <c r="K227" s="8">
        <v>33693</v>
      </c>
      <c r="L227" s="4">
        <v>33</v>
      </c>
      <c r="M227" s="4" t="s">
        <v>46</v>
      </c>
      <c r="N227" s="4" t="s">
        <v>81</v>
      </c>
      <c r="P227" s="4" t="s">
        <v>25</v>
      </c>
      <c r="R227" s="4" t="s">
        <v>67</v>
      </c>
      <c r="S227" s="4" t="s">
        <v>68</v>
      </c>
      <c r="T227" s="4" t="s">
        <v>69</v>
      </c>
      <c r="U227" s="4">
        <f>+VLOOKUP(N227,'[1]Reporte de Estructura - Dotació'!$O$6:$V$527,8,0)</f>
        <v>13</v>
      </c>
      <c r="V227" s="5">
        <v>950000</v>
      </c>
      <c r="W227" s="9">
        <f>+VLOOKUP(U227,'Bandas 2025'!$K$5:$N$16,4,0)</f>
        <v>1233179.9999999998</v>
      </c>
      <c r="X227" s="10">
        <f t="shared" si="7"/>
        <v>0.77036604550836063</v>
      </c>
      <c r="Y227" s="10" t="str">
        <f t="shared" si="8"/>
        <v>FUERA DE BANDA</v>
      </c>
    </row>
    <row r="228" spans="1:25" x14ac:dyDescent="0.25">
      <c r="A228" s="4" t="s">
        <v>17</v>
      </c>
      <c r="B228" s="4" t="s">
        <v>18</v>
      </c>
      <c r="C228" s="4" t="s">
        <v>391</v>
      </c>
      <c r="D228" s="4" t="s">
        <v>392</v>
      </c>
      <c r="E228" s="7">
        <v>2004</v>
      </c>
      <c r="F228" s="4">
        <v>61</v>
      </c>
      <c r="G228" s="4" t="str">
        <f>+VLOOKUP(E228,CeCos!$A$2:$B$49,2,0)</f>
        <v>Desarrollo Sabores Salados</v>
      </c>
      <c r="H228" s="4" t="s">
        <v>22</v>
      </c>
      <c r="I228" s="4" t="str">
        <f>+VLOOKUP(E228,CeCos!$A$2:$D$49,4,0)</f>
        <v>Laboratorio Sabores</v>
      </c>
      <c r="J228" s="4" t="s">
        <v>21</v>
      </c>
      <c r="K228" s="8">
        <v>35669</v>
      </c>
      <c r="L228" s="4">
        <v>27</v>
      </c>
      <c r="M228" s="4" t="s">
        <v>23</v>
      </c>
      <c r="N228" s="4" t="s">
        <v>393</v>
      </c>
      <c r="P228" s="4" t="s">
        <v>25</v>
      </c>
      <c r="R228" s="4" t="s">
        <v>217</v>
      </c>
      <c r="S228" s="4" t="s">
        <v>218</v>
      </c>
      <c r="T228" s="4" t="s">
        <v>219</v>
      </c>
      <c r="U228" s="4">
        <f>+VLOOKUP(N228,'[1]Reporte de Estructura - Dotació'!$O$6:$V$527,8,0)</f>
        <v>15</v>
      </c>
      <c r="V228" s="5">
        <v>960000</v>
      </c>
      <c r="W228" s="9">
        <f>+VLOOKUP(U228,'Bandas 2025'!$K$5:$N$16,4,0)</f>
        <v>2238729.1499999985</v>
      </c>
      <c r="X228" s="10">
        <f t="shared" si="7"/>
        <v>0.428814713919279</v>
      </c>
      <c r="Y228" s="10" t="str">
        <f t="shared" si="8"/>
        <v>FUERA DE BANDA</v>
      </c>
    </row>
    <row r="229" spans="1:25" x14ac:dyDescent="0.25">
      <c r="A229" s="4" t="s">
        <v>17</v>
      </c>
      <c r="B229" s="4" t="s">
        <v>18</v>
      </c>
      <c r="C229" s="4" t="s">
        <v>459</v>
      </c>
      <c r="D229" s="4" t="s">
        <v>460</v>
      </c>
      <c r="E229" s="7">
        <v>6002</v>
      </c>
      <c r="F229" s="4">
        <v>27</v>
      </c>
      <c r="G229" s="4" t="str">
        <f>+VLOOKUP(E229,CeCos!$A$2:$B$49,2,0)</f>
        <v>Fabricación Y Envasado De Fragancias</v>
      </c>
      <c r="H229" s="4" t="s">
        <v>74</v>
      </c>
      <c r="I229" s="4" t="str">
        <f>+VLOOKUP(E229,CeCos!$A$2:$D$49,4,0)</f>
        <v>Producción</v>
      </c>
      <c r="J229" s="4" t="s">
        <v>21</v>
      </c>
      <c r="K229" s="8">
        <v>28260</v>
      </c>
      <c r="L229" s="4">
        <v>47</v>
      </c>
      <c r="M229" s="4" t="s">
        <v>23</v>
      </c>
      <c r="N229" s="4" t="s">
        <v>111</v>
      </c>
      <c r="P229" s="4" t="s">
        <v>25</v>
      </c>
      <c r="R229" s="4" t="s">
        <v>461</v>
      </c>
      <c r="S229" s="4" t="s">
        <v>77</v>
      </c>
      <c r="T229" s="4" t="s">
        <v>462</v>
      </c>
      <c r="U229" s="4">
        <f>+VLOOKUP(N229,'[1]Reporte de Estructura - Dotació'!$O$6:$V$527,8,0)</f>
        <v>11</v>
      </c>
      <c r="V229" s="5">
        <v>970000</v>
      </c>
      <c r="W229" s="9">
        <f>+VLOOKUP(U229,'Bandas 2025'!$K$5:$N$16,4,0)</f>
        <v>758892.33870967734</v>
      </c>
      <c r="X229" s="10">
        <f t="shared" si="7"/>
        <v>1.2781786697824133</v>
      </c>
      <c r="Y229" s="10" t="str">
        <f t="shared" si="8"/>
        <v>FUERA DE BANDA</v>
      </c>
    </row>
    <row r="230" spans="1:25" x14ac:dyDescent="0.25">
      <c r="A230" s="4" t="s">
        <v>17</v>
      </c>
      <c r="B230" s="4" t="s">
        <v>18</v>
      </c>
      <c r="C230" s="4" t="s">
        <v>1117</v>
      </c>
      <c r="D230" s="4" t="s">
        <v>1118</v>
      </c>
      <c r="E230" s="7">
        <v>6204</v>
      </c>
      <c r="F230" s="4">
        <v>27</v>
      </c>
      <c r="G230" s="4" t="str">
        <f>+VLOOKUP(E230,CeCos!$A$2:$B$49,2,0)</f>
        <v>Despacho</v>
      </c>
      <c r="H230" s="4" t="s">
        <v>74</v>
      </c>
      <c r="I230" s="4" t="str">
        <f>+VLOOKUP(E230,CeCos!$A$2:$D$49,4,0)</f>
        <v>Logística</v>
      </c>
      <c r="J230" s="4" t="s">
        <v>31</v>
      </c>
      <c r="K230" s="8">
        <v>27784</v>
      </c>
      <c r="L230" s="4">
        <v>49</v>
      </c>
      <c r="M230" s="4" t="s">
        <v>23</v>
      </c>
      <c r="N230" s="4" t="s">
        <v>273</v>
      </c>
      <c r="P230" s="4" t="s">
        <v>25</v>
      </c>
      <c r="R230" s="4" t="s">
        <v>140</v>
      </c>
      <c r="S230" s="4" t="s">
        <v>141</v>
      </c>
      <c r="T230" s="4" t="s">
        <v>142</v>
      </c>
      <c r="U230" s="4">
        <f>+VLOOKUP(N230,'[1]Reporte de Estructura - Dotació'!$O$6:$V$527,8,0)</f>
        <v>10</v>
      </c>
      <c r="V230" s="5">
        <v>580000</v>
      </c>
      <c r="W230" s="9">
        <f>+VLOOKUP(U230,'Bandas 2025'!$K$5:$N$16,4,0)</f>
        <v>638323.5294117647</v>
      </c>
      <c r="X230" s="10">
        <f t="shared" si="7"/>
        <v>0.90863014329816161</v>
      </c>
      <c r="Y230" s="10" t="str">
        <f t="shared" si="8"/>
        <v>DENTRO DE BANDA</v>
      </c>
    </row>
    <row r="231" spans="1:25" x14ac:dyDescent="0.25">
      <c r="A231" s="4" t="s">
        <v>42</v>
      </c>
      <c r="B231" s="4" t="s">
        <v>18</v>
      </c>
      <c r="C231" s="4" t="s">
        <v>43</v>
      </c>
      <c r="D231" s="4" t="s">
        <v>44</v>
      </c>
      <c r="E231" s="7">
        <v>7006</v>
      </c>
      <c r="F231" s="4">
        <v>85</v>
      </c>
      <c r="G231" s="4" t="str">
        <f>+VLOOKUP(E231,CeCos!$A$2:$B$49,2,0)</f>
        <v>Administracion Y Finanzas Sabores</v>
      </c>
      <c r="H231" s="4" t="s">
        <v>45</v>
      </c>
      <c r="I231" s="4" t="str">
        <f>+VLOOKUP(E231,CeCos!$A$2:$D$49,4,0)</f>
        <v>Administración SyF</v>
      </c>
      <c r="J231" s="4" t="s">
        <v>21</v>
      </c>
      <c r="K231" s="8">
        <v>30944</v>
      </c>
      <c r="L231" s="4">
        <v>40</v>
      </c>
      <c r="M231" s="4" t="s">
        <v>46</v>
      </c>
      <c r="N231" s="4" t="s">
        <v>47</v>
      </c>
      <c r="P231" s="4" t="s">
        <v>48</v>
      </c>
      <c r="R231" s="4" t="s">
        <v>49</v>
      </c>
      <c r="S231" s="4" t="s">
        <v>50</v>
      </c>
      <c r="T231" s="4" t="s">
        <v>51</v>
      </c>
      <c r="U231" s="4">
        <f>+VLOOKUP(N231,'[1]Reporte de Estructura - Dotació'!$O$6:$V$527,8,0)</f>
        <v>18</v>
      </c>
      <c r="V231" s="5">
        <v>5600000</v>
      </c>
      <c r="W231" s="9">
        <f>+VLOOKUP(U231,'Bandas 2025'!$K$5:$N$16,4,0)</f>
        <v>6775074.9815616012</v>
      </c>
      <c r="X231" s="10">
        <f t="shared" si="7"/>
        <v>0.82655911783123093</v>
      </c>
      <c r="Y231" s="10" t="str">
        <f t="shared" si="8"/>
        <v>DENTRO DE BANDA</v>
      </c>
    </row>
    <row r="232" spans="1:25" x14ac:dyDescent="0.25">
      <c r="A232" s="4" t="s">
        <v>17</v>
      </c>
      <c r="B232" s="4" t="s">
        <v>18</v>
      </c>
      <c r="C232" s="4" t="s">
        <v>463</v>
      </c>
      <c r="D232" s="4" t="s">
        <v>464</v>
      </c>
      <c r="E232" s="7">
        <v>6002</v>
      </c>
      <c r="F232" s="4">
        <v>27</v>
      </c>
      <c r="G232" s="4" t="str">
        <f>+VLOOKUP(E232,CeCos!$A$2:$B$49,2,0)</f>
        <v>Fabricación Y Envasado De Fragancias</v>
      </c>
      <c r="H232" s="4" t="s">
        <v>74</v>
      </c>
      <c r="I232" s="4" t="str">
        <f>+VLOOKUP(E232,CeCos!$A$2:$D$49,4,0)</f>
        <v>Producción</v>
      </c>
      <c r="J232" s="4" t="s">
        <v>31</v>
      </c>
      <c r="K232" s="8">
        <v>29991</v>
      </c>
      <c r="L232" s="4">
        <v>43</v>
      </c>
      <c r="M232" s="4" t="s">
        <v>46</v>
      </c>
      <c r="N232" s="4" t="s">
        <v>111</v>
      </c>
      <c r="P232" s="4" t="s">
        <v>25</v>
      </c>
      <c r="R232" s="4" t="s">
        <v>461</v>
      </c>
      <c r="S232" s="4" t="s">
        <v>77</v>
      </c>
      <c r="T232" s="4" t="s">
        <v>462</v>
      </c>
      <c r="U232" s="4">
        <f>+VLOOKUP(N232,'[1]Reporte de Estructura - Dotació'!$O$6:$V$527,8,0)</f>
        <v>11</v>
      </c>
      <c r="V232" s="5">
        <v>750000</v>
      </c>
      <c r="W232" s="9">
        <f>+VLOOKUP(U232,'Bandas 2025'!$K$5:$N$16,4,0)</f>
        <v>758892.33870967734</v>
      </c>
      <c r="X232" s="10">
        <f t="shared" si="7"/>
        <v>0.98828247663588653</v>
      </c>
      <c r="Y232" s="10" t="str">
        <f t="shared" si="8"/>
        <v>DENTRO DE BANDA</v>
      </c>
    </row>
    <row r="233" spans="1:25" x14ac:dyDescent="0.25">
      <c r="A233" s="4" t="s">
        <v>17</v>
      </c>
      <c r="B233" s="4" t="s">
        <v>18</v>
      </c>
      <c r="C233" s="4" t="s">
        <v>583</v>
      </c>
      <c r="D233" s="4" t="s">
        <v>584</v>
      </c>
      <c r="E233" s="7">
        <v>6012</v>
      </c>
      <c r="F233" s="4">
        <v>27</v>
      </c>
      <c r="G233" s="4" t="str">
        <f>+VLOOKUP(E233,CeCos!$A$2:$B$49,2,0)</f>
        <v>Planta Secado 2</v>
      </c>
      <c r="H233" s="4" t="s">
        <v>74</v>
      </c>
      <c r="I233" s="4" t="str">
        <f>+VLOOKUP(E233,CeCos!$A$2:$D$49,4,0)</f>
        <v>Producción</v>
      </c>
      <c r="J233" s="4" t="s">
        <v>21</v>
      </c>
      <c r="K233" s="8">
        <v>27574</v>
      </c>
      <c r="L233" s="4">
        <v>49</v>
      </c>
      <c r="M233" s="4" t="s">
        <v>46</v>
      </c>
      <c r="N233" s="4" t="s">
        <v>111</v>
      </c>
      <c r="P233" s="4" t="s">
        <v>25</v>
      </c>
      <c r="R233" s="4" t="s">
        <v>76</v>
      </c>
      <c r="S233" s="4" t="s">
        <v>77</v>
      </c>
      <c r="T233" s="4" t="s">
        <v>78</v>
      </c>
      <c r="U233" s="4">
        <f>+VLOOKUP(N233,'[1]Reporte de Estructura - Dotació'!$O$6:$V$527,8,0)</f>
        <v>11</v>
      </c>
      <c r="V233" s="5">
        <v>1000000</v>
      </c>
      <c r="W233" s="9">
        <f>+VLOOKUP(U233,'Bandas 2025'!$K$5:$N$16,4,0)</f>
        <v>758892.33870967734</v>
      </c>
      <c r="X233" s="10">
        <f t="shared" si="7"/>
        <v>1.3177099688478486</v>
      </c>
      <c r="Y233" s="10" t="str">
        <f t="shared" si="8"/>
        <v>FUERA DE BANDA</v>
      </c>
    </row>
    <row r="234" spans="1:25" x14ac:dyDescent="0.25">
      <c r="A234" s="4" t="s">
        <v>17</v>
      </c>
      <c r="B234" s="4" t="s">
        <v>18</v>
      </c>
      <c r="C234" s="4" t="s">
        <v>813</v>
      </c>
      <c r="D234" s="4" t="s">
        <v>814</v>
      </c>
      <c r="E234" s="7">
        <v>7101</v>
      </c>
      <c r="F234" s="4">
        <v>2</v>
      </c>
      <c r="G234" s="4" t="str">
        <f>+VLOOKUP(E234,CeCos!$A$2:$B$49,2,0)</f>
        <v>Informática</v>
      </c>
      <c r="H234" s="4" t="s">
        <v>45</v>
      </c>
      <c r="I234" s="4" t="str">
        <f>+VLOOKUP(E234,CeCos!$A$2:$D$49,4,0)</f>
        <v>T.I</v>
      </c>
      <c r="J234" s="4" t="s">
        <v>21</v>
      </c>
      <c r="K234" s="8">
        <v>30961</v>
      </c>
      <c r="L234" s="4">
        <v>40</v>
      </c>
      <c r="M234" s="4" t="s">
        <v>23</v>
      </c>
      <c r="N234" s="4" t="s">
        <v>60</v>
      </c>
      <c r="P234" s="4" t="s">
        <v>25</v>
      </c>
      <c r="R234" s="4" t="s">
        <v>61</v>
      </c>
      <c r="S234" s="4" t="s">
        <v>62</v>
      </c>
      <c r="T234" s="4" t="s">
        <v>63</v>
      </c>
      <c r="U234" s="4">
        <f>+VLOOKUP(N234,'[1]Reporte de Estructura - Dotació'!$O$6:$V$527,8,0)</f>
        <v>15</v>
      </c>
      <c r="V234" s="5">
        <v>3000000</v>
      </c>
      <c r="W234" s="9">
        <f>+VLOOKUP(U234,'Bandas 2025'!$K$5:$N$16,4,0)</f>
        <v>2238729.1499999985</v>
      </c>
      <c r="X234" s="10">
        <f t="shared" si="7"/>
        <v>1.340045980997747</v>
      </c>
      <c r="Y234" s="10" t="str">
        <f t="shared" si="8"/>
        <v>FUERA DE BANDA</v>
      </c>
    </row>
    <row r="235" spans="1:25" x14ac:dyDescent="0.25">
      <c r="A235" s="4" t="s">
        <v>17</v>
      </c>
      <c r="B235" s="4" t="s">
        <v>18</v>
      </c>
      <c r="C235" s="4" t="s">
        <v>891</v>
      </c>
      <c r="D235" s="4" t="s">
        <v>892</v>
      </c>
      <c r="E235" s="7">
        <v>6013</v>
      </c>
      <c r="F235" s="4">
        <v>27</v>
      </c>
      <c r="G235" s="4" t="str">
        <f>+VLOOKUP(E235,CeCos!$A$2:$B$49,2,0)</f>
        <v>Planta Mezclado 2</v>
      </c>
      <c r="H235" s="4" t="s">
        <v>74</v>
      </c>
      <c r="I235" s="4" t="str">
        <f>+VLOOKUP(E235,CeCos!$A$2:$D$49,4,0)</f>
        <v>Producción</v>
      </c>
      <c r="J235" s="4" t="s">
        <v>21</v>
      </c>
      <c r="K235" s="8">
        <v>31009</v>
      </c>
      <c r="L235" s="4">
        <v>40</v>
      </c>
      <c r="M235" s="4" t="s">
        <v>23</v>
      </c>
      <c r="N235" s="4" t="s">
        <v>111</v>
      </c>
      <c r="P235" s="4" t="s">
        <v>25</v>
      </c>
      <c r="R235" s="4" t="s">
        <v>76</v>
      </c>
      <c r="S235" s="4" t="s">
        <v>77</v>
      </c>
      <c r="T235" s="4" t="s">
        <v>78</v>
      </c>
      <c r="U235" s="4">
        <f>+VLOOKUP(N235,'[1]Reporte de Estructura - Dotació'!$O$6:$V$527,8,0)</f>
        <v>11</v>
      </c>
      <c r="V235" s="5">
        <v>625000</v>
      </c>
      <c r="W235" s="9">
        <f>+VLOOKUP(U235,'Bandas 2025'!$K$5:$N$16,4,0)</f>
        <v>758892.33870967734</v>
      </c>
      <c r="X235" s="10">
        <f t="shared" si="7"/>
        <v>0.82356873052990542</v>
      </c>
      <c r="Y235" s="10" t="str">
        <f t="shared" si="8"/>
        <v>DENTRO DE BANDA</v>
      </c>
    </row>
    <row r="236" spans="1:25" x14ac:dyDescent="0.25">
      <c r="A236" s="4" t="s">
        <v>17</v>
      </c>
      <c r="B236" s="4" t="s">
        <v>18</v>
      </c>
      <c r="C236" s="4" t="s">
        <v>735</v>
      </c>
      <c r="D236" s="4" t="s">
        <v>736</v>
      </c>
      <c r="E236" s="7">
        <v>3001</v>
      </c>
      <c r="F236" s="4">
        <v>22</v>
      </c>
      <c r="G236" s="4" t="str">
        <f>+VLOOKUP(E236,CeCos!$A$2:$B$49,2,0)</f>
        <v>Desarrollo Fragancias</v>
      </c>
      <c r="H236" s="4" t="s">
        <v>151</v>
      </c>
      <c r="I236" s="4" t="str">
        <f>+VLOOKUP(E236,CeCos!$A$2:$D$49,4,0)</f>
        <v>Laboratorio Fragancias</v>
      </c>
      <c r="J236" s="4" t="s">
        <v>21</v>
      </c>
      <c r="K236" s="8">
        <v>31723</v>
      </c>
      <c r="L236" s="4">
        <v>38</v>
      </c>
      <c r="M236" s="4" t="s">
        <v>46</v>
      </c>
      <c r="N236" s="4" t="s">
        <v>737</v>
      </c>
      <c r="P236" s="4" t="s">
        <v>25</v>
      </c>
      <c r="R236" s="4" t="s">
        <v>657</v>
      </c>
      <c r="S236" s="4" t="s">
        <v>658</v>
      </c>
      <c r="T236" s="4" t="s">
        <v>659</v>
      </c>
      <c r="U236" s="4">
        <f>+VLOOKUP(N236,'[1]Reporte de Estructura - Dotació'!$O$6:$V$527,8,0)</f>
        <v>15</v>
      </c>
      <c r="V236" s="5">
        <v>2202500</v>
      </c>
      <c r="W236" s="9">
        <f>+VLOOKUP(U236,'Bandas 2025'!$K$5:$N$16,4,0)</f>
        <v>2238729.1499999985</v>
      </c>
      <c r="X236" s="10">
        <f t="shared" si="7"/>
        <v>0.98381709104917914</v>
      </c>
      <c r="Y236" s="10" t="str">
        <f t="shared" si="8"/>
        <v>DENTRO DE BANDA</v>
      </c>
    </row>
    <row r="237" spans="1:25" x14ac:dyDescent="0.25">
      <c r="A237" s="4" t="s">
        <v>17</v>
      </c>
      <c r="B237" s="4" t="s">
        <v>18</v>
      </c>
      <c r="C237" s="4" t="s">
        <v>28</v>
      </c>
      <c r="D237" s="4" t="s">
        <v>754</v>
      </c>
      <c r="E237" s="7">
        <v>4002</v>
      </c>
      <c r="F237" s="4">
        <v>20</v>
      </c>
      <c r="G237" s="4" t="str">
        <f>+VLOOKUP(E237,CeCos!$A$2:$B$49,2,0)</f>
        <v>Ventas Cárnica</v>
      </c>
      <c r="H237" s="4" t="s">
        <v>755</v>
      </c>
      <c r="I237" s="4" t="str">
        <f>+VLOOKUP(E237,CeCos!$A$2:$D$49,4,0)</f>
        <v>Comercial Cárnica</v>
      </c>
      <c r="J237" s="4" t="s">
        <v>21</v>
      </c>
      <c r="K237" s="8">
        <v>22673</v>
      </c>
      <c r="L237" s="4">
        <v>63</v>
      </c>
      <c r="M237" s="4" t="s">
        <v>46</v>
      </c>
      <c r="N237" s="4" t="s">
        <v>27</v>
      </c>
      <c r="P237" s="4" t="s">
        <v>25</v>
      </c>
      <c r="R237" s="4" t="s">
        <v>33</v>
      </c>
      <c r="S237" s="4" t="s">
        <v>34</v>
      </c>
      <c r="T237" s="4" t="s">
        <v>35</v>
      </c>
      <c r="U237" s="4">
        <f>+VLOOKUP(N237,'[1]Reporte de Estructura - Dotació'!$O$6:$V$527,8,0)</f>
        <v>17</v>
      </c>
      <c r="V237" s="5">
        <v>5800000</v>
      </c>
      <c r="W237" s="9">
        <f>+VLOOKUP(U237,'Bandas 2025'!$K$5:$N$16,4,0)</f>
        <v>4577753.3659199979</v>
      </c>
      <c r="X237" s="10">
        <f t="shared" si="7"/>
        <v>1.266997047761302</v>
      </c>
      <c r="Y237" s="10" t="str">
        <f t="shared" si="8"/>
        <v>FUERA DE BANDA</v>
      </c>
    </row>
    <row r="238" spans="1:25" x14ac:dyDescent="0.25">
      <c r="A238" s="4" t="s">
        <v>17</v>
      </c>
      <c r="B238" s="4" t="s">
        <v>18</v>
      </c>
      <c r="C238" s="4" t="s">
        <v>837</v>
      </c>
      <c r="D238" s="4" t="s">
        <v>838</v>
      </c>
      <c r="E238" s="7">
        <v>3001</v>
      </c>
      <c r="F238" s="4">
        <v>22</v>
      </c>
      <c r="G238" s="4" t="str">
        <f>+VLOOKUP(E238,CeCos!$A$2:$B$49,2,0)</f>
        <v>Desarrollo Fragancias</v>
      </c>
      <c r="H238" s="4" t="s">
        <v>151</v>
      </c>
      <c r="I238" s="4" t="str">
        <f>+VLOOKUP(E238,CeCos!$A$2:$D$49,4,0)</f>
        <v>Laboratorio Fragancias</v>
      </c>
      <c r="J238" s="4" t="s">
        <v>21</v>
      </c>
      <c r="K238" s="8">
        <v>35657</v>
      </c>
      <c r="L238" s="4">
        <v>27</v>
      </c>
      <c r="M238" s="4" t="s">
        <v>23</v>
      </c>
      <c r="N238" s="4" t="s">
        <v>152</v>
      </c>
      <c r="P238" s="4" t="s">
        <v>25</v>
      </c>
      <c r="R238" s="4" t="s">
        <v>153</v>
      </c>
      <c r="S238" s="4" t="s">
        <v>154</v>
      </c>
      <c r="T238" s="4" t="s">
        <v>155</v>
      </c>
      <c r="U238" s="4">
        <f>+VLOOKUP(N238,'[1]Reporte de Estructura - Dotació'!$O$6:$V$527,8,0)</f>
        <v>14</v>
      </c>
      <c r="V238" s="5">
        <v>1300000</v>
      </c>
      <c r="W238" s="9">
        <f>+VLOOKUP(U238,'Bandas 2025'!$K$5:$N$16,4,0)</f>
        <v>1622267.4999999986</v>
      </c>
      <c r="X238" s="10">
        <f t="shared" si="7"/>
        <v>0.80134749663665283</v>
      </c>
      <c r="Y238" s="10" t="str">
        <f t="shared" si="8"/>
        <v>DENTRO DE BANDA</v>
      </c>
    </row>
    <row r="239" spans="1:25" x14ac:dyDescent="0.25">
      <c r="A239" s="4" t="s">
        <v>17</v>
      </c>
      <c r="B239" s="4" t="s">
        <v>18</v>
      </c>
      <c r="C239" s="4" t="s">
        <v>465</v>
      </c>
      <c r="D239" s="4" t="s">
        <v>466</v>
      </c>
      <c r="E239" s="7">
        <v>6013</v>
      </c>
      <c r="F239" s="4">
        <v>27</v>
      </c>
      <c r="G239" s="4" t="str">
        <f>+VLOOKUP(E239,CeCos!$A$2:$B$49,2,0)</f>
        <v>Planta Mezclado 2</v>
      </c>
      <c r="H239" s="4" t="s">
        <v>74</v>
      </c>
      <c r="I239" s="4" t="str">
        <f>+VLOOKUP(E239,CeCos!$A$2:$D$49,4,0)</f>
        <v>Producción</v>
      </c>
      <c r="J239" s="4" t="s">
        <v>21</v>
      </c>
      <c r="K239" s="8">
        <v>26178</v>
      </c>
      <c r="L239" s="4">
        <v>53</v>
      </c>
      <c r="M239" s="4" t="s">
        <v>116</v>
      </c>
      <c r="N239" s="4" t="s">
        <v>111</v>
      </c>
      <c r="P239" s="4" t="s">
        <v>25</v>
      </c>
      <c r="R239" s="4" t="s">
        <v>76</v>
      </c>
      <c r="S239" s="4" t="s">
        <v>77</v>
      </c>
      <c r="T239" s="4" t="s">
        <v>78</v>
      </c>
      <c r="U239" s="4">
        <f>+VLOOKUP(N239,'[1]Reporte de Estructura - Dotació'!$O$6:$V$527,8,0)</f>
        <v>11</v>
      </c>
      <c r="V239" s="5">
        <v>725000</v>
      </c>
      <c r="W239" s="9">
        <f>+VLOOKUP(U239,'Bandas 2025'!$K$5:$N$16,4,0)</f>
        <v>758892.33870967734</v>
      </c>
      <c r="X239" s="10">
        <f t="shared" si="7"/>
        <v>0.95533972741469031</v>
      </c>
      <c r="Y239" s="10" t="str">
        <f t="shared" si="8"/>
        <v>DENTRO DE BANDA</v>
      </c>
    </row>
    <row r="240" spans="1:25" x14ac:dyDescent="0.25">
      <c r="A240" s="4" t="s">
        <v>17</v>
      </c>
      <c r="B240" s="4" t="s">
        <v>18</v>
      </c>
      <c r="C240" s="4" t="s">
        <v>1040</v>
      </c>
      <c r="D240" s="4" t="s">
        <v>1041</v>
      </c>
      <c r="E240" s="7">
        <v>7002</v>
      </c>
      <c r="F240" s="4">
        <v>2</v>
      </c>
      <c r="G240" s="4" t="str">
        <f>+VLOOKUP(E240,CeCos!$A$2:$B$49,2,0)</f>
        <v>Contabilidad</v>
      </c>
      <c r="H240" s="4" t="s">
        <v>45</v>
      </c>
      <c r="I240" s="4" t="str">
        <f>+VLOOKUP(E240,CeCos!$A$2:$D$49,4,0)</f>
        <v>Finanzas</v>
      </c>
      <c r="J240" s="4" t="s">
        <v>21</v>
      </c>
      <c r="K240" s="8">
        <v>27161</v>
      </c>
      <c r="L240" s="4">
        <v>50</v>
      </c>
      <c r="M240" s="4" t="s">
        <v>23</v>
      </c>
      <c r="N240" s="4" t="s">
        <v>1042</v>
      </c>
      <c r="P240" s="4" t="s">
        <v>25</v>
      </c>
      <c r="R240" s="4" t="s">
        <v>1033</v>
      </c>
      <c r="S240" s="4" t="s">
        <v>1034</v>
      </c>
      <c r="T240" s="4" t="s">
        <v>1035</v>
      </c>
      <c r="U240" s="4">
        <f>+VLOOKUP(N240,'[1]Reporte de Estructura - Dotació'!$O$6:$V$527,8,0)</f>
        <v>13</v>
      </c>
      <c r="V240" s="5">
        <v>1200000</v>
      </c>
      <c r="W240" s="9">
        <f>+VLOOKUP(U240,'Bandas 2025'!$K$5:$N$16,4,0)</f>
        <v>1233179.9999999998</v>
      </c>
      <c r="X240" s="10">
        <f t="shared" si="7"/>
        <v>0.97309395222108708</v>
      </c>
      <c r="Y240" s="10" t="str">
        <f t="shared" si="8"/>
        <v>DENTRO DE BANDA</v>
      </c>
    </row>
    <row r="241" spans="1:25" x14ac:dyDescent="0.25">
      <c r="A241" s="4" t="s">
        <v>17</v>
      </c>
      <c r="B241" s="4" t="s">
        <v>18</v>
      </c>
      <c r="C241" s="4" t="s">
        <v>285</v>
      </c>
      <c r="D241" s="4" t="s">
        <v>286</v>
      </c>
      <c r="E241" s="7">
        <v>6204</v>
      </c>
      <c r="F241" s="4">
        <v>27</v>
      </c>
      <c r="G241" s="4" t="str">
        <f>+VLOOKUP(E241,CeCos!$A$2:$B$49,2,0)</f>
        <v>Despacho</v>
      </c>
      <c r="H241" s="4" t="s">
        <v>74</v>
      </c>
      <c r="I241" s="4" t="str">
        <f>+VLOOKUP(E241,CeCos!$A$2:$D$49,4,0)</f>
        <v>Logística</v>
      </c>
      <c r="J241" s="4" t="s">
        <v>287</v>
      </c>
      <c r="K241" s="8">
        <v>29849</v>
      </c>
      <c r="L241" s="4">
        <v>43</v>
      </c>
      <c r="M241" s="4" t="s">
        <v>46</v>
      </c>
      <c r="N241" s="4" t="s">
        <v>273</v>
      </c>
      <c r="P241" s="4" t="s">
        <v>25</v>
      </c>
      <c r="R241" s="4" t="s">
        <v>288</v>
      </c>
      <c r="S241" s="4" t="s">
        <v>289</v>
      </c>
      <c r="T241" s="4" t="s">
        <v>290</v>
      </c>
      <c r="U241" s="4">
        <f>+VLOOKUP(N241,'[1]Reporte de Estructura - Dotació'!$O$6:$V$527,8,0)</f>
        <v>10</v>
      </c>
      <c r="V241" s="5">
        <v>740000</v>
      </c>
      <c r="W241" s="9">
        <f>+VLOOKUP(U241,'Bandas 2025'!$K$5:$N$16,4,0)</f>
        <v>638323.5294117647</v>
      </c>
      <c r="X241" s="10">
        <f t="shared" si="7"/>
        <v>1.1592867345528268</v>
      </c>
      <c r="Y241" s="10" t="str">
        <f t="shared" si="8"/>
        <v>DENTRO DE BANDA</v>
      </c>
    </row>
    <row r="242" spans="1:25" x14ac:dyDescent="0.25">
      <c r="A242" s="4" t="s">
        <v>17</v>
      </c>
      <c r="B242" s="4" t="s">
        <v>18</v>
      </c>
      <c r="C242" s="4" t="s">
        <v>1172</v>
      </c>
      <c r="D242" s="4" t="s">
        <v>1173</v>
      </c>
      <c r="E242" s="7">
        <v>6002</v>
      </c>
      <c r="F242" s="4">
        <v>27</v>
      </c>
      <c r="G242" s="4" t="str">
        <f>+VLOOKUP(E242,CeCos!$A$2:$B$49,2,0)</f>
        <v>Fabricación Y Envasado De Fragancias</v>
      </c>
      <c r="H242" s="4" t="s">
        <v>74</v>
      </c>
      <c r="I242" s="4" t="str">
        <f>+VLOOKUP(E242,CeCos!$A$2:$D$49,4,0)</f>
        <v>Producción</v>
      </c>
      <c r="J242" s="4" t="s">
        <v>117</v>
      </c>
      <c r="K242" s="8">
        <v>31002</v>
      </c>
      <c r="L242" s="4">
        <v>40</v>
      </c>
      <c r="M242" s="4" t="s">
        <v>23</v>
      </c>
      <c r="N242" s="4" t="s">
        <v>111</v>
      </c>
      <c r="P242" s="4" t="s">
        <v>25</v>
      </c>
      <c r="R242" s="4" t="s">
        <v>461</v>
      </c>
      <c r="S242" s="4" t="s">
        <v>77</v>
      </c>
      <c r="T242" s="4" t="s">
        <v>462</v>
      </c>
      <c r="U242" s="4">
        <f>+VLOOKUP(N242,'[1]Reporte de Estructura - Dotació'!$O$6:$V$527,8,0)</f>
        <v>11</v>
      </c>
      <c r="V242" s="5">
        <v>575000</v>
      </c>
      <c r="W242" s="9">
        <f>+VLOOKUP(U242,'Bandas 2025'!$K$5:$N$16,4,0)</f>
        <v>758892.33870967734</v>
      </c>
      <c r="X242" s="10">
        <f t="shared" si="7"/>
        <v>0.75768323208751298</v>
      </c>
      <c r="Y242" s="10" t="str">
        <f t="shared" si="8"/>
        <v>FUERA DE BANDA</v>
      </c>
    </row>
    <row r="243" spans="1:25" x14ac:dyDescent="0.25">
      <c r="A243" s="4" t="s">
        <v>17</v>
      </c>
      <c r="B243" s="4" t="s">
        <v>18</v>
      </c>
      <c r="C243" s="4" t="s">
        <v>467</v>
      </c>
      <c r="D243" s="4" t="s">
        <v>468</v>
      </c>
      <c r="E243" s="7">
        <v>6004</v>
      </c>
      <c r="F243" s="4">
        <v>27</v>
      </c>
      <c r="G243" s="4" t="str">
        <f>+VLOOKUP(E243,CeCos!$A$2:$B$49,2,0)</f>
        <v>Secador Spray</v>
      </c>
      <c r="H243" s="4" t="s">
        <v>74</v>
      </c>
      <c r="I243" s="4" t="str">
        <f>+VLOOKUP(E243,CeCos!$A$2:$D$49,4,0)</f>
        <v>Producción</v>
      </c>
      <c r="J243" s="4" t="s">
        <v>21</v>
      </c>
      <c r="K243" s="8">
        <v>32596</v>
      </c>
      <c r="L243" s="4">
        <v>36</v>
      </c>
      <c r="M243" s="4" t="s">
        <v>23</v>
      </c>
      <c r="N243" s="4" t="s">
        <v>111</v>
      </c>
      <c r="P243" s="4" t="s">
        <v>25</v>
      </c>
      <c r="R243" s="4" t="s">
        <v>76</v>
      </c>
      <c r="S243" s="4" t="s">
        <v>77</v>
      </c>
      <c r="T243" s="4" t="s">
        <v>78</v>
      </c>
      <c r="U243" s="4">
        <f>+VLOOKUP(N243,'[1]Reporte de Estructura - Dotació'!$O$6:$V$527,8,0)</f>
        <v>11</v>
      </c>
      <c r="V243" s="5">
        <v>760000</v>
      </c>
      <c r="W243" s="9">
        <f>+VLOOKUP(U243,'Bandas 2025'!$K$5:$N$16,4,0)</f>
        <v>758892.33870967734</v>
      </c>
      <c r="X243" s="10">
        <f t="shared" si="7"/>
        <v>1.001459576324365</v>
      </c>
      <c r="Y243" s="10" t="str">
        <f t="shared" si="8"/>
        <v>DENTRO DE BANDA</v>
      </c>
    </row>
    <row r="244" spans="1:25" x14ac:dyDescent="0.25">
      <c r="A244" s="4" t="s">
        <v>17</v>
      </c>
      <c r="B244" s="4" t="s">
        <v>18</v>
      </c>
      <c r="C244" s="4" t="s">
        <v>843</v>
      </c>
      <c r="D244" s="4" t="s">
        <v>844</v>
      </c>
      <c r="E244" s="7">
        <v>3001</v>
      </c>
      <c r="F244" s="4">
        <v>22</v>
      </c>
      <c r="G244" s="4" t="str">
        <f>+VLOOKUP(E244,CeCos!$A$2:$B$49,2,0)</f>
        <v>Desarrollo Fragancias</v>
      </c>
      <c r="H244" s="4" t="s">
        <v>151</v>
      </c>
      <c r="I244" s="4" t="str">
        <f>+VLOOKUP(E244,CeCos!$A$2:$D$49,4,0)</f>
        <v>Laboratorio Fragancias</v>
      </c>
      <c r="J244" s="4" t="s">
        <v>21</v>
      </c>
      <c r="K244" s="8">
        <v>33793</v>
      </c>
      <c r="L244" s="4">
        <v>32</v>
      </c>
      <c r="M244" s="4" t="s">
        <v>23</v>
      </c>
      <c r="N244" s="4" t="s">
        <v>845</v>
      </c>
      <c r="P244" s="4" t="s">
        <v>25</v>
      </c>
      <c r="R244" s="4" t="s">
        <v>657</v>
      </c>
      <c r="S244" s="4" t="s">
        <v>658</v>
      </c>
      <c r="T244" s="4" t="s">
        <v>659</v>
      </c>
      <c r="U244" s="4">
        <f>+VLOOKUP(N244,'[1]Reporte de Estructura - Dotació'!$O$6:$V$527,8,0)</f>
        <v>15</v>
      </c>
      <c r="V244" s="5">
        <v>2000000</v>
      </c>
      <c r="W244" s="9">
        <f>+VLOOKUP(U244,'Bandas 2025'!$K$5:$N$16,4,0)</f>
        <v>2238729.1499999985</v>
      </c>
      <c r="X244" s="10">
        <f t="shared" si="7"/>
        <v>0.8933639873318312</v>
      </c>
      <c r="Y244" s="10" t="str">
        <f t="shared" si="8"/>
        <v>DENTRO DE BANDA</v>
      </c>
    </row>
    <row r="245" spans="1:25" x14ac:dyDescent="0.25">
      <c r="A245" s="4" t="s">
        <v>17</v>
      </c>
      <c r="B245" s="4" t="s">
        <v>397</v>
      </c>
      <c r="C245" s="4" t="s">
        <v>830</v>
      </c>
      <c r="D245" s="4" t="s">
        <v>831</v>
      </c>
      <c r="E245" s="7">
        <v>2004</v>
      </c>
      <c r="F245" s="4">
        <v>61</v>
      </c>
      <c r="G245" s="4" t="str">
        <f>+VLOOKUP(E245,CeCos!$A$2:$B$49,2,0)</f>
        <v>Desarrollo Sabores Salados</v>
      </c>
      <c r="H245" s="4" t="s">
        <v>22</v>
      </c>
      <c r="I245" s="4" t="str">
        <f>+VLOOKUP(E245,CeCos!$A$2:$D$49,4,0)</f>
        <v>Laboratorio Sabores</v>
      </c>
      <c r="J245" s="4" t="s">
        <v>21</v>
      </c>
      <c r="K245" s="8">
        <v>36599</v>
      </c>
      <c r="L245" s="4">
        <v>25</v>
      </c>
      <c r="M245" s="4" t="s">
        <v>23</v>
      </c>
      <c r="N245" s="4" t="s">
        <v>832</v>
      </c>
      <c r="P245" s="4" t="s">
        <v>25</v>
      </c>
      <c r="R245" s="4" t="s">
        <v>39</v>
      </c>
      <c r="S245" s="4" t="s">
        <v>40</v>
      </c>
      <c r="T245" s="4" t="s">
        <v>41</v>
      </c>
      <c r="U245" s="4">
        <f>+VLOOKUP(N245,'[1]Reporte de Estructura - Dotació'!$O$6:$V$527,8,0)</f>
        <v>15</v>
      </c>
      <c r="V245" s="5">
        <v>1100000</v>
      </c>
      <c r="W245" s="9">
        <f>+VLOOKUP(U245,'Bandas 2025'!$K$5:$N$16,4,0)</f>
        <v>2238729.1499999985</v>
      </c>
      <c r="X245" s="10">
        <f t="shared" si="7"/>
        <v>0.49135019303250721</v>
      </c>
      <c r="Y245" s="10" t="str">
        <f t="shared" si="8"/>
        <v>FUERA DE BANDA</v>
      </c>
    </row>
    <row r="246" spans="1:25" x14ac:dyDescent="0.25">
      <c r="A246" s="4" t="s">
        <v>17</v>
      </c>
      <c r="B246" s="4" t="s">
        <v>18</v>
      </c>
      <c r="C246" s="4" t="s">
        <v>895</v>
      </c>
      <c r="D246" s="4" t="s">
        <v>896</v>
      </c>
      <c r="E246" s="7">
        <v>6101</v>
      </c>
      <c r="F246" s="4">
        <v>27</v>
      </c>
      <c r="G246" s="4" t="str">
        <f>+VLOOKUP(E246,CeCos!$A$2:$B$49,2,0)</f>
        <v>Control De Calidad</v>
      </c>
      <c r="H246" s="4" t="s">
        <v>74</v>
      </c>
      <c r="I246" s="4" t="str">
        <f>+VLOOKUP(E246,CeCos!$A$2:$D$49,4,0)</f>
        <v>Calidad</v>
      </c>
      <c r="J246" s="4" t="s">
        <v>21</v>
      </c>
      <c r="K246" s="8">
        <v>34303</v>
      </c>
      <c r="L246" s="4">
        <v>31</v>
      </c>
      <c r="M246" s="4" t="s">
        <v>23</v>
      </c>
      <c r="N246" s="4" t="s">
        <v>152</v>
      </c>
      <c r="P246" s="4" t="s">
        <v>25</v>
      </c>
      <c r="R246" s="4" t="s">
        <v>162</v>
      </c>
      <c r="S246" s="4" t="s">
        <v>163</v>
      </c>
      <c r="T246" s="4" t="s">
        <v>164</v>
      </c>
      <c r="U246" s="4">
        <f>+VLOOKUP(N246,'[1]Reporte de Estructura - Dotació'!$O$6:$V$527,8,0)</f>
        <v>14</v>
      </c>
      <c r="V246" s="5">
        <v>1000000</v>
      </c>
      <c r="W246" s="9">
        <f>+VLOOKUP(U246,'Bandas 2025'!$K$5:$N$16,4,0)</f>
        <v>1622267.4999999986</v>
      </c>
      <c r="X246" s="10">
        <f t="shared" si="7"/>
        <v>0.61642115125896368</v>
      </c>
      <c r="Y246" s="10" t="str">
        <f t="shared" si="8"/>
        <v>FUERA DE BANDA</v>
      </c>
    </row>
    <row r="247" spans="1:25" x14ac:dyDescent="0.25">
      <c r="A247" s="4" t="s">
        <v>17</v>
      </c>
      <c r="B247" s="4" t="s">
        <v>18</v>
      </c>
      <c r="C247" s="4" t="s">
        <v>839</v>
      </c>
      <c r="D247" s="4" t="s">
        <v>840</v>
      </c>
      <c r="E247" s="7">
        <v>3001</v>
      </c>
      <c r="F247" s="4">
        <v>22</v>
      </c>
      <c r="G247" s="4" t="str">
        <f>+VLOOKUP(E247,CeCos!$A$2:$B$49,2,0)</f>
        <v>Desarrollo Fragancias</v>
      </c>
      <c r="H247" s="4" t="s">
        <v>151</v>
      </c>
      <c r="I247" s="4" t="str">
        <f>+VLOOKUP(E247,CeCos!$A$2:$D$49,4,0)</f>
        <v>Laboratorio Fragancias</v>
      </c>
      <c r="J247" s="4" t="s">
        <v>21</v>
      </c>
      <c r="K247" s="8">
        <v>34830</v>
      </c>
      <c r="L247" s="4">
        <v>29</v>
      </c>
      <c r="M247" s="4" t="s">
        <v>23</v>
      </c>
      <c r="N247" s="4" t="s">
        <v>152</v>
      </c>
      <c r="P247" s="4" t="s">
        <v>25</v>
      </c>
      <c r="R247" s="4" t="s">
        <v>153</v>
      </c>
      <c r="S247" s="4" t="s">
        <v>154</v>
      </c>
      <c r="T247" s="4" t="s">
        <v>155</v>
      </c>
      <c r="U247" s="4">
        <f>+VLOOKUP(N247,'[1]Reporte de Estructura - Dotació'!$O$6:$V$527,8,0)</f>
        <v>14</v>
      </c>
      <c r="V247" s="5">
        <v>1500000</v>
      </c>
      <c r="W247" s="9">
        <f>+VLOOKUP(U247,'Bandas 2025'!$K$5:$N$16,4,0)</f>
        <v>1622267.4999999986</v>
      </c>
      <c r="X247" s="10">
        <f t="shared" si="7"/>
        <v>0.92463172688844553</v>
      </c>
      <c r="Y247" s="10" t="str">
        <f t="shared" si="8"/>
        <v>DENTRO DE BANDA</v>
      </c>
    </row>
    <row r="248" spans="1:25" x14ac:dyDescent="0.25">
      <c r="A248" s="4" t="s">
        <v>17</v>
      </c>
      <c r="B248" s="4" t="s">
        <v>18</v>
      </c>
      <c r="C248" s="4" t="s">
        <v>469</v>
      </c>
      <c r="D248" s="4" t="s">
        <v>470</v>
      </c>
      <c r="E248" s="7">
        <v>6003</v>
      </c>
      <c r="F248" s="4">
        <v>27</v>
      </c>
      <c r="G248" s="4" t="str">
        <f>+VLOOKUP(E248,CeCos!$A$2:$B$49,2,0)</f>
        <v>Fabricación Y Envasado De Esencias</v>
      </c>
      <c r="H248" s="4" t="s">
        <v>74</v>
      </c>
      <c r="I248" s="4" t="str">
        <f>+VLOOKUP(E248,CeCos!$A$2:$D$49,4,0)</f>
        <v>Producción</v>
      </c>
      <c r="J248" s="4" t="s">
        <v>21</v>
      </c>
      <c r="K248" s="8">
        <v>35726</v>
      </c>
      <c r="L248" s="4">
        <v>27</v>
      </c>
      <c r="M248" s="4" t="s">
        <v>23</v>
      </c>
      <c r="N248" s="4" t="s">
        <v>111</v>
      </c>
      <c r="P248" s="4" t="s">
        <v>25</v>
      </c>
      <c r="R248" s="4" t="s">
        <v>421</v>
      </c>
      <c r="S248" s="4" t="s">
        <v>77</v>
      </c>
      <c r="T248" s="4" t="s">
        <v>422</v>
      </c>
      <c r="U248" s="4">
        <f>+VLOOKUP(N248,'[1]Reporte de Estructura - Dotació'!$O$6:$V$527,8,0)</f>
        <v>11</v>
      </c>
      <c r="V248" s="5">
        <v>825000</v>
      </c>
      <c r="W248" s="9">
        <f>+VLOOKUP(U248,'Bandas 2025'!$K$5:$N$16,4,0)</f>
        <v>758892.33870967734</v>
      </c>
      <c r="X248" s="10">
        <f t="shared" si="7"/>
        <v>1.0871107242994753</v>
      </c>
      <c r="Y248" s="10" t="str">
        <f t="shared" si="8"/>
        <v>DENTRO DE BANDA</v>
      </c>
    </row>
    <row r="249" spans="1:25" x14ac:dyDescent="0.25">
      <c r="A249" s="4" t="s">
        <v>17</v>
      </c>
      <c r="B249" s="4" t="s">
        <v>18</v>
      </c>
      <c r="C249" s="4" t="s">
        <v>364</v>
      </c>
      <c r="D249" s="4" t="s">
        <v>365</v>
      </c>
      <c r="E249" s="7">
        <v>6102</v>
      </c>
      <c r="F249" s="4">
        <v>27</v>
      </c>
      <c r="G249" s="4" t="str">
        <f>+VLOOKUP(E249,CeCos!$A$2:$B$49,2,0)</f>
        <v>Mantención</v>
      </c>
      <c r="H249" s="4" t="s">
        <v>74</v>
      </c>
      <c r="I249" s="4" t="str">
        <f>+VLOOKUP(E249,CeCos!$A$2:$D$49,4,0)</f>
        <v>Mantención, Infraestrutura y Medioambiebnte</v>
      </c>
      <c r="J249" s="4" t="s">
        <v>21</v>
      </c>
      <c r="K249" s="8">
        <v>27300</v>
      </c>
      <c r="L249" s="4">
        <v>50</v>
      </c>
      <c r="M249" s="4" t="s">
        <v>46</v>
      </c>
      <c r="N249" s="4" t="s">
        <v>366</v>
      </c>
      <c r="P249" s="4" t="s">
        <v>25</v>
      </c>
      <c r="R249" s="4" t="s">
        <v>345</v>
      </c>
      <c r="S249" s="4" t="s">
        <v>346</v>
      </c>
      <c r="T249" s="4" t="s">
        <v>347</v>
      </c>
      <c r="U249" s="4">
        <f>+VLOOKUP(N249,'[1]Reporte de Estructura - Dotació'!$O$6:$V$527,8,0)</f>
        <v>14</v>
      </c>
      <c r="V249" s="5">
        <v>1000000</v>
      </c>
      <c r="W249" s="9">
        <f>+VLOOKUP(U249,'Bandas 2025'!$K$5:$N$16,4,0)</f>
        <v>1622267.4999999986</v>
      </c>
      <c r="X249" s="10">
        <f t="shared" si="7"/>
        <v>0.61642115125896368</v>
      </c>
      <c r="Y249" s="10" t="str">
        <f t="shared" si="8"/>
        <v>FUERA DE BANDA</v>
      </c>
    </row>
    <row r="250" spans="1:25" x14ac:dyDescent="0.25">
      <c r="A250" s="4" t="s">
        <v>17</v>
      </c>
      <c r="B250" s="4" t="s">
        <v>18</v>
      </c>
      <c r="C250" s="4" t="s">
        <v>156</v>
      </c>
      <c r="D250" s="4" t="s">
        <v>157</v>
      </c>
      <c r="E250" s="7">
        <v>6201</v>
      </c>
      <c r="F250" s="4">
        <v>2</v>
      </c>
      <c r="G250" s="4" t="str">
        <f>+VLOOKUP(E250,CeCos!$A$2:$B$49,2,0)</f>
        <v>Compras Internacionales</v>
      </c>
      <c r="H250" s="4" t="s">
        <v>45</v>
      </c>
      <c r="I250" s="4" t="str">
        <f>+VLOOKUP(E250,CeCos!$A$2:$D$49,4,0)</f>
        <v>Abastecimiento</v>
      </c>
      <c r="J250" s="4" t="s">
        <v>21</v>
      </c>
      <c r="K250" s="8">
        <v>33695</v>
      </c>
      <c r="L250" s="4">
        <v>32</v>
      </c>
      <c r="M250" s="4" t="s">
        <v>23</v>
      </c>
      <c r="N250" s="4" t="s">
        <v>158</v>
      </c>
      <c r="P250" s="4" t="s">
        <v>25</v>
      </c>
      <c r="R250" s="4" t="s">
        <v>55</v>
      </c>
      <c r="S250" s="4" t="s">
        <v>56</v>
      </c>
      <c r="T250" s="4" t="s">
        <v>57</v>
      </c>
      <c r="U250" s="4">
        <f>+VLOOKUP(N250,'[1]Reporte de Estructura - Dotació'!$O$6:$V$527,8,0)</f>
        <v>14</v>
      </c>
      <c r="V250" s="5">
        <v>2200000</v>
      </c>
      <c r="W250" s="9">
        <f>+VLOOKUP(U250,'Bandas 2025'!$K$5:$N$16,4,0)</f>
        <v>1622267.4999999986</v>
      </c>
      <c r="X250" s="10">
        <f t="shared" si="7"/>
        <v>1.3561265327697201</v>
      </c>
      <c r="Y250" s="10" t="str">
        <f t="shared" si="8"/>
        <v>FUERA DE BANDA</v>
      </c>
    </row>
    <row r="251" spans="1:25" x14ac:dyDescent="0.25">
      <c r="A251" s="4" t="s">
        <v>17</v>
      </c>
      <c r="B251" s="4" t="s">
        <v>18</v>
      </c>
      <c r="C251" s="4" t="s">
        <v>780</v>
      </c>
      <c r="D251" s="4" t="s">
        <v>781</v>
      </c>
      <c r="E251" s="7">
        <v>2001</v>
      </c>
      <c r="F251" s="4">
        <v>61</v>
      </c>
      <c r="G251" s="4" t="str">
        <f>+VLOOKUP(E251,CeCos!$A$2:$B$49,2,0)</f>
        <v>Desarrollo Sabores General</v>
      </c>
      <c r="H251" s="4" t="s">
        <v>22</v>
      </c>
      <c r="I251" s="4" t="str">
        <f>+VLOOKUP(E251,CeCos!$A$2:$D$49,4,0)</f>
        <v>Laboratorio Sabores</v>
      </c>
      <c r="J251" s="4" t="s">
        <v>21</v>
      </c>
      <c r="K251" s="8">
        <v>26900</v>
      </c>
      <c r="L251" s="4">
        <v>51</v>
      </c>
      <c r="M251" s="4" t="s">
        <v>46</v>
      </c>
      <c r="N251" s="4" t="s">
        <v>723</v>
      </c>
      <c r="P251" s="4" t="s">
        <v>25</v>
      </c>
      <c r="R251" s="4" t="s">
        <v>337</v>
      </c>
      <c r="S251" s="4" t="s">
        <v>338</v>
      </c>
      <c r="T251" s="4" t="s">
        <v>339</v>
      </c>
      <c r="U251" s="4">
        <f>+VLOOKUP(N251,'[1]Reporte de Estructura - Dotació'!$O$6:$V$527,8,0)</f>
        <v>16</v>
      </c>
      <c r="V251" s="5">
        <v>2750000</v>
      </c>
      <c r="W251" s="9">
        <f>+VLOOKUP(U251,'Bandas 2025'!$K$5:$N$16,4,0)</f>
        <v>3178995.3929999978</v>
      </c>
      <c r="X251" s="10">
        <f t="shared" si="7"/>
        <v>0.86505315674737182</v>
      </c>
      <c r="Y251" s="10" t="str">
        <f t="shared" si="8"/>
        <v>DENTRO DE BANDA</v>
      </c>
    </row>
    <row r="252" spans="1:25" x14ac:dyDescent="0.25">
      <c r="A252" s="4" t="s">
        <v>17</v>
      </c>
      <c r="B252" s="4" t="s">
        <v>18</v>
      </c>
      <c r="C252" s="4" t="s">
        <v>219</v>
      </c>
      <c r="D252" s="4" t="s">
        <v>709</v>
      </c>
      <c r="E252" s="7">
        <v>2004</v>
      </c>
      <c r="F252" s="4">
        <v>61</v>
      </c>
      <c r="G252" s="4" t="str">
        <f>+VLOOKUP(E252,CeCos!$A$2:$B$49,2,0)</f>
        <v>Desarrollo Sabores Salados</v>
      </c>
      <c r="H252" s="4" t="s">
        <v>22</v>
      </c>
      <c r="I252" s="4" t="str">
        <f>+VLOOKUP(E252,CeCos!$A$2:$D$49,4,0)</f>
        <v>Laboratorio Sabores</v>
      </c>
      <c r="J252" s="4" t="s">
        <v>21</v>
      </c>
      <c r="K252" s="8">
        <v>28371</v>
      </c>
      <c r="L252" s="4">
        <v>47</v>
      </c>
      <c r="M252" s="4" t="s">
        <v>46</v>
      </c>
      <c r="N252" s="4" t="s">
        <v>218</v>
      </c>
      <c r="P252" s="4" t="s">
        <v>25</v>
      </c>
      <c r="R252" s="4" t="s">
        <v>39</v>
      </c>
      <c r="S252" s="4" t="s">
        <v>40</v>
      </c>
      <c r="T252" s="4" t="s">
        <v>41</v>
      </c>
      <c r="U252" s="4">
        <f>+VLOOKUP(N252,'[1]Reporte de Estructura - Dotació'!$O$6:$V$527,8,0)</f>
        <v>17</v>
      </c>
      <c r="V252" s="5">
        <v>4300000</v>
      </c>
      <c r="W252" s="9">
        <f>+VLOOKUP(U252,'Bandas 2025'!$K$5:$N$16,4,0)</f>
        <v>4577753.3659199979</v>
      </c>
      <c r="X252" s="10">
        <f t="shared" si="7"/>
        <v>0.93932539747820654</v>
      </c>
      <c r="Y252" s="10" t="str">
        <f t="shared" si="8"/>
        <v>DENTRO DE BANDA</v>
      </c>
    </row>
    <row r="253" spans="1:25" x14ac:dyDescent="0.25">
      <c r="A253" s="4" t="s">
        <v>17</v>
      </c>
      <c r="B253" s="4" t="s">
        <v>18</v>
      </c>
      <c r="C253" s="4" t="s">
        <v>471</v>
      </c>
      <c r="D253" s="4" t="s">
        <v>472</v>
      </c>
      <c r="E253" s="7">
        <v>6005</v>
      </c>
      <c r="F253" s="4">
        <v>27</v>
      </c>
      <c r="G253" s="4" t="str">
        <f>+VLOOKUP(E253,CeCos!$A$2:$B$49,2,0)</f>
        <v>Fabricación Y Envasado Mezclas Polvos</v>
      </c>
      <c r="H253" s="4" t="s">
        <v>74</v>
      </c>
      <c r="I253" s="4" t="str">
        <f>+VLOOKUP(E253,CeCos!$A$2:$D$49,4,0)</f>
        <v>Producción</v>
      </c>
      <c r="J253" s="4" t="s">
        <v>21</v>
      </c>
      <c r="K253" s="8">
        <v>26152</v>
      </c>
      <c r="L253" s="4">
        <v>53</v>
      </c>
      <c r="M253" s="4" t="s">
        <v>46</v>
      </c>
      <c r="N253" s="4" t="s">
        <v>111</v>
      </c>
      <c r="P253" s="4" t="s">
        <v>25</v>
      </c>
      <c r="R253" s="4" t="s">
        <v>417</v>
      </c>
      <c r="S253" s="4" t="s">
        <v>77</v>
      </c>
      <c r="T253" s="4" t="s">
        <v>418</v>
      </c>
      <c r="U253" s="4">
        <f>+VLOOKUP(N253,'[1]Reporte de Estructura - Dotació'!$O$6:$V$527,8,0)</f>
        <v>11</v>
      </c>
      <c r="V253" s="5">
        <v>651000</v>
      </c>
      <c r="W253" s="9">
        <f>+VLOOKUP(U253,'Bandas 2025'!$K$5:$N$16,4,0)</f>
        <v>758892.33870967734</v>
      </c>
      <c r="X253" s="10">
        <f t="shared" si="7"/>
        <v>0.85782918971994948</v>
      </c>
      <c r="Y253" s="10" t="str">
        <f t="shared" si="8"/>
        <v>DENTRO DE BANDA</v>
      </c>
    </row>
    <row r="254" spans="1:25" x14ac:dyDescent="0.25">
      <c r="A254" s="4" t="s">
        <v>17</v>
      </c>
      <c r="B254" s="4" t="s">
        <v>18</v>
      </c>
      <c r="C254" s="4" t="s">
        <v>36</v>
      </c>
      <c r="D254" s="4" t="s">
        <v>37</v>
      </c>
      <c r="E254" s="7">
        <v>2004</v>
      </c>
      <c r="F254" s="4">
        <v>61</v>
      </c>
      <c r="G254" s="4" t="str">
        <f>+VLOOKUP(E254,CeCos!$A$2:$B$49,2,0)</f>
        <v>Desarrollo Sabores Salados</v>
      </c>
      <c r="H254" s="4" t="s">
        <v>22</v>
      </c>
      <c r="I254" s="4" t="str">
        <f>+VLOOKUP(E254,CeCos!$A$2:$D$49,4,0)</f>
        <v>Laboratorio Sabores</v>
      </c>
      <c r="J254" s="4" t="s">
        <v>21</v>
      </c>
      <c r="K254" s="8">
        <v>33529</v>
      </c>
      <c r="L254" s="4">
        <v>33</v>
      </c>
      <c r="M254" s="4" t="s">
        <v>23</v>
      </c>
      <c r="N254" s="4" t="s">
        <v>38</v>
      </c>
      <c r="P254" s="4" t="s">
        <v>25</v>
      </c>
      <c r="R254" s="4" t="s">
        <v>39</v>
      </c>
      <c r="S254" s="4" t="s">
        <v>40</v>
      </c>
      <c r="T254" s="4" t="s">
        <v>41</v>
      </c>
      <c r="U254" s="4">
        <f>+VLOOKUP(N254,'[1]Reporte de Estructura - Dotació'!$O$6:$V$527,8,0)</f>
        <v>15</v>
      </c>
      <c r="V254" s="5">
        <v>1600000</v>
      </c>
      <c r="W254" s="9">
        <f>+VLOOKUP(U254,'Bandas 2025'!$K$5:$N$16,4,0)</f>
        <v>2238729.1499999985</v>
      </c>
      <c r="X254" s="10">
        <f t="shared" si="7"/>
        <v>0.71469118986546498</v>
      </c>
      <c r="Y254" s="10" t="str">
        <f t="shared" si="8"/>
        <v>FUERA DE BANDA</v>
      </c>
    </row>
    <row r="255" spans="1:25" x14ac:dyDescent="0.25">
      <c r="A255" s="4" t="s">
        <v>17</v>
      </c>
      <c r="B255" s="4" t="s">
        <v>18</v>
      </c>
      <c r="C255" s="4" t="s">
        <v>985</v>
      </c>
      <c r="D255" s="4" t="s">
        <v>986</v>
      </c>
      <c r="E255" s="7">
        <v>6001</v>
      </c>
      <c r="F255" s="4">
        <v>27</v>
      </c>
      <c r="G255" s="4" t="str">
        <f>+VLOOKUP(E255,CeCos!$A$2:$B$49,2,0)</f>
        <v>Administración Gral De Producción</v>
      </c>
      <c r="H255" s="4" t="s">
        <v>74</v>
      </c>
      <c r="I255" s="4" t="str">
        <f>+VLOOKUP(E255,CeCos!$A$2:$D$49,4,0)</f>
        <v>Producción</v>
      </c>
      <c r="J255" s="4" t="s">
        <v>31</v>
      </c>
      <c r="K255" s="8">
        <v>30856</v>
      </c>
      <c r="L255" s="4">
        <v>40</v>
      </c>
      <c r="M255" s="4" t="s">
        <v>23</v>
      </c>
      <c r="N255" s="4" t="s">
        <v>848</v>
      </c>
      <c r="P255" s="4" t="s">
        <v>25</v>
      </c>
      <c r="R255" s="4" t="s">
        <v>527</v>
      </c>
      <c r="S255" s="4" t="s">
        <v>528</v>
      </c>
      <c r="T255" s="4" t="s">
        <v>529</v>
      </c>
      <c r="U255" s="4">
        <f>+VLOOKUP(N255,'[1]Reporte de Estructura - Dotació'!$O$6:$V$527,8,0)</f>
        <v>15</v>
      </c>
      <c r="V255" s="5">
        <v>2030000</v>
      </c>
      <c r="W255" s="9">
        <f>+VLOOKUP(U255,'Bandas 2025'!$K$5:$N$16,4,0)</f>
        <v>2238729.1499999985</v>
      </c>
      <c r="X255" s="10">
        <f t="shared" si="7"/>
        <v>0.9067644471418087</v>
      </c>
      <c r="Y255" s="10" t="str">
        <f t="shared" si="8"/>
        <v>DENTRO DE BANDA</v>
      </c>
    </row>
    <row r="256" spans="1:25" x14ac:dyDescent="0.25">
      <c r="A256" s="4" t="s">
        <v>17</v>
      </c>
      <c r="B256" s="4" t="s">
        <v>18</v>
      </c>
      <c r="C256" s="4" t="s">
        <v>72</v>
      </c>
      <c r="D256" s="4" t="s">
        <v>73</v>
      </c>
      <c r="E256" s="7">
        <v>6013</v>
      </c>
      <c r="F256" s="4">
        <v>27</v>
      </c>
      <c r="G256" s="4" t="str">
        <f>+VLOOKUP(E256,CeCos!$A$2:$B$49,2,0)</f>
        <v>Planta Mezclado 2</v>
      </c>
      <c r="H256" s="4" t="s">
        <v>74</v>
      </c>
      <c r="I256" s="4" t="str">
        <f>+VLOOKUP(E256,CeCos!$A$2:$D$49,4,0)</f>
        <v>Producción</v>
      </c>
      <c r="J256" s="4" t="s">
        <v>21</v>
      </c>
      <c r="K256" s="8">
        <v>22328</v>
      </c>
      <c r="L256" s="4">
        <v>64</v>
      </c>
      <c r="M256" s="4" t="s">
        <v>46</v>
      </c>
      <c r="N256" s="4" t="s">
        <v>75</v>
      </c>
      <c r="P256" s="4" t="s">
        <v>25</v>
      </c>
      <c r="R256" s="4" t="s">
        <v>76</v>
      </c>
      <c r="S256" s="4" t="s">
        <v>77</v>
      </c>
      <c r="T256" s="4" t="s">
        <v>78</v>
      </c>
      <c r="U256" s="4">
        <f>+VLOOKUP(N256,'[1]Reporte de Estructura - Dotació'!$O$6:$V$527,8,0)</f>
        <v>10</v>
      </c>
      <c r="V256" s="5">
        <v>680000</v>
      </c>
      <c r="W256" s="9">
        <f>+VLOOKUP(U256,'Bandas 2025'!$K$5:$N$16,4,0)</f>
        <v>638323.5294117647</v>
      </c>
      <c r="X256" s="10">
        <f t="shared" si="7"/>
        <v>1.0652905128323273</v>
      </c>
      <c r="Y256" s="10" t="str">
        <f t="shared" si="8"/>
        <v>DENTRO DE BANDA</v>
      </c>
    </row>
    <row r="257" spans="1:25" x14ac:dyDescent="0.25">
      <c r="A257" s="4" t="s">
        <v>17</v>
      </c>
      <c r="B257" s="4" t="s">
        <v>18</v>
      </c>
      <c r="C257" s="4" t="s">
        <v>214</v>
      </c>
      <c r="D257" s="4" t="s">
        <v>774</v>
      </c>
      <c r="E257" s="7">
        <v>2003</v>
      </c>
      <c r="F257" s="4">
        <v>61</v>
      </c>
      <c r="G257" s="4" t="str">
        <f>+VLOOKUP(E257,CeCos!$A$2:$B$49,2,0)</f>
        <v>Desarrollo Sabores Bebidas</v>
      </c>
      <c r="H257" s="4" t="s">
        <v>22</v>
      </c>
      <c r="I257" s="4" t="str">
        <f>+VLOOKUP(E257,CeCos!$A$2:$D$49,4,0)</f>
        <v>Laboratorio Sabores</v>
      </c>
      <c r="J257" s="4" t="s">
        <v>21</v>
      </c>
      <c r="K257" s="8">
        <v>28949</v>
      </c>
      <c r="L257" s="4">
        <v>45</v>
      </c>
      <c r="M257" s="4" t="s">
        <v>46</v>
      </c>
      <c r="N257" s="4" t="s">
        <v>213</v>
      </c>
      <c r="P257" s="4" t="s">
        <v>25</v>
      </c>
      <c r="R257" s="4" t="s">
        <v>554</v>
      </c>
      <c r="S257" s="4" t="s">
        <v>555</v>
      </c>
      <c r="T257" s="4" t="s">
        <v>556</v>
      </c>
      <c r="U257" s="4">
        <f>+VLOOKUP(N257,'[1]Reporte de Estructura - Dotació'!$O$6:$V$527,8,0)</f>
        <v>18</v>
      </c>
      <c r="V257" s="5">
        <v>6100000</v>
      </c>
      <c r="W257" s="9">
        <f>+VLOOKUP(U257,'Bandas 2025'!$K$5:$N$16,4,0)</f>
        <v>6775074.9815616012</v>
      </c>
      <c r="X257" s="10">
        <f t="shared" si="7"/>
        <v>0.90035903906616221</v>
      </c>
      <c r="Y257" s="10" t="str">
        <f t="shared" si="8"/>
        <v>DENTRO DE BANDA</v>
      </c>
    </row>
    <row r="258" spans="1:25" x14ac:dyDescent="0.25">
      <c r="A258" s="4" t="s">
        <v>17</v>
      </c>
      <c r="B258" s="4" t="s">
        <v>18</v>
      </c>
      <c r="C258" s="4" t="s">
        <v>883</v>
      </c>
      <c r="D258" s="4" t="s">
        <v>884</v>
      </c>
      <c r="E258" s="7">
        <v>6005</v>
      </c>
      <c r="F258" s="4">
        <v>27</v>
      </c>
      <c r="G258" s="4" t="str">
        <f>+VLOOKUP(E258,CeCos!$A$2:$B$49,2,0)</f>
        <v>Fabricación Y Envasado Mezclas Polvos</v>
      </c>
      <c r="H258" s="4" t="s">
        <v>74</v>
      </c>
      <c r="I258" s="4" t="str">
        <f>+VLOOKUP(E258,CeCos!$A$2:$D$49,4,0)</f>
        <v>Producción</v>
      </c>
      <c r="J258" s="4" t="s">
        <v>21</v>
      </c>
      <c r="K258" s="8">
        <v>34535</v>
      </c>
      <c r="L258" s="4">
        <v>30</v>
      </c>
      <c r="M258" s="4" t="s">
        <v>23</v>
      </c>
      <c r="N258" s="4" t="s">
        <v>111</v>
      </c>
      <c r="P258" s="4" t="s">
        <v>25</v>
      </c>
      <c r="R258" s="4" t="s">
        <v>417</v>
      </c>
      <c r="S258" s="4" t="s">
        <v>77</v>
      </c>
      <c r="T258" s="4" t="s">
        <v>418</v>
      </c>
      <c r="U258" s="4">
        <f>+VLOOKUP(N258,'[1]Reporte de Estructura - Dotació'!$O$6:$V$527,8,0)</f>
        <v>11</v>
      </c>
      <c r="V258" s="5">
        <v>630000</v>
      </c>
      <c r="W258" s="9">
        <f>+VLOOKUP(U258,'Bandas 2025'!$K$5:$N$16,4,0)</f>
        <v>758892.33870967734</v>
      </c>
      <c r="X258" s="10">
        <f t="shared" si="7"/>
        <v>0.83015728037414471</v>
      </c>
      <c r="Y258" s="10" t="str">
        <f t="shared" si="8"/>
        <v>DENTRO DE BANDA</v>
      </c>
    </row>
    <row r="259" spans="1:25" x14ac:dyDescent="0.25">
      <c r="A259" s="4" t="s">
        <v>17</v>
      </c>
      <c r="B259" s="4" t="s">
        <v>18</v>
      </c>
      <c r="C259" s="4" t="s">
        <v>398</v>
      </c>
      <c r="D259" s="4" t="s">
        <v>399</v>
      </c>
      <c r="E259" s="7">
        <v>6106</v>
      </c>
      <c r="F259" s="4">
        <v>27</v>
      </c>
      <c r="G259" s="4" t="str">
        <f>+VLOOKUP(E259,CeCos!$A$2:$B$49,2,0)</f>
        <v>Aseguramiento De Calidad</v>
      </c>
      <c r="H259" s="4" t="s">
        <v>74</v>
      </c>
      <c r="I259" s="4" t="str">
        <f>+VLOOKUP(E259,CeCos!$A$2:$D$49,4,0)</f>
        <v>Calidad</v>
      </c>
      <c r="J259" s="4" t="s">
        <v>21</v>
      </c>
      <c r="K259" s="8">
        <v>31030</v>
      </c>
      <c r="L259" s="4">
        <v>40</v>
      </c>
      <c r="M259" s="4" t="s">
        <v>23</v>
      </c>
      <c r="N259" s="4" t="s">
        <v>105</v>
      </c>
      <c r="P259" s="4" t="s">
        <v>25</v>
      </c>
      <c r="R259" s="4" t="s">
        <v>106</v>
      </c>
      <c r="S259" s="4" t="s">
        <v>107</v>
      </c>
      <c r="T259" s="4" t="s">
        <v>108</v>
      </c>
      <c r="U259" s="4">
        <f>+VLOOKUP(N259,'[1]Reporte de Estructura - Dotació'!$O$6:$V$527,8,0)</f>
        <v>13</v>
      </c>
      <c r="V259" s="5">
        <v>840000</v>
      </c>
      <c r="W259" s="9">
        <f>+VLOOKUP(U259,'Bandas 2025'!$K$5:$N$16,4,0)</f>
        <v>1233179.9999999998</v>
      </c>
      <c r="X259" s="10">
        <f t="shared" ref="X259:X322" si="9">+V259/W259</f>
        <v>0.68116576655476102</v>
      </c>
      <c r="Y259" s="10" t="str">
        <f t="shared" ref="Y259:Y322" si="10">+IF(AND(X259&gt;=80%,X259&lt;=120%),"DENTRO DE BANDA","FUERA DE BANDA")</f>
        <v>FUERA DE BANDA</v>
      </c>
    </row>
    <row r="260" spans="1:25" x14ac:dyDescent="0.25">
      <c r="A260" s="4" t="s">
        <v>17</v>
      </c>
      <c r="B260" s="4" t="s">
        <v>18</v>
      </c>
      <c r="C260" s="4" t="s">
        <v>241</v>
      </c>
      <c r="D260" s="4" t="s">
        <v>242</v>
      </c>
      <c r="E260" s="7">
        <v>2011</v>
      </c>
      <c r="F260" s="4">
        <v>61</v>
      </c>
      <c r="G260" s="4" t="str">
        <f>+VLOOKUP(E260,CeCos!$A$2:$B$49,2,0)</f>
        <v>Muestras Sabores</v>
      </c>
      <c r="H260" s="4" t="s">
        <v>22</v>
      </c>
      <c r="I260" s="4" t="str">
        <f>+VLOOKUP(E260,CeCos!$A$2:$D$49,4,0)</f>
        <v>Laboratorio Sabores</v>
      </c>
      <c r="J260" s="4" t="s">
        <v>31</v>
      </c>
      <c r="K260" s="8">
        <v>31724</v>
      </c>
      <c r="L260" s="4">
        <v>38</v>
      </c>
      <c r="M260" s="4" t="s">
        <v>46</v>
      </c>
      <c r="N260" s="4" t="s">
        <v>84</v>
      </c>
      <c r="P260" s="4" t="s">
        <v>25</v>
      </c>
      <c r="R260" s="4" t="s">
        <v>146</v>
      </c>
      <c r="S260" s="4" t="s">
        <v>147</v>
      </c>
      <c r="T260" s="4" t="s">
        <v>148</v>
      </c>
      <c r="U260" s="4">
        <f>+VLOOKUP(N260,'[1]Reporte de Estructura - Dotació'!$O$6:$V$527,8,0)</f>
        <v>13</v>
      </c>
      <c r="V260" s="5">
        <v>630000</v>
      </c>
      <c r="W260" s="9">
        <f>+VLOOKUP(U260,'Bandas 2025'!$K$5:$N$16,4,0)</f>
        <v>1233179.9999999998</v>
      </c>
      <c r="X260" s="10">
        <f t="shared" si="9"/>
        <v>0.51087432491607077</v>
      </c>
      <c r="Y260" s="10" t="str">
        <f t="shared" si="10"/>
        <v>FUERA DE BANDA</v>
      </c>
    </row>
    <row r="261" spans="1:25" x14ac:dyDescent="0.25">
      <c r="A261" s="4" t="s">
        <v>17</v>
      </c>
      <c r="B261" s="4" t="s">
        <v>18</v>
      </c>
      <c r="C261" s="4" t="s">
        <v>694</v>
      </c>
      <c r="D261" s="4" t="s">
        <v>695</v>
      </c>
      <c r="E261" s="7">
        <v>2007</v>
      </c>
      <c r="F261" s="4">
        <v>61</v>
      </c>
      <c r="G261" s="4" t="str">
        <f>+VLOOKUP(E261,CeCos!$A$2:$B$49,2,0)</f>
        <v>Marketing Sabores</v>
      </c>
      <c r="H261" s="4" t="s">
        <v>22</v>
      </c>
      <c r="I261" s="4" t="str">
        <f>+VLOOKUP(E261,CeCos!$A$2:$D$49,4,0)</f>
        <v>Comercial Sabores</v>
      </c>
      <c r="J261" s="4" t="s">
        <v>21</v>
      </c>
      <c r="K261" s="8">
        <v>31157</v>
      </c>
      <c r="L261" s="4">
        <v>39</v>
      </c>
      <c r="M261" s="4" t="s">
        <v>23</v>
      </c>
      <c r="N261" s="4" t="s">
        <v>696</v>
      </c>
      <c r="P261" s="4" t="s">
        <v>25</v>
      </c>
      <c r="R261" s="4" t="s">
        <v>33</v>
      </c>
      <c r="S261" s="4" t="s">
        <v>34</v>
      </c>
      <c r="T261" s="4" t="s">
        <v>35</v>
      </c>
      <c r="U261" s="4">
        <f>+VLOOKUP(N261,'[1]Reporte de Estructura - Dotació'!$O$6:$V$527,8,0)</f>
        <v>17</v>
      </c>
      <c r="V261" s="5">
        <v>3637000</v>
      </c>
      <c r="W261" s="9">
        <f>+VLOOKUP(U261,'Bandas 2025'!$K$5:$N$16,4,0)</f>
        <v>4577753.3659199979</v>
      </c>
      <c r="X261" s="10">
        <f t="shared" si="9"/>
        <v>0.79449452805307841</v>
      </c>
      <c r="Y261" s="10" t="str">
        <f t="shared" si="10"/>
        <v>FUERA DE BANDA</v>
      </c>
    </row>
    <row r="262" spans="1:25" x14ac:dyDescent="0.25">
      <c r="A262" s="4" t="s">
        <v>42</v>
      </c>
      <c r="B262" s="4" t="s">
        <v>18</v>
      </c>
      <c r="C262" s="4" t="s">
        <v>751</v>
      </c>
      <c r="D262" s="4" t="s">
        <v>752</v>
      </c>
      <c r="E262" s="7">
        <v>2005</v>
      </c>
      <c r="F262" s="4">
        <v>95</v>
      </c>
      <c r="G262" s="4" t="str">
        <f>+VLOOKUP(E262,CeCos!$A$2:$B$49,2,0)</f>
        <v>Ventas Sabores</v>
      </c>
      <c r="H262" s="4" t="s">
        <v>22</v>
      </c>
      <c r="I262" s="4" t="str">
        <f>+VLOOKUP(E262,CeCos!$A$2:$D$49,4,0)</f>
        <v>Comercial Sabores</v>
      </c>
      <c r="J262" s="4" t="s">
        <v>21</v>
      </c>
      <c r="K262" s="8">
        <v>31364</v>
      </c>
      <c r="L262" s="4">
        <v>39</v>
      </c>
      <c r="M262" s="4" t="s">
        <v>23</v>
      </c>
      <c r="N262" s="4" t="s">
        <v>24</v>
      </c>
      <c r="P262" s="4" t="s">
        <v>48</v>
      </c>
      <c r="R262" s="4" t="s">
        <v>49</v>
      </c>
      <c r="S262" s="4" t="s">
        <v>50</v>
      </c>
      <c r="T262" s="4" t="s">
        <v>51</v>
      </c>
      <c r="U262" s="4">
        <f>+VLOOKUP(N262,'[1]Reporte de Estructura - Dotació'!$O$6:$V$527,8,0)</f>
        <v>15</v>
      </c>
      <c r="V262" s="5">
        <v>3400000</v>
      </c>
      <c r="W262" s="9">
        <f>+VLOOKUP(U262,'Bandas 2025'!$K$5:$N$16,4,0)</f>
        <v>2238729.1499999985</v>
      </c>
      <c r="X262" s="10">
        <f t="shared" si="9"/>
        <v>1.5187187784641132</v>
      </c>
      <c r="Y262" s="10" t="str">
        <f t="shared" si="10"/>
        <v>FUERA DE BANDA</v>
      </c>
    </row>
    <row r="263" spans="1:25" x14ac:dyDescent="0.25">
      <c r="A263" s="4" t="s">
        <v>17</v>
      </c>
      <c r="B263" s="4" t="s">
        <v>18</v>
      </c>
      <c r="C263" s="4" t="s">
        <v>280</v>
      </c>
      <c r="D263" s="4" t="s">
        <v>413</v>
      </c>
      <c r="E263" s="7">
        <v>6109</v>
      </c>
      <c r="F263" s="4">
        <v>27</v>
      </c>
      <c r="G263" s="4" t="str">
        <f>+VLOOKUP(E263,CeCos!$A$2:$B$49,2,0)</f>
        <v>Bodega Recepcion Materia Prima E Insumos</v>
      </c>
      <c r="H263" s="4" t="s">
        <v>74</v>
      </c>
      <c r="I263" s="4" t="str">
        <f>+VLOOKUP(E263,CeCos!$A$2:$D$49,4,0)</f>
        <v>Logística</v>
      </c>
      <c r="J263" s="4" t="s">
        <v>21</v>
      </c>
      <c r="K263" s="8">
        <v>23478</v>
      </c>
      <c r="L263" s="4">
        <v>60</v>
      </c>
      <c r="M263" s="4" t="s">
        <v>46</v>
      </c>
      <c r="N263" s="4" t="s">
        <v>279</v>
      </c>
      <c r="P263" s="4" t="s">
        <v>25</v>
      </c>
      <c r="R263" s="4" t="s">
        <v>409</v>
      </c>
      <c r="S263" s="4" t="s">
        <v>410</v>
      </c>
      <c r="T263" s="4" t="s">
        <v>411</v>
      </c>
      <c r="U263" s="4">
        <f>+VLOOKUP(N263,'[1]Reporte de Estructura - Dotació'!$O$6:$V$527,8,0)</f>
        <v>15</v>
      </c>
      <c r="V263" s="5">
        <v>1701000</v>
      </c>
      <c r="W263" s="9">
        <f>+VLOOKUP(U263,'Bandas 2025'!$K$5:$N$16,4,0)</f>
        <v>2238729.1499999985</v>
      </c>
      <c r="X263" s="10">
        <f t="shared" si="9"/>
        <v>0.75980607122572252</v>
      </c>
      <c r="Y263" s="10" t="str">
        <f t="shared" si="10"/>
        <v>FUERA DE BANDA</v>
      </c>
    </row>
    <row r="264" spans="1:25" x14ac:dyDescent="0.25">
      <c r="A264" s="4" t="s">
        <v>17</v>
      </c>
      <c r="B264" s="4" t="s">
        <v>18</v>
      </c>
      <c r="C264" s="4" t="s">
        <v>721</v>
      </c>
      <c r="D264" s="4" t="s">
        <v>722</v>
      </c>
      <c r="E264" s="7">
        <v>2001</v>
      </c>
      <c r="F264" s="4">
        <v>61</v>
      </c>
      <c r="G264" s="4" t="str">
        <f>+VLOOKUP(E264,CeCos!$A$2:$B$49,2,0)</f>
        <v>Desarrollo Sabores General</v>
      </c>
      <c r="H264" s="4" t="s">
        <v>22</v>
      </c>
      <c r="I264" s="4" t="str">
        <f>+VLOOKUP(E264,CeCos!$A$2:$D$49,4,0)</f>
        <v>Laboratorio Sabores</v>
      </c>
      <c r="J264" s="4" t="s">
        <v>21</v>
      </c>
      <c r="K264" s="8">
        <v>33442</v>
      </c>
      <c r="L264" s="4">
        <v>33</v>
      </c>
      <c r="M264" s="4" t="s">
        <v>23</v>
      </c>
      <c r="N264" s="4" t="s">
        <v>723</v>
      </c>
      <c r="P264" s="4" t="s">
        <v>25</v>
      </c>
      <c r="R264" s="4" t="s">
        <v>337</v>
      </c>
      <c r="S264" s="4" t="s">
        <v>338</v>
      </c>
      <c r="T264" s="4" t="s">
        <v>339</v>
      </c>
      <c r="U264" s="4">
        <f>+VLOOKUP(N264,'[1]Reporte de Estructura - Dotació'!$O$6:$V$527,8,0)</f>
        <v>16</v>
      </c>
      <c r="V264" s="5">
        <v>3650000</v>
      </c>
      <c r="W264" s="9">
        <f>+VLOOKUP(U264,'Bandas 2025'!$K$5:$N$16,4,0)</f>
        <v>3178995.3929999978</v>
      </c>
      <c r="X264" s="10">
        <f t="shared" si="9"/>
        <v>1.1481614625919663</v>
      </c>
      <c r="Y264" s="10" t="str">
        <f t="shared" si="10"/>
        <v>DENTRO DE BANDA</v>
      </c>
    </row>
    <row r="265" spans="1:25" x14ac:dyDescent="0.25">
      <c r="A265" s="4" t="s">
        <v>17</v>
      </c>
      <c r="B265" s="4" t="s">
        <v>18</v>
      </c>
      <c r="C265" s="4" t="s">
        <v>1080</v>
      </c>
      <c r="D265" s="4" t="s">
        <v>1081</v>
      </c>
      <c r="E265" s="7">
        <v>6003</v>
      </c>
      <c r="F265" s="4">
        <v>27</v>
      </c>
      <c r="G265" s="4" t="str">
        <f>+VLOOKUP(E265,CeCos!$A$2:$B$49,2,0)</f>
        <v>Fabricación Y Envasado De Esencias</v>
      </c>
      <c r="H265" s="4" t="s">
        <v>74</v>
      </c>
      <c r="I265" s="4" t="str">
        <f>+VLOOKUP(E265,CeCos!$A$2:$D$49,4,0)</f>
        <v>Producción</v>
      </c>
      <c r="J265" s="4" t="s">
        <v>31</v>
      </c>
      <c r="K265" s="8">
        <v>29928</v>
      </c>
      <c r="L265" s="4">
        <v>43</v>
      </c>
      <c r="M265" s="4" t="s">
        <v>116</v>
      </c>
      <c r="N265" s="4" t="s">
        <v>111</v>
      </c>
      <c r="P265" s="4" t="s">
        <v>25</v>
      </c>
      <c r="R265" s="4" t="s">
        <v>421</v>
      </c>
      <c r="S265" s="4" t="s">
        <v>77</v>
      </c>
      <c r="T265" s="4" t="s">
        <v>422</v>
      </c>
      <c r="U265" s="4">
        <f>+VLOOKUP(N265,'[1]Reporte de Estructura - Dotació'!$O$6:$V$527,8,0)</f>
        <v>11</v>
      </c>
      <c r="V265" s="5">
        <v>680000</v>
      </c>
      <c r="W265" s="9">
        <f>+VLOOKUP(U265,'Bandas 2025'!$K$5:$N$16,4,0)</f>
        <v>758892.33870967734</v>
      </c>
      <c r="X265" s="10">
        <f t="shared" si="9"/>
        <v>0.89604277881653716</v>
      </c>
      <c r="Y265" s="10" t="str">
        <f t="shared" si="10"/>
        <v>DENTRO DE BANDA</v>
      </c>
    </row>
    <row r="266" spans="1:25" x14ac:dyDescent="0.25">
      <c r="A266" s="4" t="s">
        <v>17</v>
      </c>
      <c r="B266" s="4" t="s">
        <v>18</v>
      </c>
      <c r="C266" s="4" t="s">
        <v>897</v>
      </c>
      <c r="D266" s="4" t="s">
        <v>898</v>
      </c>
      <c r="E266" s="7">
        <v>6101</v>
      </c>
      <c r="F266" s="4">
        <v>27</v>
      </c>
      <c r="G266" s="4" t="str">
        <f>+VLOOKUP(E266,CeCos!$A$2:$B$49,2,0)</f>
        <v>Control De Calidad</v>
      </c>
      <c r="H266" s="4" t="s">
        <v>74</v>
      </c>
      <c r="I266" s="4" t="str">
        <f>+VLOOKUP(E266,CeCos!$A$2:$D$49,4,0)</f>
        <v>Calidad</v>
      </c>
      <c r="J266" s="4" t="s">
        <v>21</v>
      </c>
      <c r="K266" s="8">
        <v>34974</v>
      </c>
      <c r="L266" s="4">
        <v>29</v>
      </c>
      <c r="M266" s="4" t="s">
        <v>23</v>
      </c>
      <c r="N266" s="4" t="s">
        <v>899</v>
      </c>
      <c r="P266" s="4" t="s">
        <v>25</v>
      </c>
      <c r="R266" s="4" t="s">
        <v>162</v>
      </c>
      <c r="S266" s="4" t="s">
        <v>163</v>
      </c>
      <c r="T266" s="4" t="s">
        <v>164</v>
      </c>
      <c r="U266" s="4">
        <f>+VLOOKUP(N266,'[1]Reporte de Estructura - Dotació'!$O$6:$V$527,8,0)</f>
        <v>15</v>
      </c>
      <c r="V266" s="5">
        <v>1150000</v>
      </c>
      <c r="W266" s="9">
        <f>+VLOOKUP(U266,'Bandas 2025'!$K$5:$N$16,4,0)</f>
        <v>2238729.1499999985</v>
      </c>
      <c r="X266" s="10">
        <f t="shared" si="9"/>
        <v>0.51368429271580296</v>
      </c>
      <c r="Y266" s="10" t="str">
        <f t="shared" si="10"/>
        <v>FUERA DE BANDA</v>
      </c>
    </row>
    <row r="267" spans="1:25" x14ac:dyDescent="0.25">
      <c r="A267" s="4" t="s">
        <v>17</v>
      </c>
      <c r="B267" s="4" t="s">
        <v>18</v>
      </c>
      <c r="C267" s="4" t="s">
        <v>473</v>
      </c>
      <c r="D267" s="4" t="s">
        <v>474</v>
      </c>
      <c r="E267" s="7">
        <v>6003</v>
      </c>
      <c r="F267" s="4">
        <v>27</v>
      </c>
      <c r="G267" s="4" t="str">
        <f>+VLOOKUP(E267,CeCos!$A$2:$B$49,2,0)</f>
        <v>Fabricación Y Envasado De Esencias</v>
      </c>
      <c r="H267" s="4" t="s">
        <v>74</v>
      </c>
      <c r="I267" s="4" t="str">
        <f>+VLOOKUP(E267,CeCos!$A$2:$D$49,4,0)</f>
        <v>Producción</v>
      </c>
      <c r="J267" s="4" t="s">
        <v>21</v>
      </c>
      <c r="K267" s="8">
        <v>35941</v>
      </c>
      <c r="L267" s="4">
        <v>26</v>
      </c>
      <c r="M267" s="4" t="s">
        <v>23</v>
      </c>
      <c r="N267" s="4" t="s">
        <v>111</v>
      </c>
      <c r="P267" s="4" t="s">
        <v>25</v>
      </c>
      <c r="R267" s="4" t="s">
        <v>421</v>
      </c>
      <c r="S267" s="4" t="s">
        <v>77</v>
      </c>
      <c r="T267" s="4" t="s">
        <v>422</v>
      </c>
      <c r="U267" s="4">
        <f>+VLOOKUP(N267,'[1]Reporte de Estructura - Dotació'!$O$6:$V$527,8,0)</f>
        <v>11</v>
      </c>
      <c r="V267" s="5">
        <v>775000</v>
      </c>
      <c r="W267" s="9">
        <f>+VLOOKUP(U267,'Bandas 2025'!$K$5:$N$16,4,0)</f>
        <v>758892.33870967734</v>
      </c>
      <c r="X267" s="10">
        <f t="shared" si="9"/>
        <v>1.0212252258570829</v>
      </c>
      <c r="Y267" s="10" t="str">
        <f t="shared" si="10"/>
        <v>DENTRO DE BANDA</v>
      </c>
    </row>
    <row r="268" spans="1:25" x14ac:dyDescent="0.25">
      <c r="A268" s="4" t="s">
        <v>17</v>
      </c>
      <c r="B268" s="4" t="s">
        <v>18</v>
      </c>
      <c r="C268" s="4" t="s">
        <v>63</v>
      </c>
      <c r="D268" s="4" t="s">
        <v>680</v>
      </c>
      <c r="E268" s="7">
        <v>7101</v>
      </c>
      <c r="F268" s="4">
        <v>2</v>
      </c>
      <c r="G268" s="4" t="str">
        <f>+VLOOKUP(E268,CeCos!$A$2:$B$49,2,0)</f>
        <v>Informática</v>
      </c>
      <c r="H268" s="4" t="s">
        <v>45</v>
      </c>
      <c r="I268" s="4" t="str">
        <f>+VLOOKUP(E268,CeCos!$A$2:$D$49,4,0)</f>
        <v>T.I</v>
      </c>
      <c r="J268" s="4" t="s">
        <v>21</v>
      </c>
      <c r="K268" s="8">
        <v>28159</v>
      </c>
      <c r="L268" s="4">
        <v>48</v>
      </c>
      <c r="M268" s="4" t="s">
        <v>46</v>
      </c>
      <c r="N268" s="4" t="s">
        <v>62</v>
      </c>
      <c r="P268" s="4" t="s">
        <v>25</v>
      </c>
      <c r="R268" s="4" t="s">
        <v>681</v>
      </c>
      <c r="S268" s="4" t="s">
        <v>682</v>
      </c>
      <c r="T268" s="4" t="s">
        <v>683</v>
      </c>
      <c r="U268" s="4">
        <f>+VLOOKUP(N268,'[1]Reporte de Estructura - Dotació'!$O$6:$V$527,8,0)</f>
        <v>17</v>
      </c>
      <c r="V268" s="5">
        <v>4507000</v>
      </c>
      <c r="W268" s="9">
        <f>+VLOOKUP(U268,'Bandas 2025'!$K$5:$N$16,4,0)</f>
        <v>4577753.3659199979</v>
      </c>
      <c r="X268" s="10">
        <f t="shared" si="9"/>
        <v>0.98454408521727377</v>
      </c>
      <c r="Y268" s="10" t="str">
        <f t="shared" si="10"/>
        <v>DENTRO DE BANDA</v>
      </c>
    </row>
    <row r="269" spans="1:25" x14ac:dyDescent="0.25">
      <c r="A269" s="4" t="s">
        <v>17</v>
      </c>
      <c r="B269" s="4" t="s">
        <v>18</v>
      </c>
      <c r="C269" s="4" t="s">
        <v>370</v>
      </c>
      <c r="D269" s="4" t="s">
        <v>371</v>
      </c>
      <c r="E269" s="7">
        <v>6109</v>
      </c>
      <c r="F269" s="4">
        <v>27</v>
      </c>
      <c r="G269" s="4" t="str">
        <f>+VLOOKUP(E269,CeCos!$A$2:$B$49,2,0)</f>
        <v>Bodega Recepcion Materia Prima E Insumos</v>
      </c>
      <c r="H269" s="4" t="s">
        <v>74</v>
      </c>
      <c r="I269" s="4" t="str">
        <f>+VLOOKUP(E269,CeCos!$A$2:$D$49,4,0)</f>
        <v>Logística</v>
      </c>
      <c r="J269" s="4" t="s">
        <v>21</v>
      </c>
      <c r="K269" s="8">
        <v>30651</v>
      </c>
      <c r="L269" s="4">
        <v>41</v>
      </c>
      <c r="M269" s="4" t="s">
        <v>23</v>
      </c>
      <c r="N269" s="4" t="s">
        <v>372</v>
      </c>
      <c r="P269" s="4" t="s">
        <v>25</v>
      </c>
      <c r="R269" s="4" t="s">
        <v>278</v>
      </c>
      <c r="S269" s="4" t="s">
        <v>279</v>
      </c>
      <c r="T269" s="4" t="s">
        <v>280</v>
      </c>
      <c r="U269" s="4">
        <f>+VLOOKUP(N269,'[1]Reporte de Estructura - Dotació'!$O$6:$V$527,8,0)</f>
        <v>14</v>
      </c>
      <c r="V269" s="5">
        <v>1050000</v>
      </c>
      <c r="W269" s="9">
        <f>+VLOOKUP(U269,'Bandas 2025'!$K$5:$N$16,4,0)</f>
        <v>1622267.4999999986</v>
      </c>
      <c r="X269" s="10">
        <f t="shared" si="9"/>
        <v>0.64724220882191186</v>
      </c>
      <c r="Y269" s="10" t="str">
        <f t="shared" si="10"/>
        <v>FUERA DE BANDA</v>
      </c>
    </row>
    <row r="270" spans="1:25" x14ac:dyDescent="0.25">
      <c r="A270" s="4" t="s">
        <v>17</v>
      </c>
      <c r="B270" s="4" t="s">
        <v>18</v>
      </c>
      <c r="C270" s="4" t="s">
        <v>400</v>
      </c>
      <c r="D270" s="4" t="s">
        <v>401</v>
      </c>
      <c r="E270" s="7">
        <v>6106</v>
      </c>
      <c r="F270" s="4">
        <v>27</v>
      </c>
      <c r="G270" s="4" t="str">
        <f>+VLOOKUP(E270,CeCos!$A$2:$B$49,2,0)</f>
        <v>Aseguramiento De Calidad</v>
      </c>
      <c r="H270" s="4" t="s">
        <v>74</v>
      </c>
      <c r="I270" s="4" t="str">
        <f>+VLOOKUP(E270,CeCos!$A$2:$D$49,4,0)</f>
        <v>Calidad</v>
      </c>
      <c r="J270" s="4" t="s">
        <v>21</v>
      </c>
      <c r="K270" s="8">
        <v>32531</v>
      </c>
      <c r="L270" s="4">
        <v>36</v>
      </c>
      <c r="M270" s="4" t="s">
        <v>46</v>
      </c>
      <c r="N270" s="4" t="s">
        <v>105</v>
      </c>
      <c r="P270" s="4" t="s">
        <v>25</v>
      </c>
      <c r="R270" s="4" t="s">
        <v>106</v>
      </c>
      <c r="S270" s="4" t="s">
        <v>107</v>
      </c>
      <c r="T270" s="4" t="s">
        <v>108</v>
      </c>
      <c r="U270" s="4">
        <f>+VLOOKUP(N270,'[1]Reporte de Estructura - Dotació'!$O$6:$V$527,8,0)</f>
        <v>13</v>
      </c>
      <c r="V270" s="5">
        <v>820000</v>
      </c>
      <c r="W270" s="9">
        <f>+VLOOKUP(U270,'Bandas 2025'!$K$5:$N$16,4,0)</f>
        <v>1233179.9999999998</v>
      </c>
      <c r="X270" s="10">
        <f t="shared" si="9"/>
        <v>0.66494753401774287</v>
      </c>
      <c r="Y270" s="10" t="str">
        <f t="shared" si="10"/>
        <v>FUERA DE BANDA</v>
      </c>
    </row>
    <row r="271" spans="1:25" x14ac:dyDescent="0.25">
      <c r="A271" s="4" t="s">
        <v>17</v>
      </c>
      <c r="B271" s="4" t="s">
        <v>18</v>
      </c>
      <c r="C271" s="4" t="s">
        <v>650</v>
      </c>
      <c r="D271" s="4" t="s">
        <v>651</v>
      </c>
      <c r="E271" s="7">
        <v>2004</v>
      </c>
      <c r="F271" s="4">
        <v>61</v>
      </c>
      <c r="G271" s="4" t="str">
        <f>+VLOOKUP(E271,CeCos!$A$2:$B$49,2,0)</f>
        <v>Desarrollo Sabores Salados</v>
      </c>
      <c r="H271" s="4" t="s">
        <v>22</v>
      </c>
      <c r="I271" s="4" t="str">
        <f>+VLOOKUP(E271,CeCos!$A$2:$D$49,4,0)</f>
        <v>Laboratorio Sabores</v>
      </c>
      <c r="J271" s="4" t="s">
        <v>21</v>
      </c>
      <c r="K271" s="8">
        <v>25235</v>
      </c>
      <c r="L271" s="4">
        <v>56</v>
      </c>
      <c r="M271" s="4" t="s">
        <v>46</v>
      </c>
      <c r="N271" s="4" t="s">
        <v>38</v>
      </c>
      <c r="P271" s="4" t="s">
        <v>25</v>
      </c>
      <c r="R271" s="4" t="s">
        <v>39</v>
      </c>
      <c r="S271" s="4" t="s">
        <v>40</v>
      </c>
      <c r="T271" s="4" t="s">
        <v>41</v>
      </c>
      <c r="U271" s="4">
        <f>+VLOOKUP(N271,'[1]Reporte de Estructura - Dotació'!$O$6:$V$527,8,0)</f>
        <v>15</v>
      </c>
      <c r="V271" s="5">
        <v>2650000</v>
      </c>
      <c r="W271" s="9">
        <f>+VLOOKUP(U271,'Bandas 2025'!$K$5:$N$16,4,0)</f>
        <v>2238729.1499999985</v>
      </c>
      <c r="X271" s="10">
        <f t="shared" si="9"/>
        <v>1.1837072832146764</v>
      </c>
      <c r="Y271" s="10" t="str">
        <f t="shared" si="10"/>
        <v>DENTRO DE BANDA</v>
      </c>
    </row>
    <row r="272" spans="1:25" x14ac:dyDescent="0.25">
      <c r="A272" s="4" t="s">
        <v>17</v>
      </c>
      <c r="B272" s="4" t="s">
        <v>18</v>
      </c>
      <c r="C272" s="4" t="s">
        <v>1271</v>
      </c>
      <c r="D272" s="4" t="s">
        <v>1272</v>
      </c>
      <c r="E272" s="7">
        <v>6003</v>
      </c>
      <c r="F272" s="4">
        <v>27</v>
      </c>
      <c r="G272" s="4" t="str">
        <f>+VLOOKUP(E272,CeCos!$A$2:$B$49,2,0)</f>
        <v>Fabricación Y Envasado De Esencias</v>
      </c>
      <c r="H272" s="4" t="s">
        <v>74</v>
      </c>
      <c r="I272" s="4" t="str">
        <f>+VLOOKUP(E272,CeCos!$A$2:$D$49,4,0)</f>
        <v>Producción</v>
      </c>
      <c r="J272" s="4" t="s">
        <v>21</v>
      </c>
      <c r="K272" s="8">
        <v>32913</v>
      </c>
      <c r="L272" s="4">
        <v>35</v>
      </c>
      <c r="M272" s="4" t="s">
        <v>23</v>
      </c>
      <c r="N272" s="4" t="s">
        <v>111</v>
      </c>
      <c r="P272" s="4" t="s">
        <v>25</v>
      </c>
      <c r="R272" s="4" t="s">
        <v>421</v>
      </c>
      <c r="S272" s="4" t="s">
        <v>77</v>
      </c>
      <c r="T272" s="4" t="s">
        <v>422</v>
      </c>
      <c r="U272" s="4">
        <f>+VLOOKUP(N272,'[1]Reporte de Estructura - Dotació'!$O$6:$V$527,8,0)</f>
        <v>11</v>
      </c>
      <c r="V272" s="5">
        <v>580000</v>
      </c>
      <c r="W272" s="9">
        <f>+VLOOKUP(U272,'Bandas 2025'!$K$5:$N$16,4,0)</f>
        <v>758892.33870967734</v>
      </c>
      <c r="X272" s="10">
        <f t="shared" si="9"/>
        <v>0.76427178193175227</v>
      </c>
      <c r="Y272" s="10" t="str">
        <f t="shared" si="10"/>
        <v>FUERA DE BANDA</v>
      </c>
    </row>
    <row r="273" spans="1:25" x14ac:dyDescent="0.25">
      <c r="A273" s="4" t="s">
        <v>42</v>
      </c>
      <c r="B273" s="4" t="s">
        <v>18</v>
      </c>
      <c r="C273" s="4" t="s">
        <v>88</v>
      </c>
      <c r="D273" s="4" t="s">
        <v>89</v>
      </c>
      <c r="E273" s="7">
        <v>7006</v>
      </c>
      <c r="F273" s="4">
        <v>90</v>
      </c>
      <c r="G273" s="4" t="str">
        <f>+VLOOKUP(E273,CeCos!$A$2:$B$49,2,0)</f>
        <v>Administracion Y Finanzas Sabores</v>
      </c>
      <c r="H273" s="4" t="s">
        <v>74</v>
      </c>
      <c r="I273" s="4" t="str">
        <f>+VLOOKUP(E273,CeCos!$A$2:$D$49,4,0)</f>
        <v>Administración SyF</v>
      </c>
      <c r="J273" s="4" t="s">
        <v>21</v>
      </c>
      <c r="K273" s="8">
        <v>33260</v>
      </c>
      <c r="L273" s="4">
        <v>34</v>
      </c>
      <c r="M273" s="4" t="s">
        <v>46</v>
      </c>
      <c r="N273" s="4" t="s">
        <v>90</v>
      </c>
      <c r="P273" s="4" t="s">
        <v>48</v>
      </c>
      <c r="R273" s="4" t="s">
        <v>49</v>
      </c>
      <c r="S273" s="4" t="s">
        <v>50</v>
      </c>
      <c r="T273" s="4" t="s">
        <v>51</v>
      </c>
      <c r="U273" s="4">
        <f>+VLOOKUP(N273,'[1]Reporte de Estructura - Dotació'!$O$6:$V$527,8,0)</f>
        <v>13</v>
      </c>
      <c r="V273" s="5">
        <v>1188000</v>
      </c>
      <c r="W273" s="9">
        <f>+VLOOKUP(U273,'Bandas 2025'!$K$5:$N$16,4,0)</f>
        <v>1233179.9999999998</v>
      </c>
      <c r="X273" s="10">
        <f t="shared" si="9"/>
        <v>0.96336301269887625</v>
      </c>
      <c r="Y273" s="10" t="str">
        <f t="shared" si="10"/>
        <v>DENTRO DE BANDA</v>
      </c>
    </row>
    <row r="274" spans="1:25" x14ac:dyDescent="0.25">
      <c r="A274" s="4" t="s">
        <v>17</v>
      </c>
      <c r="B274" s="4" t="s">
        <v>18</v>
      </c>
      <c r="C274" s="4" t="s">
        <v>291</v>
      </c>
      <c r="D274" s="4" t="s">
        <v>292</v>
      </c>
      <c r="E274" s="7">
        <v>6109</v>
      </c>
      <c r="F274" s="4">
        <v>27</v>
      </c>
      <c r="G274" s="4" t="str">
        <f>+VLOOKUP(E274,CeCos!$A$2:$B$49,2,0)</f>
        <v>Bodega Recepcion Materia Prima E Insumos</v>
      </c>
      <c r="H274" s="4" t="s">
        <v>74</v>
      </c>
      <c r="I274" s="4" t="str">
        <f>+VLOOKUP(E274,CeCos!$A$2:$D$49,4,0)</f>
        <v>Logística</v>
      </c>
      <c r="J274" s="4" t="s">
        <v>31</v>
      </c>
      <c r="K274" s="8">
        <v>26515</v>
      </c>
      <c r="L274" s="4">
        <v>52</v>
      </c>
      <c r="M274" s="4" t="s">
        <v>46</v>
      </c>
      <c r="N274" s="4" t="s">
        <v>273</v>
      </c>
      <c r="P274" s="4" t="s">
        <v>25</v>
      </c>
      <c r="R274" s="4" t="s">
        <v>278</v>
      </c>
      <c r="S274" s="4" t="s">
        <v>279</v>
      </c>
      <c r="T274" s="4" t="s">
        <v>280</v>
      </c>
      <c r="U274" s="4">
        <f>+VLOOKUP(N274,'[1]Reporte de Estructura - Dotació'!$O$6:$V$527,8,0)</f>
        <v>10</v>
      </c>
      <c r="V274" s="5">
        <v>735000</v>
      </c>
      <c r="W274" s="9">
        <f>+VLOOKUP(U274,'Bandas 2025'!$K$5:$N$16,4,0)</f>
        <v>638323.5294117647</v>
      </c>
      <c r="X274" s="10">
        <f t="shared" si="9"/>
        <v>1.1514537160761185</v>
      </c>
      <c r="Y274" s="10" t="str">
        <f t="shared" si="10"/>
        <v>DENTRO DE BANDA</v>
      </c>
    </row>
    <row r="275" spans="1:25" x14ac:dyDescent="0.25">
      <c r="A275" s="4" t="s">
        <v>17</v>
      </c>
      <c r="B275" s="4" t="s">
        <v>18</v>
      </c>
      <c r="C275" s="4" t="s">
        <v>475</v>
      </c>
      <c r="D275" s="4" t="s">
        <v>476</v>
      </c>
      <c r="E275" s="7">
        <v>6002</v>
      </c>
      <c r="F275" s="4">
        <v>27</v>
      </c>
      <c r="G275" s="4" t="str">
        <f>+VLOOKUP(E275,CeCos!$A$2:$B$49,2,0)</f>
        <v>Fabricación Y Envasado De Fragancias</v>
      </c>
      <c r="H275" s="4" t="s">
        <v>74</v>
      </c>
      <c r="I275" s="4" t="str">
        <f>+VLOOKUP(E275,CeCos!$A$2:$D$49,4,0)</f>
        <v>Producción</v>
      </c>
      <c r="J275" s="4" t="s">
        <v>21</v>
      </c>
      <c r="K275" s="8">
        <v>26052</v>
      </c>
      <c r="L275" s="4">
        <v>53</v>
      </c>
      <c r="M275" s="4" t="s">
        <v>46</v>
      </c>
      <c r="N275" s="4" t="s">
        <v>111</v>
      </c>
      <c r="P275" s="4" t="s">
        <v>25</v>
      </c>
      <c r="R275" s="4" t="s">
        <v>461</v>
      </c>
      <c r="S275" s="4" t="s">
        <v>77</v>
      </c>
      <c r="T275" s="4" t="s">
        <v>462</v>
      </c>
      <c r="U275" s="4">
        <f>+VLOOKUP(N275,'[1]Reporte de Estructura - Dotació'!$O$6:$V$527,8,0)</f>
        <v>11</v>
      </c>
      <c r="V275" s="5">
        <v>1450000</v>
      </c>
      <c r="W275" s="9">
        <f>+VLOOKUP(U275,'Bandas 2025'!$K$5:$N$16,4,0)</f>
        <v>758892.33870967734</v>
      </c>
      <c r="X275" s="10">
        <f t="shared" si="9"/>
        <v>1.9106794548293806</v>
      </c>
      <c r="Y275" s="10" t="str">
        <f t="shared" si="10"/>
        <v>FUERA DE BANDA</v>
      </c>
    </row>
    <row r="276" spans="1:25" x14ac:dyDescent="0.25">
      <c r="A276" s="4" t="s">
        <v>17</v>
      </c>
      <c r="B276" s="4" t="s">
        <v>18</v>
      </c>
      <c r="C276" s="4" t="s">
        <v>379</v>
      </c>
      <c r="D276" s="4" t="s">
        <v>380</v>
      </c>
      <c r="E276" s="7">
        <v>6111</v>
      </c>
      <c r="F276" s="4">
        <v>27</v>
      </c>
      <c r="G276" s="4" t="str">
        <f>+VLOOKUP(E276,CeCos!$A$2:$B$49,2,0)</f>
        <v>Regulaciones Control Calidad</v>
      </c>
      <c r="H276" s="4" t="s">
        <v>74</v>
      </c>
      <c r="I276" s="4" t="str">
        <f>+VLOOKUP(E276,CeCos!$A$2:$D$49,4,0)</f>
        <v>Calidad</v>
      </c>
      <c r="J276" s="4" t="s">
        <v>21</v>
      </c>
      <c r="K276" s="8">
        <v>30407</v>
      </c>
      <c r="L276" s="4">
        <v>41</v>
      </c>
      <c r="M276" s="4" t="s">
        <v>23</v>
      </c>
      <c r="N276" s="4" t="s">
        <v>381</v>
      </c>
      <c r="P276" s="4" t="s">
        <v>25</v>
      </c>
      <c r="R276" s="4" t="s">
        <v>382</v>
      </c>
      <c r="S276" s="4" t="s">
        <v>383</v>
      </c>
      <c r="T276" s="4" t="s">
        <v>384</v>
      </c>
      <c r="U276" s="4">
        <f>+VLOOKUP(N276,'[1]Reporte de Estructura - Dotació'!$O$6:$V$527,8,0)</f>
        <v>15</v>
      </c>
      <c r="V276" s="5">
        <v>2200000</v>
      </c>
      <c r="W276" s="9">
        <f>+VLOOKUP(U276,'Bandas 2025'!$K$5:$N$16,4,0)</f>
        <v>2238729.1499999985</v>
      </c>
      <c r="X276" s="10">
        <f t="shared" si="9"/>
        <v>0.98270038606501442</v>
      </c>
      <c r="Y276" s="10" t="str">
        <f t="shared" si="10"/>
        <v>DENTRO DE BANDA</v>
      </c>
    </row>
    <row r="277" spans="1:25" x14ac:dyDescent="0.25">
      <c r="A277" s="4" t="s">
        <v>17</v>
      </c>
      <c r="B277" s="4" t="s">
        <v>18</v>
      </c>
      <c r="C277" s="4" t="s">
        <v>477</v>
      </c>
      <c r="D277" s="4" t="s">
        <v>478</v>
      </c>
      <c r="E277" s="7">
        <v>6003</v>
      </c>
      <c r="F277" s="4">
        <v>27</v>
      </c>
      <c r="G277" s="4" t="str">
        <f>+VLOOKUP(E277,CeCos!$A$2:$B$49,2,0)</f>
        <v>Fabricación Y Envasado De Esencias</v>
      </c>
      <c r="H277" s="4" t="s">
        <v>74</v>
      </c>
      <c r="I277" s="4" t="str">
        <f>+VLOOKUP(E277,CeCos!$A$2:$D$49,4,0)</f>
        <v>Producción</v>
      </c>
      <c r="J277" s="4" t="s">
        <v>21</v>
      </c>
      <c r="K277" s="8">
        <v>29066</v>
      </c>
      <c r="L277" s="4">
        <v>45</v>
      </c>
      <c r="M277" s="4" t="s">
        <v>23</v>
      </c>
      <c r="N277" s="4" t="s">
        <v>111</v>
      </c>
      <c r="P277" s="4" t="s">
        <v>25</v>
      </c>
      <c r="R277" s="4" t="s">
        <v>421</v>
      </c>
      <c r="S277" s="4" t="s">
        <v>77</v>
      </c>
      <c r="T277" s="4" t="s">
        <v>422</v>
      </c>
      <c r="U277" s="4">
        <f>+VLOOKUP(N277,'[1]Reporte de Estructura - Dotació'!$O$6:$V$527,8,0)</f>
        <v>11</v>
      </c>
      <c r="V277" s="5">
        <v>840000</v>
      </c>
      <c r="W277" s="9">
        <f>+VLOOKUP(U277,'Bandas 2025'!$K$5:$N$16,4,0)</f>
        <v>758892.33870967734</v>
      </c>
      <c r="X277" s="10">
        <f t="shared" si="9"/>
        <v>1.106876373832193</v>
      </c>
      <c r="Y277" s="10" t="str">
        <f t="shared" si="10"/>
        <v>DENTRO DE BANDA</v>
      </c>
    </row>
    <row r="278" spans="1:25" x14ac:dyDescent="0.25">
      <c r="A278" s="4" t="s">
        <v>17</v>
      </c>
      <c r="B278" s="4" t="s">
        <v>18</v>
      </c>
      <c r="C278" s="4" t="s">
        <v>1001</v>
      </c>
      <c r="D278" s="4" t="s">
        <v>1002</v>
      </c>
      <c r="E278" s="7">
        <v>6003</v>
      </c>
      <c r="F278" s="4">
        <v>27</v>
      </c>
      <c r="G278" s="4" t="str">
        <f>+VLOOKUP(E278,CeCos!$A$2:$B$49,2,0)</f>
        <v>Fabricación Y Envasado De Esencias</v>
      </c>
      <c r="H278" s="4" t="s">
        <v>74</v>
      </c>
      <c r="I278" s="4" t="str">
        <f>+VLOOKUP(E278,CeCos!$A$2:$D$49,4,0)</f>
        <v>Producción</v>
      </c>
      <c r="J278" s="4" t="s">
        <v>21</v>
      </c>
      <c r="K278" s="8">
        <v>31928</v>
      </c>
      <c r="L278" s="4">
        <v>37</v>
      </c>
      <c r="M278" s="4" t="s">
        <v>23</v>
      </c>
      <c r="N278" s="4" t="s">
        <v>111</v>
      </c>
      <c r="P278" s="4" t="s">
        <v>25</v>
      </c>
      <c r="R278" s="4" t="s">
        <v>421</v>
      </c>
      <c r="S278" s="4" t="s">
        <v>77</v>
      </c>
      <c r="T278" s="4" t="s">
        <v>422</v>
      </c>
      <c r="U278" s="4">
        <f>+VLOOKUP(N278,'[1]Reporte de Estructura - Dotació'!$O$6:$V$527,8,0)</f>
        <v>11</v>
      </c>
      <c r="V278" s="5">
        <v>580000</v>
      </c>
      <c r="W278" s="9">
        <f>+VLOOKUP(U278,'Bandas 2025'!$K$5:$N$16,4,0)</f>
        <v>758892.33870967734</v>
      </c>
      <c r="X278" s="10">
        <f t="shared" si="9"/>
        <v>0.76427178193175227</v>
      </c>
      <c r="Y278" s="10" t="str">
        <f t="shared" si="10"/>
        <v>FUERA DE BANDA</v>
      </c>
    </row>
    <row r="279" spans="1:25" x14ac:dyDescent="0.25">
      <c r="A279" s="4" t="s">
        <v>17</v>
      </c>
      <c r="B279" s="4" t="s">
        <v>18</v>
      </c>
      <c r="C279" s="4" t="s">
        <v>137</v>
      </c>
      <c r="D279" s="4" t="s">
        <v>138</v>
      </c>
      <c r="E279" s="7">
        <v>6204</v>
      </c>
      <c r="F279" s="4">
        <v>27</v>
      </c>
      <c r="G279" s="4" t="str">
        <f>+VLOOKUP(E279,CeCos!$A$2:$B$49,2,0)</f>
        <v>Despacho</v>
      </c>
      <c r="H279" s="4" t="s">
        <v>74</v>
      </c>
      <c r="I279" s="4" t="str">
        <f>+VLOOKUP(E279,CeCos!$A$2:$D$49,4,0)</f>
        <v>Logística</v>
      </c>
      <c r="J279" s="4" t="s">
        <v>21</v>
      </c>
      <c r="K279" s="8">
        <v>34127</v>
      </c>
      <c r="L279" s="4">
        <v>31</v>
      </c>
      <c r="M279" s="4" t="s">
        <v>23</v>
      </c>
      <c r="N279" s="4" t="s">
        <v>139</v>
      </c>
      <c r="P279" s="4" t="s">
        <v>25</v>
      </c>
      <c r="R279" s="4" t="s">
        <v>140</v>
      </c>
      <c r="S279" s="4" t="s">
        <v>141</v>
      </c>
      <c r="T279" s="4" t="s">
        <v>142</v>
      </c>
      <c r="U279" s="4">
        <f>+VLOOKUP(N279,'[1]Reporte de Estructura - Dotació'!$O$6:$V$527,8,0)</f>
        <v>12</v>
      </c>
      <c r="V279" s="5">
        <v>1005000</v>
      </c>
      <c r="W279" s="9">
        <f>+VLOOKUP(U279,'Bandas 2025'!$K$5:$N$16,4,0)</f>
        <v>948599.99999999988</v>
      </c>
      <c r="X279" s="10">
        <f t="shared" si="9"/>
        <v>1.0594560404807085</v>
      </c>
      <c r="Y279" s="10" t="str">
        <f t="shared" si="10"/>
        <v>DENTRO DE BANDA</v>
      </c>
    </row>
    <row r="280" spans="1:25" x14ac:dyDescent="0.25">
      <c r="A280" s="4" t="s">
        <v>17</v>
      </c>
      <c r="B280" s="4" t="s">
        <v>18</v>
      </c>
      <c r="C280" s="4" t="s">
        <v>243</v>
      </c>
      <c r="D280" s="4" t="s">
        <v>244</v>
      </c>
      <c r="E280" s="7">
        <v>2011</v>
      </c>
      <c r="F280" s="4">
        <v>61</v>
      </c>
      <c r="G280" s="4" t="str">
        <f>+VLOOKUP(E280,CeCos!$A$2:$B$49,2,0)</f>
        <v>Muestras Sabores</v>
      </c>
      <c r="H280" s="4" t="s">
        <v>22</v>
      </c>
      <c r="I280" s="4" t="str">
        <f>+VLOOKUP(E280,CeCos!$A$2:$D$49,4,0)</f>
        <v>Laboratorio Sabores</v>
      </c>
      <c r="J280" s="4" t="s">
        <v>21</v>
      </c>
      <c r="K280" s="8">
        <v>32513</v>
      </c>
      <c r="L280" s="4">
        <v>36</v>
      </c>
      <c r="M280" s="4" t="s">
        <v>23</v>
      </c>
      <c r="N280" s="4" t="s">
        <v>84</v>
      </c>
      <c r="P280" s="4" t="s">
        <v>25</v>
      </c>
      <c r="R280" s="4" t="s">
        <v>146</v>
      </c>
      <c r="S280" s="4" t="s">
        <v>147</v>
      </c>
      <c r="T280" s="4" t="s">
        <v>148</v>
      </c>
      <c r="U280" s="4">
        <f>+VLOOKUP(N280,'[1]Reporte de Estructura - Dotació'!$O$6:$V$527,8,0)</f>
        <v>13</v>
      </c>
      <c r="V280" s="5">
        <v>693000</v>
      </c>
      <c r="W280" s="9">
        <f>+VLOOKUP(U280,'Bandas 2025'!$K$5:$N$16,4,0)</f>
        <v>1233179.9999999998</v>
      </c>
      <c r="X280" s="10">
        <f t="shared" si="9"/>
        <v>0.56196175740767784</v>
      </c>
      <c r="Y280" s="10" t="str">
        <f t="shared" si="10"/>
        <v>FUERA DE BANDA</v>
      </c>
    </row>
    <row r="281" spans="1:25" x14ac:dyDescent="0.25">
      <c r="A281" s="4" t="s">
        <v>17</v>
      </c>
      <c r="B281" s="4" t="s">
        <v>18</v>
      </c>
      <c r="C281" s="4" t="s">
        <v>1235</v>
      </c>
      <c r="D281" s="4" t="s">
        <v>1236</v>
      </c>
      <c r="E281" s="7">
        <v>6204</v>
      </c>
      <c r="F281" s="4">
        <v>27</v>
      </c>
      <c r="G281" s="4" t="str">
        <f>+VLOOKUP(E281,CeCos!$A$2:$B$49,2,0)</f>
        <v>Despacho</v>
      </c>
      <c r="H281" s="4" t="s">
        <v>74</v>
      </c>
      <c r="I281" s="4" t="str">
        <f>+VLOOKUP(E281,CeCos!$A$2:$D$49,4,0)</f>
        <v>Logística</v>
      </c>
      <c r="J281" s="4" t="s">
        <v>21</v>
      </c>
      <c r="K281" s="8">
        <v>36178</v>
      </c>
      <c r="L281" s="4">
        <v>26</v>
      </c>
      <c r="M281" s="4" t="s">
        <v>23</v>
      </c>
      <c r="N281" s="4" t="s">
        <v>273</v>
      </c>
      <c r="P281" s="4" t="s">
        <v>25</v>
      </c>
      <c r="R281" s="4" t="s">
        <v>140</v>
      </c>
      <c r="S281" s="4" t="s">
        <v>141</v>
      </c>
      <c r="T281" s="4" t="s">
        <v>142</v>
      </c>
      <c r="U281" s="4">
        <f>+VLOOKUP(N281,'[1]Reporte de Estructura - Dotació'!$O$6:$V$527,8,0)</f>
        <v>10</v>
      </c>
      <c r="V281" s="5">
        <v>570000</v>
      </c>
      <c r="W281" s="9">
        <f>+VLOOKUP(U281,'Bandas 2025'!$K$5:$N$16,4,0)</f>
        <v>638323.5294117647</v>
      </c>
      <c r="X281" s="10">
        <f t="shared" si="9"/>
        <v>0.89296410634474499</v>
      </c>
      <c r="Y281" s="10" t="str">
        <f t="shared" si="10"/>
        <v>DENTRO DE BANDA</v>
      </c>
    </row>
    <row r="282" spans="1:25" x14ac:dyDescent="0.25">
      <c r="A282" s="4" t="s">
        <v>299</v>
      </c>
      <c r="B282" s="4" t="s">
        <v>18</v>
      </c>
      <c r="C282" s="4" t="s">
        <v>549</v>
      </c>
      <c r="D282" s="4" t="s">
        <v>550</v>
      </c>
      <c r="E282" s="7">
        <v>6205</v>
      </c>
      <c r="F282" s="4">
        <v>104</v>
      </c>
      <c r="G282" s="4" t="str">
        <f>+VLOOKUP(E282,CeCos!$A$2:$B$49,2,0)</f>
        <v>Transporte</v>
      </c>
      <c r="H282" s="4" t="s">
        <v>74</v>
      </c>
      <c r="I282" s="4" t="str">
        <f>+VLOOKUP(E282,CeCos!$A$2:$D$49,4,0)</f>
        <v>Logística</v>
      </c>
      <c r="J282" s="4" t="s">
        <v>21</v>
      </c>
      <c r="K282" s="8">
        <v>32787</v>
      </c>
      <c r="L282" s="4">
        <v>35</v>
      </c>
      <c r="M282" s="4" t="s">
        <v>23</v>
      </c>
      <c r="N282" s="4" t="s">
        <v>548</v>
      </c>
      <c r="P282" s="4" t="s">
        <v>303</v>
      </c>
      <c r="R282" s="4" t="s">
        <v>304</v>
      </c>
      <c r="S282" s="4" t="s">
        <v>305</v>
      </c>
      <c r="T282" s="4" t="s">
        <v>306</v>
      </c>
      <c r="U282" s="4">
        <f>+VLOOKUP(N282,'[1]Reporte de Estructura - Dotació'!$O$6:$V$527,8,0)</f>
        <v>10</v>
      </c>
      <c r="V282" s="5">
        <v>627000</v>
      </c>
      <c r="W282" s="9">
        <f>+VLOOKUP(U282,'Bandas 2025'!$K$5:$N$16,4,0)</f>
        <v>638323.5294117647</v>
      </c>
      <c r="X282" s="10">
        <f t="shared" si="9"/>
        <v>0.98226051697921946</v>
      </c>
      <c r="Y282" s="10" t="str">
        <f t="shared" si="10"/>
        <v>DENTRO DE BANDA</v>
      </c>
    </row>
    <row r="283" spans="1:25" x14ac:dyDescent="0.25">
      <c r="A283" s="4" t="s">
        <v>17</v>
      </c>
      <c r="B283" s="4" t="s">
        <v>18</v>
      </c>
      <c r="C283" s="4" t="s">
        <v>999</v>
      </c>
      <c r="D283" s="4" t="s">
        <v>1000</v>
      </c>
      <c r="E283" s="7">
        <v>6001</v>
      </c>
      <c r="F283" s="4">
        <v>27</v>
      </c>
      <c r="G283" s="4" t="str">
        <f>+VLOOKUP(E283,CeCos!$A$2:$B$49,2,0)</f>
        <v>Administración Gral De Producción</v>
      </c>
      <c r="H283" s="4" t="s">
        <v>74</v>
      </c>
      <c r="I283" s="4" t="str">
        <f>+VLOOKUP(E283,CeCos!$A$2:$D$49,4,0)</f>
        <v>Producción</v>
      </c>
      <c r="J283" s="4" t="s">
        <v>117</v>
      </c>
      <c r="K283" s="8">
        <v>30458</v>
      </c>
      <c r="L283" s="4">
        <v>41</v>
      </c>
      <c r="M283" s="4" t="s">
        <v>23</v>
      </c>
      <c r="N283" s="4" t="s">
        <v>98</v>
      </c>
      <c r="P283" s="4" t="s">
        <v>25</v>
      </c>
      <c r="R283" s="4" t="s">
        <v>527</v>
      </c>
      <c r="S283" s="4" t="s">
        <v>528</v>
      </c>
      <c r="T283" s="4" t="s">
        <v>529</v>
      </c>
      <c r="U283" s="4">
        <f>+VLOOKUP(N283,'[1]Reporte de Estructura - Dotació'!$O$6:$V$527,8,0)</f>
        <v>14</v>
      </c>
      <c r="V283" s="5">
        <v>1540000</v>
      </c>
      <c r="W283" s="9">
        <f>+VLOOKUP(U283,'Bandas 2025'!$K$5:$N$16,4,0)</f>
        <v>1622267.4999999986</v>
      </c>
      <c r="X283" s="10">
        <f t="shared" si="9"/>
        <v>0.94928857293880409</v>
      </c>
      <c r="Y283" s="10" t="str">
        <f t="shared" si="10"/>
        <v>DENTRO DE BANDA</v>
      </c>
    </row>
    <row r="284" spans="1:25" x14ac:dyDescent="0.25">
      <c r="A284" s="4" t="s">
        <v>17</v>
      </c>
      <c r="B284" s="4" t="s">
        <v>18</v>
      </c>
      <c r="C284" s="4" t="s">
        <v>640</v>
      </c>
      <c r="D284" s="4" t="s">
        <v>974</v>
      </c>
      <c r="E284" s="7">
        <v>7004</v>
      </c>
      <c r="F284" s="4">
        <v>2</v>
      </c>
      <c r="G284" s="4" t="str">
        <f>+VLOOKUP(E284,CeCos!$A$2:$B$49,2,0)</f>
        <v>Control De Gestión</v>
      </c>
      <c r="H284" s="4" t="s">
        <v>45</v>
      </c>
      <c r="I284" s="4" t="str">
        <f>+VLOOKUP(E284,CeCos!$A$2:$D$49,4,0)</f>
        <v>Finanzas</v>
      </c>
      <c r="J284" s="4" t="s">
        <v>21</v>
      </c>
      <c r="K284" s="8">
        <v>27966</v>
      </c>
      <c r="L284" s="4">
        <v>48</v>
      </c>
      <c r="M284" s="4" t="s">
        <v>46</v>
      </c>
      <c r="N284" s="4" t="s">
        <v>639</v>
      </c>
      <c r="P284" s="4" t="s">
        <v>25</v>
      </c>
      <c r="R284" s="4" t="s">
        <v>618</v>
      </c>
      <c r="S284" s="4" t="s">
        <v>619</v>
      </c>
      <c r="T284" s="4" t="s">
        <v>620</v>
      </c>
      <c r="U284" s="4">
        <f>+VLOOKUP(N284,'[1]Reporte de Estructura - Dotació'!$O$6:$V$527,8,0)</f>
        <v>18</v>
      </c>
      <c r="V284" s="5">
        <v>6300000</v>
      </c>
      <c r="W284" s="9">
        <f>+VLOOKUP(U284,'Bandas 2025'!$K$5:$N$16,4,0)</f>
        <v>6775074.9815616012</v>
      </c>
      <c r="X284" s="10">
        <f t="shared" si="9"/>
        <v>0.92987900756013475</v>
      </c>
      <c r="Y284" s="10" t="str">
        <f t="shared" si="10"/>
        <v>DENTRO DE BANDA</v>
      </c>
    </row>
    <row r="285" spans="1:25" x14ac:dyDescent="0.25">
      <c r="A285" s="4" t="s">
        <v>17</v>
      </c>
      <c r="B285" s="4" t="s">
        <v>18</v>
      </c>
      <c r="C285" s="4" t="s">
        <v>849</v>
      </c>
      <c r="D285" s="4" t="s">
        <v>850</v>
      </c>
      <c r="E285" s="7">
        <v>6002</v>
      </c>
      <c r="F285" s="4">
        <v>27</v>
      </c>
      <c r="G285" s="4" t="str">
        <f>+VLOOKUP(E285,CeCos!$A$2:$B$49,2,0)</f>
        <v>Fabricación Y Envasado De Fragancias</v>
      </c>
      <c r="H285" s="4" t="s">
        <v>74</v>
      </c>
      <c r="I285" s="4" t="str">
        <f>+VLOOKUP(E285,CeCos!$A$2:$D$49,4,0)</f>
        <v>Producción</v>
      </c>
      <c r="J285" s="4" t="s">
        <v>21</v>
      </c>
      <c r="K285" s="8">
        <v>37166</v>
      </c>
      <c r="L285" s="4">
        <v>23</v>
      </c>
      <c r="M285" s="4" t="s">
        <v>23</v>
      </c>
      <c r="N285" s="4" t="s">
        <v>111</v>
      </c>
      <c r="P285" s="4" t="s">
        <v>25</v>
      </c>
      <c r="R285" s="4" t="s">
        <v>461</v>
      </c>
      <c r="S285" s="4" t="s">
        <v>77</v>
      </c>
      <c r="T285" s="4" t="s">
        <v>462</v>
      </c>
      <c r="U285" s="4">
        <f>+VLOOKUP(N285,'[1]Reporte de Estructura - Dotació'!$O$6:$V$527,8,0)</f>
        <v>11</v>
      </c>
      <c r="V285" s="5">
        <v>630000</v>
      </c>
      <c r="W285" s="9">
        <f>+VLOOKUP(U285,'Bandas 2025'!$K$5:$N$16,4,0)</f>
        <v>758892.33870967734</v>
      </c>
      <c r="X285" s="10">
        <f t="shared" si="9"/>
        <v>0.83015728037414471</v>
      </c>
      <c r="Y285" s="10" t="str">
        <f t="shared" si="10"/>
        <v>DENTRO DE BANDA</v>
      </c>
    </row>
    <row r="286" spans="1:25" x14ac:dyDescent="0.25">
      <c r="A286" s="4" t="s">
        <v>17</v>
      </c>
      <c r="B286" s="4" t="s">
        <v>18</v>
      </c>
      <c r="C286" s="4" t="s">
        <v>1097</v>
      </c>
      <c r="D286" s="4" t="s">
        <v>1098</v>
      </c>
      <c r="E286" s="7">
        <v>3001</v>
      </c>
      <c r="F286" s="4">
        <v>22</v>
      </c>
      <c r="G286" s="4" t="str">
        <f>+VLOOKUP(E286,CeCos!$A$2:$B$49,2,0)</f>
        <v>Desarrollo Fragancias</v>
      </c>
      <c r="H286" s="4" t="s">
        <v>151</v>
      </c>
      <c r="I286" s="4" t="str">
        <f>+VLOOKUP(E286,CeCos!$A$2:$D$49,4,0)</f>
        <v>Laboratorio Fragancias</v>
      </c>
      <c r="J286" s="4" t="s">
        <v>21</v>
      </c>
      <c r="K286" s="8">
        <v>35159</v>
      </c>
      <c r="L286" s="4">
        <v>28</v>
      </c>
      <c r="M286" s="4" t="s">
        <v>23</v>
      </c>
      <c r="N286" s="4" t="s">
        <v>152</v>
      </c>
      <c r="P286" s="4" t="s">
        <v>25</v>
      </c>
      <c r="R286" s="4" t="s">
        <v>153</v>
      </c>
      <c r="S286" s="4" t="s">
        <v>154</v>
      </c>
      <c r="T286" s="4" t="s">
        <v>155</v>
      </c>
      <c r="U286" s="4">
        <f>+VLOOKUP(N286,'[1]Reporte de Estructura - Dotació'!$O$6:$V$527,8,0)</f>
        <v>14</v>
      </c>
      <c r="V286" s="5">
        <v>1000000</v>
      </c>
      <c r="W286" s="9">
        <f>+VLOOKUP(U286,'Bandas 2025'!$K$5:$N$16,4,0)</f>
        <v>1622267.4999999986</v>
      </c>
      <c r="X286" s="10">
        <f t="shared" si="9"/>
        <v>0.61642115125896368</v>
      </c>
      <c r="Y286" s="10" t="str">
        <f t="shared" si="10"/>
        <v>FUERA DE BANDA</v>
      </c>
    </row>
    <row r="287" spans="1:25" x14ac:dyDescent="0.25">
      <c r="A287" s="4" t="s">
        <v>17</v>
      </c>
      <c r="B287" s="4" t="s">
        <v>18</v>
      </c>
      <c r="C287" s="4" t="s">
        <v>359</v>
      </c>
      <c r="D287" s="4" t="s">
        <v>360</v>
      </c>
      <c r="E287" s="7">
        <v>6102</v>
      </c>
      <c r="F287" s="4">
        <v>27</v>
      </c>
      <c r="G287" s="4" t="str">
        <f>+VLOOKUP(E287,CeCos!$A$2:$B$49,2,0)</f>
        <v>Mantención</v>
      </c>
      <c r="H287" s="4" t="s">
        <v>74</v>
      </c>
      <c r="I287" s="4" t="str">
        <f>+VLOOKUP(E287,CeCos!$A$2:$D$49,4,0)</f>
        <v>Mantención, Infraestrutura y Medioambiebnte</v>
      </c>
      <c r="J287" s="4" t="s">
        <v>21</v>
      </c>
      <c r="K287" s="8">
        <v>34439</v>
      </c>
      <c r="L287" s="4">
        <v>30</v>
      </c>
      <c r="M287" s="4" t="s">
        <v>23</v>
      </c>
      <c r="N287" s="4" t="s">
        <v>344</v>
      </c>
      <c r="P287" s="4" t="s">
        <v>25</v>
      </c>
      <c r="R287" s="4" t="s">
        <v>345</v>
      </c>
      <c r="S287" s="4" t="s">
        <v>346</v>
      </c>
      <c r="T287" s="4" t="s">
        <v>347</v>
      </c>
      <c r="U287" s="4">
        <f>+VLOOKUP(N287,'[1]Reporte de Estructura - Dotació'!$O$6:$V$527,8,0)</f>
        <v>13</v>
      </c>
      <c r="V287" s="5">
        <v>1200000</v>
      </c>
      <c r="W287" s="9">
        <f>+VLOOKUP(U287,'Bandas 2025'!$K$5:$N$16,4,0)</f>
        <v>1233179.9999999998</v>
      </c>
      <c r="X287" s="10">
        <f t="shared" si="9"/>
        <v>0.97309395222108708</v>
      </c>
      <c r="Y287" s="10" t="str">
        <f t="shared" si="10"/>
        <v>DENTRO DE BANDA</v>
      </c>
    </row>
    <row r="288" spans="1:25" x14ac:dyDescent="0.25">
      <c r="A288" s="4" t="s">
        <v>17</v>
      </c>
      <c r="B288" s="4" t="s">
        <v>397</v>
      </c>
      <c r="C288" s="4" t="s">
        <v>1168</v>
      </c>
      <c r="D288" s="4" t="s">
        <v>1169</v>
      </c>
      <c r="E288" s="7">
        <v>6013</v>
      </c>
      <c r="F288" s="4">
        <v>27</v>
      </c>
      <c r="G288" s="4" t="str">
        <f>+VLOOKUP(E288,CeCos!$A$2:$B$49,2,0)</f>
        <v>Planta Mezclado 2</v>
      </c>
      <c r="H288" s="4" t="s">
        <v>74</v>
      </c>
      <c r="I288" s="4" t="str">
        <f>+VLOOKUP(E288,CeCos!$A$2:$D$49,4,0)</f>
        <v>Producción</v>
      </c>
      <c r="J288" s="4" t="s">
        <v>21</v>
      </c>
      <c r="K288" s="8">
        <v>28115</v>
      </c>
      <c r="L288" s="4">
        <v>48</v>
      </c>
      <c r="M288" s="4" t="s">
        <v>23</v>
      </c>
      <c r="N288" s="4" t="s">
        <v>111</v>
      </c>
      <c r="P288" s="4" t="s">
        <v>25</v>
      </c>
      <c r="R288" s="4" t="s">
        <v>76</v>
      </c>
      <c r="S288" s="4" t="s">
        <v>77</v>
      </c>
      <c r="T288" s="4" t="s">
        <v>78</v>
      </c>
      <c r="U288" s="4">
        <f>+VLOOKUP(N288,'[1]Reporte de Estructura - Dotació'!$O$6:$V$527,8,0)</f>
        <v>11</v>
      </c>
      <c r="V288" s="5">
        <v>875000</v>
      </c>
      <c r="W288" s="9">
        <f>+VLOOKUP(U288,'Bandas 2025'!$K$5:$N$16,4,0)</f>
        <v>758892.33870967734</v>
      </c>
      <c r="X288" s="10">
        <f t="shared" si="9"/>
        <v>1.1529962227418677</v>
      </c>
      <c r="Y288" s="10" t="str">
        <f t="shared" si="10"/>
        <v>DENTRO DE BANDA</v>
      </c>
    </row>
    <row r="289" spans="1:25" x14ac:dyDescent="0.25">
      <c r="A289" s="4" t="s">
        <v>17</v>
      </c>
      <c r="B289" s="4" t="s">
        <v>18</v>
      </c>
      <c r="C289" s="4" t="s">
        <v>479</v>
      </c>
      <c r="D289" s="4" t="s">
        <v>480</v>
      </c>
      <c r="E289" s="7">
        <v>6002</v>
      </c>
      <c r="F289" s="4">
        <v>27</v>
      </c>
      <c r="G289" s="4" t="str">
        <f>+VLOOKUP(E289,CeCos!$A$2:$B$49,2,0)</f>
        <v>Fabricación Y Envasado De Fragancias</v>
      </c>
      <c r="H289" s="4" t="s">
        <v>74</v>
      </c>
      <c r="I289" s="4" t="str">
        <f>+VLOOKUP(E289,CeCos!$A$2:$D$49,4,0)</f>
        <v>Producción</v>
      </c>
      <c r="J289" s="4" t="s">
        <v>21</v>
      </c>
      <c r="K289" s="8">
        <v>25831</v>
      </c>
      <c r="L289" s="4">
        <v>54</v>
      </c>
      <c r="M289" s="4" t="s">
        <v>46</v>
      </c>
      <c r="N289" s="4" t="s">
        <v>111</v>
      </c>
      <c r="P289" s="4" t="s">
        <v>25</v>
      </c>
      <c r="R289" s="4" t="s">
        <v>461</v>
      </c>
      <c r="S289" s="4" t="s">
        <v>77</v>
      </c>
      <c r="T289" s="4" t="s">
        <v>462</v>
      </c>
      <c r="U289" s="4">
        <f>+VLOOKUP(N289,'[1]Reporte de Estructura - Dotació'!$O$6:$V$527,8,0)</f>
        <v>11</v>
      </c>
      <c r="V289" s="5">
        <v>740000</v>
      </c>
      <c r="W289" s="9">
        <f>+VLOOKUP(U289,'Bandas 2025'!$K$5:$N$16,4,0)</f>
        <v>758892.33870967734</v>
      </c>
      <c r="X289" s="10">
        <f t="shared" si="9"/>
        <v>0.97510537694740806</v>
      </c>
      <c r="Y289" s="10" t="str">
        <f t="shared" si="10"/>
        <v>DENTRO DE BANDA</v>
      </c>
    </row>
    <row r="290" spans="1:25" x14ac:dyDescent="0.25">
      <c r="A290" s="4" t="s">
        <v>17</v>
      </c>
      <c r="B290" s="4" t="s">
        <v>18</v>
      </c>
      <c r="C290" s="4" t="s">
        <v>766</v>
      </c>
      <c r="D290" s="4" t="s">
        <v>767</v>
      </c>
      <c r="E290" s="7">
        <v>3002</v>
      </c>
      <c r="F290" s="4">
        <v>22</v>
      </c>
      <c r="G290" s="4" t="str">
        <f>+VLOOKUP(E290,CeCos!$A$2:$B$49,2,0)</f>
        <v>Ventas Fragancias</v>
      </c>
      <c r="H290" s="4" t="s">
        <v>151</v>
      </c>
      <c r="I290" s="4" t="str">
        <f>+VLOOKUP(E290,CeCos!$A$2:$D$49,4,0)</f>
        <v>Comercial Fragancias</v>
      </c>
      <c r="J290" s="4" t="s">
        <v>21</v>
      </c>
      <c r="K290" s="8">
        <v>30680</v>
      </c>
      <c r="L290" s="4">
        <v>41</v>
      </c>
      <c r="M290" s="4" t="s">
        <v>23</v>
      </c>
      <c r="N290" s="4" t="s">
        <v>24</v>
      </c>
      <c r="P290" s="4" t="s">
        <v>25</v>
      </c>
      <c r="R290" s="4" t="s">
        <v>1414</v>
      </c>
      <c r="S290" s="4" t="s">
        <v>1408</v>
      </c>
      <c r="T290" s="4" t="s">
        <v>764</v>
      </c>
      <c r="U290" s="4">
        <f>+VLOOKUP(N290,'[1]Reporte de Estructura - Dotació'!$O$6:$V$527,8,0)</f>
        <v>15</v>
      </c>
      <c r="V290" s="5">
        <v>3900000</v>
      </c>
      <c r="W290" s="9">
        <f>+VLOOKUP(U290,'Bandas 2025'!$K$5:$N$16,4,0)</f>
        <v>2238729.1499999985</v>
      </c>
      <c r="X290" s="10">
        <f t="shared" si="9"/>
        <v>1.742059775297071</v>
      </c>
      <c r="Y290" s="10" t="str">
        <f t="shared" si="10"/>
        <v>FUERA DE BANDA</v>
      </c>
    </row>
    <row r="291" spans="1:25" x14ac:dyDescent="0.25">
      <c r="A291" s="4" t="s">
        <v>17</v>
      </c>
      <c r="B291" s="4" t="s">
        <v>18</v>
      </c>
      <c r="C291" s="4" t="s">
        <v>718</v>
      </c>
      <c r="D291" s="4" t="s">
        <v>719</v>
      </c>
      <c r="E291" s="7">
        <v>3001</v>
      </c>
      <c r="F291" s="4">
        <v>22</v>
      </c>
      <c r="G291" s="4" t="str">
        <f>+VLOOKUP(E291,CeCos!$A$2:$B$49,2,0)</f>
        <v>Desarrollo Fragancias</v>
      </c>
      <c r="H291" s="4" t="s">
        <v>151</v>
      </c>
      <c r="I291" s="4" t="str">
        <f>+VLOOKUP(E291,CeCos!$A$2:$D$49,4,0)</f>
        <v>Laboratorio Fragancias</v>
      </c>
      <c r="J291" s="4" t="s">
        <v>21</v>
      </c>
      <c r="K291" s="8">
        <v>24352</v>
      </c>
      <c r="L291" s="4">
        <v>58</v>
      </c>
      <c r="M291" s="4" t="s">
        <v>46</v>
      </c>
      <c r="N291" s="4" t="s">
        <v>720</v>
      </c>
      <c r="P291" s="4" t="s">
        <v>25</v>
      </c>
      <c r="R291" s="4" t="s">
        <v>657</v>
      </c>
      <c r="S291" s="4" t="s">
        <v>658</v>
      </c>
      <c r="T291" s="4" t="s">
        <v>659</v>
      </c>
      <c r="U291" s="4">
        <f>+VLOOKUP(N291,'[1]Reporte de Estructura - Dotació'!$O$6:$V$527,8,0)</f>
        <v>16</v>
      </c>
      <c r="V291" s="5">
        <v>4900000</v>
      </c>
      <c r="W291" s="9">
        <f>+VLOOKUP(U291,'Bandas 2025'!$K$5:$N$16,4,0)</f>
        <v>3178995.3929999978</v>
      </c>
      <c r="X291" s="10">
        <f t="shared" si="9"/>
        <v>1.5413674429316806</v>
      </c>
      <c r="Y291" s="10" t="str">
        <f t="shared" si="10"/>
        <v>FUERA DE BANDA</v>
      </c>
    </row>
    <row r="292" spans="1:25" x14ac:dyDescent="0.25">
      <c r="A292" s="4" t="s">
        <v>17</v>
      </c>
      <c r="B292" s="4" t="s">
        <v>18</v>
      </c>
      <c r="C292" s="4" t="s">
        <v>855</v>
      </c>
      <c r="D292" s="4" t="s">
        <v>856</v>
      </c>
      <c r="E292" s="7">
        <v>6003</v>
      </c>
      <c r="F292" s="4">
        <v>27</v>
      </c>
      <c r="G292" s="4" t="str">
        <f>+VLOOKUP(E292,CeCos!$A$2:$B$49,2,0)</f>
        <v>Fabricación Y Envasado De Esencias</v>
      </c>
      <c r="H292" s="4" t="s">
        <v>74</v>
      </c>
      <c r="I292" s="4" t="str">
        <f>+VLOOKUP(E292,CeCos!$A$2:$D$49,4,0)</f>
        <v>Producción</v>
      </c>
      <c r="J292" s="4" t="s">
        <v>31</v>
      </c>
      <c r="K292" s="8">
        <v>32528</v>
      </c>
      <c r="L292" s="4">
        <v>36</v>
      </c>
      <c r="M292" s="4" t="s">
        <v>46</v>
      </c>
      <c r="N292" s="4" t="s">
        <v>111</v>
      </c>
      <c r="P292" s="4" t="s">
        <v>25</v>
      </c>
      <c r="R292" s="4" t="s">
        <v>421</v>
      </c>
      <c r="S292" s="4" t="s">
        <v>77</v>
      </c>
      <c r="T292" s="4" t="s">
        <v>422</v>
      </c>
      <c r="U292" s="4">
        <f>+VLOOKUP(N292,'[1]Reporte de Estructura - Dotació'!$O$6:$V$527,8,0)</f>
        <v>11</v>
      </c>
      <c r="V292" s="5">
        <v>780000</v>
      </c>
      <c r="W292" s="9">
        <f>+VLOOKUP(U292,'Bandas 2025'!$K$5:$N$16,4,0)</f>
        <v>758892.33870967734</v>
      </c>
      <c r="X292" s="10">
        <f t="shared" si="9"/>
        <v>1.0278137757013219</v>
      </c>
      <c r="Y292" s="10" t="str">
        <f t="shared" si="10"/>
        <v>DENTRO DE BANDA</v>
      </c>
    </row>
    <row r="293" spans="1:25" x14ac:dyDescent="0.25">
      <c r="A293" s="4" t="s">
        <v>17</v>
      </c>
      <c r="B293" s="4" t="s">
        <v>18</v>
      </c>
      <c r="C293" s="4" t="s">
        <v>1005</v>
      </c>
      <c r="D293" s="4" t="s">
        <v>1006</v>
      </c>
      <c r="E293" s="7">
        <v>6102</v>
      </c>
      <c r="F293" s="4">
        <v>27</v>
      </c>
      <c r="G293" s="4" t="str">
        <f>+VLOOKUP(E293,CeCos!$A$2:$B$49,2,0)</f>
        <v>Mantención</v>
      </c>
      <c r="H293" s="4" t="s">
        <v>74</v>
      </c>
      <c r="I293" s="4" t="str">
        <f>+VLOOKUP(E293,CeCos!$A$2:$D$49,4,0)</f>
        <v>Mantención, Infraestrutura y Medioambiebnte</v>
      </c>
      <c r="J293" s="4" t="s">
        <v>21</v>
      </c>
      <c r="K293" s="8">
        <v>33449</v>
      </c>
      <c r="L293" s="4">
        <v>33</v>
      </c>
      <c r="M293" s="4" t="s">
        <v>23</v>
      </c>
      <c r="N293" s="4" t="s">
        <v>344</v>
      </c>
      <c r="P293" s="4" t="s">
        <v>25</v>
      </c>
      <c r="R293" s="4" t="s">
        <v>345</v>
      </c>
      <c r="S293" s="4" t="s">
        <v>346</v>
      </c>
      <c r="T293" s="4" t="s">
        <v>347</v>
      </c>
      <c r="U293" s="4">
        <f>+VLOOKUP(N293,'[1]Reporte de Estructura - Dotació'!$O$6:$V$527,8,0)</f>
        <v>13</v>
      </c>
      <c r="V293" s="5">
        <v>950000</v>
      </c>
      <c r="W293" s="9">
        <f>+VLOOKUP(U293,'Bandas 2025'!$K$5:$N$16,4,0)</f>
        <v>1233179.9999999998</v>
      </c>
      <c r="X293" s="10">
        <f t="shared" si="9"/>
        <v>0.77036604550836063</v>
      </c>
      <c r="Y293" s="10" t="str">
        <f t="shared" si="10"/>
        <v>FUERA DE BANDA</v>
      </c>
    </row>
    <row r="294" spans="1:25" x14ac:dyDescent="0.25">
      <c r="A294" s="4" t="s">
        <v>17</v>
      </c>
      <c r="B294" s="4" t="s">
        <v>18</v>
      </c>
      <c r="C294" s="4" t="s">
        <v>347</v>
      </c>
      <c r="D294" s="4" t="s">
        <v>693</v>
      </c>
      <c r="E294" s="7">
        <v>6104</v>
      </c>
      <c r="F294" s="4">
        <v>27</v>
      </c>
      <c r="G294" s="4" t="str">
        <f>+VLOOKUP(E294,CeCos!$A$2:$B$49,2,0)</f>
        <v>Control Y Gestión De Producción</v>
      </c>
      <c r="H294" s="4" t="s">
        <v>74</v>
      </c>
      <c r="I294" s="4" t="str">
        <f>+VLOOKUP(E294,CeCos!$A$2:$D$49,4,0)</f>
        <v>Mantención, Infraestrutura y Medioambiebnte</v>
      </c>
      <c r="J294" s="4" t="s">
        <v>21</v>
      </c>
      <c r="K294" s="8">
        <v>30677</v>
      </c>
      <c r="L294" s="4">
        <v>41</v>
      </c>
      <c r="M294" s="4" t="s">
        <v>46</v>
      </c>
      <c r="N294" s="4" t="s">
        <v>346</v>
      </c>
      <c r="P294" s="4" t="s">
        <v>25</v>
      </c>
      <c r="R294" s="4" t="s">
        <v>644</v>
      </c>
      <c r="S294" s="4" t="s">
        <v>645</v>
      </c>
      <c r="T294" s="4" t="s">
        <v>646</v>
      </c>
      <c r="U294" s="4">
        <f>+VLOOKUP(N294,'[1]Reporte de Estructura - Dotació'!$O$6:$V$527,8,0)</f>
        <v>16</v>
      </c>
      <c r="V294" s="5">
        <v>3600000</v>
      </c>
      <c r="W294" s="9">
        <f>+VLOOKUP(U294,'Bandas 2025'!$K$5:$N$16,4,0)</f>
        <v>3178995.3929999978</v>
      </c>
      <c r="X294" s="10">
        <f t="shared" si="9"/>
        <v>1.1324332233783776</v>
      </c>
      <c r="Y294" s="10" t="str">
        <f t="shared" si="10"/>
        <v>DENTRO DE BANDA</v>
      </c>
    </row>
    <row r="295" spans="1:25" x14ac:dyDescent="0.25">
      <c r="A295" s="4" t="s">
        <v>17</v>
      </c>
      <c r="B295" s="4" t="s">
        <v>18</v>
      </c>
      <c r="C295" s="4" t="s">
        <v>481</v>
      </c>
      <c r="D295" s="4" t="s">
        <v>482</v>
      </c>
      <c r="E295" s="7">
        <v>6002</v>
      </c>
      <c r="F295" s="4">
        <v>27</v>
      </c>
      <c r="G295" s="4" t="str">
        <f>+VLOOKUP(E295,CeCos!$A$2:$B$49,2,0)</f>
        <v>Fabricación Y Envasado De Fragancias</v>
      </c>
      <c r="H295" s="4" t="s">
        <v>74</v>
      </c>
      <c r="I295" s="4" t="str">
        <f>+VLOOKUP(E295,CeCos!$A$2:$D$49,4,0)</f>
        <v>Producción</v>
      </c>
      <c r="J295" s="4" t="s">
        <v>21</v>
      </c>
      <c r="K295" s="8">
        <v>28070</v>
      </c>
      <c r="L295" s="4">
        <v>48</v>
      </c>
      <c r="M295" s="4" t="s">
        <v>23</v>
      </c>
      <c r="N295" s="4" t="s">
        <v>111</v>
      </c>
      <c r="P295" s="4" t="s">
        <v>25</v>
      </c>
      <c r="R295" s="4" t="s">
        <v>461</v>
      </c>
      <c r="S295" s="4" t="s">
        <v>77</v>
      </c>
      <c r="T295" s="4" t="s">
        <v>462</v>
      </c>
      <c r="U295" s="4">
        <f>+VLOOKUP(N295,'[1]Reporte de Estructura - Dotació'!$O$6:$V$527,8,0)</f>
        <v>11</v>
      </c>
      <c r="V295" s="5">
        <v>750000</v>
      </c>
      <c r="W295" s="9">
        <f>+VLOOKUP(U295,'Bandas 2025'!$K$5:$N$16,4,0)</f>
        <v>758892.33870967734</v>
      </c>
      <c r="X295" s="10">
        <f t="shared" si="9"/>
        <v>0.98828247663588653</v>
      </c>
      <c r="Y295" s="10" t="str">
        <f t="shared" si="10"/>
        <v>DENTRO DE BANDA</v>
      </c>
    </row>
    <row r="296" spans="1:25" x14ac:dyDescent="0.25">
      <c r="A296" s="4" t="s">
        <v>17</v>
      </c>
      <c r="B296" s="4" t="s">
        <v>18</v>
      </c>
      <c r="C296" s="4" t="s">
        <v>934</v>
      </c>
      <c r="D296" s="4" t="s">
        <v>935</v>
      </c>
      <c r="E296" s="7">
        <v>6204</v>
      </c>
      <c r="F296" s="4">
        <v>27</v>
      </c>
      <c r="G296" s="4" t="str">
        <f>+VLOOKUP(E296,CeCos!$A$2:$B$49,2,0)</f>
        <v>Despacho</v>
      </c>
      <c r="H296" s="4" t="s">
        <v>74</v>
      </c>
      <c r="I296" s="4" t="str">
        <f>+VLOOKUP(E296,CeCos!$A$2:$D$49,4,0)</f>
        <v>Logística</v>
      </c>
      <c r="J296" s="4" t="s">
        <v>21</v>
      </c>
      <c r="K296" s="8">
        <v>32021</v>
      </c>
      <c r="L296" s="4">
        <v>37</v>
      </c>
      <c r="M296" s="4" t="s">
        <v>23</v>
      </c>
      <c r="N296" s="4" t="s">
        <v>273</v>
      </c>
      <c r="P296" s="4" t="s">
        <v>25</v>
      </c>
      <c r="R296" s="4" t="s">
        <v>288</v>
      </c>
      <c r="S296" s="4" t="s">
        <v>289</v>
      </c>
      <c r="T296" s="4" t="s">
        <v>290</v>
      </c>
      <c r="U296" s="4">
        <f>+VLOOKUP(N296,'[1]Reporte de Estructura - Dotació'!$O$6:$V$527,8,0)</f>
        <v>10</v>
      </c>
      <c r="V296" s="5">
        <v>775000</v>
      </c>
      <c r="W296" s="9">
        <f>+VLOOKUP(U296,'Bandas 2025'!$K$5:$N$16,4,0)</f>
        <v>638323.5294117647</v>
      </c>
      <c r="X296" s="10">
        <f t="shared" si="9"/>
        <v>1.2141178638897849</v>
      </c>
      <c r="Y296" s="10" t="str">
        <f t="shared" si="10"/>
        <v>FUERA DE BANDA</v>
      </c>
    </row>
    <row r="297" spans="1:25" x14ac:dyDescent="0.25">
      <c r="A297" s="4" t="s">
        <v>17</v>
      </c>
      <c r="B297" s="4" t="s">
        <v>18</v>
      </c>
      <c r="C297" s="4" t="s">
        <v>687</v>
      </c>
      <c r="D297" s="4" t="s">
        <v>776</v>
      </c>
      <c r="E297" s="7">
        <v>6106</v>
      </c>
      <c r="F297" s="4">
        <v>61</v>
      </c>
      <c r="G297" s="4" t="str">
        <f>+VLOOKUP(E297,CeCos!$A$2:$B$49,2,0)</f>
        <v>Aseguramiento De Calidad</v>
      </c>
      <c r="H297" s="4" t="s">
        <v>22</v>
      </c>
      <c r="I297" s="4" t="str">
        <f>+VLOOKUP(E297,CeCos!$A$2:$D$49,4,0)</f>
        <v>Calidad</v>
      </c>
      <c r="J297" s="4" t="s">
        <v>21</v>
      </c>
      <c r="K297" s="8">
        <v>26975</v>
      </c>
      <c r="L297" s="4">
        <v>51</v>
      </c>
      <c r="M297" s="4" t="s">
        <v>116</v>
      </c>
      <c r="N297" s="4" t="s">
        <v>686</v>
      </c>
      <c r="P297" s="4" t="s">
        <v>25</v>
      </c>
      <c r="R297" s="4" t="s">
        <v>554</v>
      </c>
      <c r="S297" s="4" t="s">
        <v>555</v>
      </c>
      <c r="T297" s="4" t="s">
        <v>556</v>
      </c>
      <c r="U297" s="4">
        <f>+VLOOKUP(N297,'[1]Reporte de Estructura - Dotació'!$O$6:$V$527,8,0)</f>
        <v>18</v>
      </c>
      <c r="V297" s="5">
        <v>6700000</v>
      </c>
      <c r="W297" s="9">
        <f>+VLOOKUP(U297,'Bandas 2025'!$K$5:$N$16,4,0)</f>
        <v>6775074.9815616012</v>
      </c>
      <c r="X297" s="10">
        <f t="shared" si="9"/>
        <v>0.98891894454807983</v>
      </c>
      <c r="Y297" s="10" t="str">
        <f t="shared" si="10"/>
        <v>DENTRO DE BANDA</v>
      </c>
    </row>
    <row r="298" spans="1:25" x14ac:dyDescent="0.25">
      <c r="A298" s="4" t="s">
        <v>17</v>
      </c>
      <c r="B298" s="4" t="s">
        <v>18</v>
      </c>
      <c r="C298" s="4" t="s">
        <v>204</v>
      </c>
      <c r="D298" s="4" t="s">
        <v>205</v>
      </c>
      <c r="E298" s="7">
        <v>6201</v>
      </c>
      <c r="F298" s="4">
        <v>2</v>
      </c>
      <c r="G298" s="4" t="str">
        <f>+VLOOKUP(E298,CeCos!$A$2:$B$49,2,0)</f>
        <v>Compras Internacionales</v>
      </c>
      <c r="H298" s="4" t="s">
        <v>45</v>
      </c>
      <c r="I298" s="4" t="str">
        <f>+VLOOKUP(E298,CeCos!$A$2:$D$49,4,0)</f>
        <v>Abastecimiento</v>
      </c>
      <c r="J298" s="4" t="s">
        <v>21</v>
      </c>
      <c r="K298" s="8">
        <v>30313</v>
      </c>
      <c r="L298" s="4">
        <v>42</v>
      </c>
      <c r="M298" s="4" t="s">
        <v>23</v>
      </c>
      <c r="N298" s="4" t="s">
        <v>200</v>
      </c>
      <c r="P298" s="4" t="s">
        <v>25</v>
      </c>
      <c r="R298" s="4" t="s">
        <v>201</v>
      </c>
      <c r="S298" s="4" t="s">
        <v>202</v>
      </c>
      <c r="T298" s="4" t="s">
        <v>203</v>
      </c>
      <c r="U298" s="4">
        <f>+VLOOKUP(N298,'[1]Reporte de Estructura - Dotació'!$O$6:$V$527,8,0)</f>
        <v>13</v>
      </c>
      <c r="V298" s="5">
        <v>1230000</v>
      </c>
      <c r="W298" s="9">
        <f>+VLOOKUP(U298,'Bandas 2025'!$K$5:$N$16,4,0)</f>
        <v>1233179.9999999998</v>
      </c>
      <c r="X298" s="10">
        <f t="shared" si="9"/>
        <v>0.9974213010266143</v>
      </c>
      <c r="Y298" s="10" t="str">
        <f t="shared" si="10"/>
        <v>DENTRO DE BANDA</v>
      </c>
    </row>
    <row r="299" spans="1:25" x14ac:dyDescent="0.25">
      <c r="A299" s="4" t="s">
        <v>299</v>
      </c>
      <c r="B299" s="4" t="s">
        <v>18</v>
      </c>
      <c r="C299" s="4" t="s">
        <v>585</v>
      </c>
      <c r="D299" s="4" t="s">
        <v>586</v>
      </c>
      <c r="E299" s="7">
        <v>6012</v>
      </c>
      <c r="F299" s="4">
        <v>104</v>
      </c>
      <c r="G299" s="4" t="str">
        <f>+VLOOKUP(E299,CeCos!$A$2:$B$49,2,0)</f>
        <v>Planta Secado 2</v>
      </c>
      <c r="H299" s="4" t="s">
        <v>74</v>
      </c>
      <c r="I299" s="4" t="str">
        <f>+VLOOKUP(E299,CeCos!$A$2:$D$49,4,0)</f>
        <v>Producción</v>
      </c>
      <c r="J299" s="4" t="s">
        <v>21</v>
      </c>
      <c r="K299" s="8">
        <v>31192</v>
      </c>
      <c r="L299" s="4">
        <v>39</v>
      </c>
      <c r="M299" s="4" t="s">
        <v>23</v>
      </c>
      <c r="N299" s="4" t="s">
        <v>111</v>
      </c>
      <c r="P299" s="4" t="s">
        <v>303</v>
      </c>
      <c r="R299" s="4" t="s">
        <v>76</v>
      </c>
      <c r="S299" s="4" t="s">
        <v>77</v>
      </c>
      <c r="T299" s="4" t="s">
        <v>78</v>
      </c>
      <c r="U299" s="4">
        <f>+VLOOKUP(N299,'[1]Reporte de Estructura - Dotació'!$O$6:$V$527,8,0)</f>
        <v>11</v>
      </c>
      <c r="V299" s="5">
        <v>1005000</v>
      </c>
      <c r="W299" s="9">
        <f>+VLOOKUP(U299,'Bandas 2025'!$K$5:$N$16,4,0)</f>
        <v>758892.33870967734</v>
      </c>
      <c r="X299" s="10">
        <f t="shared" si="9"/>
        <v>1.3242985186920879</v>
      </c>
      <c r="Y299" s="10" t="str">
        <f t="shared" si="10"/>
        <v>FUERA DE BANDA</v>
      </c>
    </row>
    <row r="300" spans="1:25" x14ac:dyDescent="0.25">
      <c r="A300" s="4" t="s">
        <v>299</v>
      </c>
      <c r="B300" s="4" t="s">
        <v>18</v>
      </c>
      <c r="C300" s="4" t="s">
        <v>587</v>
      </c>
      <c r="D300" s="4" t="s">
        <v>588</v>
      </c>
      <c r="E300" s="7">
        <v>6012</v>
      </c>
      <c r="F300" s="4">
        <v>104</v>
      </c>
      <c r="G300" s="4" t="str">
        <f>+VLOOKUP(E300,CeCos!$A$2:$B$49,2,0)</f>
        <v>Planta Secado 2</v>
      </c>
      <c r="H300" s="4" t="s">
        <v>74</v>
      </c>
      <c r="I300" s="4" t="str">
        <f>+VLOOKUP(E300,CeCos!$A$2:$D$49,4,0)</f>
        <v>Producción</v>
      </c>
      <c r="J300" s="4" t="s">
        <v>21</v>
      </c>
      <c r="K300" s="8">
        <v>34199</v>
      </c>
      <c r="L300" s="4">
        <v>31</v>
      </c>
      <c r="M300" s="4" t="s">
        <v>23</v>
      </c>
      <c r="N300" s="4" t="s">
        <v>111</v>
      </c>
      <c r="P300" s="4" t="s">
        <v>303</v>
      </c>
      <c r="R300" s="4" t="s">
        <v>76</v>
      </c>
      <c r="S300" s="4" t="s">
        <v>77</v>
      </c>
      <c r="T300" s="4" t="s">
        <v>78</v>
      </c>
      <c r="U300" s="4">
        <f>+VLOOKUP(N300,'[1]Reporte de Estructura - Dotació'!$O$6:$V$527,8,0)</f>
        <v>11</v>
      </c>
      <c r="V300" s="5">
        <v>1200000</v>
      </c>
      <c r="W300" s="9">
        <f>+VLOOKUP(U300,'Bandas 2025'!$K$5:$N$16,4,0)</f>
        <v>758892.33870967734</v>
      </c>
      <c r="X300" s="10">
        <f t="shared" si="9"/>
        <v>1.5812519626174184</v>
      </c>
      <c r="Y300" s="10" t="str">
        <f t="shared" si="10"/>
        <v>FUERA DE BANDA</v>
      </c>
    </row>
    <row r="301" spans="1:25" x14ac:dyDescent="0.25">
      <c r="A301" s="4" t="s">
        <v>17</v>
      </c>
      <c r="B301" s="4" t="s">
        <v>18</v>
      </c>
      <c r="C301" s="4" t="s">
        <v>483</v>
      </c>
      <c r="D301" s="4" t="s">
        <v>484</v>
      </c>
      <c r="E301" s="7">
        <v>6005</v>
      </c>
      <c r="F301" s="4">
        <v>27</v>
      </c>
      <c r="G301" s="4" t="str">
        <f>+VLOOKUP(E301,CeCos!$A$2:$B$49,2,0)</f>
        <v>Fabricación Y Envasado Mezclas Polvos</v>
      </c>
      <c r="H301" s="4" t="s">
        <v>74</v>
      </c>
      <c r="I301" s="4" t="str">
        <f>+VLOOKUP(E301,CeCos!$A$2:$D$49,4,0)</f>
        <v>Producción</v>
      </c>
      <c r="J301" s="4" t="s">
        <v>21</v>
      </c>
      <c r="K301" s="8">
        <v>32193</v>
      </c>
      <c r="L301" s="4">
        <v>37</v>
      </c>
      <c r="M301" s="4" t="s">
        <v>23</v>
      </c>
      <c r="N301" s="4" t="s">
        <v>111</v>
      </c>
      <c r="P301" s="4" t="s">
        <v>25</v>
      </c>
      <c r="Q301" s="4" t="s">
        <v>631</v>
      </c>
      <c r="R301" s="4" t="s">
        <v>417</v>
      </c>
      <c r="S301" s="4" t="s">
        <v>77</v>
      </c>
      <c r="T301" s="4" t="s">
        <v>418</v>
      </c>
      <c r="U301" s="4">
        <f>+VLOOKUP(N301,'[1]Reporte de Estructura - Dotació'!$O$6:$V$527,8,0)</f>
        <v>11</v>
      </c>
      <c r="V301" s="5">
        <v>690000</v>
      </c>
      <c r="W301" s="9">
        <f>+VLOOKUP(U301,'Bandas 2025'!$K$5:$N$16,4,0)</f>
        <v>758892.33870967734</v>
      </c>
      <c r="X301" s="10">
        <f t="shared" si="9"/>
        <v>0.90921987850501562</v>
      </c>
      <c r="Y301" s="10" t="str">
        <f t="shared" si="10"/>
        <v>DENTRO DE BANDA</v>
      </c>
    </row>
    <row r="302" spans="1:25" x14ac:dyDescent="0.25">
      <c r="A302" s="4" t="s">
        <v>17</v>
      </c>
      <c r="B302" s="4" t="s">
        <v>18</v>
      </c>
      <c r="C302" s="4" t="s">
        <v>167</v>
      </c>
      <c r="D302" s="4" t="s">
        <v>168</v>
      </c>
      <c r="E302" s="7">
        <v>6101</v>
      </c>
      <c r="F302" s="4">
        <v>27</v>
      </c>
      <c r="G302" s="4" t="str">
        <f>+VLOOKUP(E302,CeCos!$A$2:$B$49,2,0)</f>
        <v>Control De Calidad</v>
      </c>
      <c r="H302" s="4" t="s">
        <v>74</v>
      </c>
      <c r="I302" s="4" t="str">
        <f>+VLOOKUP(E302,CeCos!$A$2:$D$49,4,0)</f>
        <v>Calidad</v>
      </c>
      <c r="J302" s="4" t="s">
        <v>21</v>
      </c>
      <c r="K302" s="8">
        <v>30485</v>
      </c>
      <c r="L302" s="4">
        <v>41</v>
      </c>
      <c r="M302" s="4" t="s">
        <v>23</v>
      </c>
      <c r="N302" s="4" t="s">
        <v>161</v>
      </c>
      <c r="P302" s="4" t="s">
        <v>25</v>
      </c>
      <c r="R302" s="4" t="s">
        <v>169</v>
      </c>
      <c r="S302" s="4" t="s">
        <v>170</v>
      </c>
      <c r="T302" s="4" t="s">
        <v>171</v>
      </c>
      <c r="U302" s="4">
        <f>+VLOOKUP(N302,'[1]Reporte de Estructura - Dotació'!$O$6:$V$527,8,0)</f>
        <v>13</v>
      </c>
      <c r="V302" s="5">
        <v>783000</v>
      </c>
      <c r="W302" s="9">
        <f>+VLOOKUP(U302,'Bandas 2025'!$K$5:$N$16,4,0)</f>
        <v>1233179.9999999998</v>
      </c>
      <c r="X302" s="10">
        <f t="shared" si="9"/>
        <v>0.6349438038242593</v>
      </c>
      <c r="Y302" s="10" t="str">
        <f t="shared" si="10"/>
        <v>FUERA DE BANDA</v>
      </c>
    </row>
    <row r="303" spans="1:25" x14ac:dyDescent="0.25">
      <c r="A303" s="4" t="s">
        <v>299</v>
      </c>
      <c r="B303" s="4" t="s">
        <v>18</v>
      </c>
      <c r="C303" s="4" t="s">
        <v>589</v>
      </c>
      <c r="D303" s="4" t="s">
        <v>590</v>
      </c>
      <c r="E303" s="7">
        <v>6012</v>
      </c>
      <c r="F303" s="4">
        <v>104</v>
      </c>
      <c r="G303" s="4" t="str">
        <f>+VLOOKUP(E303,CeCos!$A$2:$B$49,2,0)</f>
        <v>Planta Secado 2</v>
      </c>
      <c r="H303" s="4" t="s">
        <v>74</v>
      </c>
      <c r="I303" s="4" t="str">
        <f>+VLOOKUP(E303,CeCos!$A$2:$D$49,4,0)</f>
        <v>Producción</v>
      </c>
      <c r="J303" s="4" t="s">
        <v>21</v>
      </c>
      <c r="K303" s="8">
        <v>32128</v>
      </c>
      <c r="L303" s="4">
        <v>37</v>
      </c>
      <c r="M303" s="4" t="s">
        <v>46</v>
      </c>
      <c r="N303" s="4" t="s">
        <v>111</v>
      </c>
      <c r="P303" s="4" t="s">
        <v>303</v>
      </c>
      <c r="R303" s="4" t="s">
        <v>76</v>
      </c>
      <c r="S303" s="4" t="s">
        <v>77</v>
      </c>
      <c r="T303" s="4" t="s">
        <v>78</v>
      </c>
      <c r="U303" s="4">
        <f>+VLOOKUP(N303,'[1]Reporte de Estructura - Dotació'!$O$6:$V$527,8,0)</f>
        <v>11</v>
      </c>
      <c r="V303" s="5">
        <v>1450000</v>
      </c>
      <c r="W303" s="9">
        <f>+VLOOKUP(U303,'Bandas 2025'!$K$5:$N$16,4,0)</f>
        <v>758892.33870967734</v>
      </c>
      <c r="X303" s="10">
        <f t="shared" si="9"/>
        <v>1.9106794548293806</v>
      </c>
      <c r="Y303" s="10" t="str">
        <f t="shared" si="10"/>
        <v>FUERA DE BANDA</v>
      </c>
    </row>
    <row r="304" spans="1:25" x14ac:dyDescent="0.25">
      <c r="A304" s="4" t="s">
        <v>17</v>
      </c>
      <c r="B304" s="4" t="s">
        <v>18</v>
      </c>
      <c r="C304" s="4" t="s">
        <v>1107</v>
      </c>
      <c r="D304" s="4" t="s">
        <v>1108</v>
      </c>
      <c r="E304" s="7">
        <v>6005</v>
      </c>
      <c r="F304" s="4">
        <v>27</v>
      </c>
      <c r="G304" s="4" t="str">
        <f>+VLOOKUP(E304,CeCos!$A$2:$B$49,2,0)</f>
        <v>Fabricación Y Envasado Mezclas Polvos</v>
      </c>
      <c r="H304" s="4" t="s">
        <v>74</v>
      </c>
      <c r="I304" s="4" t="str">
        <f>+VLOOKUP(E304,CeCos!$A$2:$D$49,4,0)</f>
        <v>Producción</v>
      </c>
      <c r="J304" s="4" t="s">
        <v>21</v>
      </c>
      <c r="K304" s="8">
        <v>32483</v>
      </c>
      <c r="L304" s="4">
        <v>36</v>
      </c>
      <c r="M304" s="4" t="s">
        <v>23</v>
      </c>
      <c r="N304" s="4" t="s">
        <v>111</v>
      </c>
      <c r="P304" s="4" t="s">
        <v>25</v>
      </c>
      <c r="R304" s="4" t="s">
        <v>417</v>
      </c>
      <c r="S304" s="4" t="s">
        <v>77</v>
      </c>
      <c r="T304" s="4" t="s">
        <v>418</v>
      </c>
      <c r="U304" s="4">
        <f>+VLOOKUP(N304,'[1]Reporte de Estructura - Dotació'!$O$6:$V$527,8,0)</f>
        <v>11</v>
      </c>
      <c r="V304" s="5">
        <v>580000</v>
      </c>
      <c r="W304" s="9">
        <f>+VLOOKUP(U304,'Bandas 2025'!$K$5:$N$16,4,0)</f>
        <v>758892.33870967734</v>
      </c>
      <c r="X304" s="10">
        <f t="shared" si="9"/>
        <v>0.76427178193175227</v>
      </c>
      <c r="Y304" s="10" t="str">
        <f t="shared" si="10"/>
        <v>FUERA DE BANDA</v>
      </c>
    </row>
    <row r="305" spans="1:25" x14ac:dyDescent="0.25">
      <c r="A305" s="4" t="s">
        <v>17</v>
      </c>
      <c r="B305" s="4" t="s">
        <v>18</v>
      </c>
      <c r="C305" s="4" t="s">
        <v>909</v>
      </c>
      <c r="D305" s="4" t="s">
        <v>910</v>
      </c>
      <c r="E305" s="7">
        <v>6103</v>
      </c>
      <c r="F305" s="4">
        <v>2</v>
      </c>
      <c r="G305" s="4" t="str">
        <f>+VLOOKUP(E305,CeCos!$A$2:$B$49,2,0)</f>
        <v>Prev. De Riesgo Y Medio Ambiente</v>
      </c>
      <c r="H305" s="4" t="s">
        <v>45</v>
      </c>
      <c r="I305" s="4" t="str">
        <f>+VLOOKUP(E305,CeCos!$A$2:$D$49,4,0)</f>
        <v>Mantención, Infraestrutura y Medioambiebnte</v>
      </c>
      <c r="J305" s="4" t="s">
        <v>21</v>
      </c>
      <c r="K305" s="8">
        <v>33823</v>
      </c>
      <c r="L305" s="4">
        <v>32</v>
      </c>
      <c r="M305" s="4" t="s">
        <v>23</v>
      </c>
      <c r="N305" s="4" t="s">
        <v>911</v>
      </c>
      <c r="P305" s="4" t="s">
        <v>25</v>
      </c>
      <c r="R305" s="4" t="s">
        <v>912</v>
      </c>
      <c r="S305" s="4" t="s">
        <v>908</v>
      </c>
      <c r="T305" s="4" t="s">
        <v>906</v>
      </c>
      <c r="U305" s="4">
        <f>+VLOOKUP(N305,'[1]Reporte de Estructura - Dotació'!$O$6:$V$527,8,0)</f>
        <v>11</v>
      </c>
      <c r="V305" s="5">
        <v>700000</v>
      </c>
      <c r="W305" s="9">
        <f>+VLOOKUP(U305,'Bandas 2025'!$K$5:$N$16,4,0)</f>
        <v>758892.33870967734</v>
      </c>
      <c r="X305" s="10">
        <f t="shared" si="9"/>
        <v>0.92239697819349409</v>
      </c>
      <c r="Y305" s="10" t="str">
        <f t="shared" si="10"/>
        <v>DENTRO DE BANDA</v>
      </c>
    </row>
    <row r="306" spans="1:25" x14ac:dyDescent="0.25">
      <c r="A306" s="4" t="s">
        <v>42</v>
      </c>
      <c r="B306" s="4" t="s">
        <v>18</v>
      </c>
      <c r="C306" s="4" t="s">
        <v>1083</v>
      </c>
      <c r="D306" s="4" t="s">
        <v>1084</v>
      </c>
      <c r="E306" s="7">
        <v>7006</v>
      </c>
      <c r="F306" s="4">
        <v>85</v>
      </c>
      <c r="G306" s="4" t="str">
        <f>+VLOOKUP(E306,CeCos!$A$2:$B$49,2,0)</f>
        <v>Administracion Y Finanzas Sabores</v>
      </c>
      <c r="H306" s="4" t="s">
        <v>45</v>
      </c>
      <c r="I306" s="4" t="str">
        <f>+VLOOKUP(E306,CeCos!$A$2:$D$49,4,0)</f>
        <v>Administración SyF</v>
      </c>
      <c r="J306" s="4" t="s">
        <v>21</v>
      </c>
      <c r="K306" s="8">
        <v>36151</v>
      </c>
      <c r="L306" s="4">
        <v>26</v>
      </c>
      <c r="M306" s="4" t="s">
        <v>23</v>
      </c>
      <c r="N306" s="4" t="s">
        <v>1085</v>
      </c>
      <c r="P306" s="4" t="s">
        <v>48</v>
      </c>
      <c r="R306" s="4" t="s">
        <v>99</v>
      </c>
      <c r="S306" s="4" t="s">
        <v>47</v>
      </c>
      <c r="T306" s="4" t="s">
        <v>43</v>
      </c>
      <c r="U306" s="4">
        <f>+VLOOKUP(N306,'[1]Reporte de Estructura - Dotació'!$O$6:$V$527,8,0)</f>
        <v>13</v>
      </c>
      <c r="V306" s="5">
        <v>825000</v>
      </c>
      <c r="W306" s="9">
        <f>+VLOOKUP(U306,'Bandas 2025'!$K$5:$N$16,4,0)</f>
        <v>1233179.9999999998</v>
      </c>
      <c r="X306" s="10">
        <f t="shared" si="9"/>
        <v>0.66900209215199735</v>
      </c>
      <c r="Y306" s="10" t="str">
        <f t="shared" si="10"/>
        <v>FUERA DE BANDA</v>
      </c>
    </row>
    <row r="307" spans="1:25" x14ac:dyDescent="0.25">
      <c r="A307" s="4" t="s">
        <v>42</v>
      </c>
      <c r="B307" s="4" t="s">
        <v>18</v>
      </c>
      <c r="C307" s="4" t="s">
        <v>1147</v>
      </c>
      <c r="D307" s="4" t="s">
        <v>1148</v>
      </c>
      <c r="E307" s="7">
        <v>3001</v>
      </c>
      <c r="F307" s="4">
        <v>88</v>
      </c>
      <c r="G307" s="4" t="str">
        <f>+VLOOKUP(E307,CeCos!$A$2:$B$49,2,0)</f>
        <v>Desarrollo Fragancias</v>
      </c>
      <c r="H307" s="4" t="s">
        <v>151</v>
      </c>
      <c r="I307" s="4" t="str">
        <f>+VLOOKUP(E307,CeCos!$A$2:$D$49,4,0)</f>
        <v>Laboratorio Fragancias</v>
      </c>
      <c r="J307" s="4" t="s">
        <v>21</v>
      </c>
      <c r="K307" s="8">
        <v>32684</v>
      </c>
      <c r="L307" s="4">
        <v>35</v>
      </c>
      <c r="M307" s="4" t="s">
        <v>46</v>
      </c>
      <c r="N307" s="4" t="s">
        <v>84</v>
      </c>
      <c r="P307" s="4" t="s">
        <v>48</v>
      </c>
      <c r="R307" s="4" t="s">
        <v>746</v>
      </c>
      <c r="S307" s="4" t="s">
        <v>747</v>
      </c>
      <c r="T307" s="4" t="s">
        <v>748</v>
      </c>
      <c r="U307" s="4">
        <f>+VLOOKUP(N307,'[1]Reporte de Estructura - Dotació'!$O$6:$V$527,8,0)</f>
        <v>13</v>
      </c>
      <c r="V307" s="5">
        <v>612000</v>
      </c>
      <c r="W307" s="9">
        <f>+VLOOKUP(U307,'Bandas 2025'!$K$5:$N$16,4,0)</f>
        <v>1233179.9999999998</v>
      </c>
      <c r="X307" s="10">
        <f t="shared" si="9"/>
        <v>0.49627791563275442</v>
      </c>
      <c r="Y307" s="10" t="str">
        <f t="shared" si="10"/>
        <v>FUERA DE BANDA</v>
      </c>
    </row>
    <row r="308" spans="1:25" x14ac:dyDescent="0.25">
      <c r="A308" s="4" t="s">
        <v>42</v>
      </c>
      <c r="B308" s="4" t="s">
        <v>18</v>
      </c>
      <c r="C308" s="4" t="s">
        <v>963</v>
      </c>
      <c r="D308" s="4" t="s">
        <v>964</v>
      </c>
      <c r="E308" s="7">
        <v>7006</v>
      </c>
      <c r="F308" s="4">
        <v>95</v>
      </c>
      <c r="G308" s="4" t="str">
        <f>+VLOOKUP(E308,CeCos!$A$2:$B$49,2,0)</f>
        <v>Administracion Y Finanzas Sabores</v>
      </c>
      <c r="H308" s="4" t="s">
        <v>22</v>
      </c>
      <c r="I308" s="4" t="str">
        <f>+VLOOKUP(E308,CeCos!$A$2:$D$49,4,0)</f>
        <v>Administración SyF</v>
      </c>
      <c r="J308" s="4" t="s">
        <v>21</v>
      </c>
      <c r="K308" s="8">
        <v>28655</v>
      </c>
      <c r="L308" s="4">
        <v>46</v>
      </c>
      <c r="M308" s="4" t="s">
        <v>23</v>
      </c>
      <c r="N308" s="4" t="s">
        <v>98</v>
      </c>
      <c r="P308" s="4" t="s">
        <v>48</v>
      </c>
      <c r="R308" s="4" t="s">
        <v>99</v>
      </c>
      <c r="S308" s="4" t="s">
        <v>47</v>
      </c>
      <c r="T308" s="4" t="s">
        <v>43</v>
      </c>
      <c r="U308" s="4">
        <f>+VLOOKUP(N308,'[1]Reporte de Estructura - Dotació'!$O$6:$V$527,8,0)</f>
        <v>14</v>
      </c>
      <c r="V308" s="5">
        <v>783000</v>
      </c>
      <c r="W308" s="9">
        <f>+VLOOKUP(U308,'Bandas 2025'!$K$5:$N$16,4,0)</f>
        <v>1622267.4999999986</v>
      </c>
      <c r="X308" s="10">
        <f t="shared" si="9"/>
        <v>0.48265776143576855</v>
      </c>
      <c r="Y308" s="10" t="str">
        <f t="shared" si="10"/>
        <v>FUERA DE BANDA</v>
      </c>
    </row>
    <row r="309" spans="1:25" x14ac:dyDescent="0.25">
      <c r="A309" s="4" t="s">
        <v>42</v>
      </c>
      <c r="B309" s="4" t="s">
        <v>18</v>
      </c>
      <c r="C309" s="4" t="s">
        <v>1094</v>
      </c>
      <c r="D309" s="4" t="s">
        <v>1095</v>
      </c>
      <c r="E309" s="7">
        <v>7006</v>
      </c>
      <c r="F309" s="4">
        <v>85</v>
      </c>
      <c r="G309" s="4" t="str">
        <f>+VLOOKUP(E309,CeCos!$A$2:$B$49,2,0)</f>
        <v>Administracion Y Finanzas Sabores</v>
      </c>
      <c r="H309" s="4" t="s">
        <v>45</v>
      </c>
      <c r="I309" s="4" t="str">
        <f>+VLOOKUP(E309,CeCos!$A$2:$D$49,4,0)</f>
        <v>Administración SyF</v>
      </c>
      <c r="J309" s="4" t="s">
        <v>21</v>
      </c>
      <c r="K309" s="8">
        <v>37055</v>
      </c>
      <c r="L309" s="4">
        <v>23</v>
      </c>
      <c r="M309" s="4" t="s">
        <v>23</v>
      </c>
      <c r="N309" s="4" t="s">
        <v>1085</v>
      </c>
      <c r="P309" s="4" t="s">
        <v>48</v>
      </c>
      <c r="R309" s="4" t="s">
        <v>746</v>
      </c>
      <c r="S309" s="4" t="s">
        <v>747</v>
      </c>
      <c r="T309" s="4" t="s">
        <v>748</v>
      </c>
      <c r="U309" s="4">
        <f>+VLOOKUP(N309,'[1]Reporte de Estructura - Dotació'!$O$6:$V$527,8,0)</f>
        <v>13</v>
      </c>
      <c r="V309" s="5">
        <v>825000</v>
      </c>
      <c r="W309" s="9">
        <f>+VLOOKUP(U309,'Bandas 2025'!$K$5:$N$16,4,0)</f>
        <v>1233179.9999999998</v>
      </c>
      <c r="X309" s="10">
        <f t="shared" si="9"/>
        <v>0.66900209215199735</v>
      </c>
      <c r="Y309" s="10" t="str">
        <f t="shared" si="10"/>
        <v>FUERA DE BANDA</v>
      </c>
    </row>
    <row r="310" spans="1:25" x14ac:dyDescent="0.25">
      <c r="A310" s="4" t="s">
        <v>299</v>
      </c>
      <c r="B310" s="4" t="s">
        <v>18</v>
      </c>
      <c r="C310" s="4" t="s">
        <v>313</v>
      </c>
      <c r="D310" s="4" t="s">
        <v>314</v>
      </c>
      <c r="E310" s="7">
        <v>6205</v>
      </c>
      <c r="F310" s="4">
        <v>104</v>
      </c>
      <c r="G310" s="4" t="str">
        <f>+VLOOKUP(E310,CeCos!$A$2:$B$49,2,0)</f>
        <v>Transporte</v>
      </c>
      <c r="H310" s="4" t="s">
        <v>74</v>
      </c>
      <c r="I310" s="4" t="str">
        <f>+VLOOKUP(E310,CeCos!$A$2:$D$49,4,0)</f>
        <v>Logística</v>
      </c>
      <c r="J310" s="4" t="s">
        <v>21</v>
      </c>
      <c r="K310" s="8">
        <v>31553</v>
      </c>
      <c r="L310" s="4">
        <v>38</v>
      </c>
      <c r="M310" s="4" t="s">
        <v>116</v>
      </c>
      <c r="N310" s="4" t="s">
        <v>302</v>
      </c>
      <c r="P310" s="4" t="s">
        <v>303</v>
      </c>
      <c r="R310" s="4" t="s">
        <v>304</v>
      </c>
      <c r="S310" s="4" t="s">
        <v>305</v>
      </c>
      <c r="T310" s="4" t="s">
        <v>306</v>
      </c>
      <c r="U310" s="4">
        <f>+VLOOKUP(N310,'[1]Reporte de Estructura - Dotació'!$O$6:$V$527,8,0)</f>
        <v>12</v>
      </c>
      <c r="V310" s="5">
        <v>1070000</v>
      </c>
      <c r="W310" s="9">
        <f>+VLOOKUP(U310,'Bandas 2025'!$K$5:$N$16,4,0)</f>
        <v>948599.99999999988</v>
      </c>
      <c r="X310" s="10">
        <f t="shared" si="9"/>
        <v>1.1279780729496101</v>
      </c>
      <c r="Y310" s="10" t="str">
        <f t="shared" si="10"/>
        <v>DENTRO DE BANDA</v>
      </c>
    </row>
    <row r="311" spans="1:25" x14ac:dyDescent="0.25">
      <c r="A311" s="4" t="s">
        <v>17</v>
      </c>
      <c r="B311" s="4" t="s">
        <v>18</v>
      </c>
      <c r="C311" s="4" t="s">
        <v>485</v>
      </c>
      <c r="D311" s="4" t="s">
        <v>486</v>
      </c>
      <c r="E311" s="7">
        <v>6003</v>
      </c>
      <c r="F311" s="4">
        <v>27</v>
      </c>
      <c r="G311" s="4" t="str">
        <f>+VLOOKUP(E311,CeCos!$A$2:$B$49,2,0)</f>
        <v>Fabricación Y Envasado De Esencias</v>
      </c>
      <c r="H311" s="4" t="s">
        <v>74</v>
      </c>
      <c r="I311" s="4" t="str">
        <f>+VLOOKUP(E311,CeCos!$A$2:$D$49,4,0)</f>
        <v>Producción</v>
      </c>
      <c r="J311" s="4" t="s">
        <v>21</v>
      </c>
      <c r="K311" s="8">
        <v>26215</v>
      </c>
      <c r="L311" s="4">
        <v>53</v>
      </c>
      <c r="M311" s="4" t="s">
        <v>46</v>
      </c>
      <c r="N311" s="4" t="s">
        <v>111</v>
      </c>
      <c r="P311" s="4" t="s">
        <v>25</v>
      </c>
      <c r="R311" s="4" t="s">
        <v>421</v>
      </c>
      <c r="S311" s="4" t="s">
        <v>77</v>
      </c>
      <c r="T311" s="4" t="s">
        <v>422</v>
      </c>
      <c r="U311" s="4">
        <f>+VLOOKUP(N311,'[1]Reporte de Estructura - Dotació'!$O$6:$V$527,8,0)</f>
        <v>11</v>
      </c>
      <c r="V311" s="5">
        <v>775000</v>
      </c>
      <c r="W311" s="9">
        <f>+VLOOKUP(U311,'Bandas 2025'!$K$5:$N$16,4,0)</f>
        <v>758892.33870967734</v>
      </c>
      <c r="X311" s="10">
        <f t="shared" si="9"/>
        <v>1.0212252258570829</v>
      </c>
      <c r="Y311" s="10" t="str">
        <f t="shared" si="10"/>
        <v>DENTRO DE BANDA</v>
      </c>
    </row>
    <row r="312" spans="1:25" x14ac:dyDescent="0.25">
      <c r="A312" s="4" t="s">
        <v>299</v>
      </c>
      <c r="B312" s="4" t="s">
        <v>18</v>
      </c>
      <c r="C312" s="4" t="s">
        <v>591</v>
      </c>
      <c r="D312" s="4" t="s">
        <v>592</v>
      </c>
      <c r="E312" s="7">
        <v>6012</v>
      </c>
      <c r="F312" s="4">
        <v>104</v>
      </c>
      <c r="G312" s="4" t="str">
        <f>+VLOOKUP(E312,CeCos!$A$2:$B$49,2,0)</f>
        <v>Planta Secado 2</v>
      </c>
      <c r="H312" s="4" t="s">
        <v>74</v>
      </c>
      <c r="I312" s="4" t="str">
        <f>+VLOOKUP(E312,CeCos!$A$2:$D$49,4,0)</f>
        <v>Producción</v>
      </c>
      <c r="J312" s="4" t="s">
        <v>21</v>
      </c>
      <c r="K312" s="8">
        <v>33349</v>
      </c>
      <c r="L312" s="4">
        <v>33</v>
      </c>
      <c r="M312" s="4" t="s">
        <v>23</v>
      </c>
      <c r="N312" s="4" t="s">
        <v>111</v>
      </c>
      <c r="P312" s="4" t="s">
        <v>303</v>
      </c>
      <c r="R312" s="4" t="s">
        <v>76</v>
      </c>
      <c r="S312" s="4" t="s">
        <v>77</v>
      </c>
      <c r="T312" s="4" t="s">
        <v>78</v>
      </c>
      <c r="U312" s="4">
        <f>+VLOOKUP(N312,'[1]Reporte de Estructura - Dotació'!$O$6:$V$527,8,0)</f>
        <v>11</v>
      </c>
      <c r="V312" s="5">
        <v>1200000</v>
      </c>
      <c r="W312" s="9">
        <f>+VLOOKUP(U312,'Bandas 2025'!$K$5:$N$16,4,0)</f>
        <v>758892.33870967734</v>
      </c>
      <c r="X312" s="10">
        <f t="shared" si="9"/>
        <v>1.5812519626174184</v>
      </c>
      <c r="Y312" s="10" t="str">
        <f t="shared" si="10"/>
        <v>FUERA DE BANDA</v>
      </c>
    </row>
    <row r="313" spans="1:25" x14ac:dyDescent="0.25">
      <c r="A313" s="4" t="s">
        <v>17</v>
      </c>
      <c r="B313" s="4" t="s">
        <v>18</v>
      </c>
      <c r="C313" s="4" t="s">
        <v>487</v>
      </c>
      <c r="D313" s="4" t="s">
        <v>488</v>
      </c>
      <c r="E313" s="7">
        <v>6005</v>
      </c>
      <c r="F313" s="4">
        <v>27</v>
      </c>
      <c r="G313" s="4" t="str">
        <f>+VLOOKUP(E313,CeCos!$A$2:$B$49,2,0)</f>
        <v>Fabricación Y Envasado Mezclas Polvos</v>
      </c>
      <c r="H313" s="4" t="s">
        <v>74</v>
      </c>
      <c r="I313" s="4" t="str">
        <f>+VLOOKUP(E313,CeCos!$A$2:$D$49,4,0)</f>
        <v>Producción</v>
      </c>
      <c r="J313" s="4" t="s">
        <v>21</v>
      </c>
      <c r="K313" s="8">
        <v>34083</v>
      </c>
      <c r="L313" s="4">
        <v>31</v>
      </c>
      <c r="M313" s="4" t="s">
        <v>23</v>
      </c>
      <c r="N313" s="4" t="s">
        <v>111</v>
      </c>
      <c r="P313" s="4" t="s">
        <v>25</v>
      </c>
      <c r="R313" s="4" t="s">
        <v>417</v>
      </c>
      <c r="S313" s="4" t="s">
        <v>77</v>
      </c>
      <c r="T313" s="4" t="s">
        <v>418</v>
      </c>
      <c r="U313" s="4">
        <f>+VLOOKUP(N313,'[1]Reporte de Estructura - Dotació'!$O$6:$V$527,8,0)</f>
        <v>11</v>
      </c>
      <c r="V313" s="5">
        <v>800000</v>
      </c>
      <c r="W313" s="9">
        <f>+VLOOKUP(U313,'Bandas 2025'!$K$5:$N$16,4,0)</f>
        <v>758892.33870967734</v>
      </c>
      <c r="X313" s="10">
        <f t="shared" si="9"/>
        <v>1.0541679750782791</v>
      </c>
      <c r="Y313" s="10" t="str">
        <f t="shared" si="10"/>
        <v>DENTRO DE BANDA</v>
      </c>
    </row>
    <row r="314" spans="1:25" x14ac:dyDescent="0.25">
      <c r="A314" s="4" t="s">
        <v>17</v>
      </c>
      <c r="B314" s="4" t="s">
        <v>18</v>
      </c>
      <c r="C314" s="4" t="s">
        <v>815</v>
      </c>
      <c r="D314" s="4" t="s">
        <v>816</v>
      </c>
      <c r="E314" s="7">
        <v>6103</v>
      </c>
      <c r="F314" s="4">
        <v>27</v>
      </c>
      <c r="G314" s="4" t="str">
        <f>+VLOOKUP(E314,CeCos!$A$2:$B$49,2,0)</f>
        <v>Prev. De Riesgo Y Medio Ambiente</v>
      </c>
      <c r="H314" s="4" t="s">
        <v>74</v>
      </c>
      <c r="I314" s="4" t="str">
        <f>+VLOOKUP(E314,CeCos!$A$2:$D$49,4,0)</f>
        <v>Mantención, Infraestrutura y Medioambiebnte</v>
      </c>
      <c r="J314" s="4" t="s">
        <v>21</v>
      </c>
      <c r="K314" s="8">
        <v>31720</v>
      </c>
      <c r="L314" s="4">
        <v>38</v>
      </c>
      <c r="M314" s="4" t="s">
        <v>46</v>
      </c>
      <c r="N314" s="4" t="s">
        <v>817</v>
      </c>
      <c r="P314" s="4" t="s">
        <v>25</v>
      </c>
      <c r="R314" s="4" t="s">
        <v>818</v>
      </c>
      <c r="S314" s="4" t="s">
        <v>699</v>
      </c>
      <c r="T314" s="4" t="s">
        <v>697</v>
      </c>
      <c r="U314" s="4">
        <f>+VLOOKUP(N314,'[1]Reporte de Estructura - Dotació'!$O$6:$V$527,8,0)</f>
        <v>14</v>
      </c>
      <c r="V314" s="5">
        <v>1267000</v>
      </c>
      <c r="W314" s="9">
        <f>+VLOOKUP(U314,'Bandas 2025'!$K$5:$N$16,4,0)</f>
        <v>1622267.4999999986</v>
      </c>
      <c r="X314" s="10">
        <f t="shared" si="9"/>
        <v>0.78100559864510699</v>
      </c>
      <c r="Y314" s="10" t="str">
        <f t="shared" si="10"/>
        <v>FUERA DE BANDA</v>
      </c>
    </row>
    <row r="315" spans="1:25" x14ac:dyDescent="0.25">
      <c r="A315" s="4" t="s">
        <v>17</v>
      </c>
      <c r="B315" s="4" t="s">
        <v>18</v>
      </c>
      <c r="C315" s="4" t="s">
        <v>293</v>
      </c>
      <c r="D315" s="4" t="s">
        <v>294</v>
      </c>
      <c r="E315" s="7">
        <v>6204</v>
      </c>
      <c r="F315" s="4">
        <v>27</v>
      </c>
      <c r="G315" s="4" t="str">
        <f>+VLOOKUP(E315,CeCos!$A$2:$B$49,2,0)</f>
        <v>Despacho</v>
      </c>
      <c r="H315" s="4" t="s">
        <v>74</v>
      </c>
      <c r="I315" s="4" t="str">
        <f>+VLOOKUP(E315,CeCos!$A$2:$D$49,4,0)</f>
        <v>Logística</v>
      </c>
      <c r="J315" s="4" t="s">
        <v>21</v>
      </c>
      <c r="K315" s="8">
        <v>32602</v>
      </c>
      <c r="L315" s="4">
        <v>35</v>
      </c>
      <c r="M315" s="4" t="s">
        <v>23</v>
      </c>
      <c r="N315" s="4" t="s">
        <v>273</v>
      </c>
      <c r="P315" s="4" t="s">
        <v>25</v>
      </c>
      <c r="Q315" s="4" t="s">
        <v>613</v>
      </c>
      <c r="R315" s="4" t="s">
        <v>140</v>
      </c>
      <c r="S315" s="4" t="s">
        <v>141</v>
      </c>
      <c r="T315" s="4" t="s">
        <v>142</v>
      </c>
      <c r="U315" s="4">
        <f>+VLOOKUP(N315,'[1]Reporte de Estructura - Dotació'!$O$6:$V$527,8,0)</f>
        <v>10</v>
      </c>
      <c r="V315" s="5">
        <v>655000</v>
      </c>
      <c r="W315" s="9">
        <f>+VLOOKUP(U315,'Bandas 2025'!$K$5:$N$16,4,0)</f>
        <v>638323.5294117647</v>
      </c>
      <c r="X315" s="10">
        <f t="shared" si="9"/>
        <v>1.026125420448786</v>
      </c>
      <c r="Y315" s="10" t="str">
        <f t="shared" si="10"/>
        <v>DENTRO DE BANDA</v>
      </c>
    </row>
    <row r="316" spans="1:25" x14ac:dyDescent="0.25">
      <c r="A316" s="4" t="s">
        <v>17</v>
      </c>
      <c r="B316" s="4" t="s">
        <v>18</v>
      </c>
      <c r="C316" s="4" t="s">
        <v>270</v>
      </c>
      <c r="D316" s="4" t="s">
        <v>726</v>
      </c>
      <c r="E316" s="7">
        <v>7003</v>
      </c>
      <c r="F316" s="4">
        <v>2</v>
      </c>
      <c r="G316" s="4" t="str">
        <f>+VLOOKUP(E316,CeCos!$A$2:$B$49,2,0)</f>
        <v>Tesorería</v>
      </c>
      <c r="H316" s="4" t="s">
        <v>45</v>
      </c>
      <c r="I316" s="4" t="str">
        <f>+VLOOKUP(E316,CeCos!$A$2:$D$49,4,0)</f>
        <v>Finanzas</v>
      </c>
      <c r="J316" s="4" t="s">
        <v>21</v>
      </c>
      <c r="K316" s="8">
        <v>27323</v>
      </c>
      <c r="L316" s="4">
        <v>50</v>
      </c>
      <c r="M316" s="4" t="s">
        <v>46</v>
      </c>
      <c r="N316" s="4" t="s">
        <v>269</v>
      </c>
      <c r="P316" s="4" t="s">
        <v>25</v>
      </c>
      <c r="R316" s="4" t="s">
        <v>618</v>
      </c>
      <c r="S316" s="4" t="s">
        <v>619</v>
      </c>
      <c r="T316" s="4" t="s">
        <v>620</v>
      </c>
      <c r="U316" s="4">
        <f>+VLOOKUP(N316,'[1]Reporte de Estructura - Dotació'!$O$6:$V$527,8,0)</f>
        <v>16</v>
      </c>
      <c r="V316" s="5">
        <v>3250000</v>
      </c>
      <c r="W316" s="9">
        <f>+VLOOKUP(U316,'Bandas 2025'!$K$5:$N$16,4,0)</f>
        <v>3178995.3929999978</v>
      </c>
      <c r="X316" s="10">
        <f t="shared" si="9"/>
        <v>1.0223355488832575</v>
      </c>
      <c r="Y316" s="10" t="str">
        <f t="shared" si="10"/>
        <v>DENTRO DE BANDA</v>
      </c>
    </row>
    <row r="317" spans="1:25" x14ac:dyDescent="0.25">
      <c r="A317" s="4" t="s">
        <v>17</v>
      </c>
      <c r="B317" s="4" t="s">
        <v>18</v>
      </c>
      <c r="C317" s="4" t="s">
        <v>786</v>
      </c>
      <c r="D317" s="4" t="s">
        <v>787</v>
      </c>
      <c r="E317" s="7">
        <v>3004</v>
      </c>
      <c r="F317" s="4">
        <v>22</v>
      </c>
      <c r="G317" s="4" t="str">
        <f>+VLOOKUP(E317,CeCos!$A$2:$B$49,2,0)</f>
        <v>Marketing Fragancias</v>
      </c>
      <c r="H317" s="4" t="s">
        <v>151</v>
      </c>
      <c r="I317" s="4" t="str">
        <f>+VLOOKUP(E317,CeCos!$A$2:$D$49,4,0)</f>
        <v>Comercial Fragancias</v>
      </c>
      <c r="J317" s="4" t="s">
        <v>21</v>
      </c>
      <c r="K317" s="8">
        <v>33382</v>
      </c>
      <c r="L317" s="4">
        <v>33</v>
      </c>
      <c r="M317" s="4" t="s">
        <v>23</v>
      </c>
      <c r="N317" s="4" t="s">
        <v>670</v>
      </c>
      <c r="P317" s="4" t="s">
        <v>25</v>
      </c>
      <c r="R317" s="4" t="s">
        <v>788</v>
      </c>
      <c r="S317" s="4" t="s">
        <v>696</v>
      </c>
      <c r="T317" s="4" t="s">
        <v>789</v>
      </c>
      <c r="U317" s="4">
        <f>+VLOOKUP(N317,'[1]Reporte de Estructura - Dotació'!$O$6:$V$527,8,0)</f>
        <v>14</v>
      </c>
      <c r="V317" s="5">
        <v>1850000</v>
      </c>
      <c r="W317" s="9">
        <f>+VLOOKUP(U317,'Bandas 2025'!$K$5:$N$16,4,0)</f>
        <v>1622267.4999999986</v>
      </c>
      <c r="X317" s="10">
        <f t="shared" si="9"/>
        <v>1.1403791298290828</v>
      </c>
      <c r="Y317" s="10" t="str">
        <f t="shared" si="10"/>
        <v>DENTRO DE BANDA</v>
      </c>
    </row>
    <row r="318" spans="1:25" x14ac:dyDescent="0.25">
      <c r="A318" s="4" t="s">
        <v>17</v>
      </c>
      <c r="B318" s="4" t="s">
        <v>18</v>
      </c>
      <c r="C318" s="4" t="s">
        <v>489</v>
      </c>
      <c r="D318" s="4" t="s">
        <v>490</v>
      </c>
      <c r="E318" s="7">
        <v>6005</v>
      </c>
      <c r="F318" s="4">
        <v>27</v>
      </c>
      <c r="G318" s="4" t="str">
        <f>+VLOOKUP(E318,CeCos!$A$2:$B$49,2,0)</f>
        <v>Fabricación Y Envasado Mezclas Polvos</v>
      </c>
      <c r="H318" s="4" t="s">
        <v>74</v>
      </c>
      <c r="I318" s="4" t="str">
        <f>+VLOOKUP(E318,CeCos!$A$2:$D$49,4,0)</f>
        <v>Producción</v>
      </c>
      <c r="J318" s="4" t="s">
        <v>21</v>
      </c>
      <c r="K318" s="8">
        <v>32926</v>
      </c>
      <c r="L318" s="4">
        <v>35</v>
      </c>
      <c r="M318" s="4" t="s">
        <v>23</v>
      </c>
      <c r="N318" s="4" t="s">
        <v>111</v>
      </c>
      <c r="P318" s="4" t="s">
        <v>25</v>
      </c>
      <c r="R318" s="4" t="s">
        <v>417</v>
      </c>
      <c r="S318" s="4" t="s">
        <v>77</v>
      </c>
      <c r="T318" s="4" t="s">
        <v>418</v>
      </c>
      <c r="U318" s="4">
        <f>+VLOOKUP(N318,'[1]Reporte de Estructura - Dotació'!$O$6:$V$527,8,0)</f>
        <v>11</v>
      </c>
      <c r="V318" s="5">
        <v>800000</v>
      </c>
      <c r="W318" s="9">
        <f>+VLOOKUP(U318,'Bandas 2025'!$K$5:$N$16,4,0)</f>
        <v>758892.33870967734</v>
      </c>
      <c r="X318" s="10">
        <f t="shared" si="9"/>
        <v>1.0541679750782791</v>
      </c>
      <c r="Y318" s="10" t="str">
        <f t="shared" si="10"/>
        <v>DENTRO DE BANDA</v>
      </c>
    </row>
    <row r="319" spans="1:25" x14ac:dyDescent="0.25">
      <c r="A319" s="4" t="s">
        <v>17</v>
      </c>
      <c r="B319" s="4" t="s">
        <v>18</v>
      </c>
      <c r="C319" s="4" t="s">
        <v>567</v>
      </c>
      <c r="D319" s="4" t="s">
        <v>568</v>
      </c>
      <c r="E319" s="7">
        <v>6003</v>
      </c>
      <c r="F319" s="4">
        <v>27</v>
      </c>
      <c r="G319" s="4" t="str">
        <f>+VLOOKUP(E319,CeCos!$A$2:$B$49,2,0)</f>
        <v>Fabricación Y Envasado De Esencias</v>
      </c>
      <c r="H319" s="4" t="s">
        <v>74</v>
      </c>
      <c r="I319" s="4" t="str">
        <f>+VLOOKUP(E319,CeCos!$A$2:$D$49,4,0)</f>
        <v>Producción</v>
      </c>
      <c r="J319" s="4" t="s">
        <v>31</v>
      </c>
      <c r="K319" s="8">
        <v>33843</v>
      </c>
      <c r="L319" s="4">
        <v>32</v>
      </c>
      <c r="M319" s="4" t="s">
        <v>46</v>
      </c>
      <c r="N319" s="4" t="s">
        <v>136</v>
      </c>
      <c r="P319" s="4" t="s">
        <v>25</v>
      </c>
      <c r="R319" s="4" t="s">
        <v>421</v>
      </c>
      <c r="S319" s="4" t="s">
        <v>77</v>
      </c>
      <c r="T319" s="4" t="s">
        <v>422</v>
      </c>
      <c r="U319" s="4">
        <f>+VLOOKUP(N319,'[1]Reporte de Estructura - Dotació'!$O$6:$V$527,8,0)</f>
        <v>14</v>
      </c>
      <c r="V319" s="5">
        <v>1055000</v>
      </c>
      <c r="W319" s="9">
        <f>+VLOOKUP(U319,'Bandas 2025'!$K$5:$N$16,4,0)</f>
        <v>1622267.4999999986</v>
      </c>
      <c r="X319" s="10">
        <f t="shared" si="9"/>
        <v>0.65032431457820672</v>
      </c>
      <c r="Y319" s="10" t="str">
        <f t="shared" si="10"/>
        <v>FUERA DE BANDA</v>
      </c>
    </row>
    <row r="320" spans="1:25" x14ac:dyDescent="0.25">
      <c r="A320" s="4" t="s">
        <v>17</v>
      </c>
      <c r="B320" s="4" t="s">
        <v>18</v>
      </c>
      <c r="C320" s="4" t="s">
        <v>1103</v>
      </c>
      <c r="D320" s="4" t="s">
        <v>1104</v>
      </c>
      <c r="E320" s="7">
        <v>6003</v>
      </c>
      <c r="F320" s="4">
        <v>27</v>
      </c>
      <c r="G320" s="4" t="str">
        <f>+VLOOKUP(E320,CeCos!$A$2:$B$49,2,0)</f>
        <v>Fabricación Y Envasado De Esencias</v>
      </c>
      <c r="H320" s="4" t="s">
        <v>74</v>
      </c>
      <c r="I320" s="4" t="str">
        <f>+VLOOKUP(E320,CeCos!$A$2:$D$49,4,0)</f>
        <v>Producción</v>
      </c>
      <c r="J320" s="4" t="s">
        <v>31</v>
      </c>
      <c r="K320" s="8">
        <v>27923</v>
      </c>
      <c r="L320" s="4">
        <v>48</v>
      </c>
      <c r="M320" s="4" t="s">
        <v>23</v>
      </c>
      <c r="N320" s="4" t="s">
        <v>111</v>
      </c>
      <c r="P320" s="4" t="s">
        <v>25</v>
      </c>
      <c r="R320" s="4" t="s">
        <v>421</v>
      </c>
      <c r="S320" s="4" t="s">
        <v>77</v>
      </c>
      <c r="T320" s="4" t="s">
        <v>422</v>
      </c>
      <c r="U320" s="4">
        <f>+VLOOKUP(N320,'[1]Reporte de Estructura - Dotació'!$O$6:$V$527,8,0)</f>
        <v>11</v>
      </c>
      <c r="V320" s="5">
        <v>580000</v>
      </c>
      <c r="W320" s="9">
        <f>+VLOOKUP(U320,'Bandas 2025'!$K$5:$N$16,4,0)</f>
        <v>758892.33870967734</v>
      </c>
      <c r="X320" s="10">
        <f t="shared" si="9"/>
        <v>0.76427178193175227</v>
      </c>
      <c r="Y320" s="10" t="str">
        <f t="shared" si="10"/>
        <v>FUERA DE BANDA</v>
      </c>
    </row>
    <row r="321" spans="1:25" x14ac:dyDescent="0.25">
      <c r="A321" s="4" t="s">
        <v>42</v>
      </c>
      <c r="B321" s="4" t="s">
        <v>18</v>
      </c>
      <c r="C321" s="4" t="s">
        <v>945</v>
      </c>
      <c r="D321" s="4" t="s">
        <v>946</v>
      </c>
      <c r="E321" s="7">
        <v>2001</v>
      </c>
      <c r="F321" s="4">
        <v>95</v>
      </c>
      <c r="G321" s="4" t="str">
        <f>+VLOOKUP(E321,CeCos!$A$2:$B$49,2,0)</f>
        <v>Desarrollo Sabores General</v>
      </c>
      <c r="H321" s="4" t="s">
        <v>22</v>
      </c>
      <c r="I321" s="4" t="str">
        <f>+VLOOKUP(E321,CeCos!$A$2:$D$49,4,0)</f>
        <v>Laboratorio Sabores</v>
      </c>
      <c r="J321" s="4" t="s">
        <v>21</v>
      </c>
      <c r="K321" s="8">
        <v>33275</v>
      </c>
      <c r="L321" s="4">
        <v>34</v>
      </c>
      <c r="M321" s="4" t="s">
        <v>23</v>
      </c>
      <c r="N321" s="4" t="s">
        <v>393</v>
      </c>
      <c r="P321" s="4" t="s">
        <v>48</v>
      </c>
      <c r="R321" s="4" t="s">
        <v>85</v>
      </c>
      <c r="S321" s="4" t="s">
        <v>86</v>
      </c>
      <c r="T321" s="4" t="s">
        <v>87</v>
      </c>
      <c r="U321" s="4">
        <f>+VLOOKUP(N321,'[1]Reporte de Estructura - Dotació'!$O$6:$V$527,8,0)</f>
        <v>15</v>
      </c>
      <c r="V321" s="5">
        <v>1592000</v>
      </c>
      <c r="W321" s="9">
        <f>+VLOOKUP(U321,'Bandas 2025'!$K$5:$N$16,4,0)</f>
        <v>2238729.1499999985</v>
      </c>
      <c r="X321" s="10">
        <f t="shared" si="9"/>
        <v>0.71111773391613764</v>
      </c>
      <c r="Y321" s="10" t="str">
        <f t="shared" si="10"/>
        <v>FUERA DE BANDA</v>
      </c>
    </row>
    <row r="322" spans="1:25" x14ac:dyDescent="0.25">
      <c r="A322" s="4" t="s">
        <v>17</v>
      </c>
      <c r="B322" s="4" t="s">
        <v>18</v>
      </c>
      <c r="C322" s="4" t="s">
        <v>402</v>
      </c>
      <c r="D322" s="4" t="s">
        <v>403</v>
      </c>
      <c r="E322" s="7">
        <v>6106</v>
      </c>
      <c r="F322" s="4">
        <v>27</v>
      </c>
      <c r="G322" s="4" t="str">
        <f>+VLOOKUP(E322,CeCos!$A$2:$B$49,2,0)</f>
        <v>Aseguramiento De Calidad</v>
      </c>
      <c r="H322" s="4" t="s">
        <v>74</v>
      </c>
      <c r="I322" s="4" t="str">
        <f>+VLOOKUP(E322,CeCos!$A$2:$D$49,4,0)</f>
        <v>Calidad</v>
      </c>
      <c r="J322" s="4" t="s">
        <v>21</v>
      </c>
      <c r="K322" s="8">
        <v>34635</v>
      </c>
      <c r="L322" s="4">
        <v>30</v>
      </c>
      <c r="M322" s="4" t="s">
        <v>23</v>
      </c>
      <c r="N322" s="4" t="s">
        <v>105</v>
      </c>
      <c r="P322" s="4" t="s">
        <v>25</v>
      </c>
      <c r="R322" s="4" t="s">
        <v>106</v>
      </c>
      <c r="S322" s="4" t="s">
        <v>107</v>
      </c>
      <c r="T322" s="4" t="s">
        <v>108</v>
      </c>
      <c r="U322" s="4">
        <f>+VLOOKUP(N322,'[1]Reporte de Estructura - Dotació'!$O$6:$V$527,8,0)</f>
        <v>13</v>
      </c>
      <c r="V322" s="5">
        <v>820000</v>
      </c>
      <c r="W322" s="9">
        <f>+VLOOKUP(U322,'Bandas 2025'!$K$5:$N$16,4,0)</f>
        <v>1233179.9999999998</v>
      </c>
      <c r="X322" s="10">
        <f t="shared" si="9"/>
        <v>0.66494753401774287</v>
      </c>
      <c r="Y322" s="10" t="str">
        <f t="shared" si="10"/>
        <v>FUERA DE BANDA</v>
      </c>
    </row>
    <row r="323" spans="1:25" x14ac:dyDescent="0.25">
      <c r="A323" s="4" t="s">
        <v>42</v>
      </c>
      <c r="B323" s="4" t="s">
        <v>397</v>
      </c>
      <c r="C323" s="4" t="s">
        <v>96</v>
      </c>
      <c r="D323" s="4" t="s">
        <v>97</v>
      </c>
      <c r="E323" s="7">
        <v>7006</v>
      </c>
      <c r="F323" s="4">
        <v>85</v>
      </c>
      <c r="G323" s="4" t="str">
        <f>+VLOOKUP(E323,CeCos!$A$2:$B$49,2,0)</f>
        <v>Administracion Y Finanzas Sabores</v>
      </c>
      <c r="H323" s="4" t="s">
        <v>45</v>
      </c>
      <c r="I323" s="4" t="str">
        <f>+VLOOKUP(E323,CeCos!$A$2:$D$49,4,0)</f>
        <v>Administración SyF</v>
      </c>
      <c r="J323" s="4" t="s">
        <v>21</v>
      </c>
      <c r="K323" s="8">
        <v>35439</v>
      </c>
      <c r="L323" s="4">
        <v>28</v>
      </c>
      <c r="M323" s="4" t="s">
        <v>23</v>
      </c>
      <c r="N323" s="4" t="s">
        <v>98</v>
      </c>
      <c r="P323" s="4" t="s">
        <v>48</v>
      </c>
      <c r="R323" s="4" t="s">
        <v>99</v>
      </c>
      <c r="S323" s="4" t="s">
        <v>47</v>
      </c>
      <c r="T323" s="4" t="s">
        <v>43</v>
      </c>
      <c r="U323" s="4">
        <f>+VLOOKUP(N323,'[1]Reporte de Estructura - Dotació'!$O$6:$V$527,8,0)</f>
        <v>14</v>
      </c>
      <c r="V323" s="5">
        <v>677000</v>
      </c>
      <c r="W323" s="9">
        <f>+VLOOKUP(U323,'Bandas 2025'!$K$5:$N$16,4,0)</f>
        <v>1622267.4999999986</v>
      </c>
      <c r="X323" s="10">
        <f t="shared" ref="X323:X386" si="11">+V323/W323</f>
        <v>0.41731711940231841</v>
      </c>
      <c r="Y323" s="10" t="str">
        <f t="shared" ref="Y323:Y386" si="12">+IF(AND(X323&gt;=80%,X323&lt;=120%),"DENTRO DE BANDA","FUERA DE BANDA")</f>
        <v>FUERA DE BANDA</v>
      </c>
    </row>
    <row r="324" spans="1:25" x14ac:dyDescent="0.25">
      <c r="A324" s="4" t="s">
        <v>17</v>
      </c>
      <c r="B324" s="4" t="s">
        <v>18</v>
      </c>
      <c r="C324" s="4" t="s">
        <v>981</v>
      </c>
      <c r="D324" s="4" t="s">
        <v>982</v>
      </c>
      <c r="E324" s="7">
        <v>6001</v>
      </c>
      <c r="F324" s="4">
        <v>27</v>
      </c>
      <c r="G324" s="4" t="str">
        <f>+VLOOKUP(E324,CeCos!$A$2:$B$49,2,0)</f>
        <v>Administración Gral De Producción</v>
      </c>
      <c r="H324" s="4" t="s">
        <v>74</v>
      </c>
      <c r="I324" s="4" t="str">
        <f>+VLOOKUP(E324,CeCos!$A$2:$D$49,4,0)</f>
        <v>Producción</v>
      </c>
      <c r="J324" s="4" t="s">
        <v>21</v>
      </c>
      <c r="K324" s="8">
        <v>28532</v>
      </c>
      <c r="L324" s="4">
        <v>47</v>
      </c>
      <c r="M324" s="4" t="s">
        <v>46</v>
      </c>
      <c r="N324" s="4" t="s">
        <v>98</v>
      </c>
      <c r="P324" s="4" t="s">
        <v>25</v>
      </c>
      <c r="R324" s="4" t="s">
        <v>527</v>
      </c>
      <c r="S324" s="4" t="s">
        <v>528</v>
      </c>
      <c r="T324" s="4" t="s">
        <v>529</v>
      </c>
      <c r="U324" s="4">
        <f>+VLOOKUP(N324,'[1]Reporte de Estructura - Dotació'!$O$6:$V$527,8,0)</f>
        <v>14</v>
      </c>
      <c r="V324" s="5">
        <v>1350000</v>
      </c>
      <c r="W324" s="9">
        <f>+VLOOKUP(U324,'Bandas 2025'!$K$5:$N$16,4,0)</f>
        <v>1622267.4999999986</v>
      </c>
      <c r="X324" s="10">
        <f t="shared" si="11"/>
        <v>0.83216855419960101</v>
      </c>
      <c r="Y324" s="10" t="str">
        <f t="shared" si="12"/>
        <v>DENTRO DE BANDA</v>
      </c>
    </row>
    <row r="325" spans="1:25" x14ac:dyDescent="0.25">
      <c r="A325" s="4" t="s">
        <v>17</v>
      </c>
      <c r="B325" s="4" t="s">
        <v>18</v>
      </c>
      <c r="C325" s="4" t="s">
        <v>936</v>
      </c>
      <c r="D325" s="4" t="s">
        <v>937</v>
      </c>
      <c r="E325" s="7">
        <v>6001</v>
      </c>
      <c r="F325" s="4">
        <v>27</v>
      </c>
      <c r="G325" s="4" t="str">
        <f>+VLOOKUP(E325,CeCos!$A$2:$B$49,2,0)</f>
        <v>Administración Gral De Producción</v>
      </c>
      <c r="H325" s="4" t="s">
        <v>74</v>
      </c>
      <c r="I325" s="4" t="str">
        <f>+VLOOKUP(E325,CeCos!$A$2:$D$49,4,0)</f>
        <v>Producción</v>
      </c>
      <c r="J325" s="4" t="s">
        <v>31</v>
      </c>
      <c r="K325" s="8">
        <v>33372</v>
      </c>
      <c r="L325" s="4">
        <v>33</v>
      </c>
      <c r="M325" s="4" t="s">
        <v>23</v>
      </c>
      <c r="N325" s="4" t="s">
        <v>526</v>
      </c>
      <c r="P325" s="4" t="s">
        <v>25</v>
      </c>
      <c r="R325" s="4" t="s">
        <v>527</v>
      </c>
      <c r="S325" s="4" t="s">
        <v>528</v>
      </c>
      <c r="T325" s="4" t="s">
        <v>529</v>
      </c>
      <c r="U325" s="4">
        <f>+VLOOKUP(N325,'[1]Reporte de Estructura - Dotació'!$O$6:$V$527,8,0)</f>
        <v>13</v>
      </c>
      <c r="V325" s="5">
        <v>850000</v>
      </c>
      <c r="W325" s="9">
        <f>+VLOOKUP(U325,'Bandas 2025'!$K$5:$N$16,4,0)</f>
        <v>1233179.9999999998</v>
      </c>
      <c r="X325" s="10">
        <f t="shared" si="11"/>
        <v>0.6892748828232701</v>
      </c>
      <c r="Y325" s="10" t="str">
        <f t="shared" si="12"/>
        <v>FUERA DE BANDA</v>
      </c>
    </row>
    <row r="326" spans="1:25" x14ac:dyDescent="0.25">
      <c r="A326" s="4" t="s">
        <v>42</v>
      </c>
      <c r="B326" s="4" t="s">
        <v>18</v>
      </c>
      <c r="C326" s="4" t="s">
        <v>1091</v>
      </c>
      <c r="D326" s="4" t="s">
        <v>1092</v>
      </c>
      <c r="E326" s="7">
        <v>3002</v>
      </c>
      <c r="F326" s="4">
        <v>88</v>
      </c>
      <c r="G326" s="4" t="str">
        <f>+VLOOKUP(E326,CeCos!$A$2:$B$49,2,0)</f>
        <v>Ventas Fragancias</v>
      </c>
      <c r="H326" s="4" t="s">
        <v>151</v>
      </c>
      <c r="I326" s="4" t="str">
        <f>+VLOOKUP(E326,CeCos!$A$2:$D$49,4,0)</f>
        <v>Comercial Fragancias</v>
      </c>
      <c r="J326" s="4" t="s">
        <v>21</v>
      </c>
      <c r="K326" s="8">
        <v>34932</v>
      </c>
      <c r="L326" s="4">
        <v>29</v>
      </c>
      <c r="M326" s="4" t="s">
        <v>23</v>
      </c>
      <c r="N326" s="4" t="s">
        <v>1093</v>
      </c>
      <c r="P326" s="4" t="s">
        <v>48</v>
      </c>
      <c r="R326" s="4" t="s">
        <v>49</v>
      </c>
      <c r="S326" s="4" t="s">
        <v>50</v>
      </c>
      <c r="T326" s="4" t="s">
        <v>51</v>
      </c>
      <c r="U326" s="4">
        <f>+VLOOKUP(N326,'[1]Reporte de Estructura - Dotació'!$O$6:$V$527,8,0)</f>
        <v>14</v>
      </c>
      <c r="V326" s="5">
        <v>1595000</v>
      </c>
      <c r="W326" s="9">
        <f>+VLOOKUP(U326,'Bandas 2025'!$K$5:$N$16,4,0)</f>
        <v>1622267.4999999986</v>
      </c>
      <c r="X326" s="10">
        <f t="shared" si="11"/>
        <v>0.98319173625804712</v>
      </c>
      <c r="Y326" s="10" t="str">
        <f t="shared" si="12"/>
        <v>DENTRO DE BANDA</v>
      </c>
    </row>
    <row r="327" spans="1:25" x14ac:dyDescent="0.25">
      <c r="A327" s="4" t="s">
        <v>17</v>
      </c>
      <c r="B327" s="4" t="s">
        <v>18</v>
      </c>
      <c r="C327" s="4" t="s">
        <v>390</v>
      </c>
      <c r="D327" s="4" t="s">
        <v>717</v>
      </c>
      <c r="E327" s="7">
        <v>2001</v>
      </c>
      <c r="F327" s="4">
        <v>61</v>
      </c>
      <c r="G327" s="4" t="str">
        <f>+VLOOKUP(E327,CeCos!$A$2:$B$49,2,0)</f>
        <v>Desarrollo Sabores General</v>
      </c>
      <c r="H327" s="4" t="s">
        <v>22</v>
      </c>
      <c r="I327" s="4" t="str">
        <f>+VLOOKUP(E327,CeCos!$A$2:$D$49,4,0)</f>
        <v>Laboratorio Sabores</v>
      </c>
      <c r="J327" s="4" t="s">
        <v>21</v>
      </c>
      <c r="K327" s="8">
        <v>28261</v>
      </c>
      <c r="L327" s="4">
        <v>47</v>
      </c>
      <c r="M327" s="4" t="s">
        <v>46</v>
      </c>
      <c r="N327" s="4" t="s">
        <v>389</v>
      </c>
      <c r="P327" s="4" t="s">
        <v>25</v>
      </c>
      <c r="R327" s="4" t="s">
        <v>337</v>
      </c>
      <c r="S327" s="4" t="s">
        <v>338</v>
      </c>
      <c r="T327" s="4" t="s">
        <v>339</v>
      </c>
      <c r="U327" s="4">
        <f>+VLOOKUP(N327,'[1]Reporte de Estructura - Dotació'!$O$6:$V$527,8,0)</f>
        <v>17</v>
      </c>
      <c r="V327" s="5">
        <v>4000000</v>
      </c>
      <c r="W327" s="9">
        <f>+VLOOKUP(U327,'Bandas 2025'!$K$5:$N$16,4,0)</f>
        <v>4577753.3659199979</v>
      </c>
      <c r="X327" s="10">
        <f t="shared" si="11"/>
        <v>0.87379106742158752</v>
      </c>
      <c r="Y327" s="10" t="str">
        <f t="shared" si="12"/>
        <v>DENTRO DE BANDA</v>
      </c>
    </row>
    <row r="328" spans="1:25" x14ac:dyDescent="0.25">
      <c r="A328" s="4" t="s">
        <v>17</v>
      </c>
      <c r="B328" s="4" t="s">
        <v>18</v>
      </c>
      <c r="C328" s="4" t="s">
        <v>1121</v>
      </c>
      <c r="D328" s="4" t="s">
        <v>1122</v>
      </c>
      <c r="E328" s="7">
        <v>6005</v>
      </c>
      <c r="F328" s="4">
        <v>27</v>
      </c>
      <c r="G328" s="4" t="str">
        <f>+VLOOKUP(E328,CeCos!$A$2:$B$49,2,0)</f>
        <v>Fabricación Y Envasado Mezclas Polvos</v>
      </c>
      <c r="H328" s="4" t="s">
        <v>74</v>
      </c>
      <c r="I328" s="4" t="str">
        <f>+VLOOKUP(E328,CeCos!$A$2:$D$49,4,0)</f>
        <v>Producción</v>
      </c>
      <c r="J328" s="4" t="s">
        <v>117</v>
      </c>
      <c r="K328" s="8">
        <v>35912</v>
      </c>
      <c r="L328" s="4">
        <v>26</v>
      </c>
      <c r="M328" s="4" t="s">
        <v>46</v>
      </c>
      <c r="N328" s="4" t="s">
        <v>111</v>
      </c>
      <c r="P328" s="4" t="s">
        <v>25</v>
      </c>
      <c r="R328" s="4" t="s">
        <v>417</v>
      </c>
      <c r="S328" s="4" t="s">
        <v>77</v>
      </c>
      <c r="T328" s="4" t="s">
        <v>418</v>
      </c>
      <c r="U328" s="4">
        <f>+VLOOKUP(N328,'[1]Reporte de Estructura - Dotació'!$O$6:$V$527,8,0)</f>
        <v>11</v>
      </c>
      <c r="V328" s="5">
        <v>600000</v>
      </c>
      <c r="W328" s="9">
        <f>+VLOOKUP(U328,'Bandas 2025'!$K$5:$N$16,4,0)</f>
        <v>758892.33870967734</v>
      </c>
      <c r="X328" s="10">
        <f t="shared" si="11"/>
        <v>0.7906259813087092</v>
      </c>
      <c r="Y328" s="10" t="str">
        <f t="shared" si="12"/>
        <v>FUERA DE BANDA</v>
      </c>
    </row>
    <row r="329" spans="1:25" x14ac:dyDescent="0.25">
      <c r="A329" s="4" t="s">
        <v>17</v>
      </c>
      <c r="B329" s="4" t="s">
        <v>18</v>
      </c>
      <c r="C329" s="4" t="s">
        <v>454</v>
      </c>
      <c r="D329" s="4" t="s">
        <v>569</v>
      </c>
      <c r="E329" s="7">
        <v>6006</v>
      </c>
      <c r="F329" s="4">
        <v>27</v>
      </c>
      <c r="G329" s="4" t="str">
        <f>+VLOOKUP(E329,CeCos!$A$2:$B$49,2,0)</f>
        <v>Planta De Muestras</v>
      </c>
      <c r="H329" s="4" t="s">
        <v>74</v>
      </c>
      <c r="I329" s="4" t="str">
        <f>+VLOOKUP(E329,CeCos!$A$2:$D$49,4,0)</f>
        <v>Producción</v>
      </c>
      <c r="J329" s="4" t="s">
        <v>31</v>
      </c>
      <c r="K329" s="8">
        <v>30687</v>
      </c>
      <c r="L329" s="4">
        <v>41</v>
      </c>
      <c r="M329" s="4" t="s">
        <v>23</v>
      </c>
      <c r="N329" s="4" t="s">
        <v>136</v>
      </c>
      <c r="P329" s="4" t="s">
        <v>25</v>
      </c>
      <c r="R329" s="4" t="s">
        <v>570</v>
      </c>
      <c r="S329" s="4" t="s">
        <v>571</v>
      </c>
      <c r="T329" s="4" t="s">
        <v>572</v>
      </c>
      <c r="U329" s="4">
        <f>+VLOOKUP(N329,'[1]Reporte de Estructura - Dotació'!$O$6:$V$527,8,0)</f>
        <v>14</v>
      </c>
      <c r="V329" s="5">
        <v>1650000</v>
      </c>
      <c r="W329" s="9">
        <f>+VLOOKUP(U329,'Bandas 2025'!$K$5:$N$16,4,0)</f>
        <v>1622267.4999999986</v>
      </c>
      <c r="X329" s="10">
        <f t="shared" si="11"/>
        <v>1.0170948995772902</v>
      </c>
      <c r="Y329" s="10" t="str">
        <f t="shared" si="12"/>
        <v>DENTRO DE BANDA</v>
      </c>
    </row>
    <row r="330" spans="1:25" x14ac:dyDescent="0.25">
      <c r="A330" s="4" t="s">
        <v>17</v>
      </c>
      <c r="B330" s="4" t="s">
        <v>18</v>
      </c>
      <c r="C330" s="4" t="s">
        <v>1237</v>
      </c>
      <c r="D330" s="4" t="s">
        <v>1238</v>
      </c>
      <c r="E330" s="7">
        <v>6003</v>
      </c>
      <c r="F330" s="4">
        <v>27</v>
      </c>
      <c r="G330" s="4" t="str">
        <f>+VLOOKUP(E330,CeCos!$A$2:$B$49,2,0)</f>
        <v>Fabricación Y Envasado De Esencias</v>
      </c>
      <c r="H330" s="4" t="s">
        <v>74</v>
      </c>
      <c r="I330" s="4" t="str">
        <f>+VLOOKUP(E330,CeCos!$A$2:$D$49,4,0)</f>
        <v>Producción</v>
      </c>
      <c r="J330" s="4" t="s">
        <v>21</v>
      </c>
      <c r="K330" s="8">
        <v>30545</v>
      </c>
      <c r="L330" s="4">
        <v>41</v>
      </c>
      <c r="M330" s="4" t="s">
        <v>46</v>
      </c>
      <c r="N330" s="4" t="s">
        <v>111</v>
      </c>
      <c r="P330" s="4" t="s">
        <v>25</v>
      </c>
      <c r="R330" s="4" t="s">
        <v>421</v>
      </c>
      <c r="S330" s="4" t="s">
        <v>77</v>
      </c>
      <c r="T330" s="4" t="s">
        <v>422</v>
      </c>
      <c r="U330" s="4">
        <f>+VLOOKUP(N330,'[1]Reporte de Estructura - Dotació'!$O$6:$V$527,8,0)</f>
        <v>11</v>
      </c>
      <c r="V330" s="5">
        <v>570000</v>
      </c>
      <c r="W330" s="9">
        <f>+VLOOKUP(U330,'Bandas 2025'!$K$5:$N$16,4,0)</f>
        <v>758892.33870967734</v>
      </c>
      <c r="X330" s="10">
        <f t="shared" si="11"/>
        <v>0.7510946822432738</v>
      </c>
      <c r="Y330" s="10" t="str">
        <f t="shared" si="12"/>
        <v>FUERA DE BANDA</v>
      </c>
    </row>
    <row r="331" spans="1:25" x14ac:dyDescent="0.25">
      <c r="A331" s="4" t="s">
        <v>17</v>
      </c>
      <c r="B331" s="4" t="s">
        <v>18</v>
      </c>
      <c r="C331" s="4" t="s">
        <v>491</v>
      </c>
      <c r="D331" s="4" t="s">
        <v>492</v>
      </c>
      <c r="E331" s="7">
        <v>6006</v>
      </c>
      <c r="F331" s="4">
        <v>27</v>
      </c>
      <c r="G331" s="4" t="str">
        <f>+VLOOKUP(E331,CeCos!$A$2:$B$49,2,0)</f>
        <v>Planta De Muestras</v>
      </c>
      <c r="H331" s="4" t="s">
        <v>74</v>
      </c>
      <c r="I331" s="4" t="str">
        <f>+VLOOKUP(E331,CeCos!$A$2:$D$49,4,0)</f>
        <v>Producción</v>
      </c>
      <c r="J331" s="4" t="s">
        <v>21</v>
      </c>
      <c r="K331" s="8">
        <v>22507</v>
      </c>
      <c r="L331" s="4">
        <v>63</v>
      </c>
      <c r="M331" s="4" t="s">
        <v>46</v>
      </c>
      <c r="N331" s="4" t="s">
        <v>111</v>
      </c>
      <c r="P331" s="4" t="s">
        <v>25</v>
      </c>
      <c r="R331" s="4" t="s">
        <v>453</v>
      </c>
      <c r="S331" s="4" t="s">
        <v>136</v>
      </c>
      <c r="T331" s="4" t="s">
        <v>454</v>
      </c>
      <c r="U331" s="4">
        <f>+VLOOKUP(N331,'[1]Reporte de Estructura - Dotació'!$O$6:$V$527,8,0)</f>
        <v>11</v>
      </c>
      <c r="V331" s="5">
        <v>910000</v>
      </c>
      <c r="W331" s="9">
        <f>+VLOOKUP(U331,'Bandas 2025'!$K$5:$N$16,4,0)</f>
        <v>758892.33870967734</v>
      </c>
      <c r="X331" s="10">
        <f t="shared" si="11"/>
        <v>1.1991160716515423</v>
      </c>
      <c r="Y331" s="10" t="str">
        <f t="shared" si="12"/>
        <v>DENTRO DE BANDA</v>
      </c>
    </row>
    <row r="332" spans="1:25" x14ac:dyDescent="0.25">
      <c r="A332" s="4" t="s">
        <v>17</v>
      </c>
      <c r="B332" s="4" t="s">
        <v>18</v>
      </c>
      <c r="C332" s="4" t="s">
        <v>841</v>
      </c>
      <c r="D332" s="4" t="s">
        <v>842</v>
      </c>
      <c r="E332" s="7">
        <v>3001</v>
      </c>
      <c r="F332" s="4">
        <v>22</v>
      </c>
      <c r="G332" s="4" t="str">
        <f>+VLOOKUP(E332,CeCos!$A$2:$B$49,2,0)</f>
        <v>Desarrollo Fragancias</v>
      </c>
      <c r="H332" s="4" t="s">
        <v>151</v>
      </c>
      <c r="I332" s="4" t="str">
        <f>+VLOOKUP(E332,CeCos!$A$2:$D$49,4,0)</f>
        <v>Laboratorio Fragancias</v>
      </c>
      <c r="J332" s="4" t="s">
        <v>21</v>
      </c>
      <c r="K332" s="8">
        <v>35739</v>
      </c>
      <c r="L332" s="4">
        <v>27</v>
      </c>
      <c r="M332" s="4" t="s">
        <v>23</v>
      </c>
      <c r="N332" s="4" t="s">
        <v>387</v>
      </c>
      <c r="P332" s="4" t="s">
        <v>25</v>
      </c>
      <c r="R332" s="4" t="s">
        <v>153</v>
      </c>
      <c r="S332" s="4" t="s">
        <v>154</v>
      </c>
      <c r="T332" s="4" t="s">
        <v>155</v>
      </c>
      <c r="U332" s="4">
        <f>+VLOOKUP(N332,'[1]Reporte de Estructura - Dotació'!$O$6:$V$527,8,0)</f>
        <v>15</v>
      </c>
      <c r="V332" s="5">
        <v>1400000</v>
      </c>
      <c r="W332" s="9">
        <f>+VLOOKUP(U332,'Bandas 2025'!$K$5:$N$16,4,0)</f>
        <v>2238729.1499999985</v>
      </c>
      <c r="X332" s="10">
        <f t="shared" si="11"/>
        <v>0.62535479113228187</v>
      </c>
      <c r="Y332" s="10" t="str">
        <f t="shared" si="12"/>
        <v>FUERA DE BANDA</v>
      </c>
    </row>
    <row r="333" spans="1:25" x14ac:dyDescent="0.25">
      <c r="A333" s="4" t="s">
        <v>17</v>
      </c>
      <c r="B333" s="4" t="s">
        <v>18</v>
      </c>
      <c r="C333" s="4" t="s">
        <v>186</v>
      </c>
      <c r="D333" s="4" t="s">
        <v>187</v>
      </c>
      <c r="E333" s="7">
        <v>6201</v>
      </c>
      <c r="F333" s="4">
        <v>2</v>
      </c>
      <c r="G333" s="4" t="str">
        <f>+VLOOKUP(E333,CeCos!$A$2:$B$49,2,0)</f>
        <v>Compras Internacionales</v>
      </c>
      <c r="H333" s="4" t="s">
        <v>45</v>
      </c>
      <c r="I333" s="4" t="str">
        <f>+VLOOKUP(E333,CeCos!$A$2:$D$49,4,0)</f>
        <v>Abastecimiento</v>
      </c>
      <c r="J333" s="4" t="s">
        <v>21</v>
      </c>
      <c r="K333" s="8">
        <v>27892</v>
      </c>
      <c r="L333" s="4">
        <v>48</v>
      </c>
      <c r="M333" s="4" t="s">
        <v>23</v>
      </c>
      <c r="N333" s="4" t="s">
        <v>185</v>
      </c>
      <c r="P333" s="4" t="s">
        <v>25</v>
      </c>
      <c r="R333" s="4" t="s">
        <v>55</v>
      </c>
      <c r="S333" s="4" t="s">
        <v>56</v>
      </c>
      <c r="T333" s="4" t="s">
        <v>57</v>
      </c>
      <c r="U333" s="4">
        <f>+VLOOKUP(N333,'[1]Reporte de Estructura - Dotació'!$O$6:$V$527,8,0)</f>
        <v>13</v>
      </c>
      <c r="V333" s="5">
        <v>1500000</v>
      </c>
      <c r="W333" s="9">
        <f>+VLOOKUP(U333,'Bandas 2025'!$K$5:$N$16,4,0)</f>
        <v>1233179.9999999998</v>
      </c>
      <c r="X333" s="10">
        <f t="shared" si="11"/>
        <v>1.2163674402763589</v>
      </c>
      <c r="Y333" s="10" t="str">
        <f t="shared" si="12"/>
        <v>FUERA DE BANDA</v>
      </c>
    </row>
    <row r="334" spans="1:25" x14ac:dyDescent="0.25">
      <c r="A334" s="4" t="s">
        <v>17</v>
      </c>
      <c r="B334" s="4" t="s">
        <v>18</v>
      </c>
      <c r="C334" s="4" t="s">
        <v>732</v>
      </c>
      <c r="D334" s="4" t="s">
        <v>733</v>
      </c>
      <c r="E334" s="7">
        <v>3001</v>
      </c>
      <c r="F334" s="4">
        <v>22</v>
      </c>
      <c r="G334" s="4" t="str">
        <f>+VLOOKUP(E334,CeCos!$A$2:$B$49,2,0)</f>
        <v>Desarrollo Fragancias</v>
      </c>
      <c r="H334" s="4" t="s">
        <v>151</v>
      </c>
      <c r="I334" s="4" t="str">
        <f>+VLOOKUP(E334,CeCos!$A$2:$D$49,4,0)</f>
        <v>Laboratorio Fragancias</v>
      </c>
      <c r="J334" s="4" t="s">
        <v>21</v>
      </c>
      <c r="K334" s="8">
        <v>28145</v>
      </c>
      <c r="L334" s="4">
        <v>48</v>
      </c>
      <c r="M334" s="4" t="s">
        <v>23</v>
      </c>
      <c r="N334" s="4" t="s">
        <v>734</v>
      </c>
      <c r="P334" s="4" t="s">
        <v>25</v>
      </c>
      <c r="R334" s="4" t="s">
        <v>657</v>
      </c>
      <c r="S334" s="4" t="s">
        <v>658</v>
      </c>
      <c r="T334" s="4" t="s">
        <v>659</v>
      </c>
      <c r="U334" s="4">
        <f>+VLOOKUP(N334,'[1]Reporte de Estructura - Dotació'!$O$6:$V$527,8,0)</f>
        <v>15</v>
      </c>
      <c r="V334" s="5">
        <v>3000000</v>
      </c>
      <c r="W334" s="9">
        <f>+VLOOKUP(U334,'Bandas 2025'!$K$5:$N$16,4,0)</f>
        <v>2238729.1499999985</v>
      </c>
      <c r="X334" s="10">
        <f t="shared" si="11"/>
        <v>1.340045980997747</v>
      </c>
      <c r="Y334" s="10" t="str">
        <f t="shared" si="12"/>
        <v>FUERA DE BANDA</v>
      </c>
    </row>
    <row r="335" spans="1:25" x14ac:dyDescent="0.25">
      <c r="A335" s="4" t="s">
        <v>17</v>
      </c>
      <c r="B335" s="4" t="s">
        <v>18</v>
      </c>
      <c r="C335" s="4" t="s">
        <v>1115</v>
      </c>
      <c r="D335" s="4" t="s">
        <v>1116</v>
      </c>
      <c r="E335" s="7">
        <v>6204</v>
      </c>
      <c r="F335" s="4">
        <v>27</v>
      </c>
      <c r="G335" s="4" t="str">
        <f>+VLOOKUP(E335,CeCos!$A$2:$B$49,2,0)</f>
        <v>Despacho</v>
      </c>
      <c r="H335" s="4" t="s">
        <v>74</v>
      </c>
      <c r="I335" s="4" t="str">
        <f>+VLOOKUP(E335,CeCos!$A$2:$D$49,4,0)</f>
        <v>Logística</v>
      </c>
      <c r="J335" s="4" t="s">
        <v>21</v>
      </c>
      <c r="K335" s="8">
        <v>29120</v>
      </c>
      <c r="L335" s="4">
        <v>45</v>
      </c>
      <c r="M335" s="4" t="s">
        <v>46</v>
      </c>
      <c r="N335" s="4" t="s">
        <v>273</v>
      </c>
      <c r="P335" s="4" t="s">
        <v>25</v>
      </c>
      <c r="R335" s="4" t="s">
        <v>140</v>
      </c>
      <c r="S335" s="4" t="s">
        <v>141</v>
      </c>
      <c r="T335" s="4" t="s">
        <v>142</v>
      </c>
      <c r="U335" s="4">
        <f>+VLOOKUP(N335,'[1]Reporte de Estructura - Dotació'!$O$6:$V$527,8,0)</f>
        <v>10</v>
      </c>
      <c r="V335" s="5">
        <v>580000</v>
      </c>
      <c r="W335" s="9">
        <f>+VLOOKUP(U335,'Bandas 2025'!$K$5:$N$16,4,0)</f>
        <v>638323.5294117647</v>
      </c>
      <c r="X335" s="10">
        <f t="shared" si="11"/>
        <v>0.90863014329816161</v>
      </c>
      <c r="Y335" s="10" t="str">
        <f t="shared" si="12"/>
        <v>DENTRO DE BANDA</v>
      </c>
    </row>
    <row r="336" spans="1:25" x14ac:dyDescent="0.25">
      <c r="A336" s="4" t="s">
        <v>17</v>
      </c>
      <c r="B336" s="4" t="s">
        <v>18</v>
      </c>
      <c r="C336" s="4" t="s">
        <v>913</v>
      </c>
      <c r="D336" s="4" t="s">
        <v>914</v>
      </c>
      <c r="E336" s="7">
        <v>6103</v>
      </c>
      <c r="F336" s="4">
        <v>27</v>
      </c>
      <c r="G336" s="4" t="str">
        <f>+VLOOKUP(E336,CeCos!$A$2:$B$49,2,0)</f>
        <v>Prev. De Riesgo Y Medio Ambiente</v>
      </c>
      <c r="H336" s="4" t="s">
        <v>74</v>
      </c>
      <c r="I336" s="4" t="str">
        <f>+VLOOKUP(E336,CeCos!$A$2:$D$49,4,0)</f>
        <v>Mantención, Infraestrutura y Medioambiebnte</v>
      </c>
      <c r="J336" s="4" t="s">
        <v>31</v>
      </c>
      <c r="K336" s="8">
        <v>28724</v>
      </c>
      <c r="L336" s="4">
        <v>46</v>
      </c>
      <c r="M336" s="4" t="s">
        <v>23</v>
      </c>
      <c r="N336" s="4" t="s">
        <v>915</v>
      </c>
      <c r="P336" s="4" t="s">
        <v>25</v>
      </c>
      <c r="R336" s="4" t="s">
        <v>818</v>
      </c>
      <c r="S336" s="4" t="s">
        <v>699</v>
      </c>
      <c r="T336" s="4" t="s">
        <v>697</v>
      </c>
      <c r="U336" s="4">
        <f>+VLOOKUP(N336,'[1]Reporte de Estructura - Dotació'!$O$6:$V$527,8,0)</f>
        <v>12</v>
      </c>
      <c r="V336" s="5">
        <v>1100000</v>
      </c>
      <c r="W336" s="9">
        <f>+VLOOKUP(U336,'Bandas 2025'!$K$5:$N$16,4,0)</f>
        <v>948599.99999999988</v>
      </c>
      <c r="X336" s="10">
        <f t="shared" si="11"/>
        <v>1.1596036263967955</v>
      </c>
      <c r="Y336" s="10" t="str">
        <f t="shared" si="12"/>
        <v>DENTRO DE BANDA</v>
      </c>
    </row>
    <row r="337" spans="1:25" x14ac:dyDescent="0.25">
      <c r="A337" s="4" t="s">
        <v>17</v>
      </c>
      <c r="B337" s="4" t="s">
        <v>18</v>
      </c>
      <c r="C337" s="4" t="s">
        <v>493</v>
      </c>
      <c r="D337" s="4" t="s">
        <v>494</v>
      </c>
      <c r="E337" s="7">
        <v>6002</v>
      </c>
      <c r="F337" s="4">
        <v>27</v>
      </c>
      <c r="G337" s="4" t="str">
        <f>+VLOOKUP(E337,CeCos!$A$2:$B$49,2,0)</f>
        <v>Fabricación Y Envasado De Fragancias</v>
      </c>
      <c r="H337" s="4" t="s">
        <v>74</v>
      </c>
      <c r="I337" s="4" t="str">
        <f>+VLOOKUP(E337,CeCos!$A$2:$D$49,4,0)</f>
        <v>Producción</v>
      </c>
      <c r="J337" s="4" t="s">
        <v>21</v>
      </c>
      <c r="K337" s="8">
        <v>32474</v>
      </c>
      <c r="L337" s="4">
        <v>36</v>
      </c>
      <c r="M337" s="4" t="s">
        <v>46</v>
      </c>
      <c r="N337" s="4" t="s">
        <v>111</v>
      </c>
      <c r="P337" s="4" t="s">
        <v>25</v>
      </c>
      <c r="R337" s="4" t="s">
        <v>461</v>
      </c>
      <c r="S337" s="4" t="s">
        <v>77</v>
      </c>
      <c r="T337" s="4" t="s">
        <v>462</v>
      </c>
      <c r="U337" s="4">
        <f>+VLOOKUP(N337,'[1]Reporte de Estructura - Dotació'!$O$6:$V$527,8,0)</f>
        <v>11</v>
      </c>
      <c r="V337" s="5">
        <v>1070000</v>
      </c>
      <c r="W337" s="9">
        <f>+VLOOKUP(U337,'Bandas 2025'!$K$5:$N$16,4,0)</f>
        <v>758892.33870967734</v>
      </c>
      <c r="X337" s="10">
        <f t="shared" si="11"/>
        <v>1.4099496666671982</v>
      </c>
      <c r="Y337" s="10" t="str">
        <f t="shared" si="12"/>
        <v>FUERA DE BANDA</v>
      </c>
    </row>
    <row r="338" spans="1:25" x14ac:dyDescent="0.25">
      <c r="A338" s="4" t="s">
        <v>17</v>
      </c>
      <c r="B338" s="4" t="s">
        <v>18</v>
      </c>
      <c r="C338" s="4" t="s">
        <v>983</v>
      </c>
      <c r="D338" s="4" t="s">
        <v>984</v>
      </c>
      <c r="E338" s="7">
        <v>6001</v>
      </c>
      <c r="F338" s="4">
        <v>27</v>
      </c>
      <c r="G338" s="4" t="str">
        <f>+VLOOKUP(E338,CeCos!$A$2:$B$49,2,0)</f>
        <v>Administración Gral De Producción</v>
      </c>
      <c r="H338" s="4" t="s">
        <v>74</v>
      </c>
      <c r="I338" s="4" t="str">
        <f>+VLOOKUP(E338,CeCos!$A$2:$D$49,4,0)</f>
        <v>Producción</v>
      </c>
      <c r="J338" s="4" t="s">
        <v>21</v>
      </c>
      <c r="K338" s="8">
        <v>32870</v>
      </c>
      <c r="L338" s="4">
        <v>35</v>
      </c>
      <c r="M338" s="4" t="s">
        <v>23</v>
      </c>
      <c r="N338" s="4" t="s">
        <v>848</v>
      </c>
      <c r="P338" s="4" t="s">
        <v>25</v>
      </c>
      <c r="R338" s="4" t="s">
        <v>527</v>
      </c>
      <c r="S338" s="4" t="s">
        <v>528</v>
      </c>
      <c r="T338" s="4" t="s">
        <v>529</v>
      </c>
      <c r="U338" s="4">
        <f>+VLOOKUP(N338,'[1]Reporte de Estructura - Dotació'!$O$6:$V$527,8,0)</f>
        <v>15</v>
      </c>
      <c r="V338" s="5">
        <v>1125000</v>
      </c>
      <c r="W338" s="9">
        <f>+VLOOKUP(U338,'Bandas 2025'!$K$5:$N$16,4,0)</f>
        <v>2238729.1499999985</v>
      </c>
      <c r="X338" s="10">
        <f t="shared" si="11"/>
        <v>0.50251724287415511</v>
      </c>
      <c r="Y338" s="10" t="str">
        <f t="shared" si="12"/>
        <v>FUERA DE BANDA</v>
      </c>
    </row>
    <row r="339" spans="1:25" x14ac:dyDescent="0.25">
      <c r="A339" s="4" t="s">
        <v>17</v>
      </c>
      <c r="B339" s="4" t="s">
        <v>18</v>
      </c>
      <c r="C339" s="4" t="s">
        <v>1015</v>
      </c>
      <c r="D339" s="4" t="s">
        <v>1016</v>
      </c>
      <c r="E339" s="7">
        <v>2004</v>
      </c>
      <c r="F339" s="4">
        <v>61</v>
      </c>
      <c r="G339" s="4" t="str">
        <f>+VLOOKUP(E339,CeCos!$A$2:$B$49,2,0)</f>
        <v>Desarrollo Sabores Salados</v>
      </c>
      <c r="H339" s="4" t="s">
        <v>22</v>
      </c>
      <c r="I339" s="4" t="str">
        <f>+VLOOKUP(E339,CeCos!$A$2:$D$49,4,0)</f>
        <v>Laboratorio Sabores</v>
      </c>
      <c r="J339" s="4" t="s">
        <v>21</v>
      </c>
      <c r="K339" s="8">
        <v>34791</v>
      </c>
      <c r="L339" s="4">
        <v>29</v>
      </c>
      <c r="M339" s="4" t="s">
        <v>23</v>
      </c>
      <c r="N339" s="4" t="s">
        <v>832</v>
      </c>
      <c r="P339" s="4" t="s">
        <v>25</v>
      </c>
      <c r="R339" s="4" t="s">
        <v>39</v>
      </c>
      <c r="S339" s="4" t="s">
        <v>40</v>
      </c>
      <c r="T339" s="4" t="s">
        <v>41</v>
      </c>
      <c r="U339" s="4">
        <f>+VLOOKUP(N339,'[1]Reporte de Estructura - Dotació'!$O$6:$V$527,8,0)</f>
        <v>15</v>
      </c>
      <c r="V339" s="5">
        <v>1500000</v>
      </c>
      <c r="W339" s="9">
        <f>+VLOOKUP(U339,'Bandas 2025'!$K$5:$N$16,4,0)</f>
        <v>2238729.1499999985</v>
      </c>
      <c r="X339" s="10">
        <f t="shared" si="11"/>
        <v>0.67002299049887348</v>
      </c>
      <c r="Y339" s="10" t="str">
        <f t="shared" si="12"/>
        <v>FUERA DE BANDA</v>
      </c>
    </row>
    <row r="340" spans="1:25" x14ac:dyDescent="0.25">
      <c r="A340" s="4" t="s">
        <v>17</v>
      </c>
      <c r="B340" s="4" t="s">
        <v>18</v>
      </c>
      <c r="C340" s="4" t="s">
        <v>697</v>
      </c>
      <c r="D340" s="4" t="s">
        <v>698</v>
      </c>
      <c r="E340" s="7">
        <v>6103</v>
      </c>
      <c r="F340" s="4">
        <v>27</v>
      </c>
      <c r="G340" s="4" t="str">
        <f>+VLOOKUP(E340,CeCos!$A$2:$B$49,2,0)</f>
        <v>Prev. De Riesgo Y Medio Ambiente</v>
      </c>
      <c r="H340" s="4" t="s">
        <v>74</v>
      </c>
      <c r="I340" s="4" t="str">
        <f>+VLOOKUP(E340,CeCos!$A$2:$D$49,4,0)</f>
        <v>Mantención, Infraestrutura y Medioambiebnte</v>
      </c>
      <c r="J340" s="4" t="s">
        <v>21</v>
      </c>
      <c r="K340" s="8">
        <v>26743</v>
      </c>
      <c r="L340" s="4">
        <v>52</v>
      </c>
      <c r="M340" s="4" t="s">
        <v>116</v>
      </c>
      <c r="N340" s="4" t="s">
        <v>699</v>
      </c>
      <c r="P340" s="4" t="s">
        <v>25</v>
      </c>
      <c r="R340" s="4" t="s">
        <v>644</v>
      </c>
      <c r="S340" s="4" t="s">
        <v>645</v>
      </c>
      <c r="T340" s="4" t="s">
        <v>646</v>
      </c>
      <c r="U340" s="4">
        <f>+VLOOKUP(N340,'[1]Reporte de Estructura - Dotació'!$O$6:$V$527,8,0)</f>
        <v>17</v>
      </c>
      <c r="V340" s="5">
        <v>4750000</v>
      </c>
      <c r="W340" s="9">
        <f>+VLOOKUP(U340,'Bandas 2025'!$K$5:$N$16,4,0)</f>
        <v>4577753.3659199979</v>
      </c>
      <c r="X340" s="10">
        <f t="shared" si="11"/>
        <v>1.0376268925631351</v>
      </c>
      <c r="Y340" s="10" t="str">
        <f t="shared" si="12"/>
        <v>DENTRO DE BANDA</v>
      </c>
    </row>
    <row r="341" spans="1:25" x14ac:dyDescent="0.25">
      <c r="A341" s="4" t="s">
        <v>17</v>
      </c>
      <c r="B341" s="4" t="s">
        <v>18</v>
      </c>
      <c r="C341" s="4" t="s">
        <v>245</v>
      </c>
      <c r="D341" s="4" t="s">
        <v>246</v>
      </c>
      <c r="E341" s="7">
        <v>2002</v>
      </c>
      <c r="F341" s="4">
        <v>61</v>
      </c>
      <c r="G341" s="4" t="str">
        <f>+VLOOKUP(E341,CeCos!$A$2:$B$49,2,0)</f>
        <v>Desarrollo Sabores Dulces</v>
      </c>
      <c r="H341" s="4" t="s">
        <v>22</v>
      </c>
      <c r="I341" s="4" t="str">
        <f>+VLOOKUP(E341,CeCos!$A$2:$D$49,4,0)</f>
        <v>Laboratorio Sabores</v>
      </c>
      <c r="J341" s="4" t="s">
        <v>21</v>
      </c>
      <c r="K341" s="8">
        <v>31178</v>
      </c>
      <c r="L341" s="4">
        <v>39</v>
      </c>
      <c r="M341" s="4" t="s">
        <v>23</v>
      </c>
      <c r="N341" s="4" t="s">
        <v>84</v>
      </c>
      <c r="P341" s="4" t="s">
        <v>25</v>
      </c>
      <c r="R341" s="4" t="s">
        <v>1413</v>
      </c>
      <c r="S341" s="4" t="s">
        <v>1404</v>
      </c>
      <c r="T341" s="4" t="s">
        <v>652</v>
      </c>
      <c r="U341" s="4">
        <f>+VLOOKUP(N341,'[1]Reporte de Estructura - Dotació'!$O$6:$V$527,8,0)</f>
        <v>13</v>
      </c>
      <c r="V341" s="5">
        <v>826000</v>
      </c>
      <c r="W341" s="9">
        <f>+VLOOKUP(U341,'Bandas 2025'!$K$5:$N$16,4,0)</f>
        <v>1233179.9999999998</v>
      </c>
      <c r="X341" s="10">
        <f t="shared" si="11"/>
        <v>0.66981300377884834</v>
      </c>
      <c r="Y341" s="10" t="str">
        <f t="shared" si="12"/>
        <v>FUERA DE BANDA</v>
      </c>
    </row>
    <row r="342" spans="1:25" x14ac:dyDescent="0.25">
      <c r="A342" s="4" t="s">
        <v>17</v>
      </c>
      <c r="B342" s="4" t="s">
        <v>18</v>
      </c>
      <c r="C342" s="4" t="s">
        <v>668</v>
      </c>
      <c r="D342" s="4" t="s">
        <v>669</v>
      </c>
      <c r="E342" s="7">
        <v>2007</v>
      </c>
      <c r="F342" s="4">
        <v>61</v>
      </c>
      <c r="G342" s="4" t="str">
        <f>+VLOOKUP(E342,CeCos!$A$2:$B$49,2,0)</f>
        <v>Marketing Sabores</v>
      </c>
      <c r="H342" s="4" t="s">
        <v>22</v>
      </c>
      <c r="I342" s="4" t="str">
        <f>+VLOOKUP(E342,CeCos!$A$2:$D$49,4,0)</f>
        <v>Comercial Sabores</v>
      </c>
      <c r="J342" s="4" t="s">
        <v>21</v>
      </c>
      <c r="K342" s="8">
        <v>33602</v>
      </c>
      <c r="L342" s="4">
        <v>33</v>
      </c>
      <c r="M342" s="4" t="s">
        <v>23</v>
      </c>
      <c r="N342" s="4" t="s">
        <v>670</v>
      </c>
      <c r="P342" s="4" t="s">
        <v>25</v>
      </c>
      <c r="R342" s="4" t="s">
        <v>33</v>
      </c>
      <c r="S342" s="4" t="s">
        <v>34</v>
      </c>
      <c r="T342" s="4" t="s">
        <v>35</v>
      </c>
      <c r="U342" s="4">
        <f>+VLOOKUP(N342,'[1]Reporte de Estructura - Dotació'!$O$6:$V$527,8,0)</f>
        <v>14</v>
      </c>
      <c r="V342" s="5">
        <v>3300000</v>
      </c>
      <c r="W342" s="9">
        <f>+VLOOKUP(U342,'Bandas 2025'!$K$5:$N$16,4,0)</f>
        <v>1622267.4999999986</v>
      </c>
      <c r="X342" s="10">
        <f t="shared" si="11"/>
        <v>2.0341897991545803</v>
      </c>
      <c r="Y342" s="10" t="str">
        <f t="shared" si="12"/>
        <v>FUERA DE BANDA</v>
      </c>
    </row>
    <row r="343" spans="1:25" x14ac:dyDescent="0.25">
      <c r="A343" s="4" t="s">
        <v>17</v>
      </c>
      <c r="B343" s="4" t="s">
        <v>18</v>
      </c>
      <c r="C343" s="4" t="s">
        <v>641</v>
      </c>
      <c r="D343" s="4" t="s">
        <v>642</v>
      </c>
      <c r="E343" s="7">
        <v>1002</v>
      </c>
      <c r="F343" s="4">
        <v>27</v>
      </c>
      <c r="G343" s="4" t="str">
        <f>+VLOOKUP(E343,CeCos!$A$2:$B$49,2,0)</f>
        <v>Oper. Comerciales Internacionales</v>
      </c>
      <c r="H343" s="4" t="s">
        <v>74</v>
      </c>
      <c r="I343" s="4" t="str">
        <f>+VLOOKUP(E343,CeCos!$A$2:$D$49,4,0)</f>
        <v>Exportaciones</v>
      </c>
      <c r="J343" s="4" t="s">
        <v>31</v>
      </c>
      <c r="K343" s="8">
        <v>32416</v>
      </c>
      <c r="L343" s="4">
        <v>36</v>
      </c>
      <c r="M343" s="4" t="s">
        <v>46</v>
      </c>
      <c r="N343" s="4" t="s">
        <v>324</v>
      </c>
      <c r="P343" s="4" t="s">
        <v>25</v>
      </c>
      <c r="R343" s="4" t="s">
        <v>332</v>
      </c>
      <c r="S343" s="4" t="s">
        <v>333</v>
      </c>
      <c r="T343" s="4" t="s">
        <v>334</v>
      </c>
      <c r="U343" s="4">
        <f>+VLOOKUP(N343,'[1]Reporte de Estructura - Dotació'!$O$6:$V$527,8,0)</f>
        <v>15</v>
      </c>
      <c r="V343" s="5">
        <v>3125000</v>
      </c>
      <c r="W343" s="9">
        <f>+VLOOKUP(U343,'Bandas 2025'!$K$5:$N$16,4,0)</f>
        <v>2238729.1499999985</v>
      </c>
      <c r="X343" s="10">
        <f t="shared" si="11"/>
        <v>1.3958812302059864</v>
      </c>
      <c r="Y343" s="10" t="str">
        <f t="shared" si="12"/>
        <v>FUERA DE BANDA</v>
      </c>
    </row>
    <row r="344" spans="1:25" x14ac:dyDescent="0.25">
      <c r="A344" s="4" t="s">
        <v>17</v>
      </c>
      <c r="B344" s="4" t="s">
        <v>18</v>
      </c>
      <c r="C344" s="4" t="s">
        <v>828</v>
      </c>
      <c r="D344" s="4" t="s">
        <v>829</v>
      </c>
      <c r="E344" s="7">
        <v>2003</v>
      </c>
      <c r="F344" s="4">
        <v>61</v>
      </c>
      <c r="G344" s="4" t="str">
        <f>+VLOOKUP(E344,CeCos!$A$2:$B$49,2,0)</f>
        <v>Desarrollo Sabores Bebidas</v>
      </c>
      <c r="H344" s="4" t="s">
        <v>22</v>
      </c>
      <c r="I344" s="4" t="str">
        <f>+VLOOKUP(E344,CeCos!$A$2:$D$49,4,0)</f>
        <v>Laboratorio Sabores</v>
      </c>
      <c r="J344" s="4" t="s">
        <v>21</v>
      </c>
      <c r="K344" s="8">
        <v>31692</v>
      </c>
      <c r="L344" s="4">
        <v>38</v>
      </c>
      <c r="M344" s="4" t="s">
        <v>116</v>
      </c>
      <c r="N344" s="4" t="s">
        <v>1404</v>
      </c>
      <c r="P344" s="4" t="s">
        <v>25</v>
      </c>
      <c r="R344" s="4" t="s">
        <v>212</v>
      </c>
      <c r="S344" s="4" t="s">
        <v>213</v>
      </c>
      <c r="T344" s="4" t="s">
        <v>214</v>
      </c>
      <c r="U344" s="4">
        <f>+VLOOKUP(N344,'[1]Reporte de Estructura - Dotació'!$O$6:$V$527,8,0)</f>
        <v>16</v>
      </c>
      <c r="V344" s="5">
        <v>2600000</v>
      </c>
      <c r="W344" s="9">
        <f>+VLOOKUP(U344,'Bandas 2025'!$K$5:$N$16,4,0)</f>
        <v>3178995.3929999978</v>
      </c>
      <c r="X344" s="10">
        <f t="shared" si="11"/>
        <v>0.81786843910660612</v>
      </c>
      <c r="Y344" s="10" t="str">
        <f t="shared" si="12"/>
        <v>DENTRO DE BANDA</v>
      </c>
    </row>
    <row r="345" spans="1:25" x14ac:dyDescent="0.25">
      <c r="A345" s="4" t="s">
        <v>17</v>
      </c>
      <c r="B345" s="4" t="s">
        <v>18</v>
      </c>
      <c r="C345" s="4" t="s">
        <v>863</v>
      </c>
      <c r="D345" s="4" t="s">
        <v>864</v>
      </c>
      <c r="E345" s="7">
        <v>6004</v>
      </c>
      <c r="F345" s="4">
        <v>27</v>
      </c>
      <c r="G345" s="4" t="str">
        <f>+VLOOKUP(E345,CeCos!$A$2:$B$49,2,0)</f>
        <v>Secador Spray</v>
      </c>
      <c r="H345" s="4" t="s">
        <v>74</v>
      </c>
      <c r="I345" s="4" t="str">
        <f>+VLOOKUP(E345,CeCos!$A$2:$D$49,4,0)</f>
        <v>Producción</v>
      </c>
      <c r="J345" s="4" t="s">
        <v>21</v>
      </c>
      <c r="K345" s="8">
        <v>26401</v>
      </c>
      <c r="L345" s="4">
        <v>52</v>
      </c>
      <c r="M345" s="4" t="s">
        <v>46</v>
      </c>
      <c r="N345" s="4" t="s">
        <v>111</v>
      </c>
      <c r="P345" s="4" t="s">
        <v>25</v>
      </c>
      <c r="R345" s="4" t="s">
        <v>76</v>
      </c>
      <c r="S345" s="4" t="s">
        <v>77</v>
      </c>
      <c r="T345" s="4" t="s">
        <v>78</v>
      </c>
      <c r="U345" s="4">
        <f>+VLOOKUP(N345,'[1]Reporte de Estructura - Dotació'!$O$6:$V$527,8,0)</f>
        <v>11</v>
      </c>
      <c r="V345" s="5">
        <v>820000</v>
      </c>
      <c r="W345" s="9">
        <f>+VLOOKUP(U345,'Bandas 2025'!$K$5:$N$16,4,0)</f>
        <v>758892.33870967734</v>
      </c>
      <c r="X345" s="10">
        <f t="shared" si="11"/>
        <v>1.080522174455236</v>
      </c>
      <c r="Y345" s="10" t="str">
        <f t="shared" si="12"/>
        <v>DENTRO DE BANDA</v>
      </c>
    </row>
    <row r="346" spans="1:25" x14ac:dyDescent="0.25">
      <c r="A346" s="4" t="s">
        <v>17</v>
      </c>
      <c r="B346" s="4" t="s">
        <v>18</v>
      </c>
      <c r="C346" s="4" t="s">
        <v>1207</v>
      </c>
      <c r="D346" s="4" t="s">
        <v>1208</v>
      </c>
      <c r="E346" s="7">
        <v>6004</v>
      </c>
      <c r="F346" s="4">
        <v>27</v>
      </c>
      <c r="G346" s="4" t="str">
        <f>+VLOOKUP(E346,CeCos!$A$2:$B$49,2,0)</f>
        <v>Secador Spray</v>
      </c>
      <c r="H346" s="4" t="s">
        <v>74</v>
      </c>
      <c r="I346" s="4" t="str">
        <f>+VLOOKUP(E346,CeCos!$A$2:$D$49,4,0)</f>
        <v>Producción</v>
      </c>
      <c r="J346" s="4" t="s">
        <v>21</v>
      </c>
      <c r="K346" s="8">
        <v>31955</v>
      </c>
      <c r="L346" s="4">
        <v>37</v>
      </c>
      <c r="M346" s="4" t="s">
        <v>23</v>
      </c>
      <c r="N346" s="4" t="s">
        <v>111</v>
      </c>
      <c r="P346" s="4" t="s">
        <v>25</v>
      </c>
      <c r="R346" s="4" t="s">
        <v>76</v>
      </c>
      <c r="S346" s="4" t="s">
        <v>77</v>
      </c>
      <c r="T346" s="4" t="s">
        <v>78</v>
      </c>
      <c r="U346" s="4">
        <f>+VLOOKUP(N346,'[1]Reporte de Estructura - Dotació'!$O$6:$V$527,8,0)</f>
        <v>11</v>
      </c>
      <c r="V346" s="5">
        <v>580000</v>
      </c>
      <c r="W346" s="9">
        <f>+VLOOKUP(U346,'Bandas 2025'!$K$5:$N$16,4,0)</f>
        <v>758892.33870967734</v>
      </c>
      <c r="X346" s="10">
        <f t="shared" si="11"/>
        <v>0.76427178193175227</v>
      </c>
      <c r="Y346" s="10" t="str">
        <f t="shared" si="12"/>
        <v>FUERA DE BANDA</v>
      </c>
    </row>
    <row r="347" spans="1:25" x14ac:dyDescent="0.25">
      <c r="A347" s="4" t="s">
        <v>17</v>
      </c>
      <c r="B347" s="4" t="s">
        <v>18</v>
      </c>
      <c r="C347" s="4" t="s">
        <v>972</v>
      </c>
      <c r="D347" s="4" t="s">
        <v>973</v>
      </c>
      <c r="E347" s="7">
        <v>3001</v>
      </c>
      <c r="F347" s="4">
        <v>22</v>
      </c>
      <c r="G347" s="4" t="str">
        <f>+VLOOKUP(E347,CeCos!$A$2:$B$49,2,0)</f>
        <v>Desarrollo Fragancias</v>
      </c>
      <c r="H347" s="4" t="s">
        <v>151</v>
      </c>
      <c r="I347" s="4" t="str">
        <f>+VLOOKUP(E347,CeCos!$A$2:$D$49,4,0)</f>
        <v>Laboratorio Fragancias</v>
      </c>
      <c r="J347" s="4" t="s">
        <v>21</v>
      </c>
      <c r="K347" s="8">
        <v>35952</v>
      </c>
      <c r="L347" s="4">
        <v>26</v>
      </c>
      <c r="M347" s="4" t="s">
        <v>23</v>
      </c>
      <c r="N347" s="4" t="s">
        <v>84</v>
      </c>
      <c r="P347" s="4" t="s">
        <v>25</v>
      </c>
      <c r="R347" s="4" t="s">
        <v>224</v>
      </c>
      <c r="S347" s="4" t="s">
        <v>225</v>
      </c>
      <c r="T347" s="4" t="s">
        <v>226</v>
      </c>
      <c r="U347" s="4">
        <f>+VLOOKUP(N347,'[1]Reporte de Estructura - Dotació'!$O$6:$V$527,8,0)</f>
        <v>13</v>
      </c>
      <c r="V347" s="5">
        <v>650000</v>
      </c>
      <c r="W347" s="9">
        <f>+VLOOKUP(U347,'Bandas 2025'!$K$5:$N$16,4,0)</f>
        <v>1233179.9999999998</v>
      </c>
      <c r="X347" s="10">
        <f t="shared" si="11"/>
        <v>0.52709255745308892</v>
      </c>
      <c r="Y347" s="10" t="str">
        <f t="shared" si="12"/>
        <v>FUERA DE BANDA</v>
      </c>
    </row>
    <row r="348" spans="1:25" x14ac:dyDescent="0.25">
      <c r="A348" s="4" t="s">
        <v>17</v>
      </c>
      <c r="B348" s="4" t="s">
        <v>18</v>
      </c>
      <c r="C348" s="4" t="s">
        <v>1074</v>
      </c>
      <c r="D348" s="4" t="s">
        <v>1075</v>
      </c>
      <c r="E348" s="7">
        <v>6201</v>
      </c>
      <c r="F348" s="4">
        <v>2</v>
      </c>
      <c r="G348" s="4" t="str">
        <f>+VLOOKUP(E348,CeCos!$A$2:$B$49,2,0)</f>
        <v>Compras Internacionales</v>
      </c>
      <c r="H348" s="4" t="s">
        <v>45</v>
      </c>
      <c r="I348" s="4" t="str">
        <f>+VLOOKUP(E348,CeCos!$A$2:$D$49,4,0)</f>
        <v>Abastecimiento</v>
      </c>
      <c r="J348" s="4" t="s">
        <v>21</v>
      </c>
      <c r="K348" s="8">
        <v>34828</v>
      </c>
      <c r="L348" s="4">
        <v>29</v>
      </c>
      <c r="M348" s="4" t="s">
        <v>23</v>
      </c>
      <c r="N348" s="4" t="s">
        <v>158</v>
      </c>
      <c r="P348" s="4" t="s">
        <v>25</v>
      </c>
      <c r="R348" s="4" t="s">
        <v>55</v>
      </c>
      <c r="S348" s="4" t="s">
        <v>56</v>
      </c>
      <c r="T348" s="4" t="s">
        <v>57</v>
      </c>
      <c r="U348" s="4">
        <f>+VLOOKUP(N348,'[1]Reporte de Estructura - Dotació'!$O$6:$V$527,8,0)</f>
        <v>14</v>
      </c>
      <c r="V348" s="5">
        <v>1847000</v>
      </c>
      <c r="W348" s="9">
        <f>+VLOOKUP(U348,'Bandas 2025'!$K$5:$N$16,4,0)</f>
        <v>1622267.4999999986</v>
      </c>
      <c r="X348" s="10">
        <f t="shared" si="11"/>
        <v>1.1385298663753058</v>
      </c>
      <c r="Y348" s="10" t="str">
        <f t="shared" si="12"/>
        <v>DENTRO DE BANDA</v>
      </c>
    </row>
    <row r="349" spans="1:25" x14ac:dyDescent="0.25">
      <c r="A349" s="4" t="s">
        <v>17</v>
      </c>
      <c r="B349" s="4" t="s">
        <v>18</v>
      </c>
      <c r="C349" s="4" t="s">
        <v>1021</v>
      </c>
      <c r="D349" s="4" t="s">
        <v>1022</v>
      </c>
      <c r="E349" s="7">
        <v>6204</v>
      </c>
      <c r="F349" s="4">
        <v>27</v>
      </c>
      <c r="G349" s="4" t="str">
        <f>+VLOOKUP(E349,CeCos!$A$2:$B$49,2,0)</f>
        <v>Despacho</v>
      </c>
      <c r="H349" s="4" t="s">
        <v>74</v>
      </c>
      <c r="I349" s="4" t="str">
        <f>+VLOOKUP(E349,CeCos!$A$2:$D$49,4,0)</f>
        <v>Logística</v>
      </c>
      <c r="J349" s="4" t="s">
        <v>21</v>
      </c>
      <c r="K349" s="8">
        <v>38718</v>
      </c>
      <c r="L349" s="4">
        <v>19</v>
      </c>
      <c r="M349" s="4" t="s">
        <v>23</v>
      </c>
      <c r="N349" s="4" t="s">
        <v>273</v>
      </c>
      <c r="P349" s="4" t="s">
        <v>25</v>
      </c>
      <c r="R349" s="4" t="s">
        <v>140</v>
      </c>
      <c r="S349" s="4" t="s">
        <v>141</v>
      </c>
      <c r="T349" s="4" t="s">
        <v>142</v>
      </c>
      <c r="U349" s="4">
        <f>+VLOOKUP(N349,'[1]Reporte de Estructura - Dotació'!$O$6:$V$527,8,0)</f>
        <v>10</v>
      </c>
      <c r="V349" s="5">
        <v>580000</v>
      </c>
      <c r="W349" s="9">
        <f>+VLOOKUP(U349,'Bandas 2025'!$K$5:$N$16,4,0)</f>
        <v>638323.5294117647</v>
      </c>
      <c r="X349" s="10">
        <f t="shared" si="11"/>
        <v>0.90863014329816161</v>
      </c>
      <c r="Y349" s="10" t="str">
        <f t="shared" si="12"/>
        <v>DENTRO DE BANDA</v>
      </c>
    </row>
    <row r="350" spans="1:25" x14ac:dyDescent="0.25">
      <c r="A350" s="4" t="s">
        <v>17</v>
      </c>
      <c r="B350" s="4" t="s">
        <v>18</v>
      </c>
      <c r="C350" s="4" t="s">
        <v>801</v>
      </c>
      <c r="D350" s="4" t="s">
        <v>802</v>
      </c>
      <c r="E350" s="7">
        <v>6101</v>
      </c>
      <c r="F350" s="4">
        <v>27</v>
      </c>
      <c r="G350" s="4" t="str">
        <f>+VLOOKUP(E350,CeCos!$A$2:$B$49,2,0)</f>
        <v>Control De Calidad</v>
      </c>
      <c r="H350" s="4" t="s">
        <v>74</v>
      </c>
      <c r="I350" s="4" t="str">
        <f>+VLOOKUP(E350,CeCos!$A$2:$D$49,4,0)</f>
        <v>Calidad</v>
      </c>
      <c r="J350" s="4" t="s">
        <v>21</v>
      </c>
      <c r="K350" s="8">
        <v>36833</v>
      </c>
      <c r="L350" s="4">
        <v>24</v>
      </c>
      <c r="M350" s="4" t="s">
        <v>23</v>
      </c>
      <c r="N350" s="4" t="s">
        <v>161</v>
      </c>
      <c r="P350" s="4" t="s">
        <v>25</v>
      </c>
      <c r="R350" s="4" t="s">
        <v>176</v>
      </c>
      <c r="S350" s="4" t="s">
        <v>177</v>
      </c>
      <c r="T350" s="4" t="s">
        <v>178</v>
      </c>
      <c r="U350" s="4">
        <f>+VLOOKUP(N350,'[1]Reporte de Estructura - Dotació'!$O$6:$V$527,8,0)</f>
        <v>13</v>
      </c>
      <c r="V350" s="5">
        <v>630000</v>
      </c>
      <c r="W350" s="9">
        <f>+VLOOKUP(U350,'Bandas 2025'!$K$5:$N$16,4,0)</f>
        <v>1233179.9999999998</v>
      </c>
      <c r="X350" s="10">
        <f t="shared" si="11"/>
        <v>0.51087432491607077</v>
      </c>
      <c r="Y350" s="10" t="str">
        <f t="shared" si="12"/>
        <v>FUERA DE BANDA</v>
      </c>
    </row>
    <row r="351" spans="1:25" x14ac:dyDescent="0.25">
      <c r="A351" s="4" t="s">
        <v>42</v>
      </c>
      <c r="B351" s="4" t="s">
        <v>18</v>
      </c>
      <c r="C351" s="4" t="s">
        <v>82</v>
      </c>
      <c r="D351" s="4" t="s">
        <v>83</v>
      </c>
      <c r="E351" s="7">
        <v>2001</v>
      </c>
      <c r="F351" s="4">
        <v>95</v>
      </c>
      <c r="G351" s="4" t="str">
        <f>+VLOOKUP(E351,CeCos!$A$2:$B$49,2,0)</f>
        <v>Desarrollo Sabores General</v>
      </c>
      <c r="H351" s="4" t="s">
        <v>22</v>
      </c>
      <c r="I351" s="4" t="str">
        <f>+VLOOKUP(E351,CeCos!$A$2:$D$49,4,0)</f>
        <v>Laboratorio Sabores</v>
      </c>
      <c r="J351" s="4" t="s">
        <v>21</v>
      </c>
      <c r="K351" s="8">
        <v>31652</v>
      </c>
      <c r="L351" s="4">
        <v>38</v>
      </c>
      <c r="M351" s="4" t="s">
        <v>23</v>
      </c>
      <c r="N351" s="4" t="s">
        <v>84</v>
      </c>
      <c r="P351" s="4" t="s">
        <v>48</v>
      </c>
      <c r="R351" s="4" t="s">
        <v>85</v>
      </c>
      <c r="S351" s="4" t="s">
        <v>86</v>
      </c>
      <c r="T351" s="4" t="s">
        <v>87</v>
      </c>
      <c r="U351" s="4">
        <f>+VLOOKUP(N351,'[1]Reporte de Estructura - Dotació'!$O$6:$V$527,8,0)</f>
        <v>13</v>
      </c>
      <c r="V351" s="5">
        <v>825000</v>
      </c>
      <c r="W351" s="9">
        <f>+VLOOKUP(U351,'Bandas 2025'!$K$5:$N$16,4,0)</f>
        <v>1233179.9999999998</v>
      </c>
      <c r="X351" s="10">
        <f t="shared" si="11"/>
        <v>0.66900209215199735</v>
      </c>
      <c r="Y351" s="10" t="str">
        <f t="shared" si="12"/>
        <v>FUERA DE BANDA</v>
      </c>
    </row>
    <row r="352" spans="1:25" x14ac:dyDescent="0.25">
      <c r="A352" s="4" t="s">
        <v>17</v>
      </c>
      <c r="B352" s="4" t="s">
        <v>18</v>
      </c>
      <c r="C352" s="4" t="s">
        <v>918</v>
      </c>
      <c r="D352" s="4" t="s">
        <v>919</v>
      </c>
      <c r="E352" s="7">
        <v>6105</v>
      </c>
      <c r="F352" s="4">
        <v>27</v>
      </c>
      <c r="G352" s="4" t="str">
        <f>+VLOOKUP(E352,CeCos!$A$2:$B$49,2,0)</f>
        <v>Lavandería Producción</v>
      </c>
      <c r="H352" s="4" t="s">
        <v>74</v>
      </c>
      <c r="I352" s="4" t="str">
        <f>+VLOOKUP(E352,CeCos!$A$2:$D$49,4,0)</f>
        <v>Producción</v>
      </c>
      <c r="J352" s="4" t="s">
        <v>21</v>
      </c>
      <c r="K352" s="8">
        <v>25759</v>
      </c>
      <c r="L352" s="4">
        <v>54</v>
      </c>
      <c r="M352" s="4" t="s">
        <v>46</v>
      </c>
      <c r="N352" s="4" t="s">
        <v>259</v>
      </c>
      <c r="P352" s="4" t="s">
        <v>25</v>
      </c>
      <c r="R352" s="4" t="s">
        <v>260</v>
      </c>
      <c r="S352" s="4" t="s">
        <v>261</v>
      </c>
      <c r="T352" s="4" t="s">
        <v>262</v>
      </c>
      <c r="U352" s="4">
        <f>+VLOOKUP(N352,'[1]Reporte de Estructura - Dotació'!$O$6:$V$527,8,0)</f>
        <v>10</v>
      </c>
      <c r="V352" s="5">
        <v>567000</v>
      </c>
      <c r="W352" s="9">
        <f>+VLOOKUP(U352,'Bandas 2025'!$K$5:$N$16,4,0)</f>
        <v>638323.5294117647</v>
      </c>
      <c r="X352" s="10">
        <f t="shared" si="11"/>
        <v>0.88826429525871997</v>
      </c>
      <c r="Y352" s="10" t="str">
        <f t="shared" si="12"/>
        <v>DENTRO DE BANDA</v>
      </c>
    </row>
    <row r="353" spans="1:25" x14ac:dyDescent="0.25">
      <c r="A353" s="4" t="s">
        <v>17</v>
      </c>
      <c r="B353" s="4" t="s">
        <v>18</v>
      </c>
      <c r="C353" s="4" t="s">
        <v>799</v>
      </c>
      <c r="D353" s="4" t="s">
        <v>800</v>
      </c>
      <c r="E353" s="7">
        <v>6002</v>
      </c>
      <c r="F353" s="4">
        <v>27</v>
      </c>
      <c r="G353" s="4" t="str">
        <f>+VLOOKUP(E353,CeCos!$A$2:$B$49,2,0)</f>
        <v>Fabricación Y Envasado De Fragancias</v>
      </c>
      <c r="H353" s="4" t="s">
        <v>74</v>
      </c>
      <c r="I353" s="4" t="str">
        <f>+VLOOKUP(E353,CeCos!$A$2:$D$49,4,0)</f>
        <v>Producción</v>
      </c>
      <c r="J353" s="4" t="s">
        <v>21</v>
      </c>
      <c r="K353" s="8">
        <v>30754</v>
      </c>
      <c r="L353" s="4">
        <v>41</v>
      </c>
      <c r="M353" s="4" t="s">
        <v>23</v>
      </c>
      <c r="N353" s="4" t="s">
        <v>111</v>
      </c>
      <c r="P353" s="4" t="s">
        <v>25</v>
      </c>
      <c r="R353" s="4" t="s">
        <v>461</v>
      </c>
      <c r="S353" s="4" t="s">
        <v>77</v>
      </c>
      <c r="T353" s="4" t="s">
        <v>462</v>
      </c>
      <c r="U353" s="4">
        <f>+VLOOKUP(N353,'[1]Reporte de Estructura - Dotació'!$O$6:$V$527,8,0)</f>
        <v>11</v>
      </c>
      <c r="V353" s="5">
        <v>790000</v>
      </c>
      <c r="W353" s="9">
        <f>+VLOOKUP(U353,'Bandas 2025'!$K$5:$N$16,4,0)</f>
        <v>758892.33870967734</v>
      </c>
      <c r="X353" s="10">
        <f t="shared" si="11"/>
        <v>1.0409908753898005</v>
      </c>
      <c r="Y353" s="10" t="str">
        <f t="shared" si="12"/>
        <v>DENTRO DE BANDA</v>
      </c>
    </row>
    <row r="354" spans="1:25" x14ac:dyDescent="0.25">
      <c r="A354" s="4" t="s">
        <v>17</v>
      </c>
      <c r="B354" s="4" t="s">
        <v>18</v>
      </c>
      <c r="C354" s="4" t="s">
        <v>573</v>
      </c>
      <c r="D354" s="4" t="s">
        <v>574</v>
      </c>
      <c r="E354" s="7">
        <v>6004</v>
      </c>
      <c r="F354" s="4">
        <v>27</v>
      </c>
      <c r="G354" s="4" t="str">
        <f>+VLOOKUP(E354,CeCos!$A$2:$B$49,2,0)</f>
        <v>Secador Spray</v>
      </c>
      <c r="H354" s="4" t="s">
        <v>74</v>
      </c>
      <c r="I354" s="4" t="str">
        <f>+VLOOKUP(E354,CeCos!$A$2:$D$49,4,0)</f>
        <v>Producción</v>
      </c>
      <c r="J354" s="4" t="s">
        <v>21</v>
      </c>
      <c r="K354" s="8">
        <v>25962</v>
      </c>
      <c r="L354" s="4">
        <v>54</v>
      </c>
      <c r="M354" s="4" t="s">
        <v>46</v>
      </c>
      <c r="N354" s="4" t="s">
        <v>136</v>
      </c>
      <c r="P354" s="4" t="s">
        <v>25</v>
      </c>
      <c r="R354" s="4" t="s">
        <v>76</v>
      </c>
      <c r="S354" s="4" t="s">
        <v>77</v>
      </c>
      <c r="T354" s="4" t="s">
        <v>78</v>
      </c>
      <c r="U354" s="4">
        <f>+VLOOKUP(N354,'[1]Reporte de Estructura - Dotació'!$O$6:$V$527,8,0)</f>
        <v>14</v>
      </c>
      <c r="V354" s="5">
        <v>1450000</v>
      </c>
      <c r="W354" s="9">
        <f>+VLOOKUP(U354,'Bandas 2025'!$K$5:$N$16,4,0)</f>
        <v>1622267.4999999986</v>
      </c>
      <c r="X354" s="10">
        <f t="shared" si="11"/>
        <v>0.89381066932549735</v>
      </c>
      <c r="Y354" s="10" t="str">
        <f t="shared" si="12"/>
        <v>DENTRO DE BANDA</v>
      </c>
    </row>
    <row r="355" spans="1:25" x14ac:dyDescent="0.25">
      <c r="A355" s="4" t="s">
        <v>17</v>
      </c>
      <c r="B355" s="4" t="s">
        <v>18</v>
      </c>
      <c r="C355" s="4" t="s">
        <v>501</v>
      </c>
      <c r="D355" s="4" t="s">
        <v>716</v>
      </c>
      <c r="E355" s="7">
        <v>6001</v>
      </c>
      <c r="F355" s="4">
        <v>27</v>
      </c>
      <c r="G355" s="4" t="str">
        <f>+VLOOKUP(E355,CeCos!$A$2:$B$49,2,0)</f>
        <v>Administración Gral De Producción</v>
      </c>
      <c r="H355" s="4" t="s">
        <v>74</v>
      </c>
      <c r="I355" s="4" t="str">
        <f>+VLOOKUP(E355,CeCos!$A$2:$D$49,4,0)</f>
        <v>Producción</v>
      </c>
      <c r="J355" s="4" t="s">
        <v>21</v>
      </c>
      <c r="K355" s="8">
        <v>34779</v>
      </c>
      <c r="L355" s="4">
        <v>30</v>
      </c>
      <c r="M355" s="4" t="s">
        <v>23</v>
      </c>
      <c r="N355" s="4" t="s">
        <v>500</v>
      </c>
      <c r="P355" s="4" t="s">
        <v>25</v>
      </c>
      <c r="R355" s="4" t="s">
        <v>570</v>
      </c>
      <c r="S355" s="4" t="s">
        <v>571</v>
      </c>
      <c r="T355" s="4" t="s">
        <v>572</v>
      </c>
      <c r="U355" s="4">
        <f>+VLOOKUP(N355,'[1]Reporte de Estructura - Dotació'!$O$6:$V$527,8,0)</f>
        <v>17</v>
      </c>
      <c r="V355" s="5">
        <v>3050000</v>
      </c>
      <c r="W355" s="9">
        <f>+VLOOKUP(U355,'Bandas 2025'!$K$5:$N$16,4,0)</f>
        <v>4577753.3659199979</v>
      </c>
      <c r="X355" s="10">
        <f t="shared" si="11"/>
        <v>0.66626568890896043</v>
      </c>
      <c r="Y355" s="10" t="str">
        <f t="shared" si="12"/>
        <v>FUERA DE BANDA</v>
      </c>
    </row>
    <row r="356" spans="1:25" x14ac:dyDescent="0.25">
      <c r="A356" s="4" t="s">
        <v>17</v>
      </c>
      <c r="B356" s="4" t="s">
        <v>18</v>
      </c>
      <c r="C356" s="4" t="s">
        <v>247</v>
      </c>
      <c r="D356" s="4" t="s">
        <v>248</v>
      </c>
      <c r="E356" s="7">
        <v>2011</v>
      </c>
      <c r="F356" s="4">
        <v>61</v>
      </c>
      <c r="G356" s="4" t="str">
        <f>+VLOOKUP(E356,CeCos!$A$2:$B$49,2,0)</f>
        <v>Muestras Sabores</v>
      </c>
      <c r="H356" s="4" t="s">
        <v>22</v>
      </c>
      <c r="I356" s="4" t="str">
        <f>+VLOOKUP(E356,CeCos!$A$2:$D$49,4,0)</f>
        <v>Laboratorio Sabores</v>
      </c>
      <c r="J356" s="4" t="s">
        <v>31</v>
      </c>
      <c r="K356" s="8">
        <v>31105</v>
      </c>
      <c r="L356" s="4">
        <v>40</v>
      </c>
      <c r="M356" s="4" t="s">
        <v>23</v>
      </c>
      <c r="N356" s="4" t="s">
        <v>84</v>
      </c>
      <c r="P356" s="4" t="s">
        <v>25</v>
      </c>
      <c r="R356" s="4" t="s">
        <v>146</v>
      </c>
      <c r="S356" s="4" t="s">
        <v>147</v>
      </c>
      <c r="T356" s="4" t="s">
        <v>148</v>
      </c>
      <c r="U356" s="4">
        <f>+VLOOKUP(N356,'[1]Reporte de Estructura - Dotació'!$O$6:$V$527,8,0)</f>
        <v>13</v>
      </c>
      <c r="V356" s="5">
        <v>682000</v>
      </c>
      <c r="W356" s="9">
        <f>+VLOOKUP(U356,'Bandas 2025'!$K$5:$N$16,4,0)</f>
        <v>1233179.9999999998</v>
      </c>
      <c r="X356" s="10">
        <f t="shared" si="11"/>
        <v>0.55304172951231789</v>
      </c>
      <c r="Y356" s="10" t="str">
        <f t="shared" si="12"/>
        <v>FUERA DE BANDA</v>
      </c>
    </row>
    <row r="357" spans="1:25" x14ac:dyDescent="0.25">
      <c r="A357" s="4" t="s">
        <v>17</v>
      </c>
      <c r="B357" s="4" t="s">
        <v>18</v>
      </c>
      <c r="C357" s="4" t="s">
        <v>411</v>
      </c>
      <c r="D357" s="4" t="s">
        <v>692</v>
      </c>
      <c r="E357" s="7">
        <v>6001</v>
      </c>
      <c r="F357" s="4">
        <v>27</v>
      </c>
      <c r="G357" s="4" t="str">
        <f>+VLOOKUP(E357,CeCos!$A$2:$B$49,2,0)</f>
        <v>Administración Gral De Producción</v>
      </c>
      <c r="H357" s="4" t="s">
        <v>74</v>
      </c>
      <c r="I357" s="4" t="str">
        <f>+VLOOKUP(E357,CeCos!$A$2:$D$49,4,0)</f>
        <v>Producción</v>
      </c>
      <c r="J357" s="4" t="s">
        <v>21</v>
      </c>
      <c r="K357" s="8">
        <v>23003</v>
      </c>
      <c r="L357" s="4">
        <v>62</v>
      </c>
      <c r="M357" s="4" t="s">
        <v>46</v>
      </c>
      <c r="N357" s="4" t="s">
        <v>410</v>
      </c>
      <c r="P357" s="4" t="s">
        <v>25</v>
      </c>
      <c r="R357" s="4" t="s">
        <v>570</v>
      </c>
      <c r="S357" s="4" t="s">
        <v>571</v>
      </c>
      <c r="T357" s="4" t="s">
        <v>572</v>
      </c>
      <c r="U357" s="4">
        <f>+VLOOKUP(N357,'[1]Reporte de Estructura - Dotació'!$O$6:$V$527,8,0)</f>
        <v>17</v>
      </c>
      <c r="V357" s="5">
        <v>3150000</v>
      </c>
      <c r="W357" s="9">
        <f>+VLOOKUP(U357,'Bandas 2025'!$K$5:$N$16,4,0)</f>
        <v>4577753.3659199979</v>
      </c>
      <c r="X357" s="10">
        <f t="shared" si="11"/>
        <v>0.68811046559450018</v>
      </c>
      <c r="Y357" s="10" t="str">
        <f t="shared" si="12"/>
        <v>FUERA DE BANDA</v>
      </c>
    </row>
    <row r="358" spans="1:25" x14ac:dyDescent="0.25">
      <c r="A358" s="4" t="s">
        <v>17</v>
      </c>
      <c r="B358" s="4" t="s">
        <v>18</v>
      </c>
      <c r="C358" s="4" t="s">
        <v>257</v>
      </c>
      <c r="D358" s="4" t="s">
        <v>258</v>
      </c>
      <c r="E358" s="7">
        <v>6105</v>
      </c>
      <c r="F358" s="4">
        <v>27</v>
      </c>
      <c r="G358" s="4" t="str">
        <f>+VLOOKUP(E358,CeCos!$A$2:$B$49,2,0)</f>
        <v>Lavandería Producción</v>
      </c>
      <c r="H358" s="4" t="s">
        <v>74</v>
      </c>
      <c r="I358" s="4" t="str">
        <f>+VLOOKUP(E358,CeCos!$A$2:$D$49,4,0)</f>
        <v>Producción</v>
      </c>
      <c r="J358" s="4" t="s">
        <v>21</v>
      </c>
      <c r="K358" s="8">
        <v>22215</v>
      </c>
      <c r="L358" s="4">
        <v>64</v>
      </c>
      <c r="M358" s="4" t="s">
        <v>46</v>
      </c>
      <c r="N358" s="4" t="s">
        <v>259</v>
      </c>
      <c r="P358" s="4" t="s">
        <v>25</v>
      </c>
      <c r="R358" s="4" t="s">
        <v>260</v>
      </c>
      <c r="S358" s="4" t="s">
        <v>261</v>
      </c>
      <c r="T358" s="4" t="s">
        <v>262</v>
      </c>
      <c r="U358" s="4">
        <f>+VLOOKUP(N358,'[1]Reporte de Estructura - Dotació'!$O$6:$V$527,8,0)</f>
        <v>10</v>
      </c>
      <c r="V358" s="5">
        <v>660000</v>
      </c>
      <c r="W358" s="9">
        <f>+VLOOKUP(U358,'Bandas 2025'!$K$5:$N$16,4,0)</f>
        <v>638323.5294117647</v>
      </c>
      <c r="X358" s="10">
        <f t="shared" si="11"/>
        <v>1.0339584389254941</v>
      </c>
      <c r="Y358" s="10" t="str">
        <f t="shared" si="12"/>
        <v>DENTRO DE BANDA</v>
      </c>
    </row>
    <row r="359" spans="1:25" x14ac:dyDescent="0.25">
      <c r="A359" s="4" t="s">
        <v>17</v>
      </c>
      <c r="B359" s="4" t="s">
        <v>18</v>
      </c>
      <c r="C359" s="4" t="s">
        <v>206</v>
      </c>
      <c r="D359" s="4" t="s">
        <v>207</v>
      </c>
      <c r="E359" s="7">
        <v>6201</v>
      </c>
      <c r="F359" s="4">
        <v>2</v>
      </c>
      <c r="G359" s="4" t="str">
        <f>+VLOOKUP(E359,CeCos!$A$2:$B$49,2,0)</f>
        <v>Compras Internacionales</v>
      </c>
      <c r="H359" s="4" t="s">
        <v>45</v>
      </c>
      <c r="I359" s="4" t="str">
        <f>+VLOOKUP(E359,CeCos!$A$2:$D$49,4,0)</f>
        <v>Abastecimiento</v>
      </c>
      <c r="J359" s="4" t="s">
        <v>21</v>
      </c>
      <c r="K359" s="8">
        <v>30680</v>
      </c>
      <c r="L359" s="4">
        <v>41</v>
      </c>
      <c r="M359" s="4" t="s">
        <v>46</v>
      </c>
      <c r="N359" s="4" t="s">
        <v>200</v>
      </c>
      <c r="P359" s="4" t="s">
        <v>25</v>
      </c>
      <c r="R359" s="4" t="s">
        <v>201</v>
      </c>
      <c r="S359" s="4" t="s">
        <v>202</v>
      </c>
      <c r="T359" s="4" t="s">
        <v>203</v>
      </c>
      <c r="U359" s="4">
        <f>+VLOOKUP(N359,'[1]Reporte de Estructura - Dotació'!$O$6:$V$527,8,0)</f>
        <v>13</v>
      </c>
      <c r="V359" s="5">
        <v>1260000</v>
      </c>
      <c r="W359" s="9">
        <f>+VLOOKUP(U359,'Bandas 2025'!$K$5:$N$16,4,0)</f>
        <v>1233179.9999999998</v>
      </c>
      <c r="X359" s="10">
        <f t="shared" si="11"/>
        <v>1.0217486498321415</v>
      </c>
      <c r="Y359" s="10" t="str">
        <f t="shared" si="12"/>
        <v>DENTRO DE BANDA</v>
      </c>
    </row>
    <row r="360" spans="1:25" x14ac:dyDescent="0.25">
      <c r="A360" s="4" t="s">
        <v>17</v>
      </c>
      <c r="B360" s="4" t="s">
        <v>18</v>
      </c>
      <c r="C360" s="4" t="s">
        <v>376</v>
      </c>
      <c r="D360" s="4" t="s">
        <v>377</v>
      </c>
      <c r="E360" s="7">
        <v>6106</v>
      </c>
      <c r="F360" s="4">
        <v>27</v>
      </c>
      <c r="G360" s="4" t="str">
        <f>+VLOOKUP(E360,CeCos!$A$2:$B$49,2,0)</f>
        <v>Aseguramiento De Calidad</v>
      </c>
      <c r="H360" s="4" t="s">
        <v>74</v>
      </c>
      <c r="I360" s="4" t="str">
        <f>+VLOOKUP(E360,CeCos!$A$2:$D$49,4,0)</f>
        <v>Calidad</v>
      </c>
      <c r="J360" s="4" t="s">
        <v>21</v>
      </c>
      <c r="K360" s="8">
        <v>31609</v>
      </c>
      <c r="L360" s="4">
        <v>38</v>
      </c>
      <c r="M360" s="4" t="s">
        <v>378</v>
      </c>
      <c r="N360" s="4" t="s">
        <v>375</v>
      </c>
      <c r="P360" s="4" t="s">
        <v>25</v>
      </c>
      <c r="R360" s="4" t="s">
        <v>106</v>
      </c>
      <c r="S360" s="4" t="s">
        <v>107</v>
      </c>
      <c r="T360" s="4" t="s">
        <v>108</v>
      </c>
      <c r="U360" s="4">
        <f>+VLOOKUP(N360,'[1]Reporte de Estructura - Dotació'!$O$6:$V$527,8,0)</f>
        <v>15</v>
      </c>
      <c r="V360" s="5">
        <v>1680000</v>
      </c>
      <c r="W360" s="9">
        <f>+VLOOKUP(U360,'Bandas 2025'!$K$5:$N$16,4,0)</f>
        <v>2238729.1499999985</v>
      </c>
      <c r="X360" s="10">
        <f t="shared" si="11"/>
        <v>0.75042574935873829</v>
      </c>
      <c r="Y360" s="10" t="str">
        <f t="shared" si="12"/>
        <v>FUERA DE BANDA</v>
      </c>
    </row>
    <row r="361" spans="1:25" x14ac:dyDescent="0.25">
      <c r="A361" s="4" t="s">
        <v>17</v>
      </c>
      <c r="B361" s="4" t="s">
        <v>18</v>
      </c>
      <c r="C361" s="4" t="s">
        <v>1003</v>
      </c>
      <c r="D361" s="4" t="s">
        <v>1004</v>
      </c>
      <c r="E361" s="7">
        <v>6001</v>
      </c>
      <c r="F361" s="4">
        <v>27</v>
      </c>
      <c r="G361" s="4" t="str">
        <f>+VLOOKUP(E361,CeCos!$A$2:$B$49,2,0)</f>
        <v>Administración Gral De Producción</v>
      </c>
      <c r="H361" s="4" t="s">
        <v>74</v>
      </c>
      <c r="I361" s="4" t="str">
        <f>+VLOOKUP(E361,CeCos!$A$2:$D$49,4,0)</f>
        <v>Producción</v>
      </c>
      <c r="J361" s="4" t="s">
        <v>21</v>
      </c>
      <c r="K361" s="8">
        <v>30109</v>
      </c>
      <c r="L361" s="4">
        <v>42</v>
      </c>
      <c r="M361" s="4" t="s">
        <v>46</v>
      </c>
      <c r="N361" s="4" t="s">
        <v>848</v>
      </c>
      <c r="P361" s="4" t="s">
        <v>25</v>
      </c>
      <c r="R361" s="4" t="s">
        <v>527</v>
      </c>
      <c r="S361" s="4" t="s">
        <v>528</v>
      </c>
      <c r="T361" s="4" t="s">
        <v>529</v>
      </c>
      <c r="U361" s="4">
        <f>+VLOOKUP(N361,'[1]Reporte de Estructura - Dotació'!$O$6:$V$527,8,0)</f>
        <v>15</v>
      </c>
      <c r="V361" s="5">
        <v>1670000</v>
      </c>
      <c r="W361" s="9">
        <f>+VLOOKUP(U361,'Bandas 2025'!$K$5:$N$16,4,0)</f>
        <v>2238729.1499999985</v>
      </c>
      <c r="X361" s="10">
        <f t="shared" si="11"/>
        <v>0.74595892942207909</v>
      </c>
      <c r="Y361" s="10" t="str">
        <f t="shared" si="12"/>
        <v>FUERA DE BANDA</v>
      </c>
    </row>
    <row r="362" spans="1:25" x14ac:dyDescent="0.25">
      <c r="A362" s="4" t="s">
        <v>299</v>
      </c>
      <c r="B362" s="4" t="s">
        <v>18</v>
      </c>
      <c r="C362" s="4" t="s">
        <v>315</v>
      </c>
      <c r="D362" s="4" t="s">
        <v>316</v>
      </c>
      <c r="E362" s="7">
        <v>6205</v>
      </c>
      <c r="F362" s="4">
        <v>104</v>
      </c>
      <c r="G362" s="4" t="str">
        <f>+VLOOKUP(E362,CeCos!$A$2:$B$49,2,0)</f>
        <v>Transporte</v>
      </c>
      <c r="H362" s="4" t="s">
        <v>74</v>
      </c>
      <c r="I362" s="4" t="str">
        <f>+VLOOKUP(E362,CeCos!$A$2:$D$49,4,0)</f>
        <v>Logística</v>
      </c>
      <c r="J362" s="4" t="s">
        <v>21</v>
      </c>
      <c r="K362" s="8">
        <v>31001</v>
      </c>
      <c r="L362" s="4">
        <v>40</v>
      </c>
      <c r="M362" s="4" t="s">
        <v>23</v>
      </c>
      <c r="N362" s="4" t="s">
        <v>302</v>
      </c>
      <c r="P362" s="4" t="s">
        <v>303</v>
      </c>
      <c r="R362" s="4" t="s">
        <v>304</v>
      </c>
      <c r="S362" s="4" t="s">
        <v>305</v>
      </c>
      <c r="T362" s="4" t="s">
        <v>306</v>
      </c>
      <c r="U362" s="4">
        <f>+VLOOKUP(N362,'[1]Reporte de Estructura - Dotació'!$O$6:$V$527,8,0)</f>
        <v>12</v>
      </c>
      <c r="V362" s="5">
        <v>1070000</v>
      </c>
      <c r="W362" s="9">
        <f>+VLOOKUP(U362,'Bandas 2025'!$K$5:$N$16,4,0)</f>
        <v>948599.99999999988</v>
      </c>
      <c r="X362" s="10">
        <f t="shared" si="11"/>
        <v>1.1279780729496101</v>
      </c>
      <c r="Y362" s="10" t="str">
        <f t="shared" si="12"/>
        <v>DENTRO DE BANDA</v>
      </c>
    </row>
    <row r="363" spans="1:25" x14ac:dyDescent="0.25">
      <c r="A363" s="4" t="s">
        <v>299</v>
      </c>
      <c r="B363" s="4" t="s">
        <v>18</v>
      </c>
      <c r="C363" s="4" t="s">
        <v>593</v>
      </c>
      <c r="D363" s="4" t="s">
        <v>594</v>
      </c>
      <c r="E363" s="7">
        <v>6012</v>
      </c>
      <c r="F363" s="4">
        <v>104</v>
      </c>
      <c r="G363" s="4" t="str">
        <f>+VLOOKUP(E363,CeCos!$A$2:$B$49,2,0)</f>
        <v>Planta Secado 2</v>
      </c>
      <c r="H363" s="4" t="s">
        <v>74</v>
      </c>
      <c r="I363" s="4" t="str">
        <f>+VLOOKUP(E363,CeCos!$A$2:$D$49,4,0)</f>
        <v>Producción</v>
      </c>
      <c r="J363" s="4" t="s">
        <v>21</v>
      </c>
      <c r="K363" s="8">
        <v>27488</v>
      </c>
      <c r="L363" s="4">
        <v>49</v>
      </c>
      <c r="M363" s="4" t="s">
        <v>46</v>
      </c>
      <c r="N363" s="4" t="s">
        <v>111</v>
      </c>
      <c r="P363" s="4" t="s">
        <v>303</v>
      </c>
      <c r="R363" s="4" t="s">
        <v>76</v>
      </c>
      <c r="S363" s="4" t="s">
        <v>77</v>
      </c>
      <c r="T363" s="4" t="s">
        <v>78</v>
      </c>
      <c r="U363" s="4">
        <f>+VLOOKUP(N363,'[1]Reporte de Estructura - Dotació'!$O$6:$V$527,8,0)</f>
        <v>11</v>
      </c>
      <c r="V363" s="5">
        <v>1400000</v>
      </c>
      <c r="W363" s="9">
        <f>+VLOOKUP(U363,'Bandas 2025'!$K$5:$N$16,4,0)</f>
        <v>758892.33870967734</v>
      </c>
      <c r="X363" s="10">
        <f t="shared" si="11"/>
        <v>1.8447939563869882</v>
      </c>
      <c r="Y363" s="10" t="str">
        <f t="shared" si="12"/>
        <v>FUERA DE BANDA</v>
      </c>
    </row>
    <row r="364" spans="1:25" x14ac:dyDescent="0.25">
      <c r="A364" s="4" t="s">
        <v>17</v>
      </c>
      <c r="B364" s="4" t="s">
        <v>18</v>
      </c>
      <c r="C364" s="4" t="s">
        <v>927</v>
      </c>
      <c r="D364" s="4" t="s">
        <v>928</v>
      </c>
      <c r="E364" s="7">
        <v>6111</v>
      </c>
      <c r="F364" s="4">
        <v>27</v>
      </c>
      <c r="G364" s="4" t="str">
        <f>+VLOOKUP(E364,CeCos!$A$2:$B$49,2,0)</f>
        <v>Regulaciones Control Calidad</v>
      </c>
      <c r="H364" s="4" t="s">
        <v>74</v>
      </c>
      <c r="I364" s="4" t="str">
        <f>+VLOOKUP(E364,CeCos!$A$2:$D$49,4,0)</f>
        <v>Calidad</v>
      </c>
      <c r="J364" s="4" t="s">
        <v>21</v>
      </c>
      <c r="K364" s="8">
        <v>33624</v>
      </c>
      <c r="L364" s="4">
        <v>33</v>
      </c>
      <c r="M364" s="4" t="s">
        <v>23</v>
      </c>
      <c r="N364" s="4" t="s">
        <v>381</v>
      </c>
      <c r="P364" s="4" t="s">
        <v>25</v>
      </c>
      <c r="R364" s="4" t="s">
        <v>382</v>
      </c>
      <c r="S364" s="4" t="s">
        <v>383</v>
      </c>
      <c r="T364" s="4" t="s">
        <v>384</v>
      </c>
      <c r="U364" s="4">
        <f>+VLOOKUP(N364,'[1]Reporte de Estructura - Dotació'!$O$6:$V$527,8,0)</f>
        <v>15</v>
      </c>
      <c r="V364" s="5">
        <v>1155000</v>
      </c>
      <c r="W364" s="9">
        <f>+VLOOKUP(U364,'Bandas 2025'!$K$5:$N$16,4,0)</f>
        <v>2238729.1499999985</v>
      </c>
      <c r="X364" s="10">
        <f t="shared" si="11"/>
        <v>0.51591770268413251</v>
      </c>
      <c r="Y364" s="10" t="str">
        <f t="shared" si="12"/>
        <v>FUERA DE BANDA</v>
      </c>
    </row>
    <row r="365" spans="1:25" x14ac:dyDescent="0.25">
      <c r="A365" s="4" t="s">
        <v>17</v>
      </c>
      <c r="B365" s="4" t="s">
        <v>18</v>
      </c>
      <c r="C365" s="4" t="s">
        <v>495</v>
      </c>
      <c r="D365" s="4" t="s">
        <v>496</v>
      </c>
      <c r="E365" s="7">
        <v>6002</v>
      </c>
      <c r="F365" s="4">
        <v>27</v>
      </c>
      <c r="G365" s="4" t="str">
        <f>+VLOOKUP(E365,CeCos!$A$2:$B$49,2,0)</f>
        <v>Fabricación Y Envasado De Fragancias</v>
      </c>
      <c r="H365" s="4" t="s">
        <v>74</v>
      </c>
      <c r="I365" s="4" t="str">
        <f>+VLOOKUP(E365,CeCos!$A$2:$D$49,4,0)</f>
        <v>Producción</v>
      </c>
      <c r="J365" s="4" t="s">
        <v>21</v>
      </c>
      <c r="K365" s="8">
        <v>22042</v>
      </c>
      <c r="L365" s="4">
        <v>64</v>
      </c>
      <c r="M365" s="4" t="s">
        <v>46</v>
      </c>
      <c r="N365" s="4" t="s">
        <v>111</v>
      </c>
      <c r="P365" s="4" t="s">
        <v>25</v>
      </c>
      <c r="R365" s="4" t="s">
        <v>461</v>
      </c>
      <c r="S365" s="4" t="s">
        <v>77</v>
      </c>
      <c r="T365" s="4" t="s">
        <v>462</v>
      </c>
      <c r="U365" s="4">
        <f>+VLOOKUP(N365,'[1]Reporte de Estructura - Dotació'!$O$6:$V$527,8,0)</f>
        <v>11</v>
      </c>
      <c r="V365" s="5">
        <v>897000</v>
      </c>
      <c r="W365" s="9">
        <f>+VLOOKUP(U365,'Bandas 2025'!$K$5:$N$16,4,0)</f>
        <v>758892.33870967734</v>
      </c>
      <c r="X365" s="10">
        <f t="shared" si="11"/>
        <v>1.1819858420565204</v>
      </c>
      <c r="Y365" s="10" t="str">
        <f t="shared" si="12"/>
        <v>DENTRO DE BANDA</v>
      </c>
    </row>
    <row r="366" spans="1:25" x14ac:dyDescent="0.25">
      <c r="A366" s="4" t="s">
        <v>17</v>
      </c>
      <c r="B366" s="4" t="s">
        <v>18</v>
      </c>
      <c r="C366" s="4" t="s">
        <v>1028</v>
      </c>
      <c r="D366" s="4" t="s">
        <v>1029</v>
      </c>
      <c r="E366" s="7">
        <v>2004</v>
      </c>
      <c r="F366" s="4">
        <v>61</v>
      </c>
      <c r="G366" s="4" t="str">
        <f>+VLOOKUP(E366,CeCos!$A$2:$B$49,2,0)</f>
        <v>Desarrollo Sabores Salados</v>
      </c>
      <c r="H366" s="4" t="s">
        <v>22</v>
      </c>
      <c r="I366" s="4" t="str">
        <f>+VLOOKUP(E366,CeCos!$A$2:$D$49,4,0)</f>
        <v>Laboratorio Sabores</v>
      </c>
      <c r="J366" s="4" t="s">
        <v>21</v>
      </c>
      <c r="K366" s="8">
        <v>32837</v>
      </c>
      <c r="L366" s="4">
        <v>35</v>
      </c>
      <c r="M366" s="4" t="s">
        <v>46</v>
      </c>
      <c r="N366" s="4" t="s">
        <v>393</v>
      </c>
      <c r="P366" s="4" t="s">
        <v>25</v>
      </c>
      <c r="R366" s="4" t="s">
        <v>39</v>
      </c>
      <c r="S366" s="4" t="s">
        <v>40</v>
      </c>
      <c r="T366" s="4" t="s">
        <v>41</v>
      </c>
      <c r="U366" s="4">
        <f>+VLOOKUP(N366,'[1]Reporte de Estructura - Dotació'!$O$6:$V$527,8,0)</f>
        <v>15</v>
      </c>
      <c r="V366" s="5">
        <v>945000</v>
      </c>
      <c r="W366" s="9">
        <f>+VLOOKUP(U366,'Bandas 2025'!$K$5:$N$16,4,0)</f>
        <v>2238729.1499999985</v>
      </c>
      <c r="X366" s="10">
        <f t="shared" si="11"/>
        <v>0.42211448401429025</v>
      </c>
      <c r="Y366" s="10" t="str">
        <f t="shared" si="12"/>
        <v>FUERA DE BANDA</v>
      </c>
    </row>
    <row r="367" spans="1:25" x14ac:dyDescent="0.25">
      <c r="A367" s="4" t="s">
        <v>17</v>
      </c>
      <c r="B367" s="4" t="s">
        <v>18</v>
      </c>
      <c r="C367" s="4" t="s">
        <v>497</v>
      </c>
      <c r="D367" s="4" t="s">
        <v>498</v>
      </c>
      <c r="E367" s="7">
        <v>6001</v>
      </c>
      <c r="F367" s="4">
        <v>27</v>
      </c>
      <c r="G367" s="4" t="str">
        <f>+VLOOKUP(E367,CeCos!$A$2:$B$49,2,0)</f>
        <v>Administración Gral De Producción</v>
      </c>
      <c r="H367" s="4" t="s">
        <v>74</v>
      </c>
      <c r="I367" s="4" t="str">
        <f>+VLOOKUP(E367,CeCos!$A$2:$D$49,4,0)</f>
        <v>Producción</v>
      </c>
      <c r="J367" s="4" t="s">
        <v>31</v>
      </c>
      <c r="K367" s="8">
        <v>33343</v>
      </c>
      <c r="L367" s="4">
        <v>33</v>
      </c>
      <c r="M367" s="4" t="s">
        <v>23</v>
      </c>
      <c r="N367" s="4" t="s">
        <v>111</v>
      </c>
      <c r="P367" s="4" t="s">
        <v>25</v>
      </c>
      <c r="R367" s="4" t="s">
        <v>499</v>
      </c>
      <c r="S367" s="4" t="s">
        <v>500</v>
      </c>
      <c r="T367" s="4" t="s">
        <v>501</v>
      </c>
      <c r="U367" s="4">
        <f>+VLOOKUP(N367,'[1]Reporte de Estructura - Dotació'!$O$6:$V$527,8,0)</f>
        <v>11</v>
      </c>
      <c r="V367" s="5">
        <v>760000</v>
      </c>
      <c r="W367" s="9">
        <f>+VLOOKUP(U367,'Bandas 2025'!$K$5:$N$16,4,0)</f>
        <v>758892.33870967734</v>
      </c>
      <c r="X367" s="10">
        <f t="shared" si="11"/>
        <v>1.001459576324365</v>
      </c>
      <c r="Y367" s="10" t="str">
        <f t="shared" si="12"/>
        <v>DENTRO DE BANDA</v>
      </c>
    </row>
    <row r="368" spans="1:25" x14ac:dyDescent="0.25">
      <c r="A368" s="4" t="s">
        <v>17</v>
      </c>
      <c r="B368" s="4" t="s">
        <v>18</v>
      </c>
      <c r="C368" s="4" t="s">
        <v>1025</v>
      </c>
      <c r="D368" s="4" t="s">
        <v>1026</v>
      </c>
      <c r="E368" s="7">
        <v>7101</v>
      </c>
      <c r="F368" s="4">
        <v>2</v>
      </c>
      <c r="G368" s="4" t="str">
        <f>+VLOOKUP(E368,CeCos!$A$2:$B$49,2,0)</f>
        <v>Informática</v>
      </c>
      <c r="H368" s="4" t="s">
        <v>45</v>
      </c>
      <c r="I368" s="4" t="str">
        <f>+VLOOKUP(E368,CeCos!$A$2:$D$49,4,0)</f>
        <v>T.I</v>
      </c>
      <c r="J368" s="4" t="s">
        <v>31</v>
      </c>
      <c r="K368" s="8">
        <v>26839</v>
      </c>
      <c r="L368" s="4">
        <v>51</v>
      </c>
      <c r="M368" s="4" t="s">
        <v>46</v>
      </c>
      <c r="N368" s="4" t="s">
        <v>1027</v>
      </c>
      <c r="P368" s="4" t="s">
        <v>25</v>
      </c>
      <c r="R368" s="4" t="s">
        <v>681</v>
      </c>
      <c r="S368" s="4" t="s">
        <v>682</v>
      </c>
      <c r="T368" s="4" t="s">
        <v>683</v>
      </c>
      <c r="U368" s="4">
        <f>+VLOOKUP(N368,'[1]Reporte de Estructura - Dotació'!$O$6:$V$527,8,0)</f>
        <v>15</v>
      </c>
      <c r="V368" s="5">
        <v>3270000</v>
      </c>
      <c r="W368" s="9">
        <f>+VLOOKUP(U368,'Bandas 2025'!$K$5:$N$16,4,0)</f>
        <v>2238729.1499999985</v>
      </c>
      <c r="X368" s="10">
        <f t="shared" si="11"/>
        <v>1.4606501192875441</v>
      </c>
      <c r="Y368" s="10" t="str">
        <f t="shared" si="12"/>
        <v>FUERA DE BANDA</v>
      </c>
    </row>
    <row r="369" spans="1:25" x14ac:dyDescent="0.25">
      <c r="A369" s="4" t="s">
        <v>17</v>
      </c>
      <c r="B369" s="4" t="s">
        <v>18</v>
      </c>
      <c r="C369" s="4" t="s">
        <v>502</v>
      </c>
      <c r="D369" s="4" t="s">
        <v>503</v>
      </c>
      <c r="E369" s="7">
        <v>6003</v>
      </c>
      <c r="F369" s="4">
        <v>27</v>
      </c>
      <c r="G369" s="4" t="str">
        <f>+VLOOKUP(E369,CeCos!$A$2:$B$49,2,0)</f>
        <v>Fabricación Y Envasado De Esencias</v>
      </c>
      <c r="H369" s="4" t="s">
        <v>74</v>
      </c>
      <c r="I369" s="4" t="str">
        <f>+VLOOKUP(E369,CeCos!$A$2:$D$49,4,0)</f>
        <v>Producción</v>
      </c>
      <c r="J369" s="4" t="s">
        <v>31</v>
      </c>
      <c r="K369" s="8">
        <v>26388</v>
      </c>
      <c r="L369" s="4">
        <v>53</v>
      </c>
      <c r="M369" s="4" t="s">
        <v>46</v>
      </c>
      <c r="N369" s="4" t="s">
        <v>111</v>
      </c>
      <c r="P369" s="4" t="s">
        <v>25</v>
      </c>
      <c r="R369" s="4" t="s">
        <v>421</v>
      </c>
      <c r="S369" s="4" t="s">
        <v>77</v>
      </c>
      <c r="T369" s="4" t="s">
        <v>422</v>
      </c>
      <c r="U369" s="4">
        <f>+VLOOKUP(N369,'[1]Reporte de Estructura - Dotació'!$O$6:$V$527,8,0)</f>
        <v>11</v>
      </c>
      <c r="V369" s="5">
        <v>645000</v>
      </c>
      <c r="W369" s="9">
        <f>+VLOOKUP(U369,'Bandas 2025'!$K$5:$N$16,4,0)</f>
        <v>758892.33870967734</v>
      </c>
      <c r="X369" s="10">
        <f t="shared" si="11"/>
        <v>0.84992292990686247</v>
      </c>
      <c r="Y369" s="10" t="str">
        <f t="shared" si="12"/>
        <v>DENTRO DE BANDA</v>
      </c>
    </row>
    <row r="370" spans="1:25" x14ac:dyDescent="0.25">
      <c r="A370" s="4" t="s">
        <v>17</v>
      </c>
      <c r="B370" s="4" t="s">
        <v>18</v>
      </c>
      <c r="C370" s="4" t="s">
        <v>404</v>
      </c>
      <c r="D370" s="4" t="s">
        <v>405</v>
      </c>
      <c r="E370" s="7">
        <v>6106</v>
      </c>
      <c r="F370" s="4">
        <v>27</v>
      </c>
      <c r="G370" s="4" t="str">
        <f>+VLOOKUP(E370,CeCos!$A$2:$B$49,2,0)</f>
        <v>Aseguramiento De Calidad</v>
      </c>
      <c r="H370" s="4" t="s">
        <v>74</v>
      </c>
      <c r="I370" s="4" t="str">
        <f>+VLOOKUP(E370,CeCos!$A$2:$D$49,4,0)</f>
        <v>Calidad</v>
      </c>
      <c r="J370" s="4" t="s">
        <v>31</v>
      </c>
      <c r="K370" s="8">
        <v>32451</v>
      </c>
      <c r="L370" s="4">
        <v>36</v>
      </c>
      <c r="M370" s="4" t="s">
        <v>23</v>
      </c>
      <c r="N370" s="4" t="s">
        <v>105</v>
      </c>
      <c r="P370" s="4" t="s">
        <v>25</v>
      </c>
      <c r="R370" s="4" t="s">
        <v>106</v>
      </c>
      <c r="S370" s="4" t="s">
        <v>107</v>
      </c>
      <c r="T370" s="4" t="s">
        <v>108</v>
      </c>
      <c r="U370" s="4">
        <f>+VLOOKUP(N370,'[1]Reporte de Estructura - Dotació'!$O$6:$V$527,8,0)</f>
        <v>13</v>
      </c>
      <c r="V370" s="5">
        <v>892000</v>
      </c>
      <c r="W370" s="9">
        <f>+VLOOKUP(U370,'Bandas 2025'!$K$5:$N$16,4,0)</f>
        <v>1233179.9999999998</v>
      </c>
      <c r="X370" s="10">
        <f t="shared" si="11"/>
        <v>0.72333317115100815</v>
      </c>
      <c r="Y370" s="10" t="str">
        <f t="shared" si="12"/>
        <v>FUERA DE BANDA</v>
      </c>
    </row>
    <row r="371" spans="1:25" x14ac:dyDescent="0.25">
      <c r="A371" s="4" t="s">
        <v>17</v>
      </c>
      <c r="B371" s="4" t="s">
        <v>18</v>
      </c>
      <c r="C371" s="4" t="s">
        <v>504</v>
      </c>
      <c r="D371" s="4" t="s">
        <v>505</v>
      </c>
      <c r="E371" s="7">
        <v>6005</v>
      </c>
      <c r="F371" s="4">
        <v>27</v>
      </c>
      <c r="G371" s="4" t="str">
        <f>+VLOOKUP(E371,CeCos!$A$2:$B$49,2,0)</f>
        <v>Fabricación Y Envasado Mezclas Polvos</v>
      </c>
      <c r="H371" s="4" t="s">
        <v>74</v>
      </c>
      <c r="I371" s="4" t="str">
        <f>+VLOOKUP(E371,CeCos!$A$2:$D$49,4,0)</f>
        <v>Producción</v>
      </c>
      <c r="J371" s="4" t="s">
        <v>21</v>
      </c>
      <c r="K371" s="8">
        <v>25463</v>
      </c>
      <c r="L371" s="4">
        <v>55</v>
      </c>
      <c r="M371" s="4" t="s">
        <v>46</v>
      </c>
      <c r="N371" s="4" t="s">
        <v>111</v>
      </c>
      <c r="P371" s="4" t="s">
        <v>25</v>
      </c>
      <c r="R371" s="4" t="s">
        <v>417</v>
      </c>
      <c r="S371" s="4" t="s">
        <v>77</v>
      </c>
      <c r="T371" s="4" t="s">
        <v>418</v>
      </c>
      <c r="U371" s="4">
        <f>+VLOOKUP(N371,'[1]Reporte de Estructura - Dotació'!$O$6:$V$527,8,0)</f>
        <v>11</v>
      </c>
      <c r="V371" s="5">
        <v>980000</v>
      </c>
      <c r="W371" s="9">
        <f>+VLOOKUP(U371,'Bandas 2025'!$K$5:$N$16,4,0)</f>
        <v>758892.33870967734</v>
      </c>
      <c r="X371" s="10">
        <f t="shared" si="11"/>
        <v>1.2913557694708917</v>
      </c>
      <c r="Y371" s="10" t="str">
        <f t="shared" si="12"/>
        <v>FUERA DE BANDA</v>
      </c>
    </row>
    <row r="372" spans="1:25" x14ac:dyDescent="0.25">
      <c r="A372" s="4" t="s">
        <v>17</v>
      </c>
      <c r="B372" s="4" t="s">
        <v>18</v>
      </c>
      <c r="C372" s="4" t="s">
        <v>506</v>
      </c>
      <c r="D372" s="4" t="s">
        <v>507</v>
      </c>
      <c r="E372" s="7">
        <v>6003</v>
      </c>
      <c r="F372" s="4">
        <v>27</v>
      </c>
      <c r="G372" s="4" t="str">
        <f>+VLOOKUP(E372,CeCos!$A$2:$B$49,2,0)</f>
        <v>Fabricación Y Envasado De Esencias</v>
      </c>
      <c r="H372" s="4" t="s">
        <v>74</v>
      </c>
      <c r="I372" s="4" t="str">
        <f>+VLOOKUP(E372,CeCos!$A$2:$D$49,4,0)</f>
        <v>Producción</v>
      </c>
      <c r="J372" s="4" t="s">
        <v>21</v>
      </c>
      <c r="K372" s="8">
        <v>23676</v>
      </c>
      <c r="L372" s="4">
        <v>60</v>
      </c>
      <c r="M372" s="4" t="s">
        <v>46</v>
      </c>
      <c r="N372" s="4" t="s">
        <v>111</v>
      </c>
      <c r="P372" s="4" t="s">
        <v>25</v>
      </c>
      <c r="R372" s="4" t="s">
        <v>421</v>
      </c>
      <c r="S372" s="4" t="s">
        <v>77</v>
      </c>
      <c r="T372" s="4" t="s">
        <v>422</v>
      </c>
      <c r="U372" s="4">
        <f>+VLOOKUP(N372,'[1]Reporte de Estructura - Dotació'!$O$6:$V$527,8,0)</f>
        <v>11</v>
      </c>
      <c r="V372" s="5">
        <v>1520000</v>
      </c>
      <c r="W372" s="9">
        <f>+VLOOKUP(U372,'Bandas 2025'!$K$5:$N$16,4,0)</f>
        <v>758892.33870967734</v>
      </c>
      <c r="X372" s="10">
        <f t="shared" si="11"/>
        <v>2.00291915264873</v>
      </c>
      <c r="Y372" s="10" t="str">
        <f t="shared" si="12"/>
        <v>FUERA DE BANDA</v>
      </c>
    </row>
    <row r="373" spans="1:25" x14ac:dyDescent="0.25">
      <c r="A373" s="4" t="s">
        <v>17</v>
      </c>
      <c r="B373" s="4" t="s">
        <v>18</v>
      </c>
      <c r="C373" s="4" t="s">
        <v>508</v>
      </c>
      <c r="D373" s="4" t="s">
        <v>509</v>
      </c>
      <c r="E373" s="7">
        <v>6002</v>
      </c>
      <c r="F373" s="4">
        <v>27</v>
      </c>
      <c r="G373" s="4" t="str">
        <f>+VLOOKUP(E373,CeCos!$A$2:$B$49,2,0)</f>
        <v>Fabricación Y Envasado De Fragancias</v>
      </c>
      <c r="H373" s="4" t="s">
        <v>74</v>
      </c>
      <c r="I373" s="4" t="str">
        <f>+VLOOKUP(E373,CeCos!$A$2:$D$49,4,0)</f>
        <v>Producción</v>
      </c>
      <c r="J373" s="4" t="s">
        <v>21</v>
      </c>
      <c r="K373" s="8">
        <v>22881</v>
      </c>
      <c r="L373" s="4">
        <v>62</v>
      </c>
      <c r="M373" s="4" t="s">
        <v>46</v>
      </c>
      <c r="N373" s="4" t="s">
        <v>111</v>
      </c>
      <c r="P373" s="4" t="s">
        <v>25</v>
      </c>
      <c r="R373" s="4" t="s">
        <v>461</v>
      </c>
      <c r="S373" s="4" t="s">
        <v>77</v>
      </c>
      <c r="T373" s="4" t="s">
        <v>462</v>
      </c>
      <c r="U373" s="4">
        <f>+VLOOKUP(N373,'[1]Reporte de Estructura - Dotació'!$O$6:$V$527,8,0)</f>
        <v>11</v>
      </c>
      <c r="V373" s="5">
        <v>1095000</v>
      </c>
      <c r="W373" s="9">
        <f>+VLOOKUP(U373,'Bandas 2025'!$K$5:$N$16,4,0)</f>
        <v>758892.33870967734</v>
      </c>
      <c r="X373" s="10">
        <f t="shared" si="11"/>
        <v>1.4428924158883945</v>
      </c>
      <c r="Y373" s="10" t="str">
        <f t="shared" si="12"/>
        <v>FUERA DE BANDA</v>
      </c>
    </row>
    <row r="374" spans="1:25" x14ac:dyDescent="0.25">
      <c r="A374" s="4" t="s">
        <v>17</v>
      </c>
      <c r="B374" s="4" t="s">
        <v>18</v>
      </c>
      <c r="C374" s="4" t="s">
        <v>510</v>
      </c>
      <c r="D374" s="4" t="s">
        <v>511</v>
      </c>
      <c r="E374" s="7">
        <v>6002</v>
      </c>
      <c r="F374" s="4">
        <v>27</v>
      </c>
      <c r="G374" s="4" t="str">
        <f>+VLOOKUP(E374,CeCos!$A$2:$B$49,2,0)</f>
        <v>Fabricación Y Envasado De Fragancias</v>
      </c>
      <c r="H374" s="4" t="s">
        <v>74</v>
      </c>
      <c r="I374" s="4" t="str">
        <f>+VLOOKUP(E374,CeCos!$A$2:$D$49,4,0)</f>
        <v>Producción</v>
      </c>
      <c r="J374" s="4" t="s">
        <v>21</v>
      </c>
      <c r="K374" s="8">
        <v>34587</v>
      </c>
      <c r="L374" s="4">
        <v>30</v>
      </c>
      <c r="M374" s="4" t="s">
        <v>23</v>
      </c>
      <c r="N374" s="4" t="s">
        <v>111</v>
      </c>
      <c r="P374" s="4" t="s">
        <v>25</v>
      </c>
      <c r="R374" s="4" t="s">
        <v>461</v>
      </c>
      <c r="S374" s="4" t="s">
        <v>77</v>
      </c>
      <c r="T374" s="4" t="s">
        <v>462</v>
      </c>
      <c r="U374" s="4">
        <f>+VLOOKUP(N374,'[1]Reporte de Estructura - Dotació'!$O$6:$V$527,8,0)</f>
        <v>11</v>
      </c>
      <c r="V374" s="5">
        <v>715000</v>
      </c>
      <c r="W374" s="9">
        <f>+VLOOKUP(U374,'Bandas 2025'!$K$5:$N$16,4,0)</f>
        <v>758892.33870967734</v>
      </c>
      <c r="X374" s="10">
        <f t="shared" si="11"/>
        <v>0.94216262772621184</v>
      </c>
      <c r="Y374" s="10" t="str">
        <f t="shared" si="12"/>
        <v>DENTRO DE BANDA</v>
      </c>
    </row>
    <row r="375" spans="1:25" x14ac:dyDescent="0.25">
      <c r="A375" s="4" t="s">
        <v>17</v>
      </c>
      <c r="B375" s="4" t="s">
        <v>18</v>
      </c>
      <c r="C375" s="4" t="s">
        <v>627</v>
      </c>
      <c r="D375" s="4" t="s">
        <v>688</v>
      </c>
      <c r="E375" s="7">
        <v>7004</v>
      </c>
      <c r="F375" s="4">
        <v>2</v>
      </c>
      <c r="G375" s="4" t="str">
        <f>+VLOOKUP(E375,CeCos!$A$2:$B$49,2,0)</f>
        <v>Control De Gestión</v>
      </c>
      <c r="H375" s="4" t="s">
        <v>45</v>
      </c>
      <c r="I375" s="4" t="str">
        <f>+VLOOKUP(E375,CeCos!$A$2:$D$49,4,0)</f>
        <v>Finanzas</v>
      </c>
      <c r="J375" s="4" t="s">
        <v>21</v>
      </c>
      <c r="K375" s="8">
        <v>30399</v>
      </c>
      <c r="L375" s="4">
        <v>42</v>
      </c>
      <c r="M375" s="4" t="s">
        <v>46</v>
      </c>
      <c r="N375" s="4" t="s">
        <v>626</v>
      </c>
      <c r="P375" s="4" t="s">
        <v>25</v>
      </c>
      <c r="R375" s="4" t="s">
        <v>618</v>
      </c>
      <c r="S375" s="4" t="s">
        <v>619</v>
      </c>
      <c r="T375" s="4" t="s">
        <v>620</v>
      </c>
      <c r="U375" s="4">
        <f>+VLOOKUP(N375,'[1]Reporte de Estructura - Dotació'!$O$6:$V$527,8,0)</f>
        <v>17</v>
      </c>
      <c r="V375" s="5">
        <v>3800000</v>
      </c>
      <c r="W375" s="9">
        <f>+VLOOKUP(U375,'Bandas 2025'!$K$5:$N$16,4,0)</f>
        <v>4577753.3659199979</v>
      </c>
      <c r="X375" s="10">
        <f t="shared" si="11"/>
        <v>0.83010151405050814</v>
      </c>
      <c r="Y375" s="10" t="str">
        <f t="shared" si="12"/>
        <v>DENTRO DE BANDA</v>
      </c>
    </row>
    <row r="376" spans="1:25" x14ac:dyDescent="0.25">
      <c r="A376" s="4" t="s">
        <v>17</v>
      </c>
      <c r="B376" s="4" t="s">
        <v>18</v>
      </c>
      <c r="C376" s="4" t="s">
        <v>711</v>
      </c>
      <c r="D376" s="4" t="s">
        <v>712</v>
      </c>
      <c r="E376" s="7">
        <v>2001</v>
      </c>
      <c r="F376" s="4">
        <v>61</v>
      </c>
      <c r="G376" s="4" t="str">
        <f>+VLOOKUP(E376,CeCos!$A$2:$B$49,2,0)</f>
        <v>Desarrollo Sabores General</v>
      </c>
      <c r="H376" s="4" t="s">
        <v>22</v>
      </c>
      <c r="I376" s="4" t="str">
        <f>+VLOOKUP(E376,CeCos!$A$2:$D$49,4,0)</f>
        <v>Laboratorio Sabores</v>
      </c>
      <c r="J376" s="4" t="s">
        <v>21</v>
      </c>
      <c r="K376" s="8">
        <v>23218</v>
      </c>
      <c r="L376" s="4">
        <v>61</v>
      </c>
      <c r="M376" s="4" t="s">
        <v>23</v>
      </c>
      <c r="N376" s="4" t="s">
        <v>713</v>
      </c>
      <c r="P376" s="4" t="s">
        <v>25</v>
      </c>
      <c r="R376" s="4" t="s">
        <v>337</v>
      </c>
      <c r="S376" s="4" t="s">
        <v>338</v>
      </c>
      <c r="T376" s="4" t="s">
        <v>339</v>
      </c>
      <c r="U376" s="4">
        <f>+VLOOKUP(N376,'[1]Reporte de Estructura - Dotació'!$O$6:$V$527,8,0)</f>
        <v>16</v>
      </c>
      <c r="V376" s="5">
        <v>3500000</v>
      </c>
      <c r="W376" s="9">
        <f>+VLOOKUP(U376,'Bandas 2025'!$K$5:$N$16,4,0)</f>
        <v>3178995.3929999978</v>
      </c>
      <c r="X376" s="10">
        <f t="shared" si="11"/>
        <v>1.1009767449512005</v>
      </c>
      <c r="Y376" s="10" t="str">
        <f t="shared" si="12"/>
        <v>DENTRO DE BANDA</v>
      </c>
    </row>
    <row r="377" spans="1:25" x14ac:dyDescent="0.25">
      <c r="A377" s="4" t="s">
        <v>17</v>
      </c>
      <c r="B377" s="4" t="s">
        <v>18</v>
      </c>
      <c r="C377" s="4" t="s">
        <v>249</v>
      </c>
      <c r="D377" s="4" t="s">
        <v>250</v>
      </c>
      <c r="E377" s="7">
        <v>2003</v>
      </c>
      <c r="F377" s="4">
        <v>61</v>
      </c>
      <c r="G377" s="4" t="str">
        <f>+VLOOKUP(E377,CeCos!$A$2:$B$49,2,0)</f>
        <v>Desarrollo Sabores Bebidas</v>
      </c>
      <c r="H377" s="4" t="s">
        <v>22</v>
      </c>
      <c r="I377" s="4" t="str">
        <f>+VLOOKUP(E377,CeCos!$A$2:$D$49,4,0)</f>
        <v>Laboratorio Sabores</v>
      </c>
      <c r="J377" s="4" t="s">
        <v>21</v>
      </c>
      <c r="K377" s="8">
        <v>35573</v>
      </c>
      <c r="L377" s="4">
        <v>27</v>
      </c>
      <c r="M377" s="4" t="s">
        <v>23</v>
      </c>
      <c r="N377" s="4" t="s">
        <v>84</v>
      </c>
      <c r="P377" s="4" t="s">
        <v>25</v>
      </c>
      <c r="R377" s="4" t="s">
        <v>1279</v>
      </c>
      <c r="S377" s="4" t="s">
        <v>1404</v>
      </c>
      <c r="T377" s="4" t="s">
        <v>826</v>
      </c>
      <c r="U377" s="4">
        <f>+VLOOKUP(N377,'[1]Reporte de Estructura - Dotació'!$O$6:$V$527,8,0)</f>
        <v>13</v>
      </c>
      <c r="V377" s="5">
        <v>750000</v>
      </c>
      <c r="W377" s="9">
        <f>+VLOOKUP(U377,'Bandas 2025'!$K$5:$N$16,4,0)</f>
        <v>1233179.9999999998</v>
      </c>
      <c r="X377" s="10">
        <f t="shared" si="11"/>
        <v>0.60818372013817945</v>
      </c>
      <c r="Y377" s="10" t="str">
        <f t="shared" si="12"/>
        <v>FUERA DE BANDA</v>
      </c>
    </row>
    <row r="378" spans="1:25" x14ac:dyDescent="0.25">
      <c r="A378" s="4" t="s">
        <v>17</v>
      </c>
      <c r="B378" s="4" t="s">
        <v>18</v>
      </c>
      <c r="C378" s="4" t="s">
        <v>512</v>
      </c>
      <c r="D378" s="4" t="s">
        <v>513</v>
      </c>
      <c r="E378" s="7">
        <v>6004</v>
      </c>
      <c r="F378" s="4">
        <v>27</v>
      </c>
      <c r="G378" s="4" t="str">
        <f>+VLOOKUP(E378,CeCos!$A$2:$B$49,2,0)</f>
        <v>Secador Spray</v>
      </c>
      <c r="H378" s="4" t="s">
        <v>74</v>
      </c>
      <c r="I378" s="4" t="str">
        <f>+VLOOKUP(E378,CeCos!$A$2:$D$49,4,0)</f>
        <v>Producción</v>
      </c>
      <c r="J378" s="4" t="s">
        <v>21</v>
      </c>
      <c r="K378" s="8">
        <v>29243</v>
      </c>
      <c r="L378" s="4">
        <v>45</v>
      </c>
      <c r="M378" s="4" t="s">
        <v>23</v>
      </c>
      <c r="N378" s="4" t="s">
        <v>111</v>
      </c>
      <c r="P378" s="4" t="s">
        <v>25</v>
      </c>
      <c r="R378" s="4" t="s">
        <v>76</v>
      </c>
      <c r="S378" s="4" t="s">
        <v>77</v>
      </c>
      <c r="T378" s="4" t="s">
        <v>78</v>
      </c>
      <c r="U378" s="4">
        <f>+VLOOKUP(N378,'[1]Reporte de Estructura - Dotació'!$O$6:$V$527,8,0)</f>
        <v>11</v>
      </c>
      <c r="V378" s="5">
        <v>1170000</v>
      </c>
      <c r="W378" s="9">
        <f>+VLOOKUP(U378,'Bandas 2025'!$K$5:$N$16,4,0)</f>
        <v>758892.33870967734</v>
      </c>
      <c r="X378" s="10">
        <f t="shared" si="11"/>
        <v>1.5417206635519831</v>
      </c>
      <c r="Y378" s="10" t="str">
        <f t="shared" si="12"/>
        <v>FUERA DE BANDA</v>
      </c>
    </row>
    <row r="379" spans="1:25" x14ac:dyDescent="0.25">
      <c r="A379" s="4" t="s">
        <v>17</v>
      </c>
      <c r="B379" s="4" t="s">
        <v>18</v>
      </c>
      <c r="C379" s="4" t="s">
        <v>647</v>
      </c>
      <c r="D379" s="4" t="s">
        <v>648</v>
      </c>
      <c r="E379" s="7">
        <v>2004</v>
      </c>
      <c r="F379" s="4">
        <v>61</v>
      </c>
      <c r="G379" s="4" t="str">
        <f>+VLOOKUP(E379,CeCos!$A$2:$B$49,2,0)</f>
        <v>Desarrollo Sabores Salados</v>
      </c>
      <c r="H379" s="4" t="s">
        <v>22</v>
      </c>
      <c r="I379" s="4" t="str">
        <f>+VLOOKUP(E379,CeCos!$A$2:$D$49,4,0)</f>
        <v>Laboratorio Sabores</v>
      </c>
      <c r="J379" s="4" t="s">
        <v>21</v>
      </c>
      <c r="K379" s="8">
        <v>28910</v>
      </c>
      <c r="L379" s="4">
        <v>46</v>
      </c>
      <c r="M379" s="4" t="s">
        <v>23</v>
      </c>
      <c r="N379" s="4" t="s">
        <v>649</v>
      </c>
      <c r="P379" s="4" t="s">
        <v>25</v>
      </c>
      <c r="R379" s="4" t="s">
        <v>39</v>
      </c>
      <c r="S379" s="4" t="s">
        <v>40</v>
      </c>
      <c r="T379" s="4" t="s">
        <v>41</v>
      </c>
      <c r="U379" s="4">
        <f>+VLOOKUP(N379,'[1]Reporte de Estructura - Dotació'!$O$6:$V$527,8,0)</f>
        <v>15</v>
      </c>
      <c r="V379" s="5">
        <v>2800000</v>
      </c>
      <c r="W379" s="9">
        <f>+VLOOKUP(U379,'Bandas 2025'!$K$5:$N$16,4,0)</f>
        <v>2238729.1499999985</v>
      </c>
      <c r="X379" s="10">
        <f t="shared" si="11"/>
        <v>1.2507095822645637</v>
      </c>
      <c r="Y379" s="10" t="str">
        <f t="shared" si="12"/>
        <v>FUERA DE BANDA</v>
      </c>
    </row>
    <row r="380" spans="1:25" x14ac:dyDescent="0.25">
      <c r="A380" s="4" t="s">
        <v>17</v>
      </c>
      <c r="B380" s="4" t="s">
        <v>18</v>
      </c>
      <c r="C380" s="4" t="s">
        <v>514</v>
      </c>
      <c r="D380" s="4" t="s">
        <v>515</v>
      </c>
      <c r="E380" s="7">
        <v>6005</v>
      </c>
      <c r="F380" s="4">
        <v>27</v>
      </c>
      <c r="G380" s="4" t="str">
        <f>+VLOOKUP(E380,CeCos!$A$2:$B$49,2,0)</f>
        <v>Fabricación Y Envasado Mezclas Polvos</v>
      </c>
      <c r="H380" s="4" t="s">
        <v>74</v>
      </c>
      <c r="I380" s="4" t="str">
        <f>+VLOOKUP(E380,CeCos!$A$2:$D$49,4,0)</f>
        <v>Producción</v>
      </c>
      <c r="J380" s="4" t="s">
        <v>21</v>
      </c>
      <c r="K380" s="8">
        <v>25684</v>
      </c>
      <c r="L380" s="4">
        <v>54</v>
      </c>
      <c r="M380" s="4" t="s">
        <v>23</v>
      </c>
      <c r="N380" s="4" t="s">
        <v>111</v>
      </c>
      <c r="P380" s="4" t="s">
        <v>25</v>
      </c>
      <c r="R380" s="4" t="s">
        <v>417</v>
      </c>
      <c r="S380" s="4" t="s">
        <v>77</v>
      </c>
      <c r="T380" s="4" t="s">
        <v>418</v>
      </c>
      <c r="U380" s="4">
        <f>+VLOOKUP(N380,'[1]Reporte de Estructura - Dotació'!$O$6:$V$527,8,0)</f>
        <v>11</v>
      </c>
      <c r="V380" s="5">
        <v>690000</v>
      </c>
      <c r="W380" s="9">
        <f>+VLOOKUP(U380,'Bandas 2025'!$K$5:$N$16,4,0)</f>
        <v>758892.33870967734</v>
      </c>
      <c r="X380" s="10">
        <f t="shared" si="11"/>
        <v>0.90921987850501562</v>
      </c>
      <c r="Y380" s="10" t="str">
        <f t="shared" si="12"/>
        <v>DENTRO DE BANDA</v>
      </c>
    </row>
    <row r="381" spans="1:25" x14ac:dyDescent="0.25">
      <c r="A381" s="4" t="s">
        <v>299</v>
      </c>
      <c r="B381" s="4" t="s">
        <v>18</v>
      </c>
      <c r="C381" s="4" t="s">
        <v>595</v>
      </c>
      <c r="D381" s="4" t="s">
        <v>596</v>
      </c>
      <c r="E381" s="7">
        <v>6012</v>
      </c>
      <c r="F381" s="4">
        <v>104</v>
      </c>
      <c r="G381" s="4" t="str">
        <f>+VLOOKUP(E381,CeCos!$A$2:$B$49,2,0)</f>
        <v>Planta Secado 2</v>
      </c>
      <c r="H381" s="4" t="s">
        <v>74</v>
      </c>
      <c r="I381" s="4" t="str">
        <f>+VLOOKUP(E381,CeCos!$A$2:$D$49,4,0)</f>
        <v>Producción</v>
      </c>
      <c r="J381" s="4" t="s">
        <v>21</v>
      </c>
      <c r="K381" s="8">
        <v>33514</v>
      </c>
      <c r="L381" s="4">
        <v>33</v>
      </c>
      <c r="M381" s="4" t="s">
        <v>46</v>
      </c>
      <c r="N381" s="4" t="s">
        <v>111</v>
      </c>
      <c r="P381" s="4" t="s">
        <v>303</v>
      </c>
      <c r="R381" s="4" t="s">
        <v>76</v>
      </c>
      <c r="S381" s="4" t="s">
        <v>77</v>
      </c>
      <c r="T381" s="4" t="s">
        <v>78</v>
      </c>
      <c r="U381" s="4">
        <f>+VLOOKUP(N381,'[1]Reporte de Estructura - Dotació'!$O$6:$V$527,8,0)</f>
        <v>11</v>
      </c>
      <c r="V381" s="5">
        <v>1150000</v>
      </c>
      <c r="W381" s="9">
        <f>+VLOOKUP(U381,'Bandas 2025'!$K$5:$N$16,4,0)</f>
        <v>758892.33870967734</v>
      </c>
      <c r="X381" s="10">
        <f t="shared" si="11"/>
        <v>1.515366464175026</v>
      </c>
      <c r="Y381" s="10" t="str">
        <f t="shared" si="12"/>
        <v>FUERA DE BANDA</v>
      </c>
    </row>
    <row r="382" spans="1:25" x14ac:dyDescent="0.25">
      <c r="A382" s="4" t="s">
        <v>17</v>
      </c>
      <c r="B382" s="4" t="s">
        <v>18</v>
      </c>
      <c r="C382" s="4" t="s">
        <v>922</v>
      </c>
      <c r="D382" s="4" t="s">
        <v>923</v>
      </c>
      <c r="E382" s="7">
        <v>6106</v>
      </c>
      <c r="F382" s="4">
        <v>27</v>
      </c>
      <c r="G382" s="4" t="str">
        <f>+VLOOKUP(E382,CeCos!$A$2:$B$49,2,0)</f>
        <v>Aseguramiento De Calidad</v>
      </c>
      <c r="H382" s="4" t="s">
        <v>74</v>
      </c>
      <c r="I382" s="4" t="str">
        <f>+VLOOKUP(E382,CeCos!$A$2:$D$49,4,0)</f>
        <v>Calidad</v>
      </c>
      <c r="J382" s="4" t="s">
        <v>21</v>
      </c>
      <c r="K382" s="8">
        <v>33155</v>
      </c>
      <c r="L382" s="4">
        <v>34</v>
      </c>
      <c r="M382" s="4" t="s">
        <v>23</v>
      </c>
      <c r="N382" s="4" t="s">
        <v>924</v>
      </c>
      <c r="P382" s="4" t="s">
        <v>25</v>
      </c>
      <c r="R382" s="4" t="s">
        <v>106</v>
      </c>
      <c r="S382" s="4" t="s">
        <v>107</v>
      </c>
      <c r="T382" s="4" t="s">
        <v>108</v>
      </c>
      <c r="U382" s="4">
        <f>+VLOOKUP(N382,'[1]Reporte de Estructura - Dotació'!$O$6:$V$527,8,0)</f>
        <v>13</v>
      </c>
      <c r="V382" s="5">
        <v>1300000</v>
      </c>
      <c r="W382" s="9">
        <f>+VLOOKUP(U382,'Bandas 2025'!$K$5:$N$16,4,0)</f>
        <v>1233179.9999999998</v>
      </c>
      <c r="X382" s="10">
        <f t="shared" si="11"/>
        <v>1.0541851149061778</v>
      </c>
      <c r="Y382" s="10" t="str">
        <f t="shared" si="12"/>
        <v>DENTRO DE BANDA</v>
      </c>
    </row>
    <row r="383" spans="1:25" x14ac:dyDescent="0.25">
      <c r="A383" s="4" t="s">
        <v>17</v>
      </c>
      <c r="B383" s="4" t="s">
        <v>18</v>
      </c>
      <c r="C383" s="4" t="s">
        <v>295</v>
      </c>
      <c r="D383" s="4" t="s">
        <v>296</v>
      </c>
      <c r="E383" s="7">
        <v>6109</v>
      </c>
      <c r="F383" s="4">
        <v>27</v>
      </c>
      <c r="G383" s="4" t="str">
        <f>+VLOOKUP(E383,CeCos!$A$2:$B$49,2,0)</f>
        <v>Bodega Recepcion Materia Prima E Insumos</v>
      </c>
      <c r="H383" s="4" t="s">
        <v>74</v>
      </c>
      <c r="I383" s="4" t="str">
        <f>+VLOOKUP(E383,CeCos!$A$2:$D$49,4,0)</f>
        <v>Logística</v>
      </c>
      <c r="J383" s="4" t="s">
        <v>21</v>
      </c>
      <c r="K383" s="8">
        <v>33635</v>
      </c>
      <c r="L383" s="4">
        <v>33</v>
      </c>
      <c r="M383" s="4" t="s">
        <v>23</v>
      </c>
      <c r="N383" s="4" t="s">
        <v>273</v>
      </c>
      <c r="P383" s="4" t="s">
        <v>25</v>
      </c>
      <c r="R383" s="4" t="s">
        <v>278</v>
      </c>
      <c r="S383" s="4" t="s">
        <v>279</v>
      </c>
      <c r="T383" s="4" t="s">
        <v>280</v>
      </c>
      <c r="U383" s="4">
        <f>+VLOOKUP(N383,'[1]Reporte de Estructura - Dotació'!$O$6:$V$527,8,0)</f>
        <v>10</v>
      </c>
      <c r="V383" s="5">
        <v>745000</v>
      </c>
      <c r="W383" s="9">
        <f>+VLOOKUP(U383,'Bandas 2025'!$K$5:$N$16,4,0)</f>
        <v>638323.5294117647</v>
      </c>
      <c r="X383" s="10">
        <f t="shared" si="11"/>
        <v>1.1671197530295352</v>
      </c>
      <c r="Y383" s="10" t="str">
        <f t="shared" si="12"/>
        <v>DENTRO DE BANDA</v>
      </c>
    </row>
    <row r="384" spans="1:25" x14ac:dyDescent="0.25">
      <c r="A384" s="4" t="s">
        <v>17</v>
      </c>
      <c r="B384" s="4" t="s">
        <v>18</v>
      </c>
      <c r="C384" s="4" t="s">
        <v>328</v>
      </c>
      <c r="D384" s="4" t="s">
        <v>329</v>
      </c>
      <c r="E384" s="7">
        <v>3002</v>
      </c>
      <c r="F384" s="4">
        <v>22</v>
      </c>
      <c r="G384" s="4" t="str">
        <f>+VLOOKUP(E384,CeCos!$A$2:$B$49,2,0)</f>
        <v>Ventas Fragancias</v>
      </c>
      <c r="H384" s="4" t="s">
        <v>151</v>
      </c>
      <c r="I384" s="4" t="str">
        <f>+VLOOKUP(E384,CeCos!$A$2:$D$49,4,0)</f>
        <v>Comercial Fragancias</v>
      </c>
      <c r="J384" s="4" t="s">
        <v>21</v>
      </c>
      <c r="K384" s="8">
        <v>30398</v>
      </c>
      <c r="L384" s="4">
        <v>42</v>
      </c>
      <c r="M384" s="4" t="s">
        <v>23</v>
      </c>
      <c r="N384" s="4" t="s">
        <v>324</v>
      </c>
      <c r="P384" s="4" t="s">
        <v>25</v>
      </c>
      <c r="R384" s="4" t="s">
        <v>325</v>
      </c>
      <c r="S384" s="4" t="s">
        <v>326</v>
      </c>
      <c r="T384" s="4" t="s">
        <v>327</v>
      </c>
      <c r="U384" s="4">
        <f>+VLOOKUP(N384,'[1]Reporte de Estructura - Dotació'!$O$6:$V$527,8,0)</f>
        <v>15</v>
      </c>
      <c r="V384" s="5">
        <v>2400000</v>
      </c>
      <c r="W384" s="9">
        <f>+VLOOKUP(U384,'Bandas 2025'!$K$5:$N$16,4,0)</f>
        <v>2238729.1499999985</v>
      </c>
      <c r="X384" s="10">
        <f t="shared" si="11"/>
        <v>1.0720367847981975</v>
      </c>
      <c r="Y384" s="10" t="str">
        <f t="shared" si="12"/>
        <v>DENTRO DE BANDA</v>
      </c>
    </row>
    <row r="385" spans="1:25" x14ac:dyDescent="0.25">
      <c r="A385" s="4" t="s">
        <v>17</v>
      </c>
      <c r="B385" s="4" t="s">
        <v>18</v>
      </c>
      <c r="C385" s="4" t="s">
        <v>516</v>
      </c>
      <c r="D385" s="4" t="s">
        <v>517</v>
      </c>
      <c r="E385" s="7">
        <v>6006</v>
      </c>
      <c r="F385" s="4">
        <v>27</v>
      </c>
      <c r="G385" s="4" t="str">
        <f>+VLOOKUP(E385,CeCos!$A$2:$B$49,2,0)</f>
        <v>Planta De Muestras</v>
      </c>
      <c r="H385" s="4" t="s">
        <v>74</v>
      </c>
      <c r="I385" s="4" t="str">
        <f>+VLOOKUP(E385,CeCos!$A$2:$D$49,4,0)</f>
        <v>Producción</v>
      </c>
      <c r="J385" s="4" t="s">
        <v>21</v>
      </c>
      <c r="K385" s="8">
        <v>26591</v>
      </c>
      <c r="L385" s="4">
        <v>52</v>
      </c>
      <c r="M385" s="4" t="s">
        <v>46</v>
      </c>
      <c r="N385" s="4" t="s">
        <v>111</v>
      </c>
      <c r="P385" s="4" t="s">
        <v>25</v>
      </c>
      <c r="R385" s="4" t="s">
        <v>453</v>
      </c>
      <c r="S385" s="4" t="s">
        <v>136</v>
      </c>
      <c r="T385" s="4" t="s">
        <v>454</v>
      </c>
      <c r="U385" s="4">
        <f>+VLOOKUP(N385,'[1]Reporte de Estructura - Dotació'!$O$6:$V$527,8,0)</f>
        <v>11</v>
      </c>
      <c r="V385" s="5">
        <v>670000</v>
      </c>
      <c r="W385" s="9">
        <f>+VLOOKUP(U385,'Bandas 2025'!$K$5:$N$16,4,0)</f>
        <v>758892.33870967734</v>
      </c>
      <c r="X385" s="10">
        <f t="shared" si="11"/>
        <v>0.88286567912805869</v>
      </c>
      <c r="Y385" s="10" t="str">
        <f t="shared" si="12"/>
        <v>DENTRO DE BANDA</v>
      </c>
    </row>
    <row r="386" spans="1:25" x14ac:dyDescent="0.25">
      <c r="A386" s="4" t="s">
        <v>17</v>
      </c>
      <c r="B386" s="4" t="s">
        <v>18</v>
      </c>
      <c r="C386" s="4" t="s">
        <v>518</v>
      </c>
      <c r="D386" s="4" t="s">
        <v>519</v>
      </c>
      <c r="E386" s="7">
        <v>6002</v>
      </c>
      <c r="F386" s="4">
        <v>27</v>
      </c>
      <c r="G386" s="4" t="str">
        <f>+VLOOKUP(E386,CeCos!$A$2:$B$49,2,0)</f>
        <v>Fabricación Y Envasado De Fragancias</v>
      </c>
      <c r="H386" s="4" t="s">
        <v>74</v>
      </c>
      <c r="I386" s="4" t="str">
        <f>+VLOOKUP(E386,CeCos!$A$2:$D$49,4,0)</f>
        <v>Producción</v>
      </c>
      <c r="J386" s="4" t="s">
        <v>21</v>
      </c>
      <c r="K386" s="8">
        <v>31665</v>
      </c>
      <c r="L386" s="4">
        <v>38</v>
      </c>
      <c r="M386" s="4" t="s">
        <v>46</v>
      </c>
      <c r="N386" s="4" t="s">
        <v>111</v>
      </c>
      <c r="P386" s="4" t="s">
        <v>25</v>
      </c>
      <c r="R386" s="4" t="s">
        <v>461</v>
      </c>
      <c r="S386" s="4" t="s">
        <v>77</v>
      </c>
      <c r="T386" s="4" t="s">
        <v>462</v>
      </c>
      <c r="U386" s="4">
        <f>+VLOOKUP(N386,'[1]Reporte de Estructura - Dotació'!$O$6:$V$527,8,0)</f>
        <v>11</v>
      </c>
      <c r="V386" s="5">
        <v>765000</v>
      </c>
      <c r="W386" s="9">
        <f>+VLOOKUP(U386,'Bandas 2025'!$K$5:$N$16,4,0)</f>
        <v>758892.33870967734</v>
      </c>
      <c r="X386" s="10">
        <f t="shared" si="11"/>
        <v>1.0080481261686043</v>
      </c>
      <c r="Y386" s="10" t="str">
        <f t="shared" si="12"/>
        <v>DENTRO DE BANDA</v>
      </c>
    </row>
    <row r="387" spans="1:25" x14ac:dyDescent="0.25">
      <c r="A387" s="4" t="s">
        <v>17</v>
      </c>
      <c r="B387" s="4" t="s">
        <v>18</v>
      </c>
      <c r="C387" s="4" t="s">
        <v>520</v>
      </c>
      <c r="D387" s="4" t="s">
        <v>521</v>
      </c>
      <c r="E387" s="7">
        <v>6002</v>
      </c>
      <c r="F387" s="4">
        <v>27</v>
      </c>
      <c r="G387" s="4" t="str">
        <f>+VLOOKUP(E387,CeCos!$A$2:$B$49,2,0)</f>
        <v>Fabricación Y Envasado De Fragancias</v>
      </c>
      <c r="H387" s="4" t="s">
        <v>74</v>
      </c>
      <c r="I387" s="4" t="str">
        <f>+VLOOKUP(E387,CeCos!$A$2:$D$49,4,0)</f>
        <v>Producción</v>
      </c>
      <c r="J387" s="4" t="s">
        <v>21</v>
      </c>
      <c r="K387" s="8">
        <v>26338</v>
      </c>
      <c r="L387" s="4">
        <v>53</v>
      </c>
      <c r="M387" s="4" t="s">
        <v>23</v>
      </c>
      <c r="N387" s="4" t="s">
        <v>111</v>
      </c>
      <c r="P387" s="4" t="s">
        <v>25</v>
      </c>
      <c r="R387" s="4" t="s">
        <v>461</v>
      </c>
      <c r="S387" s="4" t="s">
        <v>77</v>
      </c>
      <c r="T387" s="4" t="s">
        <v>462</v>
      </c>
      <c r="U387" s="4">
        <f>+VLOOKUP(N387,'[1]Reporte de Estructura - Dotació'!$O$6:$V$527,8,0)</f>
        <v>11</v>
      </c>
      <c r="V387" s="5">
        <v>725000</v>
      </c>
      <c r="W387" s="9">
        <f>+VLOOKUP(U387,'Bandas 2025'!$K$5:$N$16,4,0)</f>
        <v>758892.33870967734</v>
      </c>
      <c r="X387" s="10">
        <f t="shared" ref="X387:X450" si="13">+V387/W387</f>
        <v>0.95533972741469031</v>
      </c>
      <c r="Y387" s="10" t="str">
        <f t="shared" ref="Y387:Y450" si="14">+IF(AND(X387&gt;=80%,X387&lt;=120%),"DENTRO DE BANDA","FUERA DE BANDA")</f>
        <v>DENTRO DE BANDA</v>
      </c>
    </row>
    <row r="388" spans="1:25" x14ac:dyDescent="0.25">
      <c r="A388" s="4" t="s">
        <v>299</v>
      </c>
      <c r="B388" s="4" t="s">
        <v>18</v>
      </c>
      <c r="C388" s="4" t="s">
        <v>597</v>
      </c>
      <c r="D388" s="4" t="s">
        <v>598</v>
      </c>
      <c r="E388" s="7">
        <v>6012</v>
      </c>
      <c r="F388" s="4">
        <v>104</v>
      </c>
      <c r="G388" s="4" t="str">
        <f>+VLOOKUP(E388,CeCos!$A$2:$B$49,2,0)</f>
        <v>Planta Secado 2</v>
      </c>
      <c r="H388" s="4" t="s">
        <v>74</v>
      </c>
      <c r="I388" s="4" t="str">
        <f>+VLOOKUP(E388,CeCos!$A$2:$D$49,4,0)</f>
        <v>Producción</v>
      </c>
      <c r="J388" s="4" t="s">
        <v>21</v>
      </c>
      <c r="K388" s="8">
        <v>24263</v>
      </c>
      <c r="L388" s="4">
        <v>58</v>
      </c>
      <c r="M388" s="4" t="s">
        <v>46</v>
      </c>
      <c r="N388" s="4" t="s">
        <v>111</v>
      </c>
      <c r="P388" s="4" t="s">
        <v>303</v>
      </c>
      <c r="R388" s="4" t="s">
        <v>76</v>
      </c>
      <c r="S388" s="4" t="s">
        <v>77</v>
      </c>
      <c r="T388" s="4" t="s">
        <v>78</v>
      </c>
      <c r="U388" s="4">
        <f>+VLOOKUP(N388,'[1]Reporte de Estructura - Dotació'!$O$6:$V$527,8,0)</f>
        <v>11</v>
      </c>
      <c r="V388" s="5">
        <v>1200000</v>
      </c>
      <c r="W388" s="9">
        <f>+VLOOKUP(U388,'Bandas 2025'!$K$5:$N$16,4,0)</f>
        <v>758892.33870967734</v>
      </c>
      <c r="X388" s="10">
        <f t="shared" si="13"/>
        <v>1.5812519626174184</v>
      </c>
      <c r="Y388" s="10" t="str">
        <f t="shared" si="14"/>
        <v>FUERA DE BANDA</v>
      </c>
    </row>
    <row r="389" spans="1:25" x14ac:dyDescent="0.25">
      <c r="A389" s="4" t="s">
        <v>17</v>
      </c>
      <c r="B389" s="4" t="s">
        <v>18</v>
      </c>
      <c r="C389" s="4" t="s">
        <v>857</v>
      </c>
      <c r="D389" s="4" t="s">
        <v>858</v>
      </c>
      <c r="E389" s="7">
        <v>6003</v>
      </c>
      <c r="F389" s="4">
        <v>27</v>
      </c>
      <c r="G389" s="4" t="str">
        <f>+VLOOKUP(E389,CeCos!$A$2:$B$49,2,0)</f>
        <v>Fabricación Y Envasado De Esencias</v>
      </c>
      <c r="H389" s="4" t="s">
        <v>74</v>
      </c>
      <c r="I389" s="4" t="str">
        <f>+VLOOKUP(E389,CeCos!$A$2:$D$49,4,0)</f>
        <v>Producción</v>
      </c>
      <c r="J389" s="4" t="s">
        <v>21</v>
      </c>
      <c r="K389" s="8">
        <v>31170</v>
      </c>
      <c r="L389" s="4">
        <v>39</v>
      </c>
      <c r="M389" s="4" t="s">
        <v>46</v>
      </c>
      <c r="N389" s="4" t="s">
        <v>111</v>
      </c>
      <c r="P389" s="4" t="s">
        <v>25</v>
      </c>
      <c r="R389" s="4" t="s">
        <v>421</v>
      </c>
      <c r="S389" s="4" t="s">
        <v>77</v>
      </c>
      <c r="T389" s="4" t="s">
        <v>422</v>
      </c>
      <c r="U389" s="4">
        <f>+VLOOKUP(N389,'[1]Reporte de Estructura - Dotació'!$O$6:$V$527,8,0)</f>
        <v>11</v>
      </c>
      <c r="V389" s="5">
        <v>580000</v>
      </c>
      <c r="W389" s="9">
        <f>+VLOOKUP(U389,'Bandas 2025'!$K$5:$N$16,4,0)</f>
        <v>758892.33870967734</v>
      </c>
      <c r="X389" s="10">
        <f t="shared" si="13"/>
        <v>0.76427178193175227</v>
      </c>
      <c r="Y389" s="10" t="str">
        <f t="shared" si="14"/>
        <v>FUERA DE BANDA</v>
      </c>
    </row>
    <row r="390" spans="1:25" x14ac:dyDescent="0.25">
      <c r="A390" s="4" t="s">
        <v>17</v>
      </c>
      <c r="B390" s="4" t="s">
        <v>18</v>
      </c>
      <c r="C390" s="4" t="s">
        <v>795</v>
      </c>
      <c r="D390" s="4" t="s">
        <v>796</v>
      </c>
      <c r="E390" s="7">
        <v>6101</v>
      </c>
      <c r="F390" s="4">
        <v>27</v>
      </c>
      <c r="G390" s="4" t="str">
        <f>+VLOOKUP(E390,CeCos!$A$2:$B$49,2,0)</f>
        <v>Control De Calidad</v>
      </c>
      <c r="H390" s="4" t="s">
        <v>74</v>
      </c>
      <c r="I390" s="4" t="str">
        <f>+VLOOKUP(E390,CeCos!$A$2:$D$49,4,0)</f>
        <v>Calidad</v>
      </c>
      <c r="J390" s="4" t="s">
        <v>21</v>
      </c>
      <c r="K390" s="8">
        <v>28620</v>
      </c>
      <c r="L390" s="4">
        <v>46</v>
      </c>
      <c r="M390" s="4" t="s">
        <v>23</v>
      </c>
      <c r="N390" s="4" t="s">
        <v>161</v>
      </c>
      <c r="P390" s="4" t="s">
        <v>25</v>
      </c>
      <c r="R390" s="4" t="s">
        <v>176</v>
      </c>
      <c r="S390" s="4" t="s">
        <v>177</v>
      </c>
      <c r="T390" s="4" t="s">
        <v>178</v>
      </c>
      <c r="U390" s="4">
        <f>+VLOOKUP(N390,'[1]Reporte de Estructura - Dotació'!$O$6:$V$527,8,0)</f>
        <v>13</v>
      </c>
      <c r="V390" s="5">
        <v>630000</v>
      </c>
      <c r="W390" s="9">
        <f>+VLOOKUP(U390,'Bandas 2025'!$K$5:$N$16,4,0)</f>
        <v>1233179.9999999998</v>
      </c>
      <c r="X390" s="10">
        <f t="shared" si="13"/>
        <v>0.51087432491607077</v>
      </c>
      <c r="Y390" s="10" t="str">
        <f t="shared" si="14"/>
        <v>FUERA DE BANDA</v>
      </c>
    </row>
    <row r="391" spans="1:25" x14ac:dyDescent="0.25">
      <c r="A391" s="4" t="s">
        <v>17</v>
      </c>
      <c r="B391" s="4" t="s">
        <v>18</v>
      </c>
      <c r="C391" s="4" t="s">
        <v>1009</v>
      </c>
      <c r="D391" s="4" t="s">
        <v>1010</v>
      </c>
      <c r="E391" s="7">
        <v>6005</v>
      </c>
      <c r="F391" s="4">
        <v>27</v>
      </c>
      <c r="G391" s="4" t="str">
        <f>+VLOOKUP(E391,CeCos!$A$2:$B$49,2,0)</f>
        <v>Fabricación Y Envasado Mezclas Polvos</v>
      </c>
      <c r="H391" s="4" t="s">
        <v>74</v>
      </c>
      <c r="I391" s="4" t="str">
        <f>+VLOOKUP(E391,CeCos!$A$2:$D$49,4,0)</f>
        <v>Producción</v>
      </c>
      <c r="J391" s="4" t="s">
        <v>21</v>
      </c>
      <c r="K391" s="8">
        <v>29227</v>
      </c>
      <c r="L391" s="4">
        <v>45</v>
      </c>
      <c r="M391" s="4" t="s">
        <v>23</v>
      </c>
      <c r="N391" s="4" t="s">
        <v>111</v>
      </c>
      <c r="P391" s="4" t="s">
        <v>25</v>
      </c>
      <c r="R391" s="4" t="s">
        <v>417</v>
      </c>
      <c r="S391" s="4" t="s">
        <v>77</v>
      </c>
      <c r="T391" s="4" t="s">
        <v>418</v>
      </c>
      <c r="U391" s="4">
        <f>+VLOOKUP(N391,'[1]Reporte de Estructura - Dotació'!$O$6:$V$527,8,0)</f>
        <v>11</v>
      </c>
      <c r="V391" s="5">
        <v>580000</v>
      </c>
      <c r="W391" s="9">
        <f>+VLOOKUP(U391,'Bandas 2025'!$K$5:$N$16,4,0)</f>
        <v>758892.33870967734</v>
      </c>
      <c r="X391" s="10">
        <f t="shared" si="13"/>
        <v>0.76427178193175227</v>
      </c>
      <c r="Y391" s="10" t="str">
        <f t="shared" si="14"/>
        <v>FUERA DE BANDA</v>
      </c>
    </row>
    <row r="392" spans="1:25" x14ac:dyDescent="0.25">
      <c r="A392" s="4" t="s">
        <v>17</v>
      </c>
      <c r="B392" s="4" t="s">
        <v>18</v>
      </c>
      <c r="C392" s="4" t="s">
        <v>108</v>
      </c>
      <c r="D392" s="4" t="s">
        <v>684</v>
      </c>
      <c r="E392" s="7">
        <v>6106</v>
      </c>
      <c r="F392" s="4">
        <v>61</v>
      </c>
      <c r="G392" s="4" t="str">
        <f>+VLOOKUP(E392,CeCos!$A$2:$B$49,2,0)</f>
        <v>Aseguramiento De Calidad</v>
      </c>
      <c r="H392" s="4" t="s">
        <v>22</v>
      </c>
      <c r="I392" s="4" t="str">
        <f>+VLOOKUP(E392,CeCos!$A$2:$D$49,4,0)</f>
        <v>Calidad</v>
      </c>
      <c r="J392" s="4" t="s">
        <v>21</v>
      </c>
      <c r="K392" s="8">
        <v>28864</v>
      </c>
      <c r="L392" s="4">
        <v>46</v>
      </c>
      <c r="M392" s="4" t="s">
        <v>46</v>
      </c>
      <c r="N392" s="4" t="s">
        <v>107</v>
      </c>
      <c r="P392" s="4" t="s">
        <v>25</v>
      </c>
      <c r="R392" s="4" t="s">
        <v>685</v>
      </c>
      <c r="S392" s="4" t="s">
        <v>686</v>
      </c>
      <c r="T392" s="4" t="s">
        <v>687</v>
      </c>
      <c r="U392" s="4">
        <f>+VLOOKUP(N392,'[1]Reporte de Estructura - Dotació'!$O$6:$V$527,8,0)</f>
        <v>17</v>
      </c>
      <c r="V392" s="5">
        <v>3200000</v>
      </c>
      <c r="W392" s="9">
        <f>+VLOOKUP(U392,'Bandas 2025'!$K$5:$N$16,4,0)</f>
        <v>4577753.3659199979</v>
      </c>
      <c r="X392" s="10">
        <f t="shared" si="13"/>
        <v>0.69903285393726999</v>
      </c>
      <c r="Y392" s="10" t="str">
        <f t="shared" si="14"/>
        <v>FUERA DE BANDA</v>
      </c>
    </row>
    <row r="393" spans="1:25" x14ac:dyDescent="0.25">
      <c r="A393" s="4" t="s">
        <v>17</v>
      </c>
      <c r="B393" s="4" t="s">
        <v>18</v>
      </c>
      <c r="C393" s="4" t="s">
        <v>929</v>
      </c>
      <c r="D393" s="4" t="s">
        <v>930</v>
      </c>
      <c r="E393" s="7">
        <v>6201</v>
      </c>
      <c r="F393" s="4">
        <v>2</v>
      </c>
      <c r="G393" s="4" t="str">
        <f>+VLOOKUP(E393,CeCos!$A$2:$B$49,2,0)</f>
        <v>Compras Internacionales</v>
      </c>
      <c r="H393" s="4" t="s">
        <v>45</v>
      </c>
      <c r="I393" s="4" t="str">
        <f>+VLOOKUP(E393,CeCos!$A$2:$D$49,4,0)</f>
        <v>Abastecimiento</v>
      </c>
      <c r="J393" s="4" t="s">
        <v>21</v>
      </c>
      <c r="K393" s="8">
        <v>30387</v>
      </c>
      <c r="L393" s="4">
        <v>42</v>
      </c>
      <c r="M393" s="4" t="s">
        <v>23</v>
      </c>
      <c r="N393" s="4" t="s">
        <v>158</v>
      </c>
      <c r="P393" s="4" t="s">
        <v>25</v>
      </c>
      <c r="R393" s="4" t="s">
        <v>55</v>
      </c>
      <c r="S393" s="4" t="s">
        <v>56</v>
      </c>
      <c r="T393" s="4" t="s">
        <v>57</v>
      </c>
      <c r="U393" s="4">
        <f>+VLOOKUP(N393,'[1]Reporte de Estructura - Dotació'!$O$6:$V$527,8,0)</f>
        <v>14</v>
      </c>
      <c r="V393" s="5">
        <v>1653000</v>
      </c>
      <c r="W393" s="9">
        <f>+VLOOKUP(U393,'Bandas 2025'!$K$5:$N$16,4,0)</f>
        <v>1622267.4999999986</v>
      </c>
      <c r="X393" s="10">
        <f t="shared" si="13"/>
        <v>1.0189441630310669</v>
      </c>
      <c r="Y393" s="10" t="str">
        <f t="shared" si="14"/>
        <v>DENTRO DE BANDA</v>
      </c>
    </row>
    <row r="394" spans="1:25" x14ac:dyDescent="0.25">
      <c r="A394" s="4" t="s">
        <v>17</v>
      </c>
      <c r="B394" s="4" t="s">
        <v>18</v>
      </c>
      <c r="C394" s="4" t="s">
        <v>522</v>
      </c>
      <c r="D394" s="4" t="s">
        <v>523</v>
      </c>
      <c r="E394" s="7">
        <v>6005</v>
      </c>
      <c r="F394" s="4">
        <v>27</v>
      </c>
      <c r="G394" s="4" t="str">
        <f>+VLOOKUP(E394,CeCos!$A$2:$B$49,2,0)</f>
        <v>Fabricación Y Envasado Mezclas Polvos</v>
      </c>
      <c r="H394" s="4" t="s">
        <v>74</v>
      </c>
      <c r="I394" s="4" t="str">
        <f>+VLOOKUP(E394,CeCos!$A$2:$D$49,4,0)</f>
        <v>Producción</v>
      </c>
      <c r="J394" s="4" t="s">
        <v>21</v>
      </c>
      <c r="K394" s="8">
        <v>30343</v>
      </c>
      <c r="L394" s="4">
        <v>42</v>
      </c>
      <c r="M394" s="4" t="s">
        <v>46</v>
      </c>
      <c r="N394" s="4" t="s">
        <v>111</v>
      </c>
      <c r="P394" s="4" t="s">
        <v>25</v>
      </c>
      <c r="R394" s="4" t="s">
        <v>417</v>
      </c>
      <c r="S394" s="4" t="s">
        <v>77</v>
      </c>
      <c r="T394" s="4" t="s">
        <v>418</v>
      </c>
      <c r="U394" s="4">
        <f>+VLOOKUP(N394,'[1]Reporte de Estructura - Dotació'!$O$6:$V$527,8,0)</f>
        <v>11</v>
      </c>
      <c r="V394" s="5">
        <v>750000</v>
      </c>
      <c r="W394" s="9">
        <f>+VLOOKUP(U394,'Bandas 2025'!$K$5:$N$16,4,0)</f>
        <v>758892.33870967734</v>
      </c>
      <c r="X394" s="10">
        <f t="shared" si="13"/>
        <v>0.98828247663588653</v>
      </c>
      <c r="Y394" s="10" t="str">
        <f t="shared" si="14"/>
        <v>DENTRO DE BANDA</v>
      </c>
    </row>
    <row r="395" spans="1:25" x14ac:dyDescent="0.25">
      <c r="A395" s="4" t="s">
        <v>17</v>
      </c>
      <c r="B395" s="4" t="s">
        <v>18</v>
      </c>
      <c r="C395" s="4" t="s">
        <v>1129</v>
      </c>
      <c r="D395" s="4" t="s">
        <v>1130</v>
      </c>
      <c r="E395" s="7">
        <v>6102</v>
      </c>
      <c r="F395" s="4">
        <v>27</v>
      </c>
      <c r="G395" s="4" t="str">
        <f>+VLOOKUP(E395,CeCos!$A$2:$B$49,2,0)</f>
        <v>Mantención</v>
      </c>
      <c r="H395" s="4" t="s">
        <v>74</v>
      </c>
      <c r="I395" s="4" t="str">
        <f>+VLOOKUP(E395,CeCos!$A$2:$D$49,4,0)</f>
        <v>Mantención, Infraestrutura y Medioambiebnte</v>
      </c>
      <c r="J395" s="4" t="s">
        <v>21</v>
      </c>
      <c r="K395" s="8">
        <v>25819</v>
      </c>
      <c r="L395" s="4">
        <v>54</v>
      </c>
      <c r="M395" s="4" t="s">
        <v>116</v>
      </c>
      <c r="N395" s="4" t="s">
        <v>1131</v>
      </c>
      <c r="P395" s="4" t="s">
        <v>25</v>
      </c>
      <c r="R395" s="4" t="s">
        <v>345</v>
      </c>
      <c r="S395" s="4" t="s">
        <v>346</v>
      </c>
      <c r="T395" s="4" t="s">
        <v>347</v>
      </c>
      <c r="U395" s="4">
        <f>+VLOOKUP(N395,'[1]Reporte de Estructura - Dotació'!$O$6:$V$527,8,0)</f>
        <v>14</v>
      </c>
      <c r="V395" s="5">
        <v>1297800</v>
      </c>
      <c r="W395" s="9">
        <f>+VLOOKUP(U395,'Bandas 2025'!$K$5:$N$16,4,0)</f>
        <v>1622267.4999999986</v>
      </c>
      <c r="X395" s="10">
        <f t="shared" si="13"/>
        <v>0.7999913701038831</v>
      </c>
      <c r="Y395" s="10" t="str">
        <f t="shared" si="14"/>
        <v>FUERA DE BANDA</v>
      </c>
    </row>
    <row r="396" spans="1:25" x14ac:dyDescent="0.25">
      <c r="A396" s="4" t="s">
        <v>17</v>
      </c>
      <c r="B396" s="4" t="s">
        <v>18</v>
      </c>
      <c r="C396" s="4" t="s">
        <v>1127</v>
      </c>
      <c r="D396" s="4" t="s">
        <v>1128</v>
      </c>
      <c r="E396" s="7">
        <v>6204</v>
      </c>
      <c r="F396" s="4">
        <v>27</v>
      </c>
      <c r="G396" s="4" t="str">
        <f>+VLOOKUP(E396,CeCos!$A$2:$B$49,2,0)</f>
        <v>Despacho</v>
      </c>
      <c r="H396" s="4" t="s">
        <v>74</v>
      </c>
      <c r="I396" s="4" t="str">
        <f>+VLOOKUP(E396,CeCos!$A$2:$D$49,4,0)</f>
        <v>Logística</v>
      </c>
      <c r="J396" s="4" t="s">
        <v>21</v>
      </c>
      <c r="K396" s="8">
        <v>36960</v>
      </c>
      <c r="L396" s="4">
        <v>24</v>
      </c>
      <c r="M396" s="4" t="s">
        <v>46</v>
      </c>
      <c r="N396" s="4" t="s">
        <v>273</v>
      </c>
      <c r="P396" s="4" t="s">
        <v>25</v>
      </c>
      <c r="R396" s="4" t="s">
        <v>288</v>
      </c>
      <c r="S396" s="4" t="s">
        <v>289</v>
      </c>
      <c r="T396" s="4" t="s">
        <v>290</v>
      </c>
      <c r="U396" s="4">
        <f>+VLOOKUP(N396,'[1]Reporte de Estructura - Dotació'!$O$6:$V$527,8,0)</f>
        <v>10</v>
      </c>
      <c r="V396" s="5">
        <v>600000</v>
      </c>
      <c r="W396" s="9">
        <f>+VLOOKUP(U396,'Bandas 2025'!$K$5:$N$16,4,0)</f>
        <v>638323.5294117647</v>
      </c>
      <c r="X396" s="10">
        <f t="shared" si="13"/>
        <v>0.93996221720499473</v>
      </c>
      <c r="Y396" s="10" t="str">
        <f t="shared" si="14"/>
        <v>DENTRO DE BANDA</v>
      </c>
    </row>
    <row r="397" spans="1:25" x14ac:dyDescent="0.25">
      <c r="A397" s="4" t="s">
        <v>17</v>
      </c>
      <c r="B397" s="4" t="s">
        <v>18</v>
      </c>
      <c r="C397" s="4" t="s">
        <v>406</v>
      </c>
      <c r="D397" s="4" t="s">
        <v>407</v>
      </c>
      <c r="E397" s="7">
        <v>6106</v>
      </c>
      <c r="F397" s="4">
        <v>27</v>
      </c>
      <c r="G397" s="4" t="str">
        <f>+VLOOKUP(E397,CeCos!$A$2:$B$49,2,0)</f>
        <v>Aseguramiento De Calidad</v>
      </c>
      <c r="H397" s="4" t="s">
        <v>74</v>
      </c>
      <c r="I397" s="4" t="str">
        <f>+VLOOKUP(E397,CeCos!$A$2:$D$49,4,0)</f>
        <v>Calidad</v>
      </c>
      <c r="J397" s="4" t="s">
        <v>21</v>
      </c>
      <c r="K397" s="8">
        <v>36485</v>
      </c>
      <c r="L397" s="4">
        <v>25</v>
      </c>
      <c r="M397" s="4" t="s">
        <v>23</v>
      </c>
      <c r="N397" s="4" t="s">
        <v>105</v>
      </c>
      <c r="P397" s="4" t="s">
        <v>25</v>
      </c>
      <c r="R397" s="4" t="s">
        <v>106</v>
      </c>
      <c r="S397" s="4" t="s">
        <v>107</v>
      </c>
      <c r="T397" s="4" t="s">
        <v>108</v>
      </c>
      <c r="U397" s="4">
        <f>+VLOOKUP(N397,'[1]Reporte de Estructura - Dotació'!$O$6:$V$527,8,0)</f>
        <v>13</v>
      </c>
      <c r="V397" s="5">
        <v>820000</v>
      </c>
      <c r="W397" s="9">
        <f>+VLOOKUP(U397,'Bandas 2025'!$K$5:$N$16,4,0)</f>
        <v>1233179.9999999998</v>
      </c>
      <c r="X397" s="10">
        <f t="shared" si="13"/>
        <v>0.66494753401774287</v>
      </c>
      <c r="Y397" s="10" t="str">
        <f t="shared" si="14"/>
        <v>FUERA DE BANDA</v>
      </c>
    </row>
    <row r="398" spans="1:25" x14ac:dyDescent="0.25">
      <c r="A398" s="4" t="s">
        <v>17</v>
      </c>
      <c r="B398" s="4" t="s">
        <v>18</v>
      </c>
      <c r="C398" s="4" t="s">
        <v>920</v>
      </c>
      <c r="D398" s="4" t="s">
        <v>921</v>
      </c>
      <c r="E398" s="7">
        <v>6106</v>
      </c>
      <c r="F398" s="4">
        <v>27</v>
      </c>
      <c r="G398" s="4" t="str">
        <f>+VLOOKUP(E398,CeCos!$A$2:$B$49,2,0)</f>
        <v>Aseguramiento De Calidad</v>
      </c>
      <c r="H398" s="4" t="s">
        <v>74</v>
      </c>
      <c r="I398" s="4" t="str">
        <f>+VLOOKUP(E398,CeCos!$A$2:$D$49,4,0)</f>
        <v>Calidad</v>
      </c>
      <c r="J398" s="4" t="s">
        <v>21</v>
      </c>
      <c r="K398" s="8">
        <v>35731</v>
      </c>
      <c r="L398" s="4">
        <v>27</v>
      </c>
      <c r="M398" s="4" t="s">
        <v>23</v>
      </c>
      <c r="N398" s="4" t="s">
        <v>375</v>
      </c>
      <c r="P398" s="4" t="s">
        <v>25</v>
      </c>
      <c r="R398" s="4" t="s">
        <v>106</v>
      </c>
      <c r="S398" s="4" t="s">
        <v>107</v>
      </c>
      <c r="T398" s="4" t="s">
        <v>108</v>
      </c>
      <c r="U398" s="4">
        <f>+VLOOKUP(N398,'[1]Reporte de Estructura - Dotació'!$O$6:$V$527,8,0)</f>
        <v>15</v>
      </c>
      <c r="V398" s="5">
        <v>1207000</v>
      </c>
      <c r="W398" s="9">
        <f>+VLOOKUP(U398,'Bandas 2025'!$K$5:$N$16,4,0)</f>
        <v>2238729.1499999985</v>
      </c>
      <c r="X398" s="10">
        <f t="shared" si="13"/>
        <v>0.53914516635476017</v>
      </c>
      <c r="Y398" s="10" t="str">
        <f t="shared" si="14"/>
        <v>FUERA DE BANDA</v>
      </c>
    </row>
    <row r="399" spans="1:25" x14ac:dyDescent="0.25">
      <c r="A399" s="4" t="s">
        <v>17</v>
      </c>
      <c r="B399" s="4" t="s">
        <v>18</v>
      </c>
      <c r="C399" s="4" t="s">
        <v>671</v>
      </c>
      <c r="D399" s="4" t="s">
        <v>672</v>
      </c>
      <c r="E399" s="7">
        <v>2007</v>
      </c>
      <c r="F399" s="4">
        <v>61</v>
      </c>
      <c r="G399" s="4" t="str">
        <f>+VLOOKUP(E399,CeCos!$A$2:$B$49,2,0)</f>
        <v>Marketing Sabores</v>
      </c>
      <c r="H399" s="4" t="s">
        <v>22</v>
      </c>
      <c r="I399" s="4" t="str">
        <f>+VLOOKUP(E399,CeCos!$A$2:$D$49,4,0)</f>
        <v>Comercial Sabores</v>
      </c>
      <c r="J399" s="4" t="s">
        <v>21</v>
      </c>
      <c r="K399" s="8">
        <v>28024</v>
      </c>
      <c r="L399" s="4">
        <v>48</v>
      </c>
      <c r="M399" s="4" t="s">
        <v>46</v>
      </c>
      <c r="N399" s="4" t="s">
        <v>670</v>
      </c>
      <c r="P399" s="4" t="s">
        <v>25</v>
      </c>
      <c r="R399" s="4" t="s">
        <v>33</v>
      </c>
      <c r="S399" s="4" t="s">
        <v>34</v>
      </c>
      <c r="T399" s="4" t="s">
        <v>35</v>
      </c>
      <c r="U399" s="4">
        <f>+VLOOKUP(N399,'[1]Reporte de Estructura - Dotació'!$O$6:$V$527,8,0)</f>
        <v>14</v>
      </c>
      <c r="V399" s="5">
        <v>3000000</v>
      </c>
      <c r="W399" s="9">
        <f>+VLOOKUP(U399,'Bandas 2025'!$K$5:$N$16,4,0)</f>
        <v>1622267.4999999986</v>
      </c>
      <c r="X399" s="10">
        <f t="shared" si="13"/>
        <v>1.8492634537768911</v>
      </c>
      <c r="Y399" s="10" t="str">
        <f t="shared" si="14"/>
        <v>FUERA DE BANDA</v>
      </c>
    </row>
    <row r="400" spans="1:25" x14ac:dyDescent="0.25">
      <c r="A400" s="4" t="s">
        <v>17</v>
      </c>
      <c r="B400" s="4" t="s">
        <v>18</v>
      </c>
      <c r="C400" s="4" t="s">
        <v>1105</v>
      </c>
      <c r="D400" s="4" t="s">
        <v>1106</v>
      </c>
      <c r="E400" s="7">
        <v>6005</v>
      </c>
      <c r="F400" s="4">
        <v>27</v>
      </c>
      <c r="G400" s="4" t="str">
        <f>+VLOOKUP(E400,CeCos!$A$2:$B$49,2,0)</f>
        <v>Fabricación Y Envasado Mezclas Polvos</v>
      </c>
      <c r="H400" s="4" t="s">
        <v>74</v>
      </c>
      <c r="I400" s="4" t="str">
        <f>+VLOOKUP(E400,CeCos!$A$2:$D$49,4,0)</f>
        <v>Producción</v>
      </c>
      <c r="J400" s="4" t="s">
        <v>21</v>
      </c>
      <c r="K400" s="8">
        <v>31928</v>
      </c>
      <c r="L400" s="4">
        <v>37</v>
      </c>
      <c r="M400" s="4" t="s">
        <v>23</v>
      </c>
      <c r="N400" s="4" t="s">
        <v>136</v>
      </c>
      <c r="P400" s="4" t="s">
        <v>25</v>
      </c>
      <c r="R400" s="4" t="s">
        <v>417</v>
      </c>
      <c r="S400" s="4" t="s">
        <v>77</v>
      </c>
      <c r="T400" s="4" t="s">
        <v>418</v>
      </c>
      <c r="U400" s="4">
        <f>+VLOOKUP(N400,'[1]Reporte de Estructura - Dotació'!$O$6:$V$527,8,0)</f>
        <v>14</v>
      </c>
      <c r="V400" s="5">
        <v>1330000</v>
      </c>
      <c r="W400" s="9">
        <f>+VLOOKUP(U400,'Bandas 2025'!$K$5:$N$16,4,0)</f>
        <v>1622267.4999999986</v>
      </c>
      <c r="X400" s="10">
        <f t="shared" si="13"/>
        <v>0.81984013117442167</v>
      </c>
      <c r="Y400" s="10" t="str">
        <f t="shared" si="14"/>
        <v>DENTRO DE BANDA</v>
      </c>
    </row>
    <row r="401" spans="1:25" x14ac:dyDescent="0.25">
      <c r="A401" s="4" t="s">
        <v>17</v>
      </c>
      <c r="B401" s="4" t="s">
        <v>18</v>
      </c>
      <c r="C401" s="4" t="s">
        <v>290</v>
      </c>
      <c r="D401" s="4" t="s">
        <v>412</v>
      </c>
      <c r="E401" s="7">
        <v>6204</v>
      </c>
      <c r="F401" s="4">
        <v>27</v>
      </c>
      <c r="G401" s="4" t="str">
        <f>+VLOOKUP(E401,CeCos!$A$2:$B$49,2,0)</f>
        <v>Despacho</v>
      </c>
      <c r="H401" s="4" t="s">
        <v>74</v>
      </c>
      <c r="I401" s="4" t="str">
        <f>+VLOOKUP(E401,CeCos!$A$2:$D$49,4,0)</f>
        <v>Logística</v>
      </c>
      <c r="J401" s="4" t="s">
        <v>21</v>
      </c>
      <c r="K401" s="8">
        <v>24045</v>
      </c>
      <c r="L401" s="4">
        <v>59</v>
      </c>
      <c r="M401" s="4" t="s">
        <v>23</v>
      </c>
      <c r="N401" s="4" t="s">
        <v>289</v>
      </c>
      <c r="P401" s="4" t="s">
        <v>25</v>
      </c>
      <c r="R401" s="4" t="s">
        <v>409</v>
      </c>
      <c r="S401" s="4" t="s">
        <v>410</v>
      </c>
      <c r="T401" s="4" t="s">
        <v>411</v>
      </c>
      <c r="U401" s="4">
        <f>+VLOOKUP(N401,'[1]Reporte de Estructura - Dotació'!$O$6:$V$527,8,0)</f>
        <v>15</v>
      </c>
      <c r="V401" s="5">
        <v>1480000</v>
      </c>
      <c r="W401" s="9">
        <f>+VLOOKUP(U401,'Bandas 2025'!$K$5:$N$16,4,0)</f>
        <v>2238729.1499999985</v>
      </c>
      <c r="X401" s="10">
        <f t="shared" si="13"/>
        <v>0.66108935062555507</v>
      </c>
      <c r="Y401" s="10" t="str">
        <f t="shared" si="14"/>
        <v>FUERA DE BANDA</v>
      </c>
    </row>
    <row r="402" spans="1:25" x14ac:dyDescent="0.25">
      <c r="A402" s="4" t="s">
        <v>17</v>
      </c>
      <c r="B402" s="4" t="s">
        <v>18</v>
      </c>
      <c r="C402" s="4" t="s">
        <v>178</v>
      </c>
      <c r="D402" s="4" t="s">
        <v>710</v>
      </c>
      <c r="E402" s="7">
        <v>6101</v>
      </c>
      <c r="F402" s="4">
        <v>27</v>
      </c>
      <c r="G402" s="4" t="str">
        <f>+VLOOKUP(E402,CeCos!$A$2:$B$49,2,0)</f>
        <v>Control De Calidad</v>
      </c>
      <c r="H402" s="4" t="s">
        <v>74</v>
      </c>
      <c r="I402" s="4" t="str">
        <f>+VLOOKUP(E402,CeCos!$A$2:$D$49,4,0)</f>
        <v>Calidad</v>
      </c>
      <c r="J402" s="4" t="s">
        <v>21</v>
      </c>
      <c r="K402" s="8">
        <v>32868</v>
      </c>
      <c r="L402" s="4">
        <v>35</v>
      </c>
      <c r="M402" s="4" t="s">
        <v>23</v>
      </c>
      <c r="N402" s="4" t="s">
        <v>177</v>
      </c>
      <c r="P402" s="4" t="s">
        <v>25</v>
      </c>
      <c r="R402" s="4" t="s">
        <v>685</v>
      </c>
      <c r="S402" s="4" t="s">
        <v>686</v>
      </c>
      <c r="T402" s="4" t="s">
        <v>687</v>
      </c>
      <c r="U402" s="4">
        <f>+VLOOKUP(N402,'[1]Reporte de Estructura - Dotació'!$O$6:$V$527,8,0)</f>
        <v>16</v>
      </c>
      <c r="V402" s="5">
        <v>2800000</v>
      </c>
      <c r="W402" s="9">
        <f>+VLOOKUP(U402,'Bandas 2025'!$K$5:$N$16,4,0)</f>
        <v>3178995.3929999978</v>
      </c>
      <c r="X402" s="10">
        <f t="shared" si="13"/>
        <v>0.88078139596096039</v>
      </c>
      <c r="Y402" s="10" t="str">
        <f t="shared" si="14"/>
        <v>DENTRO DE BANDA</v>
      </c>
    </row>
    <row r="403" spans="1:25" x14ac:dyDescent="0.25">
      <c r="A403" s="4" t="s">
        <v>17</v>
      </c>
      <c r="B403" s="4" t="s">
        <v>18</v>
      </c>
      <c r="C403" s="4" t="s">
        <v>174</v>
      </c>
      <c r="D403" s="4" t="s">
        <v>175</v>
      </c>
      <c r="E403" s="7">
        <v>6101</v>
      </c>
      <c r="F403" s="4">
        <v>27</v>
      </c>
      <c r="G403" s="4" t="str">
        <f>+VLOOKUP(E403,CeCos!$A$2:$B$49,2,0)</f>
        <v>Control De Calidad</v>
      </c>
      <c r="H403" s="4" t="s">
        <v>74</v>
      </c>
      <c r="I403" s="4" t="str">
        <f>+VLOOKUP(E403,CeCos!$A$2:$D$49,4,0)</f>
        <v>Calidad</v>
      </c>
      <c r="J403" s="4" t="s">
        <v>21</v>
      </c>
      <c r="K403" s="8">
        <v>33397</v>
      </c>
      <c r="L403" s="4">
        <v>33</v>
      </c>
      <c r="M403" s="4" t="s">
        <v>23</v>
      </c>
      <c r="N403" s="4" t="s">
        <v>161</v>
      </c>
      <c r="P403" s="4" t="s">
        <v>25</v>
      </c>
      <c r="R403" s="4" t="s">
        <v>176</v>
      </c>
      <c r="S403" s="4" t="s">
        <v>177</v>
      </c>
      <c r="T403" s="4" t="s">
        <v>178</v>
      </c>
      <c r="U403" s="4">
        <f>+VLOOKUP(N403,'[1]Reporte de Estructura - Dotació'!$O$6:$V$527,8,0)</f>
        <v>13</v>
      </c>
      <c r="V403" s="5">
        <v>880000</v>
      </c>
      <c r="W403" s="9">
        <f>+VLOOKUP(U403,'Bandas 2025'!$K$5:$N$16,4,0)</f>
        <v>1233179.9999999998</v>
      </c>
      <c r="X403" s="10">
        <f t="shared" si="13"/>
        <v>0.71360223162879721</v>
      </c>
      <c r="Y403" s="10" t="str">
        <f t="shared" si="14"/>
        <v>FUERA DE BANDA</v>
      </c>
    </row>
    <row r="404" spans="1:25" x14ac:dyDescent="0.25">
      <c r="A404" s="4" t="s">
        <v>17</v>
      </c>
      <c r="B404" s="4" t="s">
        <v>18</v>
      </c>
      <c r="C404" s="4" t="s">
        <v>262</v>
      </c>
      <c r="D404" s="4" t="s">
        <v>708</v>
      </c>
      <c r="E404" s="7">
        <v>7201</v>
      </c>
      <c r="F404" s="4">
        <v>2</v>
      </c>
      <c r="G404" s="4" t="str">
        <f>+VLOOKUP(E404,CeCos!$A$2:$B$49,2,0)</f>
        <v>Administración</v>
      </c>
      <c r="H404" s="4" t="s">
        <v>45</v>
      </c>
      <c r="I404" s="4" t="str">
        <f>+VLOOKUP(E404,CeCos!$A$2:$D$49,4,0)</f>
        <v>Administración</v>
      </c>
      <c r="J404" s="4" t="s">
        <v>21</v>
      </c>
      <c r="K404" s="8">
        <v>25205</v>
      </c>
      <c r="L404" s="4">
        <v>56</v>
      </c>
      <c r="M404" s="4" t="s">
        <v>46</v>
      </c>
      <c r="N404" s="4" t="s">
        <v>261</v>
      </c>
      <c r="P404" s="4" t="s">
        <v>25</v>
      </c>
      <c r="R404" s="4" t="s">
        <v>614</v>
      </c>
      <c r="S404" s="4" t="s">
        <v>615</v>
      </c>
      <c r="T404" s="4" t="s">
        <v>616</v>
      </c>
      <c r="U404" s="4">
        <f>+VLOOKUP(N404,'[1]Reporte de Estructura - Dotació'!$O$6:$V$527,8,0)</f>
        <v>16</v>
      </c>
      <c r="V404" s="5">
        <v>2003400</v>
      </c>
      <c r="W404" s="9">
        <f>+VLOOKUP(U404,'Bandas 2025'!$K$5:$N$16,4,0)</f>
        <v>3178995.3929999978</v>
      </c>
      <c r="X404" s="10">
        <f t="shared" si="13"/>
        <v>0.63019908881006714</v>
      </c>
      <c r="Y404" s="10" t="str">
        <f t="shared" si="14"/>
        <v>FUERA DE BANDA</v>
      </c>
    </row>
    <row r="405" spans="1:25" x14ac:dyDescent="0.25">
      <c r="A405" s="4" t="s">
        <v>17</v>
      </c>
      <c r="B405" s="4" t="s">
        <v>18</v>
      </c>
      <c r="C405" s="4" t="s">
        <v>251</v>
      </c>
      <c r="D405" s="4" t="s">
        <v>252</v>
      </c>
      <c r="E405" s="7">
        <v>2011</v>
      </c>
      <c r="F405" s="4">
        <v>61</v>
      </c>
      <c r="G405" s="4" t="str">
        <f>+VLOOKUP(E405,CeCos!$A$2:$B$49,2,0)</f>
        <v>Muestras Sabores</v>
      </c>
      <c r="H405" s="4" t="s">
        <v>22</v>
      </c>
      <c r="I405" s="4" t="str">
        <f>+VLOOKUP(E405,CeCos!$A$2:$D$49,4,0)</f>
        <v>Laboratorio Sabores</v>
      </c>
      <c r="J405" s="4" t="s">
        <v>21</v>
      </c>
      <c r="K405" s="8">
        <v>30908</v>
      </c>
      <c r="L405" s="4">
        <v>40</v>
      </c>
      <c r="M405" s="4" t="s">
        <v>23</v>
      </c>
      <c r="N405" s="4" t="s">
        <v>84</v>
      </c>
      <c r="P405" s="4" t="s">
        <v>25</v>
      </c>
      <c r="R405" s="4" t="s">
        <v>146</v>
      </c>
      <c r="S405" s="4" t="s">
        <v>147</v>
      </c>
      <c r="T405" s="4" t="s">
        <v>148</v>
      </c>
      <c r="U405" s="4">
        <f>+VLOOKUP(N405,'[1]Reporte de Estructura - Dotació'!$O$6:$V$527,8,0)</f>
        <v>13</v>
      </c>
      <c r="V405" s="5">
        <v>904000</v>
      </c>
      <c r="W405" s="9">
        <f>+VLOOKUP(U405,'Bandas 2025'!$K$5:$N$16,4,0)</f>
        <v>1233179.9999999998</v>
      </c>
      <c r="X405" s="10">
        <f t="shared" si="13"/>
        <v>0.73306411067321897</v>
      </c>
      <c r="Y405" s="10" t="str">
        <f t="shared" si="14"/>
        <v>FUERA DE BANDA</v>
      </c>
    </row>
    <row r="406" spans="1:25" x14ac:dyDescent="0.25">
      <c r="A406" s="4" t="s">
        <v>17</v>
      </c>
      <c r="B406" s="4" t="s">
        <v>18</v>
      </c>
      <c r="C406" s="4" t="s">
        <v>253</v>
      </c>
      <c r="D406" s="4" t="s">
        <v>254</v>
      </c>
      <c r="E406" s="7">
        <v>2004</v>
      </c>
      <c r="F406" s="4">
        <v>61</v>
      </c>
      <c r="G406" s="4" t="str">
        <f>+VLOOKUP(E406,CeCos!$A$2:$B$49,2,0)</f>
        <v>Desarrollo Sabores Salados</v>
      </c>
      <c r="H406" s="4" t="s">
        <v>22</v>
      </c>
      <c r="I406" s="4" t="str">
        <f>+VLOOKUP(E406,CeCos!$A$2:$D$49,4,0)</f>
        <v>Laboratorio Sabores</v>
      </c>
      <c r="J406" s="4" t="s">
        <v>21</v>
      </c>
      <c r="K406" s="8">
        <v>37643</v>
      </c>
      <c r="L406" s="4">
        <v>22</v>
      </c>
      <c r="M406" s="4" t="s">
        <v>23</v>
      </c>
      <c r="N406" s="4" t="s">
        <v>84</v>
      </c>
      <c r="P406" s="4" t="s">
        <v>25</v>
      </c>
      <c r="R406" s="4" t="s">
        <v>39</v>
      </c>
      <c r="S406" s="4" t="s">
        <v>40</v>
      </c>
      <c r="T406" s="4" t="s">
        <v>41</v>
      </c>
      <c r="U406" s="4">
        <f>+VLOOKUP(N406,'[1]Reporte de Estructura - Dotació'!$O$6:$V$527,8,0)</f>
        <v>13</v>
      </c>
      <c r="V406" s="5">
        <v>682000</v>
      </c>
      <c r="W406" s="9">
        <f>+VLOOKUP(U406,'Bandas 2025'!$K$5:$N$16,4,0)</f>
        <v>1233179.9999999998</v>
      </c>
      <c r="X406" s="10">
        <f t="shared" si="13"/>
        <v>0.55304172951231789</v>
      </c>
      <c r="Y406" s="10" t="str">
        <f t="shared" si="14"/>
        <v>FUERA DE BANDA</v>
      </c>
    </row>
    <row r="407" spans="1:25" x14ac:dyDescent="0.25">
      <c r="A407" s="4" t="s">
        <v>17</v>
      </c>
      <c r="B407" s="4" t="s">
        <v>18</v>
      </c>
      <c r="C407" s="4" t="s">
        <v>530</v>
      </c>
      <c r="D407" s="4" t="s">
        <v>531</v>
      </c>
      <c r="E407" s="7">
        <v>6005</v>
      </c>
      <c r="F407" s="4">
        <v>27</v>
      </c>
      <c r="G407" s="4" t="str">
        <f>+VLOOKUP(E407,CeCos!$A$2:$B$49,2,0)</f>
        <v>Fabricación Y Envasado Mezclas Polvos</v>
      </c>
      <c r="H407" s="4" t="s">
        <v>74</v>
      </c>
      <c r="I407" s="4" t="str">
        <f>+VLOOKUP(E407,CeCos!$A$2:$D$49,4,0)</f>
        <v>Producción</v>
      </c>
      <c r="J407" s="4" t="s">
        <v>21</v>
      </c>
      <c r="K407" s="8">
        <v>26702</v>
      </c>
      <c r="L407" s="4">
        <v>52</v>
      </c>
      <c r="M407" s="4" t="s">
        <v>46</v>
      </c>
      <c r="N407" s="4" t="s">
        <v>111</v>
      </c>
      <c r="P407" s="4" t="s">
        <v>25</v>
      </c>
      <c r="R407" s="4" t="s">
        <v>417</v>
      </c>
      <c r="S407" s="4" t="s">
        <v>77</v>
      </c>
      <c r="T407" s="4" t="s">
        <v>418</v>
      </c>
      <c r="U407" s="4">
        <f>+VLOOKUP(N407,'[1]Reporte de Estructura - Dotació'!$O$6:$V$527,8,0)</f>
        <v>11</v>
      </c>
      <c r="V407" s="5">
        <v>750000</v>
      </c>
      <c r="W407" s="9">
        <f>+VLOOKUP(U407,'Bandas 2025'!$K$5:$N$16,4,0)</f>
        <v>758892.33870967734</v>
      </c>
      <c r="X407" s="10">
        <f t="shared" si="13"/>
        <v>0.98828247663588653</v>
      </c>
      <c r="Y407" s="10" t="str">
        <f t="shared" si="14"/>
        <v>DENTRO DE BANDA</v>
      </c>
    </row>
    <row r="408" spans="1:25" x14ac:dyDescent="0.25">
      <c r="A408" s="4" t="s">
        <v>17</v>
      </c>
      <c r="B408" s="4" t="s">
        <v>18</v>
      </c>
      <c r="C408" s="4" t="s">
        <v>340</v>
      </c>
      <c r="D408" s="4" t="s">
        <v>341</v>
      </c>
      <c r="E408" s="7">
        <v>7101</v>
      </c>
      <c r="F408" s="4">
        <v>2</v>
      </c>
      <c r="G408" s="4" t="str">
        <f>+VLOOKUP(E408,CeCos!$A$2:$B$49,2,0)</f>
        <v>Informática</v>
      </c>
      <c r="H408" s="4" t="s">
        <v>45</v>
      </c>
      <c r="I408" s="4" t="str">
        <f>+VLOOKUP(E408,CeCos!$A$2:$D$49,4,0)</f>
        <v>T.I</v>
      </c>
      <c r="J408" s="4" t="s">
        <v>21</v>
      </c>
      <c r="K408" s="8">
        <v>28661</v>
      </c>
      <c r="L408" s="4">
        <v>46</v>
      </c>
      <c r="M408" s="4" t="s">
        <v>46</v>
      </c>
      <c r="N408" s="4" t="s">
        <v>60</v>
      </c>
      <c r="P408" s="4" t="s">
        <v>25</v>
      </c>
      <c r="R408" s="4" t="s">
        <v>61</v>
      </c>
      <c r="S408" s="4" t="s">
        <v>62</v>
      </c>
      <c r="T408" s="4" t="s">
        <v>63</v>
      </c>
      <c r="U408" s="4">
        <f>+VLOOKUP(N408,'[1]Reporte de Estructura - Dotació'!$O$6:$V$527,8,0)</f>
        <v>15</v>
      </c>
      <c r="V408" s="5">
        <v>2600000</v>
      </c>
      <c r="W408" s="9">
        <f>+VLOOKUP(U408,'Bandas 2025'!$K$5:$N$16,4,0)</f>
        <v>2238729.1499999985</v>
      </c>
      <c r="X408" s="10">
        <f t="shared" si="13"/>
        <v>1.1613731835313805</v>
      </c>
      <c r="Y408" s="10" t="str">
        <f t="shared" si="14"/>
        <v>DENTRO DE BANDA</v>
      </c>
    </row>
    <row r="409" spans="1:25" x14ac:dyDescent="0.25">
      <c r="A409" s="4" t="s">
        <v>17</v>
      </c>
      <c r="B409" s="4" t="s">
        <v>18</v>
      </c>
      <c r="C409" s="4" t="s">
        <v>938</v>
      </c>
      <c r="D409" s="4" t="s">
        <v>939</v>
      </c>
      <c r="E409" s="7">
        <v>6204</v>
      </c>
      <c r="F409" s="4">
        <v>27</v>
      </c>
      <c r="G409" s="4" t="str">
        <f>+VLOOKUP(E409,CeCos!$A$2:$B$49,2,0)</f>
        <v>Despacho</v>
      </c>
      <c r="H409" s="4" t="s">
        <v>74</v>
      </c>
      <c r="I409" s="4" t="str">
        <f>+VLOOKUP(E409,CeCos!$A$2:$D$49,4,0)</f>
        <v>Logística</v>
      </c>
      <c r="J409" s="4" t="s">
        <v>21</v>
      </c>
      <c r="K409" s="8">
        <v>35140</v>
      </c>
      <c r="L409" s="4">
        <v>29</v>
      </c>
      <c r="M409" s="4" t="s">
        <v>23</v>
      </c>
      <c r="N409" s="4" t="s">
        <v>273</v>
      </c>
      <c r="P409" s="4" t="s">
        <v>25</v>
      </c>
      <c r="R409" s="4" t="s">
        <v>140</v>
      </c>
      <c r="S409" s="4" t="s">
        <v>141</v>
      </c>
      <c r="T409" s="4" t="s">
        <v>142</v>
      </c>
      <c r="U409" s="4">
        <f>+VLOOKUP(N409,'[1]Reporte de Estructura - Dotació'!$O$6:$V$527,8,0)</f>
        <v>10</v>
      </c>
      <c r="V409" s="5">
        <v>635000</v>
      </c>
      <c r="W409" s="9">
        <f>+VLOOKUP(U409,'Bandas 2025'!$K$5:$N$16,4,0)</f>
        <v>638323.5294117647</v>
      </c>
      <c r="X409" s="10">
        <f t="shared" si="13"/>
        <v>0.99479334654195273</v>
      </c>
      <c r="Y409" s="10" t="str">
        <f t="shared" si="14"/>
        <v>DENTRO DE BANDA</v>
      </c>
    </row>
    <row r="410" spans="1:25" x14ac:dyDescent="0.25">
      <c r="A410" s="4" t="s">
        <v>299</v>
      </c>
      <c r="B410" s="4" t="s">
        <v>18</v>
      </c>
      <c r="C410" s="4" t="s">
        <v>599</v>
      </c>
      <c r="D410" s="4" t="s">
        <v>600</v>
      </c>
      <c r="E410" s="7">
        <v>6012</v>
      </c>
      <c r="F410" s="4">
        <v>104</v>
      </c>
      <c r="G410" s="4" t="str">
        <f>+VLOOKUP(E410,CeCos!$A$2:$B$49,2,0)</f>
        <v>Planta Secado 2</v>
      </c>
      <c r="H410" s="4" t="s">
        <v>74</v>
      </c>
      <c r="I410" s="4" t="str">
        <f>+VLOOKUP(E410,CeCos!$A$2:$D$49,4,0)</f>
        <v>Producción</v>
      </c>
      <c r="J410" s="4" t="s">
        <v>21</v>
      </c>
      <c r="K410" s="8">
        <v>32833</v>
      </c>
      <c r="L410" s="4">
        <v>35</v>
      </c>
      <c r="M410" s="4" t="s">
        <v>23</v>
      </c>
      <c r="N410" s="4" t="s">
        <v>136</v>
      </c>
      <c r="P410" s="4" t="s">
        <v>303</v>
      </c>
      <c r="R410" s="4" t="s">
        <v>76</v>
      </c>
      <c r="S410" s="4" t="s">
        <v>77</v>
      </c>
      <c r="T410" s="4" t="s">
        <v>78</v>
      </c>
      <c r="U410" s="4">
        <f>+VLOOKUP(N410,'[1]Reporte de Estructura - Dotació'!$O$6:$V$527,8,0)</f>
        <v>14</v>
      </c>
      <c r="V410" s="5">
        <v>1650000</v>
      </c>
      <c r="W410" s="9">
        <f>+VLOOKUP(U410,'Bandas 2025'!$K$5:$N$16,4,0)</f>
        <v>1622267.4999999986</v>
      </c>
      <c r="X410" s="10">
        <f t="shared" si="13"/>
        <v>1.0170948995772902</v>
      </c>
      <c r="Y410" s="10" t="str">
        <f t="shared" si="14"/>
        <v>DENTRO DE BANDA</v>
      </c>
    </row>
    <row r="411" spans="1:25" x14ac:dyDescent="0.25">
      <c r="A411" s="4" t="s">
        <v>17</v>
      </c>
      <c r="B411" s="4" t="s">
        <v>18</v>
      </c>
      <c r="C411" s="4" t="s">
        <v>394</v>
      </c>
      <c r="D411" s="4" t="s">
        <v>395</v>
      </c>
      <c r="E411" s="7">
        <v>6101</v>
      </c>
      <c r="F411" s="4">
        <v>27</v>
      </c>
      <c r="G411" s="4" t="str">
        <f>+VLOOKUP(E411,CeCos!$A$2:$B$49,2,0)</f>
        <v>Control De Calidad</v>
      </c>
      <c r="H411" s="4" t="s">
        <v>74</v>
      </c>
      <c r="I411" s="4" t="str">
        <f>+VLOOKUP(E411,CeCos!$A$2:$D$49,4,0)</f>
        <v>Calidad</v>
      </c>
      <c r="J411" s="4" t="s">
        <v>21</v>
      </c>
      <c r="K411" s="8">
        <v>34611</v>
      </c>
      <c r="L411" s="4">
        <v>30</v>
      </c>
      <c r="M411" s="4" t="s">
        <v>23</v>
      </c>
      <c r="N411" s="4" t="s">
        <v>396</v>
      </c>
      <c r="P411" s="4" t="s">
        <v>25</v>
      </c>
      <c r="R411" s="4" t="s">
        <v>176</v>
      </c>
      <c r="S411" s="4" t="s">
        <v>177</v>
      </c>
      <c r="T411" s="4" t="s">
        <v>178</v>
      </c>
      <c r="U411" s="4">
        <f>+VLOOKUP(N411,'[1]Reporte de Estructura - Dotació'!$O$6:$V$527,8,0)</f>
        <v>15</v>
      </c>
      <c r="V411" s="5">
        <v>1242000</v>
      </c>
      <c r="W411" s="9">
        <f>+VLOOKUP(U411,'Bandas 2025'!$K$5:$N$16,4,0)</f>
        <v>2238729.1499999985</v>
      </c>
      <c r="X411" s="10">
        <f t="shared" si="13"/>
        <v>0.55477903613306723</v>
      </c>
      <c r="Y411" s="10" t="str">
        <f t="shared" si="14"/>
        <v>FUERA DE BANDA</v>
      </c>
    </row>
    <row r="412" spans="1:25" x14ac:dyDescent="0.25">
      <c r="A412" s="4" t="s">
        <v>17</v>
      </c>
      <c r="B412" s="4" t="s">
        <v>18</v>
      </c>
      <c r="C412" s="4" t="s">
        <v>532</v>
      </c>
      <c r="D412" s="4" t="s">
        <v>533</v>
      </c>
      <c r="E412" s="7">
        <v>6002</v>
      </c>
      <c r="F412" s="4">
        <v>27</v>
      </c>
      <c r="G412" s="4" t="str">
        <f>+VLOOKUP(E412,CeCos!$A$2:$B$49,2,0)</f>
        <v>Fabricación Y Envasado De Fragancias</v>
      </c>
      <c r="H412" s="4" t="s">
        <v>74</v>
      </c>
      <c r="I412" s="4" t="str">
        <f>+VLOOKUP(E412,CeCos!$A$2:$D$49,4,0)</f>
        <v>Producción</v>
      </c>
      <c r="J412" s="4" t="s">
        <v>21</v>
      </c>
      <c r="K412" s="8">
        <v>21754</v>
      </c>
      <c r="L412" s="4">
        <v>65</v>
      </c>
      <c r="M412" s="4" t="s">
        <v>46</v>
      </c>
      <c r="N412" s="4" t="s">
        <v>111</v>
      </c>
      <c r="P412" s="4" t="s">
        <v>25</v>
      </c>
      <c r="R412" s="4" t="s">
        <v>461</v>
      </c>
      <c r="S412" s="4" t="s">
        <v>77</v>
      </c>
      <c r="T412" s="4" t="s">
        <v>462</v>
      </c>
      <c r="U412" s="4">
        <f>+VLOOKUP(N412,'[1]Reporte de Estructura - Dotació'!$O$6:$V$527,8,0)</f>
        <v>11</v>
      </c>
      <c r="V412" s="5">
        <v>719000</v>
      </c>
      <c r="W412" s="9">
        <f>+VLOOKUP(U412,'Bandas 2025'!$K$5:$N$16,4,0)</f>
        <v>758892.33870967734</v>
      </c>
      <c r="X412" s="10">
        <f t="shared" si="13"/>
        <v>0.9474334676016033</v>
      </c>
      <c r="Y412" s="10" t="str">
        <f t="shared" si="14"/>
        <v>DENTRO DE BANDA</v>
      </c>
    </row>
    <row r="413" spans="1:25" x14ac:dyDescent="0.25">
      <c r="A413" s="4" t="s">
        <v>17</v>
      </c>
      <c r="B413" s="4" t="s">
        <v>18</v>
      </c>
      <c r="C413" s="4" t="s">
        <v>770</v>
      </c>
      <c r="D413" s="4" t="s">
        <v>771</v>
      </c>
      <c r="E413" s="7">
        <v>3002</v>
      </c>
      <c r="F413" s="4">
        <v>22</v>
      </c>
      <c r="G413" s="4" t="str">
        <f>+VLOOKUP(E413,CeCos!$A$2:$B$49,2,0)</f>
        <v>Ventas Fragancias</v>
      </c>
      <c r="H413" s="4" t="s">
        <v>151</v>
      </c>
      <c r="I413" s="4" t="str">
        <f>+VLOOKUP(E413,CeCos!$A$2:$D$49,4,0)</f>
        <v>Comercial Fragancias</v>
      </c>
      <c r="J413" s="4" t="s">
        <v>21</v>
      </c>
      <c r="K413" s="8">
        <v>27888</v>
      </c>
      <c r="L413" s="4">
        <v>48</v>
      </c>
      <c r="M413" s="4" t="s">
        <v>46</v>
      </c>
      <c r="N413" s="4" t="s">
        <v>24</v>
      </c>
      <c r="P413" s="4" t="s">
        <v>25</v>
      </c>
      <c r="R413" s="4" t="s">
        <v>1414</v>
      </c>
      <c r="S413" s="4" t="s">
        <v>1408</v>
      </c>
      <c r="T413" s="4" t="s">
        <v>764</v>
      </c>
      <c r="U413" s="4">
        <f>+VLOOKUP(N413,'[1]Reporte de Estructura - Dotació'!$O$6:$V$527,8,0)</f>
        <v>15</v>
      </c>
      <c r="V413" s="5">
        <v>3650000</v>
      </c>
      <c r="W413" s="9">
        <f>+VLOOKUP(U413,'Bandas 2025'!$K$5:$N$16,4,0)</f>
        <v>2238729.1499999985</v>
      </c>
      <c r="X413" s="10">
        <f t="shared" si="13"/>
        <v>1.6303892768805921</v>
      </c>
      <c r="Y413" s="10" t="str">
        <f t="shared" si="14"/>
        <v>FUERA DE BANDA</v>
      </c>
    </row>
    <row r="414" spans="1:25" x14ac:dyDescent="0.25">
      <c r="A414" s="4" t="s">
        <v>17</v>
      </c>
      <c r="B414" s="4" t="s">
        <v>18</v>
      </c>
      <c r="C414" s="4" t="s">
        <v>859</v>
      </c>
      <c r="D414" s="4" t="s">
        <v>860</v>
      </c>
      <c r="E414" s="7">
        <v>6003</v>
      </c>
      <c r="F414" s="4">
        <v>27</v>
      </c>
      <c r="G414" s="4" t="str">
        <f>+VLOOKUP(E414,CeCos!$A$2:$B$49,2,0)</f>
        <v>Fabricación Y Envasado De Esencias</v>
      </c>
      <c r="H414" s="4" t="s">
        <v>74</v>
      </c>
      <c r="I414" s="4" t="str">
        <f>+VLOOKUP(E414,CeCos!$A$2:$D$49,4,0)</f>
        <v>Producción</v>
      </c>
      <c r="J414" s="4" t="s">
        <v>31</v>
      </c>
      <c r="K414" s="8">
        <v>35915</v>
      </c>
      <c r="L414" s="4">
        <v>26</v>
      </c>
      <c r="M414" s="4" t="s">
        <v>23</v>
      </c>
      <c r="N414" s="4" t="s">
        <v>111</v>
      </c>
      <c r="P414" s="4" t="s">
        <v>25</v>
      </c>
      <c r="R414" s="4" t="s">
        <v>421</v>
      </c>
      <c r="S414" s="4" t="s">
        <v>77</v>
      </c>
      <c r="T414" s="4" t="s">
        <v>422</v>
      </c>
      <c r="U414" s="4">
        <f>+VLOOKUP(N414,'[1]Reporte de Estructura - Dotació'!$O$6:$V$527,8,0)</f>
        <v>11</v>
      </c>
      <c r="V414" s="5">
        <v>580000</v>
      </c>
      <c r="W414" s="9">
        <f>+VLOOKUP(U414,'Bandas 2025'!$K$5:$N$16,4,0)</f>
        <v>758892.33870967734</v>
      </c>
      <c r="X414" s="10">
        <f t="shared" si="13"/>
        <v>0.76427178193175227</v>
      </c>
      <c r="Y414" s="10" t="str">
        <f t="shared" si="14"/>
        <v>FUERA DE BANDA</v>
      </c>
    </row>
    <row r="415" spans="1:25" x14ac:dyDescent="0.25">
      <c r="A415" s="4" t="s">
        <v>17</v>
      </c>
      <c r="B415" s="4" t="s">
        <v>18</v>
      </c>
      <c r="C415" s="4" t="s">
        <v>797</v>
      </c>
      <c r="D415" s="4" t="s">
        <v>798</v>
      </c>
      <c r="E415" s="7">
        <v>6001</v>
      </c>
      <c r="F415" s="4">
        <v>27</v>
      </c>
      <c r="G415" s="4" t="str">
        <f>+VLOOKUP(E415,CeCos!$A$2:$B$49,2,0)</f>
        <v>Administración Gral De Producción</v>
      </c>
      <c r="H415" s="4" t="s">
        <v>74</v>
      </c>
      <c r="I415" s="4" t="str">
        <f>+VLOOKUP(E415,CeCos!$A$2:$D$49,4,0)</f>
        <v>Producción</v>
      </c>
      <c r="J415" s="4" t="s">
        <v>21</v>
      </c>
      <c r="K415" s="8">
        <v>31068</v>
      </c>
      <c r="L415" s="4">
        <v>40</v>
      </c>
      <c r="M415" s="4" t="s">
        <v>46</v>
      </c>
      <c r="N415" s="4" t="s">
        <v>111</v>
      </c>
      <c r="P415" s="4" t="s">
        <v>25</v>
      </c>
      <c r="R415" s="4" t="s">
        <v>560</v>
      </c>
      <c r="S415" s="4" t="s">
        <v>561</v>
      </c>
      <c r="T415" s="4" t="s">
        <v>562</v>
      </c>
      <c r="U415" s="4">
        <f>+VLOOKUP(N415,'[1]Reporte de Estructura - Dotació'!$O$6:$V$527,8,0)</f>
        <v>11</v>
      </c>
      <c r="V415" s="5">
        <v>675000</v>
      </c>
      <c r="W415" s="9">
        <f>+VLOOKUP(U415,'Bandas 2025'!$K$5:$N$16,4,0)</f>
        <v>758892.33870967734</v>
      </c>
      <c r="X415" s="10">
        <f t="shared" si="13"/>
        <v>0.88945422897229787</v>
      </c>
      <c r="Y415" s="10" t="str">
        <f t="shared" si="14"/>
        <v>DENTRO DE BANDA</v>
      </c>
    </row>
    <row r="416" spans="1:25" x14ac:dyDescent="0.25">
      <c r="A416" s="4" t="s">
        <v>17</v>
      </c>
      <c r="B416" s="4" t="s">
        <v>18</v>
      </c>
      <c r="C416" s="4" t="s">
        <v>1076</v>
      </c>
      <c r="D416" s="4" t="s">
        <v>1077</v>
      </c>
      <c r="E416" s="7">
        <v>6013</v>
      </c>
      <c r="F416" s="4">
        <v>27</v>
      </c>
      <c r="G416" s="4" t="str">
        <f>+VLOOKUP(E416,CeCos!$A$2:$B$49,2,0)</f>
        <v>Planta Mezclado 2</v>
      </c>
      <c r="H416" s="4" t="s">
        <v>74</v>
      </c>
      <c r="I416" s="4" t="str">
        <f>+VLOOKUP(E416,CeCos!$A$2:$D$49,4,0)</f>
        <v>Producción</v>
      </c>
      <c r="J416" s="4" t="s">
        <v>21</v>
      </c>
      <c r="K416" s="8">
        <v>27177</v>
      </c>
      <c r="L416" s="4">
        <v>50</v>
      </c>
      <c r="M416" s="4" t="s">
        <v>116</v>
      </c>
      <c r="N416" s="4" t="s">
        <v>111</v>
      </c>
      <c r="P416" s="4" t="s">
        <v>25</v>
      </c>
      <c r="R416" s="4" t="s">
        <v>76</v>
      </c>
      <c r="S416" s="4" t="s">
        <v>77</v>
      </c>
      <c r="T416" s="4" t="s">
        <v>78</v>
      </c>
      <c r="U416" s="4">
        <f>+VLOOKUP(N416,'[1]Reporte de Estructura - Dotació'!$O$6:$V$527,8,0)</f>
        <v>11</v>
      </c>
      <c r="V416" s="5">
        <v>760000</v>
      </c>
      <c r="W416" s="9">
        <f>+VLOOKUP(U416,'Bandas 2025'!$K$5:$N$16,4,0)</f>
        <v>758892.33870967734</v>
      </c>
      <c r="X416" s="10">
        <f t="shared" si="13"/>
        <v>1.001459576324365</v>
      </c>
      <c r="Y416" s="10" t="str">
        <f t="shared" si="14"/>
        <v>DENTRO DE BANDA</v>
      </c>
    </row>
    <row r="417" spans="1:25" x14ac:dyDescent="0.25">
      <c r="A417" s="4" t="s">
        <v>42</v>
      </c>
      <c r="B417" s="4" t="s">
        <v>18</v>
      </c>
      <c r="C417" s="4" t="s">
        <v>132</v>
      </c>
      <c r="D417" s="4" t="s">
        <v>133</v>
      </c>
      <c r="E417" s="7">
        <v>6003</v>
      </c>
      <c r="F417" s="4">
        <v>90</v>
      </c>
      <c r="G417" s="4" t="s">
        <v>1334</v>
      </c>
      <c r="H417" s="4" t="s">
        <v>74</v>
      </c>
      <c r="I417" s="4" t="str">
        <f>+VLOOKUP(E417,CeCos!$A$2:$D$49,4,0)</f>
        <v>Producción</v>
      </c>
      <c r="J417" s="4" t="s">
        <v>21</v>
      </c>
      <c r="K417" s="8">
        <v>37513</v>
      </c>
      <c r="L417" s="4">
        <v>22</v>
      </c>
      <c r="M417" s="4" t="s">
        <v>23</v>
      </c>
      <c r="N417" s="4" t="s">
        <v>111</v>
      </c>
      <c r="P417" s="4" t="s">
        <v>48</v>
      </c>
      <c r="R417" s="4" t="s">
        <v>94</v>
      </c>
      <c r="S417" s="4" t="s">
        <v>77</v>
      </c>
      <c r="T417" s="4" t="s">
        <v>95</v>
      </c>
      <c r="U417" s="4">
        <f>+VLOOKUP(N417,'[1]Reporte de Estructura - Dotació'!$O$6:$V$527,8,0)</f>
        <v>11</v>
      </c>
      <c r="V417" s="5">
        <v>595000</v>
      </c>
      <c r="W417" s="9">
        <f>+VLOOKUP(U417,'Bandas 2025'!$K$5:$N$16,4,0)</f>
        <v>758892.33870967734</v>
      </c>
      <c r="X417" s="10">
        <f t="shared" si="13"/>
        <v>0.78403743146447002</v>
      </c>
      <c r="Y417" s="10" t="str">
        <f t="shared" si="14"/>
        <v>FUERA DE BANDA</v>
      </c>
    </row>
    <row r="418" spans="1:25" x14ac:dyDescent="0.25">
      <c r="A418" s="4" t="s">
        <v>17</v>
      </c>
      <c r="B418" s="4" t="s">
        <v>18</v>
      </c>
      <c r="C418" s="4" t="s">
        <v>809</v>
      </c>
      <c r="D418" s="4" t="s">
        <v>810</v>
      </c>
      <c r="E418" s="7">
        <v>6003</v>
      </c>
      <c r="F418" s="4">
        <v>27</v>
      </c>
      <c r="G418" s="4" t="str">
        <f>+VLOOKUP(E418,CeCos!$A$2:$B$49,2,0)</f>
        <v>Fabricación Y Envasado De Esencias</v>
      </c>
      <c r="H418" s="4" t="s">
        <v>74</v>
      </c>
      <c r="I418" s="4" t="str">
        <f>+VLOOKUP(E418,CeCos!$A$2:$D$49,4,0)</f>
        <v>Producción</v>
      </c>
      <c r="J418" s="4" t="s">
        <v>21</v>
      </c>
      <c r="K418" s="8">
        <v>36743</v>
      </c>
      <c r="L418" s="4">
        <v>24</v>
      </c>
      <c r="M418" s="4" t="s">
        <v>23</v>
      </c>
      <c r="N418" s="4" t="s">
        <v>136</v>
      </c>
      <c r="P418" s="4" t="s">
        <v>25</v>
      </c>
      <c r="R418" s="4" t="s">
        <v>421</v>
      </c>
      <c r="S418" s="4" t="s">
        <v>77</v>
      </c>
      <c r="T418" s="4" t="s">
        <v>422</v>
      </c>
      <c r="U418" s="4">
        <f>+VLOOKUP(N418,'[1]Reporte de Estructura - Dotació'!$O$6:$V$527,8,0)</f>
        <v>14</v>
      </c>
      <c r="V418" s="5">
        <v>1100000</v>
      </c>
      <c r="W418" s="9">
        <f>+VLOOKUP(U418,'Bandas 2025'!$K$5:$N$16,4,0)</f>
        <v>1622267.4999999986</v>
      </c>
      <c r="X418" s="10">
        <f t="shared" si="13"/>
        <v>0.67806326638486003</v>
      </c>
      <c r="Y418" s="10" t="str">
        <f t="shared" si="14"/>
        <v>FUERA DE BANDA</v>
      </c>
    </row>
    <row r="419" spans="1:25" x14ac:dyDescent="0.25">
      <c r="A419" s="4" t="s">
        <v>17</v>
      </c>
      <c r="B419" s="4" t="s">
        <v>18</v>
      </c>
      <c r="C419" s="4" t="s">
        <v>534</v>
      </c>
      <c r="D419" s="4" t="s">
        <v>535</v>
      </c>
      <c r="E419" s="7">
        <v>6002</v>
      </c>
      <c r="F419" s="4">
        <v>27</v>
      </c>
      <c r="G419" s="4" t="str">
        <f>+VLOOKUP(E419,CeCos!$A$2:$B$49,2,0)</f>
        <v>Fabricación Y Envasado De Fragancias</v>
      </c>
      <c r="H419" s="4" t="s">
        <v>74</v>
      </c>
      <c r="I419" s="4" t="str">
        <f>+VLOOKUP(E419,CeCos!$A$2:$D$49,4,0)</f>
        <v>Producción</v>
      </c>
      <c r="J419" s="4" t="s">
        <v>536</v>
      </c>
      <c r="K419" s="8">
        <v>32352</v>
      </c>
      <c r="L419" s="4">
        <v>36</v>
      </c>
      <c r="M419" s="4" t="s">
        <v>23</v>
      </c>
      <c r="N419" s="4" t="s">
        <v>111</v>
      </c>
      <c r="P419" s="4" t="s">
        <v>25</v>
      </c>
      <c r="R419" s="4" t="s">
        <v>461</v>
      </c>
      <c r="S419" s="4" t="s">
        <v>77</v>
      </c>
      <c r="T419" s="4" t="s">
        <v>462</v>
      </c>
      <c r="U419" s="4">
        <f>+VLOOKUP(N419,'[1]Reporte de Estructura - Dotació'!$O$6:$V$527,8,0)</f>
        <v>11</v>
      </c>
      <c r="V419" s="5">
        <v>925000</v>
      </c>
      <c r="W419" s="9">
        <f>+VLOOKUP(U419,'Bandas 2025'!$K$5:$N$16,4,0)</f>
        <v>758892.33870967734</v>
      </c>
      <c r="X419" s="10">
        <f t="shared" si="13"/>
        <v>1.2188817211842602</v>
      </c>
      <c r="Y419" s="10" t="str">
        <f t="shared" si="14"/>
        <v>FUERA DE BANDA</v>
      </c>
    </row>
    <row r="420" spans="1:25" x14ac:dyDescent="0.25">
      <c r="A420" s="4" t="s">
        <v>42</v>
      </c>
      <c r="B420" s="4" t="s">
        <v>18</v>
      </c>
      <c r="C420" s="4" t="s">
        <v>87</v>
      </c>
      <c r="D420" s="4" t="s">
        <v>1082</v>
      </c>
      <c r="E420" s="7">
        <v>2001</v>
      </c>
      <c r="F420" s="4">
        <v>95</v>
      </c>
      <c r="G420" s="4" t="str">
        <f>+VLOOKUP(E420,CeCos!$A$2:$B$49,2,0)</f>
        <v>Desarrollo Sabores General</v>
      </c>
      <c r="H420" s="4" t="s">
        <v>22</v>
      </c>
      <c r="I420" s="4" t="str">
        <f>+VLOOKUP(E420,CeCos!$A$2:$D$49,4,0)</f>
        <v>Laboratorio Sabores</v>
      </c>
      <c r="J420" s="4" t="s">
        <v>21</v>
      </c>
      <c r="K420" s="8">
        <v>33518</v>
      </c>
      <c r="L420" s="4">
        <v>33</v>
      </c>
      <c r="M420" s="4" t="s">
        <v>23</v>
      </c>
      <c r="N420" s="4" t="s">
        <v>86</v>
      </c>
      <c r="P420" s="4" t="s">
        <v>48</v>
      </c>
      <c r="R420" s="4" t="s">
        <v>99</v>
      </c>
      <c r="S420" s="4" t="s">
        <v>47</v>
      </c>
      <c r="T420" s="4" t="s">
        <v>43</v>
      </c>
      <c r="U420" s="4">
        <f>+VLOOKUP(N420,'[1]Reporte de Estructura - Dotació'!$O$6:$V$527,8,0)</f>
        <v>17</v>
      </c>
      <c r="V420" s="5">
        <v>3300000</v>
      </c>
      <c r="W420" s="9">
        <f>+VLOOKUP(U420,'Bandas 2025'!$K$5:$N$16,4,0)</f>
        <v>4577753.3659199979</v>
      </c>
      <c r="X420" s="10">
        <f t="shared" si="13"/>
        <v>0.72087763062280974</v>
      </c>
      <c r="Y420" s="10" t="str">
        <f t="shared" si="14"/>
        <v>FUERA DE BANDA</v>
      </c>
    </row>
    <row r="421" spans="1:25" x14ac:dyDescent="0.25">
      <c r="A421" s="4" t="s">
        <v>17</v>
      </c>
      <c r="B421" s="4" t="s">
        <v>18</v>
      </c>
      <c r="C421" s="4" t="s">
        <v>821</v>
      </c>
      <c r="D421" s="4" t="s">
        <v>822</v>
      </c>
      <c r="E421" s="7">
        <v>2001</v>
      </c>
      <c r="F421" s="4">
        <v>61</v>
      </c>
      <c r="G421" s="4" t="str">
        <f>+VLOOKUP(E421,CeCos!$A$2:$B$49,2,0)</f>
        <v>Desarrollo Sabores General</v>
      </c>
      <c r="H421" s="4" t="s">
        <v>22</v>
      </c>
      <c r="I421" s="4" t="str">
        <f>+VLOOKUP(E421,CeCos!$A$2:$D$49,4,0)</f>
        <v>Laboratorio Sabores</v>
      </c>
      <c r="J421" s="4" t="s">
        <v>21</v>
      </c>
      <c r="K421" s="8">
        <v>34983</v>
      </c>
      <c r="L421" s="4">
        <v>29</v>
      </c>
      <c r="M421" s="4" t="s">
        <v>23</v>
      </c>
      <c r="N421" s="4" t="s">
        <v>823</v>
      </c>
      <c r="P421" s="4" t="s">
        <v>25</v>
      </c>
      <c r="R421" s="4" t="s">
        <v>337</v>
      </c>
      <c r="S421" s="4" t="s">
        <v>338</v>
      </c>
      <c r="T421" s="4" t="s">
        <v>339</v>
      </c>
      <c r="U421" s="4">
        <f>+VLOOKUP(N421,'[1]Reporte de Estructura - Dotació'!$O$6:$V$527,8,0)</f>
        <v>15</v>
      </c>
      <c r="V421" s="5">
        <v>2400000</v>
      </c>
      <c r="W421" s="9">
        <f>+VLOOKUP(U421,'Bandas 2025'!$K$5:$N$16,4,0)</f>
        <v>2238729.1499999985</v>
      </c>
      <c r="X421" s="10">
        <f t="shared" si="13"/>
        <v>1.0720367847981975</v>
      </c>
      <c r="Y421" s="10" t="str">
        <f t="shared" si="14"/>
        <v>DENTRO DE BANDA</v>
      </c>
    </row>
    <row r="422" spans="1:25" x14ac:dyDescent="0.25">
      <c r="A422" s="4" t="s">
        <v>17</v>
      </c>
      <c r="B422" s="4" t="s">
        <v>18</v>
      </c>
      <c r="C422" s="4" t="s">
        <v>537</v>
      </c>
      <c r="D422" s="4" t="s">
        <v>538</v>
      </c>
      <c r="E422" s="7">
        <v>6003</v>
      </c>
      <c r="F422" s="4">
        <v>27</v>
      </c>
      <c r="G422" s="4" t="str">
        <f>+VLOOKUP(E422,CeCos!$A$2:$B$49,2,0)</f>
        <v>Fabricación Y Envasado De Esencias</v>
      </c>
      <c r="H422" s="4" t="s">
        <v>74</v>
      </c>
      <c r="I422" s="4" t="str">
        <f>+VLOOKUP(E422,CeCos!$A$2:$D$49,4,0)</f>
        <v>Producción</v>
      </c>
      <c r="J422" s="4" t="s">
        <v>117</v>
      </c>
      <c r="K422" s="8">
        <v>34366</v>
      </c>
      <c r="L422" s="4">
        <v>31</v>
      </c>
      <c r="M422" s="4" t="s">
        <v>23</v>
      </c>
      <c r="N422" s="4" t="s">
        <v>111</v>
      </c>
      <c r="P422" s="4" t="s">
        <v>25</v>
      </c>
      <c r="R422" s="4" t="s">
        <v>421</v>
      </c>
      <c r="S422" s="4" t="s">
        <v>77</v>
      </c>
      <c r="T422" s="4" t="s">
        <v>422</v>
      </c>
      <c r="U422" s="4">
        <f>+VLOOKUP(N422,'[1]Reporte de Estructura - Dotació'!$O$6:$V$527,8,0)</f>
        <v>11</v>
      </c>
      <c r="V422" s="5">
        <v>710000</v>
      </c>
      <c r="W422" s="9">
        <f>+VLOOKUP(U422,'Bandas 2025'!$K$5:$N$16,4,0)</f>
        <v>758892.33870967734</v>
      </c>
      <c r="X422" s="10">
        <f t="shared" si="13"/>
        <v>0.93557407788197255</v>
      </c>
      <c r="Y422" s="10" t="str">
        <f t="shared" si="14"/>
        <v>DENTRO DE BANDA</v>
      </c>
    </row>
    <row r="423" spans="1:25" x14ac:dyDescent="0.25">
      <c r="A423" s="4" t="s">
        <v>17</v>
      </c>
      <c r="B423" s="4" t="s">
        <v>18</v>
      </c>
      <c r="C423" s="4" t="s">
        <v>539</v>
      </c>
      <c r="D423" s="4" t="s">
        <v>540</v>
      </c>
      <c r="E423" s="7">
        <v>6008</v>
      </c>
      <c r="F423" s="4">
        <v>27</v>
      </c>
      <c r="G423" s="4" t="str">
        <f>+VLOOKUP(E423,CeCos!$A$2:$B$49,2,0)</f>
        <v>Aromacolor Y Colorantes</v>
      </c>
      <c r="H423" s="4" t="s">
        <v>74</v>
      </c>
      <c r="I423" s="4" t="str">
        <f>+VLOOKUP(E423,CeCos!$A$2:$D$49,4,0)</f>
        <v>Producción</v>
      </c>
      <c r="J423" s="4" t="s">
        <v>21</v>
      </c>
      <c r="K423" s="8">
        <v>25919</v>
      </c>
      <c r="L423" s="4">
        <v>54</v>
      </c>
      <c r="M423" s="4" t="s">
        <v>23</v>
      </c>
      <c r="N423" s="4" t="s">
        <v>111</v>
      </c>
      <c r="P423" s="4" t="s">
        <v>25</v>
      </c>
      <c r="R423" s="4" t="s">
        <v>421</v>
      </c>
      <c r="S423" s="4" t="s">
        <v>77</v>
      </c>
      <c r="T423" s="4" t="s">
        <v>422</v>
      </c>
      <c r="U423" s="4">
        <f>+VLOOKUP(N423,'[1]Reporte de Estructura - Dotació'!$O$6:$V$527,8,0)</f>
        <v>11</v>
      </c>
      <c r="V423" s="5">
        <v>1075000</v>
      </c>
      <c r="W423" s="9">
        <f>+VLOOKUP(U423,'Bandas 2025'!$K$5:$N$16,4,0)</f>
        <v>758892.33870967734</v>
      </c>
      <c r="X423" s="10">
        <f t="shared" si="13"/>
        <v>1.4165382165114373</v>
      </c>
      <c r="Y423" s="10" t="str">
        <f t="shared" si="14"/>
        <v>FUERA DE BANDA</v>
      </c>
    </row>
    <row r="424" spans="1:25" x14ac:dyDescent="0.25">
      <c r="A424" s="4" t="s">
        <v>299</v>
      </c>
      <c r="B424" s="4" t="s">
        <v>18</v>
      </c>
      <c r="C424" s="4" t="s">
        <v>317</v>
      </c>
      <c r="D424" s="4" t="s">
        <v>318</v>
      </c>
      <c r="E424" s="7">
        <v>6205</v>
      </c>
      <c r="F424" s="4">
        <v>104</v>
      </c>
      <c r="G424" s="4" t="str">
        <f>+VLOOKUP(E424,CeCos!$A$2:$B$49,2,0)</f>
        <v>Transporte</v>
      </c>
      <c r="H424" s="4" t="s">
        <v>74</v>
      </c>
      <c r="I424" s="4" t="str">
        <f>+VLOOKUP(E424,CeCos!$A$2:$D$49,4,0)</f>
        <v>Logística</v>
      </c>
      <c r="J424" s="4" t="s">
        <v>21</v>
      </c>
      <c r="K424" s="8">
        <v>33097</v>
      </c>
      <c r="L424" s="4">
        <v>34</v>
      </c>
      <c r="M424" s="4" t="s">
        <v>23</v>
      </c>
      <c r="N424" s="4" t="s">
        <v>302</v>
      </c>
      <c r="P424" s="4" t="s">
        <v>303</v>
      </c>
      <c r="R424" s="4" t="s">
        <v>304</v>
      </c>
      <c r="S424" s="4" t="s">
        <v>305</v>
      </c>
      <c r="T424" s="4" t="s">
        <v>306</v>
      </c>
      <c r="U424" s="4">
        <f>+VLOOKUP(N424,'[1]Reporte de Estructura - Dotació'!$O$6:$V$527,8,0)</f>
        <v>12</v>
      </c>
      <c r="V424" s="5">
        <v>1000000</v>
      </c>
      <c r="W424" s="9">
        <f>+VLOOKUP(U424,'Bandas 2025'!$K$5:$N$16,4,0)</f>
        <v>948599.99999999988</v>
      </c>
      <c r="X424" s="10">
        <f t="shared" si="13"/>
        <v>1.0541851149061776</v>
      </c>
      <c r="Y424" s="10" t="str">
        <f t="shared" si="14"/>
        <v>DENTRO DE BANDA</v>
      </c>
    </row>
    <row r="425" spans="1:25" x14ac:dyDescent="0.25">
      <c r="A425" s="4" t="s">
        <v>17</v>
      </c>
      <c r="B425" s="4" t="s">
        <v>18</v>
      </c>
      <c r="C425" s="4" t="s">
        <v>635</v>
      </c>
      <c r="D425" s="4" t="s">
        <v>636</v>
      </c>
      <c r="E425" s="7">
        <v>7004</v>
      </c>
      <c r="F425" s="4">
        <v>2</v>
      </c>
      <c r="G425" s="4" t="str">
        <f>+VLOOKUP(E425,CeCos!$A$2:$B$49,2,0)</f>
        <v>Control De Gestión</v>
      </c>
      <c r="H425" s="4" t="s">
        <v>45</v>
      </c>
      <c r="I425" s="4" t="str">
        <f>+VLOOKUP(E425,CeCos!$A$2:$D$49,4,0)</f>
        <v>Finanzas</v>
      </c>
      <c r="J425" s="4" t="s">
        <v>21</v>
      </c>
      <c r="K425" s="8">
        <v>31136</v>
      </c>
      <c r="L425" s="4">
        <v>40</v>
      </c>
      <c r="M425" s="4" t="s">
        <v>23</v>
      </c>
      <c r="N425" s="4" t="s">
        <v>637</v>
      </c>
      <c r="P425" s="4" t="s">
        <v>25</v>
      </c>
      <c r="R425" s="4" t="s">
        <v>638</v>
      </c>
      <c r="S425" s="4" t="s">
        <v>639</v>
      </c>
      <c r="T425" s="4" t="s">
        <v>640</v>
      </c>
      <c r="U425" s="4">
        <f>+VLOOKUP(N425,'[1]Reporte de Estructura - Dotació'!$O$6:$V$527,8,0)</f>
        <v>16</v>
      </c>
      <c r="V425" s="5">
        <v>3500000</v>
      </c>
      <c r="W425" s="9">
        <f>+VLOOKUP(U425,'Bandas 2025'!$K$5:$N$16,4,0)</f>
        <v>3178995.3929999978</v>
      </c>
      <c r="X425" s="10">
        <f t="shared" si="13"/>
        <v>1.1009767449512005</v>
      </c>
      <c r="Y425" s="10" t="str">
        <f t="shared" si="14"/>
        <v>DENTRO DE BANDA</v>
      </c>
    </row>
    <row r="426" spans="1:25" x14ac:dyDescent="0.25">
      <c r="A426" s="4" t="s">
        <v>17</v>
      </c>
      <c r="B426" s="4" t="s">
        <v>18</v>
      </c>
      <c r="C426" s="4" t="s">
        <v>255</v>
      </c>
      <c r="D426" s="4" t="s">
        <v>256</v>
      </c>
      <c r="E426" s="7">
        <v>2003</v>
      </c>
      <c r="F426" s="4">
        <v>61</v>
      </c>
      <c r="G426" s="4" t="str">
        <f>+VLOOKUP(E426,CeCos!$A$2:$B$49,2,0)</f>
        <v>Desarrollo Sabores Bebidas</v>
      </c>
      <c r="H426" s="4" t="s">
        <v>22</v>
      </c>
      <c r="I426" s="4" t="str">
        <f>+VLOOKUP(E426,CeCos!$A$2:$D$49,4,0)</f>
        <v>Laboratorio Sabores</v>
      </c>
      <c r="J426" s="4" t="s">
        <v>21</v>
      </c>
      <c r="K426" s="8">
        <v>36573</v>
      </c>
      <c r="L426" s="4">
        <v>25</v>
      </c>
      <c r="M426" s="4" t="s">
        <v>23</v>
      </c>
      <c r="N426" s="4" t="s">
        <v>84</v>
      </c>
      <c r="P426" s="4" t="s">
        <v>25</v>
      </c>
      <c r="R426" s="4" t="s">
        <v>1282</v>
      </c>
      <c r="S426" s="4" t="s">
        <v>1404</v>
      </c>
      <c r="T426" s="4" t="s">
        <v>828</v>
      </c>
      <c r="U426" s="4">
        <f>+VLOOKUP(N426,'[1]Reporte de Estructura - Dotació'!$O$6:$V$527,8,0)</f>
        <v>13</v>
      </c>
      <c r="V426" s="5">
        <v>693000</v>
      </c>
      <c r="W426" s="9">
        <f>+VLOOKUP(U426,'Bandas 2025'!$K$5:$N$16,4,0)</f>
        <v>1233179.9999999998</v>
      </c>
      <c r="X426" s="10">
        <f t="shared" si="13"/>
        <v>0.56196175740767784</v>
      </c>
      <c r="Y426" s="10" t="str">
        <f t="shared" si="14"/>
        <v>FUERA DE BANDA</v>
      </c>
    </row>
    <row r="427" spans="1:25" x14ac:dyDescent="0.25">
      <c r="A427" s="4" t="s">
        <v>17</v>
      </c>
      <c r="B427" s="4" t="s">
        <v>18</v>
      </c>
      <c r="C427" s="4" t="s">
        <v>384</v>
      </c>
      <c r="D427" s="4" t="s">
        <v>715</v>
      </c>
      <c r="E427" s="7">
        <v>6111</v>
      </c>
      <c r="F427" s="4">
        <v>27</v>
      </c>
      <c r="G427" s="4" t="str">
        <f>+VLOOKUP(E427,CeCos!$A$2:$B$49,2,0)</f>
        <v>Regulaciones Control Calidad</v>
      </c>
      <c r="H427" s="4" t="s">
        <v>74</v>
      </c>
      <c r="I427" s="4" t="str">
        <f>+VLOOKUP(E427,CeCos!$A$2:$D$49,4,0)</f>
        <v>Calidad</v>
      </c>
      <c r="J427" s="4" t="s">
        <v>21</v>
      </c>
      <c r="K427" s="8">
        <v>30852</v>
      </c>
      <c r="L427" s="4">
        <v>40</v>
      </c>
      <c r="M427" s="4" t="s">
        <v>23</v>
      </c>
      <c r="N427" s="4" t="s">
        <v>383</v>
      </c>
      <c r="P427" s="4" t="s">
        <v>25</v>
      </c>
      <c r="R427" s="4" t="s">
        <v>685</v>
      </c>
      <c r="S427" s="4" t="s">
        <v>686</v>
      </c>
      <c r="T427" s="4" t="s">
        <v>687</v>
      </c>
      <c r="U427" s="4">
        <f>+VLOOKUP(N427,'[1]Reporte de Estructura - Dotació'!$O$6:$V$527,8,0)</f>
        <v>16</v>
      </c>
      <c r="V427" s="5">
        <v>3200000</v>
      </c>
      <c r="W427" s="9">
        <f>+VLOOKUP(U427,'Bandas 2025'!$K$5:$N$16,4,0)</f>
        <v>3178995.3929999978</v>
      </c>
      <c r="X427" s="10">
        <f t="shared" si="13"/>
        <v>1.006607309669669</v>
      </c>
      <c r="Y427" s="10" t="str">
        <f t="shared" si="14"/>
        <v>DENTRO DE BANDA</v>
      </c>
    </row>
    <row r="428" spans="1:25" x14ac:dyDescent="0.25">
      <c r="A428" s="4" t="s">
        <v>17</v>
      </c>
      <c r="B428" s="4" t="s">
        <v>18</v>
      </c>
      <c r="C428" s="4" t="s">
        <v>772</v>
      </c>
      <c r="D428" s="4" t="s">
        <v>773</v>
      </c>
      <c r="E428" s="7">
        <v>2005</v>
      </c>
      <c r="F428" s="4">
        <v>61</v>
      </c>
      <c r="G428" s="4" t="str">
        <f>+VLOOKUP(E428,CeCos!$A$2:$B$49,2,0)</f>
        <v>Ventas Sabores</v>
      </c>
      <c r="H428" s="4" t="s">
        <v>22</v>
      </c>
      <c r="I428" s="4" t="str">
        <f>+VLOOKUP(E428,CeCos!$A$2:$D$49,4,0)</f>
        <v>Comercial Sabores</v>
      </c>
      <c r="J428" s="4" t="s">
        <v>21</v>
      </c>
      <c r="K428" s="8">
        <v>32989</v>
      </c>
      <c r="L428" s="4">
        <v>34</v>
      </c>
      <c r="M428" s="4" t="s">
        <v>23</v>
      </c>
      <c r="N428" s="4" t="s">
        <v>24</v>
      </c>
      <c r="P428" s="4" t="s">
        <v>25</v>
      </c>
      <c r="R428" s="4" t="s">
        <v>33</v>
      </c>
      <c r="S428" s="4" t="s">
        <v>34</v>
      </c>
      <c r="T428" s="4" t="s">
        <v>35</v>
      </c>
      <c r="U428" s="4">
        <f>+VLOOKUP(N428,'[1]Reporte de Estructura - Dotació'!$O$6:$V$527,8,0)</f>
        <v>15</v>
      </c>
      <c r="V428" s="5">
        <v>4600000</v>
      </c>
      <c r="W428" s="9">
        <f>+VLOOKUP(U428,'Bandas 2025'!$K$5:$N$16,4,0)</f>
        <v>2238729.1499999985</v>
      </c>
      <c r="X428" s="10">
        <f t="shared" si="13"/>
        <v>2.0547371708632118</v>
      </c>
      <c r="Y428" s="10" t="str">
        <f t="shared" si="14"/>
        <v>FUERA DE BANDA</v>
      </c>
    </row>
    <row r="429" spans="1:25" x14ac:dyDescent="0.25">
      <c r="A429" s="4" t="s">
        <v>17</v>
      </c>
      <c r="B429" s="4" t="s">
        <v>18</v>
      </c>
      <c r="C429" s="4" t="s">
        <v>1119</v>
      </c>
      <c r="D429" s="4" t="s">
        <v>1120</v>
      </c>
      <c r="E429" s="7">
        <v>7002</v>
      </c>
      <c r="F429" s="4">
        <v>2</v>
      </c>
      <c r="G429" s="4" t="str">
        <f>+VLOOKUP(E429,CeCos!$A$2:$B$49,2,0)</f>
        <v>Contabilidad</v>
      </c>
      <c r="H429" s="4" t="s">
        <v>45</v>
      </c>
      <c r="I429" s="4" t="str">
        <f>+VLOOKUP(E429,CeCos!$A$2:$D$49,4,0)</f>
        <v>Finanzas</v>
      </c>
      <c r="J429" s="4" t="s">
        <v>21</v>
      </c>
      <c r="K429" s="8">
        <v>31531</v>
      </c>
      <c r="L429" s="4">
        <v>38</v>
      </c>
      <c r="M429" s="4" t="s">
        <v>46</v>
      </c>
      <c r="N429" s="4" t="s">
        <v>1032</v>
      </c>
      <c r="P429" s="4" t="s">
        <v>25</v>
      </c>
      <c r="R429" s="4" t="s">
        <v>1033</v>
      </c>
      <c r="S429" s="4" t="s">
        <v>1034</v>
      </c>
      <c r="T429" s="4" t="s">
        <v>1035</v>
      </c>
      <c r="U429" s="4">
        <f>+VLOOKUP(N429,'[1]Reporte de Estructura - Dotació'!$O$6:$V$527,8,0)</f>
        <v>15</v>
      </c>
      <c r="V429" s="5">
        <v>1958000</v>
      </c>
      <c r="W429" s="9">
        <f>+VLOOKUP(U429,'Bandas 2025'!$K$5:$N$16,4,0)</f>
        <v>2238729.1499999985</v>
      </c>
      <c r="X429" s="10">
        <f t="shared" si="13"/>
        <v>0.87460334359786274</v>
      </c>
      <c r="Y429" s="10" t="str">
        <f t="shared" si="14"/>
        <v>DENTRO DE BANDA</v>
      </c>
    </row>
    <row r="430" spans="1:25" x14ac:dyDescent="0.25">
      <c r="A430" s="4" t="s">
        <v>42</v>
      </c>
      <c r="B430" s="4" t="s">
        <v>18</v>
      </c>
      <c r="C430" s="4" t="s">
        <v>748</v>
      </c>
      <c r="D430" s="4" t="s">
        <v>753</v>
      </c>
      <c r="E430" s="7">
        <v>3002</v>
      </c>
      <c r="F430" s="4">
        <v>88</v>
      </c>
      <c r="G430" s="4" t="str">
        <f>+VLOOKUP(E430,CeCos!$A$2:$B$49,2,0)</f>
        <v>Ventas Fragancias</v>
      </c>
      <c r="H430" s="4" t="s">
        <v>151</v>
      </c>
      <c r="I430" s="4" t="str">
        <f>+VLOOKUP(E430,CeCos!$A$2:$D$49,4,0)</f>
        <v>Comercial Fragancias</v>
      </c>
      <c r="J430" s="4" t="s">
        <v>21</v>
      </c>
      <c r="K430" s="8">
        <v>24335</v>
      </c>
      <c r="L430" s="4">
        <v>58</v>
      </c>
      <c r="M430" s="4" t="s">
        <v>46</v>
      </c>
      <c r="N430" s="4" t="s">
        <v>747</v>
      </c>
      <c r="P430" s="4" t="s">
        <v>48</v>
      </c>
      <c r="R430" s="4" t="s">
        <v>49</v>
      </c>
      <c r="S430" s="4" t="s">
        <v>50</v>
      </c>
      <c r="T430" s="4" t="s">
        <v>51</v>
      </c>
      <c r="U430" s="4">
        <f>+VLOOKUP(N430,'[1]Reporte de Estructura - Dotació'!$O$6:$V$527,8,0)</f>
        <v>18</v>
      </c>
      <c r="V430" s="5">
        <v>5600000</v>
      </c>
      <c r="W430" s="9">
        <f>+VLOOKUP(U430,'Bandas 2025'!$K$5:$N$16,4,0)</f>
        <v>6775074.9815616012</v>
      </c>
      <c r="X430" s="10">
        <f t="shared" si="13"/>
        <v>0.82655911783123093</v>
      </c>
      <c r="Y430" s="10" t="str">
        <f t="shared" si="14"/>
        <v>DENTRO DE BANDA</v>
      </c>
    </row>
    <row r="431" spans="1:25" x14ac:dyDescent="0.25">
      <c r="A431" s="4" t="s">
        <v>17</v>
      </c>
      <c r="B431" s="4" t="s">
        <v>18</v>
      </c>
      <c r="C431" s="4" t="s">
        <v>925</v>
      </c>
      <c r="D431" s="4" t="s">
        <v>926</v>
      </c>
      <c r="E431" s="7">
        <v>6109</v>
      </c>
      <c r="F431" s="4">
        <v>27</v>
      </c>
      <c r="G431" s="4" t="str">
        <f>+VLOOKUP(E431,CeCos!$A$2:$B$49,2,0)</f>
        <v>Bodega Recepcion Materia Prima E Insumos</v>
      </c>
      <c r="H431" s="4" t="s">
        <v>74</v>
      </c>
      <c r="I431" s="4" t="str">
        <f>+VLOOKUP(E431,CeCos!$A$2:$D$49,4,0)</f>
        <v>Logística</v>
      </c>
      <c r="J431" s="4" t="s">
        <v>21</v>
      </c>
      <c r="K431" s="8">
        <v>34430</v>
      </c>
      <c r="L431" s="4">
        <v>30</v>
      </c>
      <c r="M431" s="4" t="s">
        <v>23</v>
      </c>
      <c r="N431" s="4" t="s">
        <v>273</v>
      </c>
      <c r="P431" s="4" t="s">
        <v>25</v>
      </c>
      <c r="R431" s="4" t="s">
        <v>278</v>
      </c>
      <c r="S431" s="4" t="s">
        <v>279</v>
      </c>
      <c r="T431" s="4" t="s">
        <v>280</v>
      </c>
      <c r="U431" s="4">
        <f>+VLOOKUP(N431,'[1]Reporte de Estructura - Dotació'!$O$6:$V$527,8,0)</f>
        <v>10</v>
      </c>
      <c r="V431" s="5">
        <v>625000</v>
      </c>
      <c r="W431" s="9">
        <f>+VLOOKUP(U431,'Bandas 2025'!$K$5:$N$16,4,0)</f>
        <v>638323.5294117647</v>
      </c>
      <c r="X431" s="10">
        <f t="shared" si="13"/>
        <v>0.97912730958853611</v>
      </c>
      <c r="Y431" s="10" t="str">
        <f t="shared" si="14"/>
        <v>DENTRO DE BANDA</v>
      </c>
    </row>
    <row r="432" spans="1:25" x14ac:dyDescent="0.25">
      <c r="A432" s="4" t="s">
        <v>42</v>
      </c>
      <c r="B432" s="4" t="s">
        <v>18</v>
      </c>
      <c r="C432" s="4" t="s">
        <v>979</v>
      </c>
      <c r="D432" s="4" t="s">
        <v>980</v>
      </c>
      <c r="E432" s="7">
        <v>6003</v>
      </c>
      <c r="F432" s="4">
        <v>90</v>
      </c>
      <c r="G432" s="4" t="s">
        <v>1334</v>
      </c>
      <c r="H432" s="4" t="s">
        <v>74</v>
      </c>
      <c r="I432" s="4" t="str">
        <f>+VLOOKUP(E432,CeCos!$A$2:$D$49,4,0)</f>
        <v>Producción</v>
      </c>
      <c r="J432" s="4" t="s">
        <v>21</v>
      </c>
      <c r="K432" s="8">
        <v>31763</v>
      </c>
      <c r="L432" s="4">
        <v>38</v>
      </c>
      <c r="M432" s="4" t="s">
        <v>23</v>
      </c>
      <c r="N432" s="4" t="s">
        <v>111</v>
      </c>
      <c r="P432" s="4" t="s">
        <v>48</v>
      </c>
      <c r="R432" s="4" t="s">
        <v>94</v>
      </c>
      <c r="S432" s="4" t="s">
        <v>77</v>
      </c>
      <c r="T432" s="4" t="s">
        <v>95</v>
      </c>
      <c r="U432" s="4">
        <f>+VLOOKUP(N432,'[1]Reporte de Estructura - Dotació'!$O$6:$V$527,8,0)</f>
        <v>11</v>
      </c>
      <c r="V432" s="5">
        <v>567000</v>
      </c>
      <c r="W432" s="9">
        <f>+VLOOKUP(U432,'Bandas 2025'!$K$5:$N$16,4,0)</f>
        <v>758892.33870967734</v>
      </c>
      <c r="X432" s="10">
        <f t="shared" si="13"/>
        <v>0.74714155233673019</v>
      </c>
      <c r="Y432" s="10" t="str">
        <f t="shared" si="14"/>
        <v>FUERA DE BANDA</v>
      </c>
    </row>
    <row r="433" spans="1:25" x14ac:dyDescent="0.25">
      <c r="A433" s="4" t="s">
        <v>17</v>
      </c>
      <c r="B433" s="4" t="s">
        <v>397</v>
      </c>
      <c r="C433" s="4" t="s">
        <v>361</v>
      </c>
      <c r="D433" s="4" t="s">
        <v>362</v>
      </c>
      <c r="E433" s="7">
        <v>6102</v>
      </c>
      <c r="F433" s="4">
        <v>27</v>
      </c>
      <c r="G433" s="4" t="str">
        <f>+VLOOKUP(E433,CeCos!$A$2:$B$49,2,0)</f>
        <v>Mantención</v>
      </c>
      <c r="H433" s="4" t="s">
        <v>74</v>
      </c>
      <c r="I433" s="4" t="str">
        <f>+VLOOKUP(E433,CeCos!$A$2:$D$49,4,0)</f>
        <v>Mantención, Infraestrutura y Medioambiebnte</v>
      </c>
      <c r="J433" s="4" t="s">
        <v>21</v>
      </c>
      <c r="K433" s="8">
        <v>32350</v>
      </c>
      <c r="L433" s="4">
        <v>36</v>
      </c>
      <c r="M433" s="4" t="s">
        <v>23</v>
      </c>
      <c r="N433" s="4" t="s">
        <v>344</v>
      </c>
      <c r="P433" s="4" t="s">
        <v>25</v>
      </c>
      <c r="R433" s="4" t="s">
        <v>345</v>
      </c>
      <c r="S433" s="4" t="s">
        <v>346</v>
      </c>
      <c r="T433" s="4" t="s">
        <v>347</v>
      </c>
      <c r="U433" s="4">
        <f>+VLOOKUP(N433,'[1]Reporte de Estructura - Dotació'!$O$6:$V$527,8,0)</f>
        <v>13</v>
      </c>
      <c r="V433" s="5">
        <v>1100000</v>
      </c>
      <c r="W433" s="9">
        <f>+VLOOKUP(U433,'Bandas 2025'!$K$5:$N$16,4,0)</f>
        <v>1233179.9999999998</v>
      </c>
      <c r="X433" s="10">
        <f t="shared" si="13"/>
        <v>0.89200278953599654</v>
      </c>
      <c r="Y433" s="10" t="str">
        <f t="shared" si="14"/>
        <v>DENTRO DE BANDA</v>
      </c>
    </row>
    <row r="434" spans="1:25" x14ac:dyDescent="0.25">
      <c r="A434" s="4" t="s">
        <v>17</v>
      </c>
      <c r="B434" s="4" t="s">
        <v>18</v>
      </c>
      <c r="C434" s="4" t="s">
        <v>181</v>
      </c>
      <c r="D434" s="4" t="s">
        <v>182</v>
      </c>
      <c r="E434" s="7">
        <v>6101</v>
      </c>
      <c r="F434" s="4">
        <v>27</v>
      </c>
      <c r="G434" s="4" t="str">
        <f>+VLOOKUP(E434,CeCos!$A$2:$B$49,2,0)</f>
        <v>Control De Calidad</v>
      </c>
      <c r="H434" s="4" t="s">
        <v>74</v>
      </c>
      <c r="I434" s="4" t="str">
        <f>+VLOOKUP(E434,CeCos!$A$2:$D$49,4,0)</f>
        <v>Calidad</v>
      </c>
      <c r="J434" s="4" t="s">
        <v>21</v>
      </c>
      <c r="K434" s="8">
        <v>32385</v>
      </c>
      <c r="L434" s="4">
        <v>36</v>
      </c>
      <c r="M434" s="4" t="s">
        <v>23</v>
      </c>
      <c r="N434" s="4" t="s">
        <v>161</v>
      </c>
      <c r="P434" s="4" t="s">
        <v>25</v>
      </c>
      <c r="R434" s="4" t="s">
        <v>176</v>
      </c>
      <c r="S434" s="4" t="s">
        <v>177</v>
      </c>
      <c r="T434" s="4" t="s">
        <v>178</v>
      </c>
      <c r="U434" s="4">
        <f>+VLOOKUP(N434,'[1]Reporte de Estructura - Dotació'!$O$6:$V$527,8,0)</f>
        <v>13</v>
      </c>
      <c r="V434" s="5">
        <v>716000</v>
      </c>
      <c r="W434" s="9">
        <f>+VLOOKUP(U434,'Bandas 2025'!$K$5:$N$16,4,0)</f>
        <v>1233179.9999999998</v>
      </c>
      <c r="X434" s="10">
        <f t="shared" si="13"/>
        <v>0.58061272482524862</v>
      </c>
      <c r="Y434" s="10" t="str">
        <f t="shared" si="14"/>
        <v>FUERA DE BANDA</v>
      </c>
    </row>
    <row r="435" spans="1:25" x14ac:dyDescent="0.25">
      <c r="A435" s="4" t="s">
        <v>17</v>
      </c>
      <c r="B435" s="4" t="s">
        <v>18</v>
      </c>
      <c r="C435" s="4" t="s">
        <v>900</v>
      </c>
      <c r="D435" s="4" t="s">
        <v>901</v>
      </c>
      <c r="E435" s="7">
        <v>6101</v>
      </c>
      <c r="F435" s="4">
        <v>27</v>
      </c>
      <c r="G435" s="4" t="str">
        <f>+VLOOKUP(E435,CeCos!$A$2:$B$49,2,0)</f>
        <v>Control De Calidad</v>
      </c>
      <c r="H435" s="4" t="s">
        <v>74</v>
      </c>
      <c r="I435" s="4" t="str">
        <f>+VLOOKUP(E435,CeCos!$A$2:$D$49,4,0)</f>
        <v>Calidad</v>
      </c>
      <c r="J435" s="4" t="s">
        <v>21</v>
      </c>
      <c r="K435" s="8">
        <v>33998</v>
      </c>
      <c r="L435" s="4">
        <v>32</v>
      </c>
      <c r="M435" s="4" t="s">
        <v>23</v>
      </c>
      <c r="N435" s="4" t="s">
        <v>902</v>
      </c>
      <c r="P435" s="4" t="s">
        <v>25</v>
      </c>
      <c r="R435" s="4" t="s">
        <v>162</v>
      </c>
      <c r="S435" s="4" t="s">
        <v>163</v>
      </c>
      <c r="T435" s="4" t="s">
        <v>164</v>
      </c>
      <c r="U435" s="4">
        <f>+VLOOKUP(N435,'[1]Reporte de Estructura - Dotació'!$O$6:$V$527,8,0)</f>
        <v>15</v>
      </c>
      <c r="V435" s="5">
        <v>1150000</v>
      </c>
      <c r="W435" s="9">
        <f>+VLOOKUP(U435,'Bandas 2025'!$K$5:$N$16,4,0)</f>
        <v>2238729.1499999985</v>
      </c>
      <c r="X435" s="10">
        <f t="shared" si="13"/>
        <v>0.51368429271580296</v>
      </c>
      <c r="Y435" s="10" t="str">
        <f t="shared" si="14"/>
        <v>FUERA DE BANDA</v>
      </c>
    </row>
    <row r="436" spans="1:25" x14ac:dyDescent="0.25">
      <c r="A436" s="4" t="s">
        <v>17</v>
      </c>
      <c r="B436" s="4" t="s">
        <v>18</v>
      </c>
      <c r="C436" s="4" t="s">
        <v>263</v>
      </c>
      <c r="D436" s="4" t="s">
        <v>264</v>
      </c>
      <c r="E436" s="7">
        <v>7201</v>
      </c>
      <c r="F436" s="4">
        <v>2</v>
      </c>
      <c r="G436" s="4" t="str">
        <f>+VLOOKUP(E436,CeCos!$A$2:$B$49,2,0)</f>
        <v>Administración</v>
      </c>
      <c r="H436" s="4" t="s">
        <v>45</v>
      </c>
      <c r="I436" s="4" t="str">
        <f>+VLOOKUP(E436,CeCos!$A$2:$D$49,4,0)</f>
        <v>Administración</v>
      </c>
      <c r="J436" s="4" t="s">
        <v>21</v>
      </c>
      <c r="K436" s="8">
        <v>27398</v>
      </c>
      <c r="L436" s="4">
        <v>50</v>
      </c>
      <c r="M436" s="4" t="s">
        <v>46</v>
      </c>
      <c r="N436" s="4" t="s">
        <v>259</v>
      </c>
      <c r="P436" s="4" t="s">
        <v>25</v>
      </c>
      <c r="R436" s="4" t="s">
        <v>260</v>
      </c>
      <c r="S436" s="4" t="s">
        <v>261</v>
      </c>
      <c r="T436" s="4" t="s">
        <v>262</v>
      </c>
      <c r="U436" s="4">
        <f>+VLOOKUP(N436,'[1]Reporte de Estructura - Dotació'!$O$6:$V$527,8,0)</f>
        <v>10</v>
      </c>
      <c r="V436" s="5">
        <v>1102000</v>
      </c>
      <c r="W436" s="9">
        <f>+VLOOKUP(U436,'Bandas 2025'!$K$5:$N$16,4,0)</f>
        <v>638323.5294117647</v>
      </c>
      <c r="X436" s="10">
        <f t="shared" si="13"/>
        <v>1.7263972722665069</v>
      </c>
      <c r="Y436" s="10" t="str">
        <f t="shared" si="14"/>
        <v>FUERA DE BANDA</v>
      </c>
    </row>
    <row r="437" spans="1:25" x14ac:dyDescent="0.25">
      <c r="A437" s="4" t="s">
        <v>17</v>
      </c>
      <c r="B437" s="4" t="s">
        <v>18</v>
      </c>
      <c r="C437" s="4" t="s">
        <v>330</v>
      </c>
      <c r="D437" s="4" t="s">
        <v>331</v>
      </c>
      <c r="E437" s="7">
        <v>1002</v>
      </c>
      <c r="F437" s="4">
        <v>27</v>
      </c>
      <c r="G437" s="4" t="str">
        <f>+VLOOKUP(E437,CeCos!$A$2:$B$49,2,0)</f>
        <v>Oper. Comerciales Internacionales</v>
      </c>
      <c r="H437" s="4" t="s">
        <v>74</v>
      </c>
      <c r="I437" s="4" t="str">
        <f>+VLOOKUP(E437,CeCos!$A$2:$D$49,4,0)</f>
        <v>Exportaciones</v>
      </c>
      <c r="J437" s="4" t="s">
        <v>21</v>
      </c>
      <c r="K437" s="8">
        <v>32150</v>
      </c>
      <c r="L437" s="4">
        <v>37</v>
      </c>
      <c r="M437" s="4" t="s">
        <v>116</v>
      </c>
      <c r="N437" s="4" t="s">
        <v>324</v>
      </c>
      <c r="P437" s="4" t="s">
        <v>25</v>
      </c>
      <c r="R437" s="4" t="s">
        <v>332</v>
      </c>
      <c r="S437" s="4" t="s">
        <v>333</v>
      </c>
      <c r="T437" s="4" t="s">
        <v>334</v>
      </c>
      <c r="U437" s="4">
        <f>+VLOOKUP(N437,'[1]Reporte de Estructura - Dotació'!$O$6:$V$527,8,0)</f>
        <v>15</v>
      </c>
      <c r="V437" s="5">
        <v>1890000</v>
      </c>
      <c r="W437" s="9">
        <f>+VLOOKUP(U437,'Bandas 2025'!$K$5:$N$16,4,0)</f>
        <v>2238729.1499999985</v>
      </c>
      <c r="X437" s="10">
        <f t="shared" si="13"/>
        <v>0.8442289680285805</v>
      </c>
      <c r="Y437" s="10" t="str">
        <f t="shared" si="14"/>
        <v>DENTRO DE BANDA</v>
      </c>
    </row>
    <row r="438" spans="1:25" x14ac:dyDescent="0.25">
      <c r="A438" s="4" t="s">
        <v>42</v>
      </c>
      <c r="B438" s="4" t="s">
        <v>18</v>
      </c>
      <c r="C438" s="4" t="s">
        <v>1013</v>
      </c>
      <c r="D438" s="4" t="s">
        <v>1014</v>
      </c>
      <c r="E438" s="7">
        <v>7006</v>
      </c>
      <c r="F438" s="4">
        <v>85</v>
      </c>
      <c r="G438" s="4" t="str">
        <f>+VLOOKUP(E438,CeCos!$A$2:$B$49,2,0)</f>
        <v>Administracion Y Finanzas Sabores</v>
      </c>
      <c r="H438" s="4" t="s">
        <v>45</v>
      </c>
      <c r="I438" s="4" t="str">
        <f>+VLOOKUP(E438,CeCos!$A$2:$D$49,4,0)</f>
        <v>Administración SyF</v>
      </c>
      <c r="J438" s="4" t="s">
        <v>21</v>
      </c>
      <c r="K438" s="8">
        <v>28704</v>
      </c>
      <c r="L438" s="4">
        <v>46</v>
      </c>
      <c r="M438" s="4" t="s">
        <v>23</v>
      </c>
      <c r="N438" s="4" t="s">
        <v>98</v>
      </c>
      <c r="P438" s="4" t="s">
        <v>48</v>
      </c>
      <c r="R438" s="4" t="s">
        <v>99</v>
      </c>
      <c r="S438" s="4" t="s">
        <v>47</v>
      </c>
      <c r="T438" s="4" t="s">
        <v>43</v>
      </c>
      <c r="U438" s="4">
        <f>+VLOOKUP(N438,'[1]Reporte de Estructura - Dotació'!$O$6:$V$527,8,0)</f>
        <v>14</v>
      </c>
      <c r="V438" s="5">
        <v>770000</v>
      </c>
      <c r="W438" s="9">
        <f>+VLOOKUP(U438,'Bandas 2025'!$K$5:$N$16,4,0)</f>
        <v>1622267.4999999986</v>
      </c>
      <c r="X438" s="10">
        <f t="shared" si="13"/>
        <v>0.47464428646940204</v>
      </c>
      <c r="Y438" s="10" t="str">
        <f t="shared" si="14"/>
        <v>FUERA DE BANDA</v>
      </c>
    </row>
    <row r="439" spans="1:25" x14ac:dyDescent="0.25">
      <c r="A439" s="4" t="s">
        <v>17</v>
      </c>
      <c r="B439" s="4" t="s">
        <v>18</v>
      </c>
      <c r="C439" s="4" t="s">
        <v>940</v>
      </c>
      <c r="D439" s="4" t="s">
        <v>941</v>
      </c>
      <c r="E439" s="7">
        <v>7101</v>
      </c>
      <c r="F439" s="4">
        <v>2</v>
      </c>
      <c r="G439" s="4" t="str">
        <f>+VLOOKUP(E439,CeCos!$A$2:$B$49,2,0)</f>
        <v>Informática</v>
      </c>
      <c r="H439" s="4" t="s">
        <v>45</v>
      </c>
      <c r="I439" s="4" t="str">
        <f>+VLOOKUP(E439,CeCos!$A$2:$D$49,4,0)</f>
        <v>T.I</v>
      </c>
      <c r="J439" s="4" t="s">
        <v>21</v>
      </c>
      <c r="K439" s="8">
        <v>30138</v>
      </c>
      <c r="L439" s="4">
        <v>42</v>
      </c>
      <c r="M439" s="4" t="s">
        <v>23</v>
      </c>
      <c r="N439" s="4" t="s">
        <v>60</v>
      </c>
      <c r="P439" s="4" t="s">
        <v>25</v>
      </c>
      <c r="R439" s="4" t="s">
        <v>61</v>
      </c>
      <c r="S439" s="4" t="s">
        <v>62</v>
      </c>
      <c r="T439" s="4" t="s">
        <v>63</v>
      </c>
      <c r="U439" s="4">
        <f>+VLOOKUP(N439,'[1]Reporte de Estructura - Dotació'!$O$6:$V$527,8,0)</f>
        <v>15</v>
      </c>
      <c r="V439" s="5">
        <v>2600000</v>
      </c>
      <c r="W439" s="9">
        <f>+VLOOKUP(U439,'Bandas 2025'!$K$5:$N$16,4,0)</f>
        <v>2238729.1499999985</v>
      </c>
      <c r="X439" s="10">
        <f t="shared" si="13"/>
        <v>1.1613731835313805</v>
      </c>
      <c r="Y439" s="10" t="str">
        <f t="shared" si="14"/>
        <v>DENTRO DE BANDA</v>
      </c>
    </row>
    <row r="440" spans="1:25" x14ac:dyDescent="0.25">
      <c r="A440" s="4" t="s">
        <v>17</v>
      </c>
      <c r="B440" s="4" t="s">
        <v>18</v>
      </c>
      <c r="C440" s="4" t="s">
        <v>541</v>
      </c>
      <c r="D440" s="4" t="s">
        <v>542</v>
      </c>
      <c r="E440" s="7">
        <v>6005</v>
      </c>
      <c r="F440" s="4">
        <v>27</v>
      </c>
      <c r="G440" s="4" t="str">
        <f>+VLOOKUP(E440,CeCos!$A$2:$B$49,2,0)</f>
        <v>Fabricación Y Envasado Mezclas Polvos</v>
      </c>
      <c r="H440" s="4" t="s">
        <v>74</v>
      </c>
      <c r="I440" s="4" t="str">
        <f>+VLOOKUP(E440,CeCos!$A$2:$D$49,4,0)</f>
        <v>Producción</v>
      </c>
      <c r="J440" s="4" t="s">
        <v>21</v>
      </c>
      <c r="K440" s="8">
        <v>24719</v>
      </c>
      <c r="L440" s="4">
        <v>57</v>
      </c>
      <c r="M440" s="4" t="s">
        <v>23</v>
      </c>
      <c r="N440" s="4" t="s">
        <v>111</v>
      </c>
      <c r="P440" s="4" t="s">
        <v>25</v>
      </c>
      <c r="R440" s="4" t="s">
        <v>417</v>
      </c>
      <c r="S440" s="4" t="s">
        <v>77</v>
      </c>
      <c r="T440" s="4" t="s">
        <v>418</v>
      </c>
      <c r="U440" s="4">
        <f>+VLOOKUP(N440,'[1]Reporte de Estructura - Dotació'!$O$6:$V$527,8,0)</f>
        <v>11</v>
      </c>
      <c r="V440" s="5">
        <v>740000</v>
      </c>
      <c r="W440" s="9">
        <f>+VLOOKUP(U440,'Bandas 2025'!$K$5:$N$16,4,0)</f>
        <v>758892.33870967734</v>
      </c>
      <c r="X440" s="10">
        <f t="shared" si="13"/>
        <v>0.97510537694740806</v>
      </c>
      <c r="Y440" s="10" t="str">
        <f t="shared" si="14"/>
        <v>DENTRO DE BANDA</v>
      </c>
    </row>
    <row r="441" spans="1:25" x14ac:dyDescent="0.25">
      <c r="A441" s="4" t="s">
        <v>17</v>
      </c>
      <c r="B441" s="4" t="s">
        <v>18</v>
      </c>
      <c r="C441" s="4" t="s">
        <v>819</v>
      </c>
      <c r="D441" s="4" t="s">
        <v>820</v>
      </c>
      <c r="E441" s="7">
        <v>6103</v>
      </c>
      <c r="F441" s="4">
        <v>27</v>
      </c>
      <c r="G441" s="4" t="str">
        <f>+VLOOKUP(E441,CeCos!$A$2:$B$49,2,0)</f>
        <v>Prev. De Riesgo Y Medio Ambiente</v>
      </c>
      <c r="H441" s="4" t="s">
        <v>74</v>
      </c>
      <c r="I441" s="4" t="str">
        <f>+VLOOKUP(E441,CeCos!$A$2:$D$49,4,0)</f>
        <v>Mantención, Infraestrutura y Medioambiebnte</v>
      </c>
      <c r="J441" s="4" t="s">
        <v>21</v>
      </c>
      <c r="K441" s="8">
        <v>31257</v>
      </c>
      <c r="L441" s="4">
        <v>39</v>
      </c>
      <c r="M441" s="4" t="s">
        <v>23</v>
      </c>
      <c r="N441" s="4" t="s">
        <v>817</v>
      </c>
      <c r="P441" s="4" t="s">
        <v>25</v>
      </c>
      <c r="R441" s="4" t="s">
        <v>818</v>
      </c>
      <c r="S441" s="4" t="s">
        <v>699</v>
      </c>
      <c r="T441" s="4" t="s">
        <v>697</v>
      </c>
      <c r="U441" s="4">
        <f>+VLOOKUP(N441,'[1]Reporte de Estructura - Dotació'!$O$6:$V$527,8,0)</f>
        <v>14</v>
      </c>
      <c r="V441" s="5">
        <v>2297000</v>
      </c>
      <c r="W441" s="9">
        <f>+VLOOKUP(U441,'Bandas 2025'!$K$5:$N$16,4,0)</f>
        <v>1622267.4999999986</v>
      </c>
      <c r="X441" s="10">
        <f t="shared" si="13"/>
        <v>1.4159193844418396</v>
      </c>
      <c r="Y441" s="10" t="str">
        <f t="shared" si="14"/>
        <v>FUERA DE BANDA</v>
      </c>
    </row>
    <row r="442" spans="1:25" x14ac:dyDescent="0.25">
      <c r="A442" s="4" t="s">
        <v>17</v>
      </c>
      <c r="B442" s="4" t="s">
        <v>18</v>
      </c>
      <c r="C442" s="4" t="s">
        <v>666</v>
      </c>
      <c r="D442" s="4" t="s">
        <v>667</v>
      </c>
      <c r="E442" s="7">
        <v>2004</v>
      </c>
      <c r="F442" s="4">
        <v>61</v>
      </c>
      <c r="G442" s="4" t="str">
        <f>+VLOOKUP(E442,CeCos!$A$2:$B$49,2,0)</f>
        <v>Desarrollo Sabores Salados</v>
      </c>
      <c r="H442" s="4" t="s">
        <v>22</v>
      </c>
      <c r="I442" s="4" t="str">
        <f>+VLOOKUP(E442,CeCos!$A$2:$D$49,4,0)</f>
        <v>Laboratorio Sabores</v>
      </c>
      <c r="J442" s="4" t="s">
        <v>31</v>
      </c>
      <c r="K442" s="8">
        <v>33916</v>
      </c>
      <c r="L442" s="4">
        <v>32</v>
      </c>
      <c r="M442" s="4" t="s">
        <v>23</v>
      </c>
      <c r="N442" s="4" t="s">
        <v>393</v>
      </c>
      <c r="P442" s="4" t="s">
        <v>25</v>
      </c>
      <c r="R442" s="4" t="s">
        <v>217</v>
      </c>
      <c r="S442" s="4" t="s">
        <v>218</v>
      </c>
      <c r="T442" s="4" t="s">
        <v>219</v>
      </c>
      <c r="U442" s="4">
        <f>+VLOOKUP(N442,'[1]Reporte de Estructura - Dotació'!$O$6:$V$527,8,0)</f>
        <v>15</v>
      </c>
      <c r="V442" s="5">
        <v>1014000</v>
      </c>
      <c r="W442" s="9">
        <f>+VLOOKUP(U442,'Bandas 2025'!$K$5:$N$16,4,0)</f>
        <v>2238729.1499999985</v>
      </c>
      <c r="X442" s="10">
        <f t="shared" si="13"/>
        <v>0.45293554157723842</v>
      </c>
      <c r="Y442" s="10" t="str">
        <f t="shared" si="14"/>
        <v>FUERA DE BANDA</v>
      </c>
    </row>
    <row r="443" spans="1:25" x14ac:dyDescent="0.25">
      <c r="A443" s="4" t="s">
        <v>17</v>
      </c>
      <c r="B443" s="4" t="s">
        <v>18</v>
      </c>
      <c r="C443" s="4" t="s">
        <v>987</v>
      </c>
      <c r="D443" s="4" t="s">
        <v>988</v>
      </c>
      <c r="E443" s="7">
        <v>6001</v>
      </c>
      <c r="F443" s="4">
        <v>27</v>
      </c>
      <c r="G443" s="4" t="str">
        <f>+VLOOKUP(E443,CeCos!$A$2:$B$49,2,0)</f>
        <v>Administración Gral De Producción</v>
      </c>
      <c r="H443" s="4" t="s">
        <v>74</v>
      </c>
      <c r="I443" s="4" t="str">
        <f>+VLOOKUP(E443,CeCos!$A$2:$D$49,4,0)</f>
        <v>Producción</v>
      </c>
      <c r="J443" s="4" t="s">
        <v>21</v>
      </c>
      <c r="K443" s="8">
        <v>32367</v>
      </c>
      <c r="L443" s="4">
        <v>36</v>
      </c>
      <c r="M443" s="4" t="s">
        <v>23</v>
      </c>
      <c r="N443" s="4" t="s">
        <v>848</v>
      </c>
      <c r="P443" s="4" t="s">
        <v>25</v>
      </c>
      <c r="R443" s="4" t="s">
        <v>527</v>
      </c>
      <c r="S443" s="4" t="s">
        <v>528</v>
      </c>
      <c r="T443" s="4" t="s">
        <v>529</v>
      </c>
      <c r="U443" s="4">
        <f>+VLOOKUP(N443,'[1]Reporte de Estructura - Dotació'!$O$6:$V$527,8,0)</f>
        <v>15</v>
      </c>
      <c r="V443" s="5">
        <v>1065000</v>
      </c>
      <c r="W443" s="9">
        <f>+VLOOKUP(U443,'Bandas 2025'!$K$5:$N$16,4,0)</f>
        <v>2238729.1499999985</v>
      </c>
      <c r="X443" s="10">
        <f t="shared" si="13"/>
        <v>0.47571632325420016</v>
      </c>
      <c r="Y443" s="10" t="str">
        <f t="shared" si="14"/>
        <v>FUERA DE BANDA</v>
      </c>
    </row>
    <row r="444" spans="1:25" x14ac:dyDescent="0.25">
      <c r="A444" s="4" t="s">
        <v>17</v>
      </c>
      <c r="B444" s="4" t="s">
        <v>18</v>
      </c>
      <c r="C444" s="4" t="s">
        <v>575</v>
      </c>
      <c r="D444" s="4" t="s">
        <v>576</v>
      </c>
      <c r="E444" s="7">
        <v>6005</v>
      </c>
      <c r="F444" s="4">
        <v>27</v>
      </c>
      <c r="G444" s="4" t="str">
        <f>+VLOOKUP(E444,CeCos!$A$2:$B$49,2,0)</f>
        <v>Fabricación Y Envasado Mezclas Polvos</v>
      </c>
      <c r="H444" s="4" t="s">
        <v>74</v>
      </c>
      <c r="I444" s="4" t="str">
        <f>+VLOOKUP(E444,CeCos!$A$2:$D$49,4,0)</f>
        <v>Producción</v>
      </c>
      <c r="J444" s="4" t="s">
        <v>21</v>
      </c>
      <c r="K444" s="8">
        <v>28116</v>
      </c>
      <c r="L444" s="4">
        <v>48</v>
      </c>
      <c r="M444" s="4" t="s">
        <v>23</v>
      </c>
      <c r="N444" s="4" t="s">
        <v>136</v>
      </c>
      <c r="P444" s="4" t="s">
        <v>25</v>
      </c>
      <c r="R444" s="4" t="s">
        <v>417</v>
      </c>
      <c r="S444" s="4" t="s">
        <v>77</v>
      </c>
      <c r="T444" s="4" t="s">
        <v>418</v>
      </c>
      <c r="U444" s="4">
        <f>+VLOOKUP(N444,'[1]Reporte de Estructura - Dotació'!$O$6:$V$527,8,0)</f>
        <v>14</v>
      </c>
      <c r="V444" s="5">
        <v>1130000</v>
      </c>
      <c r="W444" s="9">
        <f>+VLOOKUP(U444,'Bandas 2025'!$K$5:$N$16,4,0)</f>
        <v>1622267.4999999986</v>
      </c>
      <c r="X444" s="10">
        <f t="shared" si="13"/>
        <v>0.69655590092262898</v>
      </c>
      <c r="Y444" s="10" t="str">
        <f t="shared" si="14"/>
        <v>FUERA DE BANDA</v>
      </c>
    </row>
    <row r="445" spans="1:25" x14ac:dyDescent="0.25">
      <c r="A445" s="4" t="s">
        <v>17</v>
      </c>
      <c r="B445" s="4" t="s">
        <v>18</v>
      </c>
      <c r="C445" s="4" t="s">
        <v>297</v>
      </c>
      <c r="D445" s="4" t="s">
        <v>298</v>
      </c>
      <c r="E445" s="7">
        <v>6204</v>
      </c>
      <c r="F445" s="4">
        <v>27</v>
      </c>
      <c r="G445" s="4" t="str">
        <f>+VLOOKUP(E445,CeCos!$A$2:$B$49,2,0)</f>
        <v>Despacho</v>
      </c>
      <c r="H445" s="4" t="s">
        <v>74</v>
      </c>
      <c r="I445" s="4" t="str">
        <f>+VLOOKUP(E445,CeCos!$A$2:$D$49,4,0)</f>
        <v>Logística</v>
      </c>
      <c r="J445" s="4" t="s">
        <v>21</v>
      </c>
      <c r="K445" s="8">
        <v>26483</v>
      </c>
      <c r="L445" s="4">
        <v>52</v>
      </c>
      <c r="M445" s="4" t="s">
        <v>46</v>
      </c>
      <c r="N445" s="4" t="s">
        <v>273</v>
      </c>
      <c r="P445" s="4" t="s">
        <v>25</v>
      </c>
      <c r="R445" s="4" t="s">
        <v>140</v>
      </c>
      <c r="S445" s="4" t="s">
        <v>141</v>
      </c>
      <c r="T445" s="4" t="s">
        <v>142</v>
      </c>
      <c r="U445" s="4">
        <f>+VLOOKUP(N445,'[1]Reporte de Estructura - Dotació'!$O$6:$V$527,8,0)</f>
        <v>10</v>
      </c>
      <c r="V445" s="5">
        <v>745000</v>
      </c>
      <c r="W445" s="9">
        <f>+VLOOKUP(U445,'Bandas 2025'!$K$5:$N$16,4,0)</f>
        <v>638323.5294117647</v>
      </c>
      <c r="X445" s="10">
        <f t="shared" si="13"/>
        <v>1.1671197530295352</v>
      </c>
      <c r="Y445" s="10" t="str">
        <f t="shared" si="14"/>
        <v>DENTRO DE BANDA</v>
      </c>
    </row>
    <row r="446" spans="1:25" x14ac:dyDescent="0.25">
      <c r="A446" s="4" t="s">
        <v>17</v>
      </c>
      <c r="B446" s="4" t="s">
        <v>18</v>
      </c>
      <c r="C446" s="4" t="s">
        <v>41</v>
      </c>
      <c r="D446" s="4" t="s">
        <v>777</v>
      </c>
      <c r="E446" s="7">
        <v>2004</v>
      </c>
      <c r="F446" s="4">
        <v>61</v>
      </c>
      <c r="G446" s="4" t="str">
        <f>+VLOOKUP(E446,CeCos!$A$2:$B$49,2,0)</f>
        <v>Desarrollo Sabores Salados</v>
      </c>
      <c r="H446" s="4" t="s">
        <v>22</v>
      </c>
      <c r="I446" s="4" t="str">
        <f>+VLOOKUP(E446,CeCos!$A$2:$D$49,4,0)</f>
        <v>Laboratorio Sabores</v>
      </c>
      <c r="J446" s="4" t="s">
        <v>21</v>
      </c>
      <c r="K446" s="8">
        <v>21993</v>
      </c>
      <c r="L446" s="4">
        <v>65</v>
      </c>
      <c r="M446" s="4" t="s">
        <v>23</v>
      </c>
      <c r="N446" s="4" t="s">
        <v>40</v>
      </c>
      <c r="P446" s="4" t="s">
        <v>25</v>
      </c>
      <c r="R446" s="4" t="s">
        <v>554</v>
      </c>
      <c r="S446" s="4" t="s">
        <v>555</v>
      </c>
      <c r="T446" s="4" t="s">
        <v>556</v>
      </c>
      <c r="U446" s="4">
        <f>+VLOOKUP(N446,'[1]Reporte de Estructura - Dotació'!$O$6:$V$527,8,0)</f>
        <v>18</v>
      </c>
      <c r="V446" s="5">
        <v>5850000</v>
      </c>
      <c r="W446" s="9">
        <f>+VLOOKUP(U446,'Bandas 2025'!$K$5:$N$16,4,0)</f>
        <v>6775074.9815616012</v>
      </c>
      <c r="X446" s="10">
        <f t="shared" si="13"/>
        <v>0.86345907844869652</v>
      </c>
      <c r="Y446" s="10" t="str">
        <f t="shared" si="14"/>
        <v>DENTRO DE BANDA</v>
      </c>
    </row>
    <row r="447" spans="1:25" x14ac:dyDescent="0.25">
      <c r="A447" s="4" t="s">
        <v>17</v>
      </c>
      <c r="B447" s="4" t="s">
        <v>18</v>
      </c>
      <c r="C447" s="4" t="s">
        <v>906</v>
      </c>
      <c r="D447" s="4" t="s">
        <v>907</v>
      </c>
      <c r="E447" s="7">
        <v>6103</v>
      </c>
      <c r="F447" s="4">
        <v>27</v>
      </c>
      <c r="G447" s="4" t="str">
        <f>+VLOOKUP(E447,CeCos!$A$2:$B$49,2,0)</f>
        <v>Prev. De Riesgo Y Medio Ambiente</v>
      </c>
      <c r="H447" s="4" t="s">
        <v>74</v>
      </c>
      <c r="I447" s="4" t="str">
        <f>+VLOOKUP(E447,CeCos!$A$2:$D$49,4,0)</f>
        <v>Mantención, Infraestrutura y Medioambiebnte</v>
      </c>
      <c r="J447" s="4" t="s">
        <v>21</v>
      </c>
      <c r="K447" s="8">
        <v>31422</v>
      </c>
      <c r="L447" s="4">
        <v>39</v>
      </c>
      <c r="M447" s="4" t="s">
        <v>46</v>
      </c>
      <c r="N447" s="4" t="s">
        <v>908</v>
      </c>
      <c r="P447" s="4" t="s">
        <v>25</v>
      </c>
      <c r="R447" s="4" t="s">
        <v>818</v>
      </c>
      <c r="S447" s="4" t="s">
        <v>699</v>
      </c>
      <c r="T447" s="4" t="s">
        <v>697</v>
      </c>
      <c r="U447" s="4">
        <f>+VLOOKUP(N447,'[1]Reporte de Estructura - Dotació'!$O$6:$V$527,8,0)</f>
        <v>15</v>
      </c>
      <c r="V447" s="5">
        <v>1850000</v>
      </c>
      <c r="W447" s="9">
        <f>+VLOOKUP(U447,'Bandas 2025'!$K$5:$N$16,4,0)</f>
        <v>2238729.1499999985</v>
      </c>
      <c r="X447" s="10">
        <f t="shared" si="13"/>
        <v>0.8263616882819439</v>
      </c>
      <c r="Y447" s="10" t="str">
        <f t="shared" si="14"/>
        <v>DENTRO DE BANDA</v>
      </c>
    </row>
    <row r="448" spans="1:25" x14ac:dyDescent="0.25">
      <c r="A448" s="4" t="s">
        <v>42</v>
      </c>
      <c r="B448" s="4" t="s">
        <v>18</v>
      </c>
      <c r="C448" s="4" t="s">
        <v>51</v>
      </c>
      <c r="D448" s="4" t="s">
        <v>739</v>
      </c>
      <c r="E448" s="7">
        <v>7006</v>
      </c>
      <c r="F448" s="4">
        <v>85</v>
      </c>
      <c r="G448" s="4" t="str">
        <f>+VLOOKUP(E448,CeCos!$A$2:$B$49,2,0)</f>
        <v>Administracion Y Finanzas Sabores</v>
      </c>
      <c r="H448" s="4" t="s">
        <v>45</v>
      </c>
      <c r="I448" s="4" t="str">
        <f>+VLOOKUP(E448,CeCos!$A$2:$D$49,4,0)</f>
        <v>Administración SyF</v>
      </c>
      <c r="J448" s="4" t="s">
        <v>21</v>
      </c>
      <c r="K448" s="8">
        <v>26146</v>
      </c>
      <c r="L448" s="4">
        <v>53</v>
      </c>
      <c r="M448" s="4" t="s">
        <v>23</v>
      </c>
      <c r="N448" s="4" t="s">
        <v>50</v>
      </c>
      <c r="P448" s="4" t="s">
        <v>48</v>
      </c>
      <c r="R448" s="4" t="s">
        <v>554</v>
      </c>
      <c r="S448" s="4" t="s">
        <v>555</v>
      </c>
      <c r="T448" s="4" t="s">
        <v>556</v>
      </c>
      <c r="U448" s="4">
        <v>18</v>
      </c>
      <c r="V448" s="5">
        <v>8600000</v>
      </c>
      <c r="W448" s="9">
        <f>+VLOOKUP(U448,'Bandas 2025'!$K$5:$N$16,4,0)</f>
        <v>6775074.9815616012</v>
      </c>
      <c r="X448" s="10">
        <f t="shared" si="13"/>
        <v>1.269358645240819</v>
      </c>
      <c r="Y448" s="10" t="str">
        <f t="shared" si="14"/>
        <v>FUERA DE BANDA</v>
      </c>
    </row>
    <row r="449" spans="1:25" x14ac:dyDescent="0.25">
      <c r="A449" s="4" t="s">
        <v>17</v>
      </c>
      <c r="B449" s="4" t="s">
        <v>18</v>
      </c>
      <c r="C449" s="4" t="s">
        <v>942</v>
      </c>
      <c r="D449" s="4" t="s">
        <v>943</v>
      </c>
      <c r="E449" s="7">
        <v>7101</v>
      </c>
      <c r="F449" s="4">
        <v>2</v>
      </c>
      <c r="G449" s="4" t="str">
        <f>+VLOOKUP(E449,CeCos!$A$2:$B$49,2,0)</f>
        <v>Informática</v>
      </c>
      <c r="H449" s="4" t="s">
        <v>45</v>
      </c>
      <c r="I449" s="4" t="str">
        <f>+VLOOKUP(E449,CeCos!$A$2:$D$49,4,0)</f>
        <v>T.I</v>
      </c>
      <c r="J449" s="4" t="s">
        <v>31</v>
      </c>
      <c r="K449" s="8">
        <v>29609</v>
      </c>
      <c r="L449" s="4">
        <v>44</v>
      </c>
      <c r="M449" s="4" t="s">
        <v>23</v>
      </c>
      <c r="N449" s="4" t="s">
        <v>944</v>
      </c>
      <c r="P449" s="4" t="s">
        <v>25</v>
      </c>
      <c r="R449" s="4" t="s">
        <v>681</v>
      </c>
      <c r="S449" s="4" t="s">
        <v>682</v>
      </c>
      <c r="T449" s="4" t="s">
        <v>683</v>
      </c>
      <c r="U449" s="4">
        <f>+VLOOKUP(N449,'[1]Reporte de Estructura - Dotació'!$O$6:$V$527,8,0)</f>
        <v>16</v>
      </c>
      <c r="V449" s="5">
        <v>2900000</v>
      </c>
      <c r="W449" s="9">
        <f>+VLOOKUP(U449,'Bandas 2025'!$K$5:$N$16,4,0)</f>
        <v>3178995.3929999978</v>
      </c>
      <c r="X449" s="10">
        <f t="shared" si="13"/>
        <v>0.91223787438813753</v>
      </c>
      <c r="Y449" s="10" t="str">
        <f t="shared" si="14"/>
        <v>DENTRO DE BANDA</v>
      </c>
    </row>
    <row r="450" spans="1:25" x14ac:dyDescent="0.25">
      <c r="A450" s="4" t="s">
        <v>17</v>
      </c>
      <c r="B450" s="4" t="s">
        <v>18</v>
      </c>
      <c r="C450" s="4" t="s">
        <v>1376</v>
      </c>
      <c r="D450" s="4" t="s">
        <v>1377</v>
      </c>
      <c r="E450" s="7">
        <v>2001</v>
      </c>
      <c r="F450" s="4">
        <v>61</v>
      </c>
      <c r="G450" s="4" t="str">
        <f>+VLOOKUP(E450,CeCos!$A$2:$B$49,2,0)</f>
        <v>Desarrollo Sabores General</v>
      </c>
      <c r="H450" s="4" t="s">
        <v>22</v>
      </c>
      <c r="I450" s="4" t="str">
        <f>+VLOOKUP(E450,CeCos!$A$2:$D$49,4,0)</f>
        <v>Laboratorio Sabores</v>
      </c>
      <c r="J450" s="4" t="s">
        <v>21</v>
      </c>
      <c r="K450" s="8">
        <v>35399</v>
      </c>
      <c r="L450" s="4">
        <v>28</v>
      </c>
      <c r="M450" s="4" t="s">
        <v>23</v>
      </c>
      <c r="N450" s="4" t="s">
        <v>152</v>
      </c>
      <c r="P450" s="4" t="s">
        <v>25</v>
      </c>
      <c r="R450" s="4" t="s">
        <v>1069</v>
      </c>
      <c r="S450" s="4" t="s">
        <v>1407</v>
      </c>
      <c r="T450" s="4" t="s">
        <v>724</v>
      </c>
      <c r="U450" s="4">
        <f>+VLOOKUP(N450,'[1]Reporte de Estructura - Dotació'!$O$6:$V$527,8,0)</f>
        <v>14</v>
      </c>
      <c r="V450" s="5">
        <v>973000</v>
      </c>
      <c r="W450" s="9">
        <f>+VLOOKUP(U450,'Bandas 2025'!$K$5:$N$16,4,0)</f>
        <v>1622267.4999999986</v>
      </c>
      <c r="X450" s="10">
        <f t="shared" si="13"/>
        <v>0.59977778017497163</v>
      </c>
      <c r="Y450" s="10" t="str">
        <f t="shared" si="14"/>
        <v>FUERA DE BANDA</v>
      </c>
    </row>
    <row r="451" spans="1:25" x14ac:dyDescent="0.25">
      <c r="A451" s="4" t="s">
        <v>17</v>
      </c>
      <c r="B451" s="4" t="s">
        <v>18</v>
      </c>
      <c r="C451" s="4" t="s">
        <v>1400</v>
      </c>
      <c r="D451" s="4" t="s">
        <v>1401</v>
      </c>
      <c r="E451" s="7">
        <v>1002</v>
      </c>
      <c r="F451" s="4">
        <v>27</v>
      </c>
      <c r="G451" s="4" t="str">
        <f>+VLOOKUP(E451,CeCos!$A$2:$B$49,2,0)</f>
        <v>Oper. Comerciales Internacionales</v>
      </c>
      <c r="H451" s="4" t="s">
        <v>74</v>
      </c>
      <c r="I451" s="4" t="str">
        <f>+VLOOKUP(E451,CeCos!$A$2:$D$49,4,0)</f>
        <v>Exportaciones</v>
      </c>
      <c r="J451" s="4" t="s">
        <v>21</v>
      </c>
      <c r="K451" s="8">
        <v>32380</v>
      </c>
      <c r="L451" s="4">
        <v>36</v>
      </c>
      <c r="M451" s="4" t="s">
        <v>23</v>
      </c>
      <c r="N451" s="4" t="s">
        <v>190</v>
      </c>
      <c r="P451" s="4" t="s">
        <v>25</v>
      </c>
      <c r="R451" s="4" t="s">
        <v>191</v>
      </c>
      <c r="S451" s="4" t="s">
        <v>192</v>
      </c>
      <c r="T451" s="4" t="s">
        <v>193</v>
      </c>
      <c r="U451" s="4">
        <f>+VLOOKUP(N451,'[1]Reporte de Estructura - Dotació'!$O$6:$V$527,8,0)</f>
        <v>13</v>
      </c>
      <c r="V451" s="5">
        <v>1100000</v>
      </c>
      <c r="W451" s="9">
        <f>+VLOOKUP(U451,'Bandas 2025'!$K$5:$N$16,4,0)</f>
        <v>1233179.9999999998</v>
      </c>
      <c r="X451" s="10">
        <f t="shared" ref="X451:X514" si="15">+V451/W451</f>
        <v>0.89200278953599654</v>
      </c>
      <c r="Y451" s="10" t="str">
        <f t="shared" ref="Y451:Y514" si="16">+IF(AND(X451&gt;=80%,X451&lt;=120%),"DENTRO DE BANDA","FUERA DE BANDA")</f>
        <v>DENTRO DE BANDA</v>
      </c>
    </row>
    <row r="452" spans="1:25" x14ac:dyDescent="0.25">
      <c r="A452" s="4" t="s">
        <v>17</v>
      </c>
      <c r="B452" s="4" t="s">
        <v>18</v>
      </c>
      <c r="C452" s="4" t="s">
        <v>1378</v>
      </c>
      <c r="D452" s="4" t="s">
        <v>1379</v>
      </c>
      <c r="E452" s="7">
        <v>6106</v>
      </c>
      <c r="F452" s="4">
        <v>27</v>
      </c>
      <c r="G452" s="4" t="str">
        <f>+VLOOKUP(E452,CeCos!$A$2:$B$49,2,0)</f>
        <v>Aseguramiento De Calidad</v>
      </c>
      <c r="H452" s="4" t="s">
        <v>74</v>
      </c>
      <c r="I452" s="4" t="str">
        <f>+VLOOKUP(E452,CeCos!$A$2:$D$49,4,0)</f>
        <v>Calidad</v>
      </c>
      <c r="J452" s="4" t="s">
        <v>1402</v>
      </c>
      <c r="K452" s="8">
        <v>34098</v>
      </c>
      <c r="L452" s="4">
        <v>31</v>
      </c>
      <c r="M452" s="4" t="s">
        <v>23</v>
      </c>
      <c r="N452" s="4" t="s">
        <v>105</v>
      </c>
      <c r="P452" s="4" t="s">
        <v>25</v>
      </c>
      <c r="R452" s="4" t="s">
        <v>106</v>
      </c>
      <c r="S452" s="4" t="s">
        <v>107</v>
      </c>
      <c r="T452" s="4" t="s">
        <v>108</v>
      </c>
      <c r="U452" s="4">
        <f>+VLOOKUP(N452,'[1]Reporte de Estructura - Dotació'!$O$6:$V$527,8,0)</f>
        <v>13</v>
      </c>
      <c r="V452" s="5">
        <v>750000</v>
      </c>
      <c r="W452" s="9">
        <f>+VLOOKUP(U452,'Bandas 2025'!$K$5:$N$16,4,0)</f>
        <v>1233179.9999999998</v>
      </c>
      <c r="X452" s="10">
        <f t="shared" si="15"/>
        <v>0.60818372013817945</v>
      </c>
      <c r="Y452" s="10" t="str">
        <f t="shared" si="16"/>
        <v>FUERA DE BANDA</v>
      </c>
    </row>
    <row r="453" spans="1:25" x14ac:dyDescent="0.25">
      <c r="A453" s="4" t="s">
        <v>17</v>
      </c>
      <c r="B453" s="4" t="s">
        <v>18</v>
      </c>
      <c r="C453" s="4" t="s">
        <v>1374</v>
      </c>
      <c r="D453" s="4" t="s">
        <v>1375</v>
      </c>
      <c r="E453" s="7">
        <v>3001</v>
      </c>
      <c r="F453" s="4">
        <v>22</v>
      </c>
      <c r="G453" s="4" t="str">
        <f>+VLOOKUP(E453,CeCos!$A$2:$B$49,2,0)</f>
        <v>Desarrollo Fragancias</v>
      </c>
      <c r="H453" s="4" t="s">
        <v>151</v>
      </c>
      <c r="I453" s="4" t="str">
        <f>+VLOOKUP(E453,CeCos!$A$2:$D$49,4,0)</f>
        <v>Laboratorio Fragancias</v>
      </c>
      <c r="J453" s="4" t="s">
        <v>21</v>
      </c>
      <c r="K453" s="8">
        <v>35863</v>
      </c>
      <c r="L453" s="4">
        <v>27</v>
      </c>
      <c r="M453" s="4" t="s">
        <v>23</v>
      </c>
      <c r="N453" s="4" t="s">
        <v>152</v>
      </c>
      <c r="P453" s="4" t="s">
        <v>25</v>
      </c>
      <c r="R453" s="4" t="s">
        <v>153</v>
      </c>
      <c r="S453" s="4" t="s">
        <v>154</v>
      </c>
      <c r="T453" s="4" t="s">
        <v>155</v>
      </c>
      <c r="U453" s="4">
        <f>+VLOOKUP(N453,'[1]Reporte de Estructura - Dotació'!$O$6:$V$527,8,0)</f>
        <v>14</v>
      </c>
      <c r="V453" s="5">
        <v>973000</v>
      </c>
      <c r="W453" s="9">
        <f>+VLOOKUP(U453,'Bandas 2025'!$K$5:$N$16,4,0)</f>
        <v>1622267.4999999986</v>
      </c>
      <c r="X453" s="10">
        <f t="shared" si="15"/>
        <v>0.59977778017497163</v>
      </c>
      <c r="Y453" s="10" t="str">
        <f t="shared" si="16"/>
        <v>FUERA DE BANDA</v>
      </c>
    </row>
    <row r="454" spans="1:25" x14ac:dyDescent="0.25">
      <c r="A454" s="4" t="s">
        <v>17</v>
      </c>
      <c r="B454" s="4" t="s">
        <v>397</v>
      </c>
      <c r="C454" s="4" t="s">
        <v>1384</v>
      </c>
      <c r="D454" s="4" t="s">
        <v>1385</v>
      </c>
      <c r="E454" s="7">
        <v>2001</v>
      </c>
      <c r="F454" s="4">
        <v>61</v>
      </c>
      <c r="G454" s="4" t="str">
        <f>+VLOOKUP(E454,CeCos!$A$2:$B$49,2,0)</f>
        <v>Desarrollo Sabores General</v>
      </c>
      <c r="H454" s="4" t="s">
        <v>22</v>
      </c>
      <c r="I454" s="4" t="str">
        <f>+VLOOKUP(E454,CeCos!$A$2:$D$49,4,0)</f>
        <v>Laboratorio Sabores</v>
      </c>
      <c r="J454" s="4" t="s">
        <v>21</v>
      </c>
      <c r="K454" s="8">
        <v>35549</v>
      </c>
      <c r="L454" s="4">
        <v>27</v>
      </c>
      <c r="M454" s="4" t="s">
        <v>23</v>
      </c>
      <c r="N454" s="4" t="s">
        <v>152</v>
      </c>
      <c r="P454" s="4" t="s">
        <v>25</v>
      </c>
      <c r="R454" s="4" t="s">
        <v>1263</v>
      </c>
      <c r="S454" s="4" t="s">
        <v>823</v>
      </c>
      <c r="T454" s="4" t="s">
        <v>821</v>
      </c>
      <c r="U454" s="4">
        <f>+VLOOKUP(N454,'[1]Reporte de Estructura - Dotació'!$O$6:$V$527,8,0)</f>
        <v>14</v>
      </c>
      <c r="V454" s="5">
        <v>1155000</v>
      </c>
      <c r="W454" s="9">
        <f>+VLOOKUP(U454,'Bandas 2025'!$K$5:$N$16,4,0)</f>
        <v>1622267.4999999986</v>
      </c>
      <c r="X454" s="10">
        <f t="shared" si="15"/>
        <v>0.71196642970410307</v>
      </c>
      <c r="Y454" s="10" t="str">
        <f t="shared" si="16"/>
        <v>FUERA DE BANDA</v>
      </c>
    </row>
    <row r="455" spans="1:25" x14ac:dyDescent="0.25">
      <c r="A455" s="4" t="s">
        <v>17</v>
      </c>
      <c r="B455" s="4" t="s">
        <v>18</v>
      </c>
      <c r="C455" s="4" t="s">
        <v>1386</v>
      </c>
      <c r="D455" s="4" t="s">
        <v>1387</v>
      </c>
      <c r="E455" s="7">
        <v>6005</v>
      </c>
      <c r="F455" s="4">
        <v>27</v>
      </c>
      <c r="G455" s="4" t="str">
        <f>+VLOOKUP(E455,CeCos!$A$2:$B$49,2,0)</f>
        <v>Fabricación Y Envasado Mezclas Polvos</v>
      </c>
      <c r="H455" s="4" t="s">
        <v>74</v>
      </c>
      <c r="I455" s="4" t="str">
        <f>+VLOOKUP(E455,CeCos!$A$2:$D$49,4,0)</f>
        <v>Producción</v>
      </c>
      <c r="J455" s="4" t="s">
        <v>536</v>
      </c>
      <c r="K455" s="8">
        <v>36207</v>
      </c>
      <c r="L455" s="4">
        <v>26</v>
      </c>
      <c r="M455" s="4" t="s">
        <v>23</v>
      </c>
      <c r="N455" s="4" t="s">
        <v>111</v>
      </c>
      <c r="P455" s="4" t="s">
        <v>25</v>
      </c>
      <c r="R455" s="4" t="s">
        <v>417</v>
      </c>
      <c r="S455" s="4" t="s">
        <v>77</v>
      </c>
      <c r="T455" s="4" t="s">
        <v>418</v>
      </c>
      <c r="U455" s="4">
        <f>+VLOOKUP(N455,'[1]Reporte de Estructura - Dotació'!$O$6:$V$527,8,0)</f>
        <v>11</v>
      </c>
      <c r="V455" s="5">
        <v>550000</v>
      </c>
      <c r="W455" s="9">
        <f>+VLOOKUP(U455,'Bandas 2025'!$K$5:$N$16,4,0)</f>
        <v>758892.33870967734</v>
      </c>
      <c r="X455" s="10">
        <f t="shared" si="15"/>
        <v>0.72474048286631676</v>
      </c>
      <c r="Y455" s="10" t="str">
        <f t="shared" si="16"/>
        <v>FUERA DE BANDA</v>
      </c>
    </row>
    <row r="456" spans="1:25" x14ac:dyDescent="0.25">
      <c r="A456" s="4" t="s">
        <v>42</v>
      </c>
      <c r="B456" s="4" t="s">
        <v>18</v>
      </c>
      <c r="C456" s="4" t="s">
        <v>1285</v>
      </c>
      <c r="D456" s="4" t="s">
        <v>1286</v>
      </c>
      <c r="E456" s="7">
        <v>6003</v>
      </c>
      <c r="F456" s="4">
        <v>90</v>
      </c>
      <c r="G456" s="4" t="s">
        <v>1334</v>
      </c>
      <c r="H456" s="4" t="s">
        <v>74</v>
      </c>
      <c r="I456" s="4" t="str">
        <f>+VLOOKUP(E456,CeCos!$A$2:$D$49,4,0)</f>
        <v>Producción</v>
      </c>
      <c r="J456" s="4" t="s">
        <v>21</v>
      </c>
      <c r="K456" s="8">
        <v>32552</v>
      </c>
      <c r="L456" s="4">
        <v>36</v>
      </c>
      <c r="M456" s="4" t="s">
        <v>46</v>
      </c>
      <c r="N456" s="4" t="s">
        <v>111</v>
      </c>
      <c r="P456" s="4" t="s">
        <v>48</v>
      </c>
      <c r="R456" s="4" t="s">
        <v>94</v>
      </c>
      <c r="S456" s="4" t="s">
        <v>77</v>
      </c>
      <c r="T456" s="4" t="s">
        <v>95</v>
      </c>
      <c r="U456" s="4">
        <f>+VLOOKUP(N456,'[1]Reporte de Estructura - Dotació'!$O$6:$V$527,8,0)</f>
        <v>11</v>
      </c>
      <c r="V456" s="5">
        <v>550000</v>
      </c>
      <c r="W456" s="9">
        <f>+VLOOKUP(U456,'Bandas 2025'!$K$5:$N$16,4,0)</f>
        <v>758892.33870967734</v>
      </c>
      <c r="X456" s="10">
        <f t="shared" si="15"/>
        <v>0.72474048286631676</v>
      </c>
      <c r="Y456" s="10" t="str">
        <f t="shared" si="16"/>
        <v>FUERA DE BANDA</v>
      </c>
    </row>
    <row r="457" spans="1:25" x14ac:dyDescent="0.25">
      <c r="A457" s="4" t="s">
        <v>17</v>
      </c>
      <c r="B457" s="4" t="s">
        <v>18</v>
      </c>
      <c r="C457" s="4" t="s">
        <v>1287</v>
      </c>
      <c r="D457" s="4" t="s">
        <v>1288</v>
      </c>
      <c r="E457" s="7">
        <v>6005</v>
      </c>
      <c r="F457" s="4">
        <v>27</v>
      </c>
      <c r="G457" s="4" t="str">
        <f>+VLOOKUP(E457,CeCos!$A$2:$B$49,2,0)</f>
        <v>Fabricación Y Envasado Mezclas Polvos</v>
      </c>
      <c r="H457" s="4" t="s">
        <v>74</v>
      </c>
      <c r="I457" s="4" t="str">
        <f>+VLOOKUP(E457,CeCos!$A$2:$D$49,4,0)</f>
        <v>Producción</v>
      </c>
      <c r="J457" s="4" t="s">
        <v>21</v>
      </c>
      <c r="K457" s="8">
        <v>32509</v>
      </c>
      <c r="L457" s="4">
        <v>36</v>
      </c>
      <c r="M457" s="4" t="s">
        <v>23</v>
      </c>
      <c r="N457" s="4" t="s">
        <v>136</v>
      </c>
      <c r="P457" s="4" t="s">
        <v>25</v>
      </c>
      <c r="R457" s="4" t="s">
        <v>417</v>
      </c>
      <c r="S457" s="4" t="s">
        <v>77</v>
      </c>
      <c r="T457" s="4" t="s">
        <v>418</v>
      </c>
      <c r="U457" s="4">
        <f>+VLOOKUP(N457,'[1]Reporte de Estructura - Dotació'!$O$6:$V$527,8,0)</f>
        <v>14</v>
      </c>
      <c r="V457" s="5">
        <v>1127000</v>
      </c>
      <c r="W457" s="9">
        <f>+VLOOKUP(U457,'Bandas 2025'!$K$5:$N$16,4,0)</f>
        <v>1622267.4999999986</v>
      </c>
      <c r="X457" s="10">
        <f t="shared" si="15"/>
        <v>0.69470663746885208</v>
      </c>
      <c r="Y457" s="10" t="str">
        <f t="shared" si="16"/>
        <v>FUERA DE BANDA</v>
      </c>
    </row>
    <row r="458" spans="1:25" x14ac:dyDescent="0.25">
      <c r="A458" s="4" t="s">
        <v>17</v>
      </c>
      <c r="B458" s="4" t="s">
        <v>18</v>
      </c>
      <c r="C458" s="4" t="s">
        <v>1198</v>
      </c>
      <c r="D458" s="4" t="s">
        <v>1199</v>
      </c>
      <c r="E458" s="7">
        <v>3001</v>
      </c>
      <c r="F458" s="4">
        <v>22</v>
      </c>
      <c r="G458" s="4" t="str">
        <f>+VLOOKUP(E458,CeCos!$A$2:$B$49,2,0)</f>
        <v>Desarrollo Fragancias</v>
      </c>
      <c r="H458" s="4" t="s">
        <v>151</v>
      </c>
      <c r="I458" s="4" t="str">
        <f>+VLOOKUP(E458,CeCos!$A$2:$D$49,4,0)</f>
        <v>Laboratorio Fragancias</v>
      </c>
      <c r="J458" s="4" t="s">
        <v>21</v>
      </c>
      <c r="K458" s="8">
        <v>36231</v>
      </c>
      <c r="L458" s="4">
        <v>26</v>
      </c>
      <c r="M458" s="4" t="s">
        <v>23</v>
      </c>
      <c r="N458" s="4" t="s">
        <v>1200</v>
      </c>
      <c r="P458" s="4" t="s">
        <v>25</v>
      </c>
      <c r="R458" s="4" t="s">
        <v>224</v>
      </c>
      <c r="S458" s="4" t="s">
        <v>225</v>
      </c>
      <c r="T458" s="4" t="s">
        <v>226</v>
      </c>
      <c r="U458" s="4">
        <f>+VLOOKUP(N458,'[1]Reporte de Estructura - Dotació'!$O$6:$V$527,8,0)</f>
        <v>15</v>
      </c>
      <c r="V458" s="5">
        <v>914000</v>
      </c>
      <c r="W458" s="9">
        <f>+VLOOKUP(U458,'Bandas 2025'!$K$5:$N$16,4,0)</f>
        <v>2238729.1499999985</v>
      </c>
      <c r="X458" s="10">
        <f t="shared" si="15"/>
        <v>0.40826734221064687</v>
      </c>
      <c r="Y458" s="10" t="str">
        <f t="shared" si="16"/>
        <v>FUERA DE BANDA</v>
      </c>
    </row>
    <row r="459" spans="1:25" x14ac:dyDescent="0.25">
      <c r="A459" s="4" t="s">
        <v>17</v>
      </c>
      <c r="B459" s="4" t="s">
        <v>18</v>
      </c>
      <c r="C459" s="4" t="s">
        <v>1196</v>
      </c>
      <c r="D459" s="4" t="s">
        <v>1197</v>
      </c>
      <c r="E459" s="7">
        <v>3001</v>
      </c>
      <c r="F459" s="4">
        <v>22</v>
      </c>
      <c r="G459" s="4" t="str">
        <f>+VLOOKUP(E459,CeCos!$A$2:$B$49,2,0)</f>
        <v>Desarrollo Fragancias</v>
      </c>
      <c r="H459" s="4" t="s">
        <v>151</v>
      </c>
      <c r="I459" s="4" t="str">
        <f>+VLOOKUP(E459,CeCos!$A$2:$D$49,4,0)</f>
        <v>Laboratorio Fragancias</v>
      </c>
      <c r="J459" s="4" t="s">
        <v>21</v>
      </c>
      <c r="K459" s="8">
        <v>33937</v>
      </c>
      <c r="L459" s="4">
        <v>32</v>
      </c>
      <c r="M459" s="4" t="s">
        <v>23</v>
      </c>
      <c r="N459" s="4" t="s">
        <v>152</v>
      </c>
      <c r="P459" s="4" t="s">
        <v>25</v>
      </c>
      <c r="R459" s="4" t="s">
        <v>153</v>
      </c>
      <c r="S459" s="4" t="s">
        <v>154</v>
      </c>
      <c r="T459" s="4" t="s">
        <v>155</v>
      </c>
      <c r="U459" s="4">
        <f>+VLOOKUP(N459,'[1]Reporte de Estructura - Dotació'!$O$6:$V$527,8,0)</f>
        <v>14</v>
      </c>
      <c r="V459" s="5">
        <v>1105000</v>
      </c>
      <c r="W459" s="9">
        <f>+VLOOKUP(U459,'Bandas 2025'!$K$5:$N$16,4,0)</f>
        <v>1622267.4999999986</v>
      </c>
      <c r="X459" s="10">
        <f t="shared" si="15"/>
        <v>0.68114537214115489</v>
      </c>
      <c r="Y459" s="10" t="str">
        <f t="shared" si="16"/>
        <v>FUERA DE BANDA</v>
      </c>
    </row>
    <row r="460" spans="1:25" x14ac:dyDescent="0.25">
      <c r="A460" s="4" t="s">
        <v>17</v>
      </c>
      <c r="B460" s="4" t="s">
        <v>18</v>
      </c>
      <c r="C460" s="4" t="s">
        <v>1225</v>
      </c>
      <c r="D460" s="4" t="s">
        <v>1226</v>
      </c>
      <c r="E460" s="7">
        <v>6003</v>
      </c>
      <c r="F460" s="4">
        <v>27</v>
      </c>
      <c r="G460" s="4" t="str">
        <f>+VLOOKUP(E460,CeCos!$A$2:$B$49,2,0)</f>
        <v>Fabricación Y Envasado De Esencias</v>
      </c>
      <c r="H460" s="4" t="s">
        <v>74</v>
      </c>
      <c r="I460" s="4" t="str">
        <f>+VLOOKUP(E460,CeCos!$A$2:$D$49,4,0)</f>
        <v>Producción</v>
      </c>
      <c r="J460" s="4" t="s">
        <v>21</v>
      </c>
      <c r="K460" s="8">
        <v>30647</v>
      </c>
      <c r="L460" s="4">
        <v>41</v>
      </c>
      <c r="M460" s="4" t="s">
        <v>46</v>
      </c>
      <c r="N460" s="4" t="s">
        <v>111</v>
      </c>
      <c r="P460" s="4" t="s">
        <v>25</v>
      </c>
      <c r="R460" s="4" t="s">
        <v>421</v>
      </c>
      <c r="S460" s="4" t="s">
        <v>77</v>
      </c>
      <c r="T460" s="4" t="s">
        <v>422</v>
      </c>
      <c r="U460" s="4">
        <f>+VLOOKUP(N460,'[1]Reporte de Estructura - Dotació'!$O$6:$V$527,8,0)</f>
        <v>11</v>
      </c>
      <c r="V460" s="5">
        <v>570000</v>
      </c>
      <c r="W460" s="9">
        <f>+VLOOKUP(U460,'Bandas 2025'!$K$5:$N$16,4,0)</f>
        <v>758892.33870967734</v>
      </c>
      <c r="X460" s="10">
        <f t="shared" si="15"/>
        <v>0.7510946822432738</v>
      </c>
      <c r="Y460" s="10" t="str">
        <f t="shared" si="16"/>
        <v>FUERA DE BANDA</v>
      </c>
    </row>
    <row r="461" spans="1:25" x14ac:dyDescent="0.25">
      <c r="A461" s="4" t="s">
        <v>17</v>
      </c>
      <c r="B461" s="4" t="s">
        <v>18</v>
      </c>
      <c r="C461" s="4" t="s">
        <v>1227</v>
      </c>
      <c r="D461" s="4" t="s">
        <v>1228</v>
      </c>
      <c r="E461" s="7">
        <v>6003</v>
      </c>
      <c r="F461" s="4">
        <v>27</v>
      </c>
      <c r="G461" s="4" t="str">
        <f>+VLOOKUP(E461,CeCos!$A$2:$B$49,2,0)</f>
        <v>Fabricación Y Envasado De Esencias</v>
      </c>
      <c r="H461" s="4" t="s">
        <v>74</v>
      </c>
      <c r="I461" s="4" t="str">
        <f>+VLOOKUP(E461,CeCos!$A$2:$D$49,4,0)</f>
        <v>Producción</v>
      </c>
      <c r="J461" s="4" t="s">
        <v>21</v>
      </c>
      <c r="K461" s="8">
        <v>27269</v>
      </c>
      <c r="L461" s="4">
        <v>50</v>
      </c>
      <c r="M461" s="4" t="s">
        <v>23</v>
      </c>
      <c r="N461" s="4" t="s">
        <v>111</v>
      </c>
      <c r="P461" s="4" t="s">
        <v>25</v>
      </c>
      <c r="R461" s="4" t="s">
        <v>421</v>
      </c>
      <c r="S461" s="4" t="s">
        <v>77</v>
      </c>
      <c r="T461" s="4" t="s">
        <v>422</v>
      </c>
      <c r="U461" s="4">
        <f>+VLOOKUP(N461,'[1]Reporte de Estructura - Dotació'!$O$6:$V$527,8,0)</f>
        <v>11</v>
      </c>
      <c r="V461" s="5">
        <v>570000</v>
      </c>
      <c r="W461" s="9">
        <f>+VLOOKUP(U461,'Bandas 2025'!$K$5:$N$16,4,0)</f>
        <v>758892.33870967734</v>
      </c>
      <c r="X461" s="10">
        <f t="shared" si="15"/>
        <v>0.7510946822432738</v>
      </c>
      <c r="Y461" s="10" t="str">
        <f t="shared" si="16"/>
        <v>FUERA DE BANDA</v>
      </c>
    </row>
    <row r="462" spans="1:25" x14ac:dyDescent="0.25">
      <c r="A462" s="4" t="s">
        <v>17</v>
      </c>
      <c r="B462" s="4" t="s">
        <v>18</v>
      </c>
      <c r="C462" s="4" t="s">
        <v>1277</v>
      </c>
      <c r="D462" s="4" t="s">
        <v>1278</v>
      </c>
      <c r="E462" s="7">
        <v>2003</v>
      </c>
      <c r="F462" s="4">
        <v>61</v>
      </c>
      <c r="G462" s="4" t="str">
        <f>+VLOOKUP(E462,CeCos!$A$2:$B$49,2,0)</f>
        <v>Desarrollo Sabores Bebidas</v>
      </c>
      <c r="H462" s="4" t="s">
        <v>22</v>
      </c>
      <c r="I462" s="4" t="str">
        <f>+VLOOKUP(E462,CeCos!$A$2:$D$49,4,0)</f>
        <v>Laboratorio Sabores</v>
      </c>
      <c r="J462" s="4" t="s">
        <v>21</v>
      </c>
      <c r="K462" s="8">
        <v>38592</v>
      </c>
      <c r="L462" s="4">
        <v>19</v>
      </c>
      <c r="M462" s="4" t="s">
        <v>23</v>
      </c>
      <c r="N462" s="4" t="s">
        <v>84</v>
      </c>
      <c r="P462" s="4" t="s">
        <v>25</v>
      </c>
      <c r="R462" s="4" t="s">
        <v>1279</v>
      </c>
      <c r="S462" s="4" t="s">
        <v>1404</v>
      </c>
      <c r="T462" s="4" t="s">
        <v>826</v>
      </c>
      <c r="U462" s="4">
        <f>+VLOOKUP(N462,'[1]Reporte de Estructura - Dotació'!$O$6:$V$527,8,0)</f>
        <v>13</v>
      </c>
      <c r="V462" s="5">
        <v>610000</v>
      </c>
      <c r="W462" s="9">
        <f>+VLOOKUP(U462,'Bandas 2025'!$K$5:$N$16,4,0)</f>
        <v>1233179.9999999998</v>
      </c>
      <c r="X462" s="10">
        <f t="shared" si="15"/>
        <v>0.49465609237905261</v>
      </c>
      <c r="Y462" s="10" t="str">
        <f t="shared" si="16"/>
        <v>FUERA DE BANDA</v>
      </c>
    </row>
    <row r="463" spans="1:25" x14ac:dyDescent="0.25">
      <c r="A463" s="4" t="s">
        <v>17</v>
      </c>
      <c r="B463" s="4" t="s">
        <v>18</v>
      </c>
      <c r="C463" s="4" t="s">
        <v>1280</v>
      </c>
      <c r="D463" s="4" t="s">
        <v>1281</v>
      </c>
      <c r="E463" s="7">
        <v>2002</v>
      </c>
      <c r="F463" s="4">
        <v>61</v>
      </c>
      <c r="G463" s="4" t="str">
        <f>+VLOOKUP(E463,CeCos!$A$2:$B$49,2,0)</f>
        <v>Desarrollo Sabores Dulces</v>
      </c>
      <c r="H463" s="4" t="s">
        <v>22</v>
      </c>
      <c r="I463" s="4" t="str">
        <f>+VLOOKUP(E463,CeCos!$A$2:$D$49,4,0)</f>
        <v>Laboratorio Sabores</v>
      </c>
      <c r="J463" s="4" t="s">
        <v>21</v>
      </c>
      <c r="K463" s="8">
        <v>34209</v>
      </c>
      <c r="L463" s="4">
        <v>31</v>
      </c>
      <c r="M463" s="4" t="s">
        <v>23</v>
      </c>
      <c r="N463" s="4" t="s">
        <v>84</v>
      </c>
      <c r="P463" s="4" t="s">
        <v>25</v>
      </c>
      <c r="R463" s="4" t="s">
        <v>1282</v>
      </c>
      <c r="S463" s="4" t="s">
        <v>1404</v>
      </c>
      <c r="T463" s="4" t="s">
        <v>828</v>
      </c>
      <c r="U463" s="4">
        <f>+VLOOKUP(N463,'[1]Reporte de Estructura - Dotació'!$O$6:$V$527,8,0)</f>
        <v>13</v>
      </c>
      <c r="V463" s="5">
        <v>610000</v>
      </c>
      <c r="W463" s="9">
        <f>+VLOOKUP(U463,'Bandas 2025'!$K$5:$N$16,4,0)</f>
        <v>1233179.9999999998</v>
      </c>
      <c r="X463" s="10">
        <f t="shared" si="15"/>
        <v>0.49465609237905261</v>
      </c>
      <c r="Y463" s="10" t="str">
        <f t="shared" si="16"/>
        <v>FUERA DE BANDA</v>
      </c>
    </row>
    <row r="464" spans="1:25" x14ac:dyDescent="0.25">
      <c r="A464" s="4" t="s">
        <v>17</v>
      </c>
      <c r="B464" s="4" t="s">
        <v>18</v>
      </c>
      <c r="C464" s="4" t="s">
        <v>1283</v>
      </c>
      <c r="D464" s="4" t="s">
        <v>1284</v>
      </c>
      <c r="E464" s="7">
        <v>6003</v>
      </c>
      <c r="F464" s="4">
        <v>27</v>
      </c>
      <c r="G464" s="4" t="str">
        <f>+VLOOKUP(E464,CeCos!$A$2:$B$49,2,0)</f>
        <v>Fabricación Y Envasado De Esencias</v>
      </c>
      <c r="H464" s="4" t="s">
        <v>74</v>
      </c>
      <c r="I464" s="4" t="str">
        <f>+VLOOKUP(E464,CeCos!$A$2:$D$49,4,0)</f>
        <v>Producción</v>
      </c>
      <c r="J464" s="4" t="s">
        <v>21</v>
      </c>
      <c r="K464" s="8">
        <v>33915</v>
      </c>
      <c r="L464" s="4">
        <v>32</v>
      </c>
      <c r="M464" s="4" t="s">
        <v>23</v>
      </c>
      <c r="N464" s="4" t="s">
        <v>111</v>
      </c>
      <c r="P464" s="4" t="s">
        <v>25</v>
      </c>
      <c r="R464" s="4" t="s">
        <v>421</v>
      </c>
      <c r="S464" s="4" t="s">
        <v>77</v>
      </c>
      <c r="T464" s="4" t="s">
        <v>422</v>
      </c>
      <c r="U464" s="4">
        <f>+VLOOKUP(N464,'[1]Reporte de Estructura - Dotació'!$O$6:$V$527,8,0)</f>
        <v>11</v>
      </c>
      <c r="V464" s="5">
        <v>550000</v>
      </c>
      <c r="W464" s="9">
        <f>+VLOOKUP(U464,'Bandas 2025'!$K$5:$N$16,4,0)</f>
        <v>758892.33870967734</v>
      </c>
      <c r="X464" s="10">
        <f t="shared" si="15"/>
        <v>0.72474048286631676</v>
      </c>
      <c r="Y464" s="10" t="str">
        <f t="shared" si="16"/>
        <v>FUERA DE BANDA</v>
      </c>
    </row>
    <row r="465" spans="1:25" x14ac:dyDescent="0.25">
      <c r="A465" s="4" t="s">
        <v>17</v>
      </c>
      <c r="B465" s="4" t="s">
        <v>18</v>
      </c>
      <c r="C465" s="4" t="s">
        <v>1211</v>
      </c>
      <c r="D465" s="4" t="s">
        <v>1212</v>
      </c>
      <c r="E465" s="7">
        <v>6103</v>
      </c>
      <c r="F465" s="4">
        <v>27</v>
      </c>
      <c r="G465" s="4" t="str">
        <f>+VLOOKUP(E465,CeCos!$A$2:$B$49,2,0)</f>
        <v>Prev. De Riesgo Y Medio Ambiente</v>
      </c>
      <c r="H465" s="4" t="s">
        <v>74</v>
      </c>
      <c r="I465" s="4" t="str">
        <f>+VLOOKUP(E465,CeCos!$A$2:$D$49,4,0)</f>
        <v>Mantención, Infraestrutura y Medioambiebnte</v>
      </c>
      <c r="J465" s="4" t="s">
        <v>21</v>
      </c>
      <c r="K465" s="8">
        <v>30183</v>
      </c>
      <c r="L465" s="4">
        <v>42</v>
      </c>
      <c r="M465" s="4" t="s">
        <v>23</v>
      </c>
      <c r="N465" s="4" t="s">
        <v>817</v>
      </c>
      <c r="P465" s="4" t="s">
        <v>25</v>
      </c>
      <c r="R465" s="4" t="s">
        <v>818</v>
      </c>
      <c r="S465" s="4" t="s">
        <v>699</v>
      </c>
      <c r="T465" s="4" t="s">
        <v>697</v>
      </c>
      <c r="U465" s="4">
        <f>+VLOOKUP(N465,'[1]Reporte de Estructura - Dotació'!$O$6:$V$527,8,0)</f>
        <v>14</v>
      </c>
      <c r="V465" s="5">
        <v>1600000</v>
      </c>
      <c r="W465" s="9">
        <f>+VLOOKUP(U465,'Bandas 2025'!$K$5:$N$16,4,0)</f>
        <v>1622267.4999999986</v>
      </c>
      <c r="X465" s="10">
        <f t="shared" si="15"/>
        <v>0.98627384201434187</v>
      </c>
      <c r="Y465" s="10" t="str">
        <f t="shared" si="16"/>
        <v>DENTRO DE BANDA</v>
      </c>
    </row>
    <row r="466" spans="1:25" x14ac:dyDescent="0.25">
      <c r="A466" s="4" t="s">
        <v>17</v>
      </c>
      <c r="B466" s="4" t="s">
        <v>18</v>
      </c>
      <c r="C466" s="4" t="s">
        <v>1269</v>
      </c>
      <c r="D466" s="4" t="s">
        <v>1270</v>
      </c>
      <c r="E466" s="7">
        <v>6003</v>
      </c>
      <c r="F466" s="4">
        <v>27</v>
      </c>
      <c r="G466" s="4" t="str">
        <f>+VLOOKUP(E466,CeCos!$A$2:$B$49,2,0)</f>
        <v>Fabricación Y Envasado De Esencias</v>
      </c>
      <c r="H466" s="4" t="s">
        <v>74</v>
      </c>
      <c r="I466" s="4" t="str">
        <f>+VLOOKUP(E466,CeCos!$A$2:$D$49,4,0)</f>
        <v>Producción</v>
      </c>
      <c r="J466" s="4" t="s">
        <v>31</v>
      </c>
      <c r="K466" s="8">
        <v>28833</v>
      </c>
      <c r="L466" s="4">
        <v>46</v>
      </c>
      <c r="M466" s="4" t="s">
        <v>23</v>
      </c>
      <c r="N466" s="4" t="s">
        <v>136</v>
      </c>
      <c r="P466" s="4" t="s">
        <v>25</v>
      </c>
      <c r="R466" s="4" t="s">
        <v>421</v>
      </c>
      <c r="S466" s="4" t="s">
        <v>77</v>
      </c>
      <c r="T466" s="4" t="s">
        <v>422</v>
      </c>
      <c r="U466" s="4">
        <f>+VLOOKUP(N466,'[1]Reporte de Estructura - Dotació'!$O$6:$V$527,8,0)</f>
        <v>14</v>
      </c>
      <c r="V466" s="5">
        <v>1386000</v>
      </c>
      <c r="W466" s="9">
        <f>+VLOOKUP(U466,'Bandas 2025'!$K$5:$N$16,4,0)</f>
        <v>1622267.4999999986</v>
      </c>
      <c r="X466" s="10">
        <f t="shared" si="15"/>
        <v>0.85435971564492363</v>
      </c>
      <c r="Y466" s="10" t="str">
        <f t="shared" si="16"/>
        <v>DENTRO DE BANDA</v>
      </c>
    </row>
    <row r="467" spans="1:25" x14ac:dyDescent="0.25">
      <c r="A467" s="4" t="s">
        <v>17</v>
      </c>
      <c r="B467" s="4" t="s">
        <v>18</v>
      </c>
      <c r="C467" s="4" t="s">
        <v>1255</v>
      </c>
      <c r="D467" s="4" t="s">
        <v>1256</v>
      </c>
      <c r="E467" s="7">
        <v>6204</v>
      </c>
      <c r="F467" s="4">
        <v>27</v>
      </c>
      <c r="G467" s="4" t="str">
        <f>+VLOOKUP(E467,CeCos!$A$2:$B$49,2,0)</f>
        <v>Despacho</v>
      </c>
      <c r="H467" s="4" t="s">
        <v>74</v>
      </c>
      <c r="I467" s="4" t="str">
        <f>+VLOOKUP(E467,CeCos!$A$2:$D$49,4,0)</f>
        <v>Logística</v>
      </c>
      <c r="J467" s="4" t="s">
        <v>21</v>
      </c>
      <c r="K467" s="8">
        <v>38552</v>
      </c>
      <c r="L467" s="4">
        <v>19</v>
      </c>
      <c r="M467" s="4" t="s">
        <v>23</v>
      </c>
      <c r="N467" s="4" t="s">
        <v>273</v>
      </c>
      <c r="P467" s="4" t="s">
        <v>25</v>
      </c>
      <c r="R467" s="4" t="s">
        <v>140</v>
      </c>
      <c r="S467" s="4" t="s">
        <v>141</v>
      </c>
      <c r="T467" s="4" t="s">
        <v>142</v>
      </c>
      <c r="U467" s="4">
        <f>+VLOOKUP(N467,'[1]Reporte de Estructura - Dotació'!$O$6:$V$527,8,0)</f>
        <v>10</v>
      </c>
      <c r="V467" s="5">
        <v>550000</v>
      </c>
      <c r="W467" s="9">
        <f>+VLOOKUP(U467,'Bandas 2025'!$K$5:$N$16,4,0)</f>
        <v>638323.5294117647</v>
      </c>
      <c r="X467" s="10">
        <f t="shared" si="15"/>
        <v>0.86163203243791187</v>
      </c>
      <c r="Y467" s="10" t="str">
        <f t="shared" si="16"/>
        <v>DENTRO DE BANDA</v>
      </c>
    </row>
    <row r="468" spans="1:25" x14ac:dyDescent="0.25">
      <c r="A468" s="4" t="s">
        <v>17</v>
      </c>
      <c r="B468" s="4" t="s">
        <v>18</v>
      </c>
      <c r="C468" s="4" t="s">
        <v>1261</v>
      </c>
      <c r="D468" s="4" t="s">
        <v>1262</v>
      </c>
      <c r="E468" s="7">
        <v>2001</v>
      </c>
      <c r="F468" s="4">
        <v>61</v>
      </c>
      <c r="G468" s="4" t="str">
        <f>+VLOOKUP(E468,CeCos!$A$2:$B$49,2,0)</f>
        <v>Desarrollo Sabores General</v>
      </c>
      <c r="H468" s="4" t="s">
        <v>22</v>
      </c>
      <c r="I468" s="4" t="str">
        <f>+VLOOKUP(E468,CeCos!$A$2:$D$49,4,0)</f>
        <v>Laboratorio Sabores</v>
      </c>
      <c r="J468" s="4" t="s">
        <v>21</v>
      </c>
      <c r="K468" s="8">
        <v>35623</v>
      </c>
      <c r="L468" s="4">
        <v>27</v>
      </c>
      <c r="M468" s="4" t="s">
        <v>23</v>
      </c>
      <c r="N468" s="4" t="s">
        <v>84</v>
      </c>
      <c r="P468" s="4" t="s">
        <v>25</v>
      </c>
      <c r="R468" s="4" t="s">
        <v>1263</v>
      </c>
      <c r="S468" s="4" t="s">
        <v>823</v>
      </c>
      <c r="T468" s="4" t="s">
        <v>821</v>
      </c>
      <c r="U468" s="4">
        <f>+VLOOKUP(N468,'[1]Reporte de Estructura - Dotació'!$O$6:$V$527,8,0)</f>
        <v>13</v>
      </c>
      <c r="V468" s="5">
        <v>610000</v>
      </c>
      <c r="W468" s="9">
        <f>+VLOOKUP(U468,'Bandas 2025'!$K$5:$N$16,4,0)</f>
        <v>1233179.9999999998</v>
      </c>
      <c r="X468" s="10">
        <f t="shared" si="15"/>
        <v>0.49465609237905261</v>
      </c>
      <c r="Y468" s="10" t="str">
        <f t="shared" si="16"/>
        <v>FUERA DE BANDA</v>
      </c>
    </row>
    <row r="469" spans="1:25" x14ac:dyDescent="0.25">
      <c r="A469" s="4" t="s">
        <v>17</v>
      </c>
      <c r="B469" s="4" t="s">
        <v>18</v>
      </c>
      <c r="C469" s="4" t="s">
        <v>1264</v>
      </c>
      <c r="D469" s="4" t="s">
        <v>1265</v>
      </c>
      <c r="E469" s="7">
        <v>7202</v>
      </c>
      <c r="F469" s="4">
        <v>2</v>
      </c>
      <c r="G469" s="4" t="str">
        <f>+VLOOKUP(E469,CeCos!$A$2:$B$49,2,0)</f>
        <v>Recursos Humanos</v>
      </c>
      <c r="H469" s="4" t="s">
        <v>45</v>
      </c>
      <c r="I469" s="4" t="str">
        <f>+VLOOKUP(E469,CeCos!$A$2:$D$49,4,0)</f>
        <v>RRHH</v>
      </c>
      <c r="J469" s="4" t="s">
        <v>21</v>
      </c>
      <c r="K469" s="8">
        <v>34817</v>
      </c>
      <c r="L469" s="4">
        <v>29</v>
      </c>
      <c r="M469" s="4" t="s">
        <v>23</v>
      </c>
      <c r="N469" s="4" t="s">
        <v>1266</v>
      </c>
      <c r="P469" s="4" t="s">
        <v>25</v>
      </c>
      <c r="R469" s="4" t="s">
        <v>614</v>
      </c>
      <c r="S469" s="4" t="s">
        <v>615</v>
      </c>
      <c r="T469" s="4" t="s">
        <v>616</v>
      </c>
      <c r="U469" s="4">
        <f>+VLOOKUP(N469,'[1]Reporte de Estructura - Dotació'!$O$6:$V$527,8,0)</f>
        <v>15</v>
      </c>
      <c r="V469" s="5">
        <v>1614000</v>
      </c>
      <c r="W469" s="9">
        <f>+VLOOKUP(U469,'Bandas 2025'!$K$5:$N$16,4,0)</f>
        <v>2238729.1499999985</v>
      </c>
      <c r="X469" s="10">
        <f t="shared" si="15"/>
        <v>0.7209447377767878</v>
      </c>
      <c r="Y469" s="10" t="str">
        <f t="shared" si="16"/>
        <v>FUERA DE BANDA</v>
      </c>
    </row>
    <row r="470" spans="1:25" x14ac:dyDescent="0.25">
      <c r="A470" s="4" t="s">
        <v>17</v>
      </c>
      <c r="B470" s="4" t="s">
        <v>18</v>
      </c>
      <c r="C470" s="4" t="s">
        <v>1259</v>
      </c>
      <c r="D470" s="4" t="s">
        <v>1260</v>
      </c>
      <c r="E470" s="7">
        <v>6101</v>
      </c>
      <c r="F470" s="4">
        <v>27</v>
      </c>
      <c r="G470" s="4" t="str">
        <f>+VLOOKUP(E470,CeCos!$A$2:$B$49,2,0)</f>
        <v>Control De Calidad</v>
      </c>
      <c r="H470" s="4" t="s">
        <v>74</v>
      </c>
      <c r="I470" s="4" t="str">
        <f>+VLOOKUP(E470,CeCos!$A$2:$D$49,4,0)</f>
        <v>Calidad</v>
      </c>
      <c r="J470" s="4" t="s">
        <v>21</v>
      </c>
      <c r="K470" s="8">
        <v>34664</v>
      </c>
      <c r="L470" s="4">
        <v>30</v>
      </c>
      <c r="M470" s="4" t="s">
        <v>23</v>
      </c>
      <c r="N470" s="4" t="s">
        <v>161</v>
      </c>
      <c r="P470" s="4" t="s">
        <v>25</v>
      </c>
      <c r="R470" s="4" t="s">
        <v>162</v>
      </c>
      <c r="S470" s="4" t="s">
        <v>163</v>
      </c>
      <c r="T470" s="4" t="s">
        <v>164</v>
      </c>
      <c r="U470" s="4">
        <f>+VLOOKUP(N470,'[1]Reporte de Estructura - Dotació'!$O$6:$V$527,8,0)</f>
        <v>13</v>
      </c>
      <c r="V470" s="5">
        <v>610000</v>
      </c>
      <c r="W470" s="9">
        <f>+VLOOKUP(U470,'Bandas 2025'!$K$5:$N$16,4,0)</f>
        <v>1233179.9999999998</v>
      </c>
      <c r="X470" s="10">
        <f t="shared" si="15"/>
        <v>0.49465609237905261</v>
      </c>
      <c r="Y470" s="10" t="str">
        <f t="shared" si="16"/>
        <v>FUERA DE BANDA</v>
      </c>
    </row>
    <row r="471" spans="1:25" x14ac:dyDescent="0.25">
      <c r="A471" s="4" t="s">
        <v>17</v>
      </c>
      <c r="B471" s="4" t="s">
        <v>18</v>
      </c>
      <c r="C471" s="4" t="s">
        <v>1273</v>
      </c>
      <c r="D471" s="4" t="s">
        <v>1274</v>
      </c>
      <c r="E471" s="7">
        <v>3004</v>
      </c>
      <c r="F471" s="4">
        <v>22</v>
      </c>
      <c r="G471" s="4" t="str">
        <f>+VLOOKUP(E471,CeCos!$A$2:$B$49,2,0)</f>
        <v>Marketing Fragancias</v>
      </c>
      <c r="H471" s="4" t="s">
        <v>151</v>
      </c>
      <c r="I471" s="4" t="str">
        <f>+VLOOKUP(E471,CeCos!$A$2:$D$49,4,0)</f>
        <v>Comercial Fragancias</v>
      </c>
      <c r="J471" s="4" t="s">
        <v>21</v>
      </c>
      <c r="K471" s="8">
        <v>32303</v>
      </c>
      <c r="L471" s="4">
        <v>36</v>
      </c>
      <c r="M471" s="4" t="s">
        <v>23</v>
      </c>
      <c r="N471" s="4" t="s">
        <v>1161</v>
      </c>
      <c r="P471" s="4" t="s">
        <v>25</v>
      </c>
      <c r="R471" s="4" t="s">
        <v>788</v>
      </c>
      <c r="S471" s="4" t="s">
        <v>696</v>
      </c>
      <c r="T471" s="4" t="s">
        <v>789</v>
      </c>
      <c r="U471" s="4">
        <f>+VLOOKUP(N471,'[1]Reporte de Estructura - Dotació'!$O$6:$V$527,8,0)</f>
        <v>14</v>
      </c>
      <c r="V471" s="5">
        <v>853000</v>
      </c>
      <c r="W471" s="9">
        <f>+VLOOKUP(U471,'Bandas 2025'!$K$5:$N$16,4,0)</f>
        <v>1622267.4999999986</v>
      </c>
      <c r="X471" s="10">
        <f t="shared" si="15"/>
        <v>0.52580724202389606</v>
      </c>
      <c r="Y471" s="10" t="str">
        <f t="shared" si="16"/>
        <v>FUERA DE BANDA</v>
      </c>
    </row>
    <row r="472" spans="1:25" x14ac:dyDescent="0.25">
      <c r="A472" s="4" t="s">
        <v>17</v>
      </c>
      <c r="B472" s="4" t="s">
        <v>18</v>
      </c>
      <c r="C472" s="4" t="s">
        <v>1253</v>
      </c>
      <c r="D472" s="4" t="s">
        <v>1254</v>
      </c>
      <c r="E472" s="7">
        <v>6204</v>
      </c>
      <c r="F472" s="4">
        <v>27</v>
      </c>
      <c r="G472" s="4" t="str">
        <f>+VLOOKUP(E472,CeCos!$A$2:$B$49,2,0)</f>
        <v>Despacho</v>
      </c>
      <c r="H472" s="4" t="s">
        <v>74</v>
      </c>
      <c r="I472" s="4" t="str">
        <f>+VLOOKUP(E472,CeCos!$A$2:$D$49,4,0)</f>
        <v>Logística</v>
      </c>
      <c r="J472" s="4" t="s">
        <v>21</v>
      </c>
      <c r="K472" s="8">
        <v>31921</v>
      </c>
      <c r="L472" s="4">
        <v>37</v>
      </c>
      <c r="M472" s="4" t="s">
        <v>23</v>
      </c>
      <c r="N472" s="4" t="s">
        <v>273</v>
      </c>
      <c r="P472" s="4" t="s">
        <v>25</v>
      </c>
      <c r="R472" s="4" t="s">
        <v>140</v>
      </c>
      <c r="S472" s="4" t="s">
        <v>141</v>
      </c>
      <c r="T472" s="4" t="s">
        <v>142</v>
      </c>
      <c r="U472" s="4">
        <f>+VLOOKUP(N472,'[1]Reporte de Estructura - Dotació'!$O$6:$V$527,8,0)</f>
        <v>10</v>
      </c>
      <c r="V472" s="5">
        <v>550000</v>
      </c>
      <c r="W472" s="9">
        <f>+VLOOKUP(U472,'Bandas 2025'!$K$5:$N$16,4,0)</f>
        <v>638323.5294117647</v>
      </c>
      <c r="X472" s="10">
        <f t="shared" si="15"/>
        <v>0.86163203243791187</v>
      </c>
      <c r="Y472" s="10" t="str">
        <f t="shared" si="16"/>
        <v>DENTRO DE BANDA</v>
      </c>
    </row>
    <row r="473" spans="1:25" x14ac:dyDescent="0.25">
      <c r="A473" s="4" t="s">
        <v>17</v>
      </c>
      <c r="B473" s="4" t="s">
        <v>18</v>
      </c>
      <c r="C473" s="4" t="s">
        <v>1267</v>
      </c>
      <c r="D473" s="4" t="s">
        <v>1268</v>
      </c>
      <c r="E473" s="7">
        <v>6103</v>
      </c>
      <c r="F473" s="4">
        <v>27</v>
      </c>
      <c r="G473" s="4" t="str">
        <f>+VLOOKUP(E473,CeCos!$A$2:$B$49,2,0)</f>
        <v>Prev. De Riesgo Y Medio Ambiente</v>
      </c>
      <c r="H473" s="4" t="s">
        <v>74</v>
      </c>
      <c r="I473" s="4" t="str">
        <f>+VLOOKUP(E473,CeCos!$A$2:$D$49,4,0)</f>
        <v>Mantención, Infraestrutura y Medioambiebnte</v>
      </c>
      <c r="J473" s="4" t="s">
        <v>21</v>
      </c>
      <c r="K473" s="8">
        <v>31105</v>
      </c>
      <c r="L473" s="4">
        <v>40</v>
      </c>
      <c r="M473" s="4" t="s">
        <v>23</v>
      </c>
      <c r="N473" s="4" t="s">
        <v>817</v>
      </c>
      <c r="P473" s="4" t="s">
        <v>25</v>
      </c>
      <c r="R473" s="4" t="s">
        <v>818</v>
      </c>
      <c r="S473" s="4" t="s">
        <v>699</v>
      </c>
      <c r="T473" s="4" t="s">
        <v>697</v>
      </c>
      <c r="U473" s="4">
        <f>+VLOOKUP(N473,'[1]Reporte de Estructura - Dotació'!$O$6:$V$527,8,0)</f>
        <v>14</v>
      </c>
      <c r="V473" s="5">
        <v>1105000</v>
      </c>
      <c r="W473" s="9">
        <f>+VLOOKUP(U473,'Bandas 2025'!$K$5:$N$16,4,0)</f>
        <v>1622267.4999999986</v>
      </c>
      <c r="X473" s="10">
        <f t="shared" si="15"/>
        <v>0.68114537214115489</v>
      </c>
      <c r="Y473" s="10" t="str">
        <f t="shared" si="16"/>
        <v>FUERA DE BANDA</v>
      </c>
    </row>
    <row r="474" spans="1:25" x14ac:dyDescent="0.25">
      <c r="A474" s="4" t="s">
        <v>17</v>
      </c>
      <c r="B474" s="4" t="s">
        <v>18</v>
      </c>
      <c r="C474" s="4" t="s">
        <v>1275</v>
      </c>
      <c r="D474" s="4" t="s">
        <v>1276</v>
      </c>
      <c r="E474" s="7">
        <v>6005</v>
      </c>
      <c r="F474" s="4">
        <v>27</v>
      </c>
      <c r="G474" s="4" t="str">
        <f>+VLOOKUP(E474,CeCos!$A$2:$B$49,2,0)</f>
        <v>Fabricación Y Envasado Mezclas Polvos</v>
      </c>
      <c r="H474" s="4" t="s">
        <v>74</v>
      </c>
      <c r="I474" s="4" t="str">
        <f>+VLOOKUP(E474,CeCos!$A$2:$D$49,4,0)</f>
        <v>Producción</v>
      </c>
      <c r="J474" s="4" t="s">
        <v>21</v>
      </c>
      <c r="K474" s="8">
        <v>28925</v>
      </c>
      <c r="L474" s="4">
        <v>46</v>
      </c>
      <c r="M474" s="4" t="s">
        <v>23</v>
      </c>
      <c r="N474" s="4" t="s">
        <v>111</v>
      </c>
      <c r="P474" s="4" t="s">
        <v>25</v>
      </c>
      <c r="R474" s="4" t="s">
        <v>417</v>
      </c>
      <c r="S474" s="4" t="s">
        <v>77</v>
      </c>
      <c r="T474" s="4" t="s">
        <v>418</v>
      </c>
      <c r="U474" s="4">
        <f>+VLOOKUP(N474,'[1]Reporte de Estructura - Dotació'!$O$6:$V$527,8,0)</f>
        <v>11</v>
      </c>
      <c r="V474" s="5">
        <v>550000</v>
      </c>
      <c r="W474" s="9">
        <f>+VLOOKUP(U474,'Bandas 2025'!$K$5:$N$16,4,0)</f>
        <v>758892.33870967734</v>
      </c>
      <c r="X474" s="10">
        <f t="shared" si="15"/>
        <v>0.72474048286631676</v>
      </c>
      <c r="Y474" s="10" t="str">
        <f t="shared" si="16"/>
        <v>FUERA DE BANDA</v>
      </c>
    </row>
    <row r="475" spans="1:25" x14ac:dyDescent="0.25">
      <c r="A475" s="4" t="s">
        <v>17</v>
      </c>
      <c r="B475" s="4" t="s">
        <v>18</v>
      </c>
      <c r="C475" s="4" t="s">
        <v>1251</v>
      </c>
      <c r="D475" s="4" t="s">
        <v>1252</v>
      </c>
      <c r="E475" s="7">
        <v>6204</v>
      </c>
      <c r="F475" s="4">
        <v>27</v>
      </c>
      <c r="G475" s="4" t="str">
        <f>+VLOOKUP(E475,CeCos!$A$2:$B$49,2,0)</f>
        <v>Despacho</v>
      </c>
      <c r="H475" s="4" t="s">
        <v>74</v>
      </c>
      <c r="I475" s="4" t="str">
        <f>+VLOOKUP(E475,CeCos!$A$2:$D$49,4,0)</f>
        <v>Logística</v>
      </c>
      <c r="J475" s="4" t="s">
        <v>21</v>
      </c>
      <c r="K475" s="8">
        <v>28352</v>
      </c>
      <c r="L475" s="4">
        <v>47</v>
      </c>
      <c r="M475" s="4" t="s">
        <v>116</v>
      </c>
      <c r="N475" s="4" t="s">
        <v>273</v>
      </c>
      <c r="P475" s="4" t="s">
        <v>25</v>
      </c>
      <c r="R475" s="4" t="s">
        <v>140</v>
      </c>
      <c r="S475" s="4" t="s">
        <v>141</v>
      </c>
      <c r="T475" s="4" t="s">
        <v>142</v>
      </c>
      <c r="U475" s="4">
        <f>+VLOOKUP(N475,'[1]Reporte de Estructura - Dotació'!$O$6:$V$527,8,0)</f>
        <v>10</v>
      </c>
      <c r="V475" s="5">
        <v>550000</v>
      </c>
      <c r="W475" s="9">
        <f>+VLOOKUP(U475,'Bandas 2025'!$K$5:$N$16,4,0)</f>
        <v>638323.5294117647</v>
      </c>
      <c r="X475" s="10">
        <f t="shared" si="15"/>
        <v>0.86163203243791187</v>
      </c>
      <c r="Y475" s="10" t="str">
        <f t="shared" si="16"/>
        <v>DENTRO DE BANDA</v>
      </c>
    </row>
    <row r="476" spans="1:25" x14ac:dyDescent="0.25">
      <c r="A476" s="4" t="s">
        <v>17</v>
      </c>
      <c r="B476" s="4" t="s">
        <v>18</v>
      </c>
      <c r="C476" s="4" t="s">
        <v>1257</v>
      </c>
      <c r="D476" s="4" t="s">
        <v>1258</v>
      </c>
      <c r="E476" s="7">
        <v>6003</v>
      </c>
      <c r="F476" s="4">
        <v>27</v>
      </c>
      <c r="G476" s="4" t="str">
        <f>+VLOOKUP(E476,CeCos!$A$2:$B$49,2,0)</f>
        <v>Fabricación Y Envasado De Esencias</v>
      </c>
      <c r="H476" s="4" t="s">
        <v>74</v>
      </c>
      <c r="I476" s="4" t="str">
        <f>+VLOOKUP(E476,CeCos!$A$2:$D$49,4,0)</f>
        <v>Producción</v>
      </c>
      <c r="J476" s="4" t="s">
        <v>21</v>
      </c>
      <c r="K476" s="8">
        <v>26103</v>
      </c>
      <c r="L476" s="4">
        <v>53</v>
      </c>
      <c r="M476" s="4" t="s">
        <v>46</v>
      </c>
      <c r="N476" s="4" t="s">
        <v>111</v>
      </c>
      <c r="P476" s="4" t="s">
        <v>25</v>
      </c>
      <c r="R476" s="4" t="s">
        <v>421</v>
      </c>
      <c r="S476" s="4" t="s">
        <v>77</v>
      </c>
      <c r="T476" s="4" t="s">
        <v>422</v>
      </c>
      <c r="U476" s="4">
        <f>+VLOOKUP(N476,'[1]Reporte de Estructura - Dotació'!$O$6:$V$527,8,0)</f>
        <v>11</v>
      </c>
      <c r="V476" s="5">
        <v>550000</v>
      </c>
      <c r="W476" s="9">
        <f>+VLOOKUP(U476,'Bandas 2025'!$K$5:$N$16,4,0)</f>
        <v>758892.33870967734</v>
      </c>
      <c r="X476" s="10">
        <f t="shared" si="15"/>
        <v>0.72474048286631676</v>
      </c>
      <c r="Y476" s="10" t="str">
        <f t="shared" si="16"/>
        <v>FUERA DE BANDA</v>
      </c>
    </row>
    <row r="477" spans="1:25" x14ac:dyDescent="0.25">
      <c r="A477" s="4" t="s">
        <v>17</v>
      </c>
      <c r="B477" s="4" t="s">
        <v>18</v>
      </c>
      <c r="C477" s="4" t="s">
        <v>1213</v>
      </c>
      <c r="D477" s="4" t="s">
        <v>1214</v>
      </c>
      <c r="E477" s="7">
        <v>7004</v>
      </c>
      <c r="F477" s="4">
        <v>2</v>
      </c>
      <c r="G477" s="4" t="str">
        <f>+VLOOKUP(E477,CeCos!$A$2:$B$49,2,0)</f>
        <v>Control De Gestión</v>
      </c>
      <c r="H477" s="4" t="s">
        <v>45</v>
      </c>
      <c r="I477" s="4" t="str">
        <f>+VLOOKUP(E477,CeCos!$A$2:$D$49,4,0)</f>
        <v>Finanzas</v>
      </c>
      <c r="J477" s="4" t="s">
        <v>21</v>
      </c>
      <c r="K477" s="8">
        <v>34499</v>
      </c>
      <c r="L477" s="4">
        <v>30</v>
      </c>
      <c r="M477" s="4" t="s">
        <v>116</v>
      </c>
      <c r="N477" s="4" t="s">
        <v>1215</v>
      </c>
      <c r="P477" s="4" t="s">
        <v>25</v>
      </c>
      <c r="R477" s="4" t="s">
        <v>638</v>
      </c>
      <c r="S477" s="4" t="s">
        <v>639</v>
      </c>
      <c r="T477" s="4" t="s">
        <v>640</v>
      </c>
      <c r="U477" s="4">
        <f>+VLOOKUP(N477,'[1]Reporte de Estructura - Dotació'!$O$6:$V$527,8,0)</f>
        <v>16</v>
      </c>
      <c r="V477" s="5">
        <v>1995000</v>
      </c>
      <c r="W477" s="9">
        <f>+VLOOKUP(U477,'Bandas 2025'!$K$5:$N$16,4,0)</f>
        <v>3178995.3929999978</v>
      </c>
      <c r="X477" s="10">
        <f t="shared" si="15"/>
        <v>0.62755674462218425</v>
      </c>
      <c r="Y477" s="10" t="str">
        <f t="shared" si="16"/>
        <v>FUERA DE BANDA</v>
      </c>
    </row>
    <row r="478" spans="1:25" x14ac:dyDescent="0.25">
      <c r="A478" s="4" t="s">
        <v>17</v>
      </c>
      <c r="B478" s="4" t="s">
        <v>397</v>
      </c>
      <c r="C478" s="4" t="s">
        <v>1209</v>
      </c>
      <c r="D478" s="4" t="s">
        <v>1210</v>
      </c>
      <c r="E478" s="7">
        <v>6111</v>
      </c>
      <c r="F478" s="4">
        <v>27</v>
      </c>
      <c r="G478" s="4" t="str">
        <f>+VLOOKUP(E478,CeCos!$A$2:$B$49,2,0)</f>
        <v>Regulaciones Control Calidad</v>
      </c>
      <c r="H478" s="4" t="s">
        <v>74</v>
      </c>
      <c r="I478" s="4" t="str">
        <f>+VLOOKUP(E478,CeCos!$A$2:$D$49,4,0)</f>
        <v>Calidad</v>
      </c>
      <c r="J478" s="4" t="s">
        <v>21</v>
      </c>
      <c r="K478" s="8">
        <v>33743</v>
      </c>
      <c r="L478" s="4">
        <v>32</v>
      </c>
      <c r="M478" s="4" t="s">
        <v>23</v>
      </c>
      <c r="N478" s="4" t="s">
        <v>381</v>
      </c>
      <c r="P478" s="4" t="s">
        <v>25</v>
      </c>
      <c r="R478" s="4" t="s">
        <v>382</v>
      </c>
      <c r="S478" s="4" t="s">
        <v>383</v>
      </c>
      <c r="T478" s="4" t="s">
        <v>384</v>
      </c>
      <c r="U478" s="4">
        <f>+VLOOKUP(N478,'[1]Reporte de Estructura - Dotació'!$O$6:$V$527,8,0)</f>
        <v>15</v>
      </c>
      <c r="V478" s="5">
        <v>2122000</v>
      </c>
      <c r="W478" s="9">
        <f>+VLOOKUP(U478,'Bandas 2025'!$K$5:$N$16,4,0)</f>
        <v>2238729.1499999985</v>
      </c>
      <c r="X478" s="10">
        <f t="shared" si="15"/>
        <v>0.94785919055907297</v>
      </c>
      <c r="Y478" s="10" t="str">
        <f t="shared" si="16"/>
        <v>DENTRO DE BANDA</v>
      </c>
    </row>
    <row r="479" spans="1:25" x14ac:dyDescent="0.25">
      <c r="A479" s="4" t="s">
        <v>17</v>
      </c>
      <c r="B479" s="4" t="s">
        <v>18</v>
      </c>
      <c r="C479" s="4" t="s">
        <v>1194</v>
      </c>
      <c r="D479" s="4" t="s">
        <v>1195</v>
      </c>
      <c r="E479" s="7">
        <v>6005</v>
      </c>
      <c r="F479" s="4">
        <v>27</v>
      </c>
      <c r="G479" s="4" t="str">
        <f>+VLOOKUP(E479,CeCos!$A$2:$B$49,2,0)</f>
        <v>Fabricación Y Envasado Mezclas Polvos</v>
      </c>
      <c r="H479" s="4" t="s">
        <v>74</v>
      </c>
      <c r="I479" s="4" t="str">
        <f>+VLOOKUP(E479,CeCos!$A$2:$D$49,4,0)</f>
        <v>Producción</v>
      </c>
      <c r="J479" s="4" t="s">
        <v>21</v>
      </c>
      <c r="K479" s="8">
        <v>32090</v>
      </c>
      <c r="L479" s="4">
        <v>37</v>
      </c>
      <c r="M479" s="4" t="s">
        <v>23</v>
      </c>
      <c r="N479" s="4" t="s">
        <v>111</v>
      </c>
      <c r="P479" s="4" t="s">
        <v>25</v>
      </c>
      <c r="R479" s="4" t="s">
        <v>417</v>
      </c>
      <c r="S479" s="4" t="s">
        <v>77</v>
      </c>
      <c r="T479" s="4" t="s">
        <v>418</v>
      </c>
      <c r="U479" s="4">
        <f>+VLOOKUP(N479,'[1]Reporte de Estructura - Dotació'!$O$6:$V$527,8,0)</f>
        <v>11</v>
      </c>
      <c r="V479" s="5">
        <v>570000</v>
      </c>
      <c r="W479" s="9">
        <f>+VLOOKUP(U479,'Bandas 2025'!$K$5:$N$16,4,0)</f>
        <v>758892.33870967734</v>
      </c>
      <c r="X479" s="10">
        <f t="shared" si="15"/>
        <v>0.7510946822432738</v>
      </c>
      <c r="Y479" s="10" t="str">
        <f t="shared" si="16"/>
        <v>FUERA DE BANDA</v>
      </c>
    </row>
    <row r="480" spans="1:25" x14ac:dyDescent="0.25">
      <c r="A480" s="4" t="s">
        <v>17</v>
      </c>
      <c r="B480" s="4" t="s">
        <v>18</v>
      </c>
      <c r="C480" s="4" t="s">
        <v>1201</v>
      </c>
      <c r="D480" s="4" t="s">
        <v>1202</v>
      </c>
      <c r="E480" s="7">
        <v>6005</v>
      </c>
      <c r="F480" s="4">
        <v>27</v>
      </c>
      <c r="G480" s="4" t="str">
        <f>+VLOOKUP(E480,CeCos!$A$2:$B$49,2,0)</f>
        <v>Fabricación Y Envasado Mezclas Polvos</v>
      </c>
      <c r="H480" s="4" t="s">
        <v>74</v>
      </c>
      <c r="I480" s="4" t="str">
        <f>+VLOOKUP(E480,CeCos!$A$2:$D$49,4,0)</f>
        <v>Producción</v>
      </c>
      <c r="J480" s="4" t="s">
        <v>21</v>
      </c>
      <c r="K480" s="8">
        <v>31859</v>
      </c>
      <c r="L480" s="4">
        <v>38</v>
      </c>
      <c r="M480" s="4" t="s">
        <v>23</v>
      </c>
      <c r="N480" s="4" t="s">
        <v>111</v>
      </c>
      <c r="P480" s="4" t="s">
        <v>25</v>
      </c>
      <c r="R480" s="4" t="s">
        <v>417</v>
      </c>
      <c r="S480" s="4" t="s">
        <v>77</v>
      </c>
      <c r="T480" s="4" t="s">
        <v>418</v>
      </c>
      <c r="U480" s="4">
        <f>+VLOOKUP(N480,'[1]Reporte de Estructura - Dotació'!$O$6:$V$527,8,0)</f>
        <v>11</v>
      </c>
      <c r="V480" s="5">
        <v>570000</v>
      </c>
      <c r="W480" s="9">
        <f>+VLOOKUP(U480,'Bandas 2025'!$K$5:$N$16,4,0)</f>
        <v>758892.33870967734</v>
      </c>
      <c r="X480" s="10">
        <f t="shared" si="15"/>
        <v>0.7510946822432738</v>
      </c>
      <c r="Y480" s="10" t="str">
        <f t="shared" si="16"/>
        <v>FUERA DE BANDA</v>
      </c>
    </row>
    <row r="481" spans="1:25" x14ac:dyDescent="0.25">
      <c r="A481" s="4" t="s">
        <v>17</v>
      </c>
      <c r="B481" s="4" t="s">
        <v>18</v>
      </c>
      <c r="C481" s="4" t="s">
        <v>1203</v>
      </c>
      <c r="D481" s="4" t="s">
        <v>1204</v>
      </c>
      <c r="E481" s="7">
        <v>6013</v>
      </c>
      <c r="F481" s="4">
        <v>27</v>
      </c>
      <c r="G481" s="4" t="str">
        <f>+VLOOKUP(E481,CeCos!$A$2:$B$49,2,0)</f>
        <v>Planta Mezclado 2</v>
      </c>
      <c r="H481" s="4" t="s">
        <v>74</v>
      </c>
      <c r="I481" s="4" t="str">
        <f>+VLOOKUP(E481,CeCos!$A$2:$D$49,4,0)</f>
        <v>Producción</v>
      </c>
      <c r="J481" s="4" t="s">
        <v>21</v>
      </c>
      <c r="K481" s="8">
        <v>25194</v>
      </c>
      <c r="L481" s="4">
        <v>56</v>
      </c>
      <c r="M481" s="4" t="s">
        <v>116</v>
      </c>
      <c r="N481" s="4" t="s">
        <v>111</v>
      </c>
      <c r="P481" s="4" t="s">
        <v>25</v>
      </c>
      <c r="R481" s="4" t="s">
        <v>76</v>
      </c>
      <c r="S481" s="4" t="s">
        <v>77</v>
      </c>
      <c r="T481" s="4" t="s">
        <v>78</v>
      </c>
      <c r="U481" s="4">
        <f>+VLOOKUP(N481,'[1]Reporte de Estructura - Dotació'!$O$6:$V$527,8,0)</f>
        <v>11</v>
      </c>
      <c r="V481" s="5">
        <v>570000</v>
      </c>
      <c r="W481" s="9">
        <f>+VLOOKUP(U481,'Bandas 2025'!$K$5:$N$16,4,0)</f>
        <v>758892.33870967734</v>
      </c>
      <c r="X481" s="10">
        <f t="shared" si="15"/>
        <v>0.7510946822432738</v>
      </c>
      <c r="Y481" s="10" t="str">
        <f t="shared" si="16"/>
        <v>FUERA DE BANDA</v>
      </c>
    </row>
    <row r="482" spans="1:25" x14ac:dyDescent="0.25">
      <c r="A482" s="4" t="s">
        <v>17</v>
      </c>
      <c r="B482" s="4" t="s">
        <v>18</v>
      </c>
      <c r="C482" s="4" t="s">
        <v>1398</v>
      </c>
      <c r="D482" s="4" t="s">
        <v>1399</v>
      </c>
      <c r="E482" s="7">
        <v>7004</v>
      </c>
      <c r="F482" s="4">
        <v>2</v>
      </c>
      <c r="G482" s="4" t="str">
        <f>+VLOOKUP(E482,CeCos!$A$2:$B$49,2,0)</f>
        <v>Control De Gestión</v>
      </c>
      <c r="H482" s="4" t="s">
        <v>45</v>
      </c>
      <c r="I482" s="4" t="str">
        <f>+VLOOKUP(E482,CeCos!$A$2:$D$49,4,0)</f>
        <v>Finanzas</v>
      </c>
      <c r="J482" s="4" t="s">
        <v>21</v>
      </c>
      <c r="K482" s="8">
        <v>35857</v>
      </c>
      <c r="L482" s="4">
        <v>27</v>
      </c>
      <c r="M482" s="4" t="s">
        <v>23</v>
      </c>
      <c r="N482" s="4" t="s">
        <v>1405</v>
      </c>
      <c r="P482" s="4" t="s">
        <v>25</v>
      </c>
      <c r="R482" s="4" t="s">
        <v>625</v>
      </c>
      <c r="S482" s="4" t="s">
        <v>626</v>
      </c>
      <c r="T482" s="4" t="s">
        <v>627</v>
      </c>
      <c r="U482" s="4">
        <f>+VLOOKUP(N482,'[1]Reporte de Estructura - Dotació'!$O$6:$V$527,8,0)</f>
        <v>15</v>
      </c>
      <c r="V482" s="5">
        <v>1766000</v>
      </c>
      <c r="W482" s="9">
        <f>+VLOOKUP(U482,'Bandas 2025'!$K$5:$N$16,4,0)</f>
        <v>2238729.1499999985</v>
      </c>
      <c r="X482" s="10">
        <f t="shared" si="15"/>
        <v>0.78884040081400697</v>
      </c>
      <c r="Y482" s="10" t="str">
        <f t="shared" si="16"/>
        <v>FUERA DE BANDA</v>
      </c>
    </row>
    <row r="483" spans="1:25" x14ac:dyDescent="0.25">
      <c r="A483" s="4" t="s">
        <v>17</v>
      </c>
      <c r="B483" s="4" t="s">
        <v>18</v>
      </c>
      <c r="C483" s="4" t="s">
        <v>1380</v>
      </c>
      <c r="D483" s="4" t="s">
        <v>1381</v>
      </c>
      <c r="E483" s="7">
        <v>6106</v>
      </c>
      <c r="F483" s="4">
        <v>27</v>
      </c>
      <c r="G483" s="4" t="str">
        <f>+VLOOKUP(E483,CeCos!$A$2:$B$49,2,0)</f>
        <v>Aseguramiento De Calidad</v>
      </c>
      <c r="H483" s="4" t="s">
        <v>74</v>
      </c>
      <c r="I483" s="4" t="str">
        <f>+VLOOKUP(E483,CeCos!$A$2:$D$49,4,0)</f>
        <v>Calidad</v>
      </c>
      <c r="J483" s="4" t="s">
        <v>21</v>
      </c>
      <c r="K483" s="8">
        <v>34359</v>
      </c>
      <c r="L483" s="4">
        <v>31</v>
      </c>
      <c r="M483" s="4" t="s">
        <v>46</v>
      </c>
      <c r="N483" s="4" t="s">
        <v>105</v>
      </c>
      <c r="P483" s="4" t="s">
        <v>25</v>
      </c>
      <c r="R483" s="4" t="s">
        <v>106</v>
      </c>
      <c r="S483" s="4" t="s">
        <v>107</v>
      </c>
      <c r="T483" s="4" t="s">
        <v>108</v>
      </c>
      <c r="U483" s="4">
        <f>+VLOOKUP(N483,'[1]Reporte de Estructura - Dotació'!$O$6:$V$527,8,0)</f>
        <v>13</v>
      </c>
      <c r="V483" s="5">
        <v>750000</v>
      </c>
      <c r="W483" s="9">
        <f>+VLOOKUP(U483,'Bandas 2025'!$K$5:$N$16,4,0)</f>
        <v>1233179.9999999998</v>
      </c>
      <c r="X483" s="10">
        <f t="shared" si="15"/>
        <v>0.60818372013817945</v>
      </c>
      <c r="Y483" s="10" t="str">
        <f t="shared" si="16"/>
        <v>FUERA DE BANDA</v>
      </c>
    </row>
    <row r="484" spans="1:25" x14ac:dyDescent="0.25">
      <c r="A484" s="4" t="s">
        <v>17</v>
      </c>
      <c r="B484" s="4" t="s">
        <v>18</v>
      </c>
      <c r="C484" s="4" t="s">
        <v>1247</v>
      </c>
      <c r="D484" s="4" t="s">
        <v>1248</v>
      </c>
      <c r="E484" s="7">
        <v>2001</v>
      </c>
      <c r="F484" s="4">
        <v>61</v>
      </c>
      <c r="G484" s="4" t="str">
        <f>+VLOOKUP(E484,CeCos!$A$2:$B$49,2,0)</f>
        <v>Desarrollo Sabores General</v>
      </c>
      <c r="H484" s="4" t="s">
        <v>22</v>
      </c>
      <c r="I484" s="4" t="str">
        <f>+VLOOKUP(E484,CeCos!$A$2:$D$49,4,0)</f>
        <v>Laboratorio Sabores</v>
      </c>
      <c r="J484" s="4" t="s">
        <v>21</v>
      </c>
      <c r="K484" s="8">
        <v>37258</v>
      </c>
      <c r="L484" s="4">
        <v>23</v>
      </c>
      <c r="M484" s="4" t="s">
        <v>23</v>
      </c>
      <c r="N484" s="4" t="s">
        <v>84</v>
      </c>
      <c r="P484" s="4" t="s">
        <v>25</v>
      </c>
      <c r="R484" s="4" t="s">
        <v>1410</v>
      </c>
      <c r="S484" s="4" t="s">
        <v>1403</v>
      </c>
      <c r="T484" s="4" t="s">
        <v>335</v>
      </c>
      <c r="U484" s="4">
        <f>+VLOOKUP(N484,'[1]Reporte de Estructura - Dotació'!$O$6:$V$527,8,0)</f>
        <v>13</v>
      </c>
      <c r="V484" s="5">
        <v>610000</v>
      </c>
      <c r="W484" s="9">
        <f>+VLOOKUP(U484,'Bandas 2025'!$K$5:$N$16,4,0)</f>
        <v>1233179.9999999998</v>
      </c>
      <c r="X484" s="10">
        <f t="shared" si="15"/>
        <v>0.49465609237905261</v>
      </c>
      <c r="Y484" s="10" t="str">
        <f t="shared" si="16"/>
        <v>FUERA DE BANDA</v>
      </c>
    </row>
    <row r="485" spans="1:25" x14ac:dyDescent="0.25">
      <c r="A485" s="4" t="s">
        <v>17</v>
      </c>
      <c r="B485" s="4" t="s">
        <v>18</v>
      </c>
      <c r="C485" s="4" t="s">
        <v>1245</v>
      </c>
      <c r="D485" s="4" t="s">
        <v>1246</v>
      </c>
      <c r="E485" s="7">
        <v>3001</v>
      </c>
      <c r="F485" s="4">
        <v>22</v>
      </c>
      <c r="G485" s="4" t="str">
        <f>+VLOOKUP(E485,CeCos!$A$2:$B$49,2,0)</f>
        <v>Desarrollo Fragancias</v>
      </c>
      <c r="H485" s="4" t="s">
        <v>151</v>
      </c>
      <c r="I485" s="4" t="str">
        <f>+VLOOKUP(E485,CeCos!$A$2:$D$49,4,0)</f>
        <v>Laboratorio Fragancias</v>
      </c>
      <c r="J485" s="4" t="s">
        <v>21</v>
      </c>
      <c r="K485" s="8">
        <v>37972</v>
      </c>
      <c r="L485" s="4">
        <v>21</v>
      </c>
      <c r="M485" s="4" t="s">
        <v>23</v>
      </c>
      <c r="N485" s="4" t="s">
        <v>84</v>
      </c>
      <c r="P485" s="4" t="s">
        <v>25</v>
      </c>
      <c r="R485" s="4" t="s">
        <v>153</v>
      </c>
      <c r="S485" s="4" t="s">
        <v>154</v>
      </c>
      <c r="T485" s="4" t="s">
        <v>155</v>
      </c>
      <c r="U485" s="4">
        <f>+VLOOKUP(N485,'[1]Reporte de Estructura - Dotació'!$O$6:$V$527,8,0)</f>
        <v>13</v>
      </c>
      <c r="V485" s="5">
        <v>610000</v>
      </c>
      <c r="W485" s="9">
        <f>+VLOOKUP(U485,'Bandas 2025'!$K$5:$N$16,4,0)</f>
        <v>1233179.9999999998</v>
      </c>
      <c r="X485" s="10">
        <f t="shared" si="15"/>
        <v>0.49465609237905261</v>
      </c>
      <c r="Y485" s="10" t="str">
        <f t="shared" si="16"/>
        <v>FUERA DE BANDA</v>
      </c>
    </row>
    <row r="486" spans="1:25" x14ac:dyDescent="0.25">
      <c r="A486" s="4" t="s">
        <v>42</v>
      </c>
      <c r="B486" s="4" t="s">
        <v>18</v>
      </c>
      <c r="C486" s="4" t="s">
        <v>1241</v>
      </c>
      <c r="D486" s="4" t="s">
        <v>1242</v>
      </c>
      <c r="E486" s="7">
        <v>6003</v>
      </c>
      <c r="F486" s="4">
        <v>90</v>
      </c>
      <c r="G486" s="4" t="s">
        <v>1334</v>
      </c>
      <c r="H486" s="4" t="s">
        <v>74</v>
      </c>
      <c r="I486" s="4" t="str">
        <f>+VLOOKUP(E486,CeCos!$A$2:$D$49,4,0)</f>
        <v>Producción</v>
      </c>
      <c r="J486" s="4" t="s">
        <v>117</v>
      </c>
      <c r="K486" s="8">
        <v>33742</v>
      </c>
      <c r="L486" s="4">
        <v>32</v>
      </c>
      <c r="M486" s="4" t="s">
        <v>23</v>
      </c>
      <c r="N486" s="4" t="s">
        <v>111</v>
      </c>
      <c r="P486" s="4" t="s">
        <v>48</v>
      </c>
      <c r="R486" s="4" t="s">
        <v>94</v>
      </c>
      <c r="S486" s="4" t="s">
        <v>77</v>
      </c>
      <c r="T486" s="4" t="s">
        <v>95</v>
      </c>
      <c r="U486" s="4">
        <f>+VLOOKUP(N486,'[1]Reporte de Estructura - Dotació'!$O$6:$V$527,8,0)</f>
        <v>11</v>
      </c>
      <c r="V486" s="5">
        <v>550000</v>
      </c>
      <c r="W486" s="9">
        <f>+VLOOKUP(U486,'Bandas 2025'!$K$5:$N$16,4,0)</f>
        <v>758892.33870967734</v>
      </c>
      <c r="X486" s="10">
        <f t="shared" si="15"/>
        <v>0.72474048286631676</v>
      </c>
      <c r="Y486" s="10" t="str">
        <f t="shared" si="16"/>
        <v>FUERA DE BANDA</v>
      </c>
    </row>
    <row r="487" spans="1:25" x14ac:dyDescent="0.25">
      <c r="A487" s="4" t="s">
        <v>17</v>
      </c>
      <c r="B487" s="4" t="s">
        <v>18</v>
      </c>
      <c r="C487" s="4" t="s">
        <v>1249</v>
      </c>
      <c r="D487" s="4" t="s">
        <v>1250</v>
      </c>
      <c r="E487" s="7">
        <v>6102</v>
      </c>
      <c r="F487" s="4">
        <v>27</v>
      </c>
      <c r="G487" s="4" t="str">
        <f>+VLOOKUP(E487,CeCos!$A$2:$B$49,2,0)</f>
        <v>Mantención</v>
      </c>
      <c r="H487" s="4" t="s">
        <v>74</v>
      </c>
      <c r="I487" s="4" t="str">
        <f>+VLOOKUP(E487,CeCos!$A$2:$D$49,4,0)</f>
        <v>Mantención, Infraestrutura y Medioambiebnte</v>
      </c>
      <c r="J487" s="4" t="s">
        <v>21</v>
      </c>
      <c r="K487" s="8">
        <v>31402</v>
      </c>
      <c r="L487" s="4">
        <v>39</v>
      </c>
      <c r="M487" s="4" t="s">
        <v>23</v>
      </c>
      <c r="N487" s="4" t="s">
        <v>344</v>
      </c>
      <c r="P487" s="4" t="s">
        <v>25</v>
      </c>
      <c r="R487" s="4" t="s">
        <v>345</v>
      </c>
      <c r="S487" s="4" t="s">
        <v>346</v>
      </c>
      <c r="T487" s="4" t="s">
        <v>347</v>
      </c>
      <c r="U487" s="4">
        <f>+VLOOKUP(N487,'[1]Reporte de Estructura - Dotació'!$O$6:$V$527,8,0)</f>
        <v>13</v>
      </c>
      <c r="V487" s="5">
        <v>1614000</v>
      </c>
      <c r="W487" s="9">
        <f>+VLOOKUP(U487,'Bandas 2025'!$K$5:$N$16,4,0)</f>
        <v>1233179.9999999998</v>
      </c>
      <c r="X487" s="10">
        <f t="shared" si="15"/>
        <v>1.3088113657373621</v>
      </c>
      <c r="Y487" s="10" t="str">
        <f t="shared" si="16"/>
        <v>FUERA DE BANDA</v>
      </c>
    </row>
    <row r="488" spans="1:25" x14ac:dyDescent="0.25">
      <c r="A488" s="4" t="s">
        <v>17</v>
      </c>
      <c r="B488" s="4" t="s">
        <v>18</v>
      </c>
      <c r="C488" s="4" t="s">
        <v>1030</v>
      </c>
      <c r="D488" s="4" t="s">
        <v>1031</v>
      </c>
      <c r="E488" s="7">
        <v>7002</v>
      </c>
      <c r="F488" s="4">
        <v>2</v>
      </c>
      <c r="G488" s="4" t="str">
        <f>+VLOOKUP(E488,CeCos!$A$2:$B$49,2,0)</f>
        <v>Contabilidad</v>
      </c>
      <c r="H488" s="4" t="s">
        <v>45</v>
      </c>
      <c r="I488" s="4" t="str">
        <f>+VLOOKUP(E488,CeCos!$A$2:$D$49,4,0)</f>
        <v>Finanzas</v>
      </c>
      <c r="J488" s="4" t="s">
        <v>21</v>
      </c>
      <c r="K488" s="8">
        <v>34925</v>
      </c>
      <c r="L488" s="4">
        <v>29</v>
      </c>
      <c r="M488" s="4" t="s">
        <v>23</v>
      </c>
      <c r="N488" s="4" t="s">
        <v>1032</v>
      </c>
      <c r="P488" s="4" t="s">
        <v>25</v>
      </c>
      <c r="R488" s="4" t="s">
        <v>1033</v>
      </c>
      <c r="S488" s="4" t="s">
        <v>1034</v>
      </c>
      <c r="T488" s="4" t="s">
        <v>1035</v>
      </c>
      <c r="U488" s="4">
        <f>+VLOOKUP(N488,'[1]Reporte de Estructura - Dotació'!$O$6:$V$527,8,0)</f>
        <v>15</v>
      </c>
      <c r="V488" s="5">
        <v>1800000</v>
      </c>
      <c r="W488" s="9">
        <f>+VLOOKUP(U488,'Bandas 2025'!$K$5:$N$16,4,0)</f>
        <v>2238729.1499999985</v>
      </c>
      <c r="X488" s="10">
        <f t="shared" si="15"/>
        <v>0.80402758859864809</v>
      </c>
      <c r="Y488" s="10" t="str">
        <f t="shared" si="16"/>
        <v>DENTRO DE BANDA</v>
      </c>
    </row>
    <row r="489" spans="1:25" x14ac:dyDescent="0.25">
      <c r="A489" s="4" t="s">
        <v>17</v>
      </c>
      <c r="B489" s="4" t="s">
        <v>18</v>
      </c>
      <c r="C489" s="4" t="s">
        <v>660</v>
      </c>
      <c r="D489" s="4" t="s">
        <v>661</v>
      </c>
      <c r="E489" s="7">
        <v>2001</v>
      </c>
      <c r="F489" s="4">
        <v>61</v>
      </c>
      <c r="G489" s="4" t="str">
        <f>+VLOOKUP(E489,CeCos!$A$2:$B$49,2,0)</f>
        <v>Desarrollo Sabores General</v>
      </c>
      <c r="H489" s="4" t="s">
        <v>22</v>
      </c>
      <c r="I489" s="4" t="str">
        <f>+VLOOKUP(E489,CeCos!$A$2:$D$49,4,0)</f>
        <v>Laboratorio Sabores</v>
      </c>
      <c r="J489" s="4" t="s">
        <v>31</v>
      </c>
      <c r="K489" s="8">
        <v>34601</v>
      </c>
      <c r="L489" s="4">
        <v>30</v>
      </c>
      <c r="M489" s="4" t="s">
        <v>23</v>
      </c>
      <c r="N489" s="4" t="s">
        <v>393</v>
      </c>
      <c r="P489" s="4" t="s">
        <v>25</v>
      </c>
      <c r="R489" s="4" t="s">
        <v>337</v>
      </c>
      <c r="S489" s="4" t="s">
        <v>338</v>
      </c>
      <c r="T489" s="4" t="s">
        <v>339</v>
      </c>
      <c r="U489" s="4">
        <f>+VLOOKUP(N489,'[1]Reporte de Estructura - Dotació'!$O$6:$V$527,8,0)</f>
        <v>15</v>
      </c>
      <c r="V489" s="5">
        <v>1800000</v>
      </c>
      <c r="W489" s="9">
        <f>+VLOOKUP(U489,'Bandas 2025'!$K$5:$N$16,4,0)</f>
        <v>2238729.1499999985</v>
      </c>
      <c r="X489" s="10">
        <f t="shared" si="15"/>
        <v>0.80402758859864809</v>
      </c>
      <c r="Y489" s="10" t="str">
        <f t="shared" si="16"/>
        <v>DENTRO DE BANDA</v>
      </c>
    </row>
    <row r="490" spans="1:25" x14ac:dyDescent="0.25">
      <c r="A490" s="4" t="s">
        <v>17</v>
      </c>
      <c r="B490" s="4" t="s">
        <v>18</v>
      </c>
      <c r="C490" s="4" t="s">
        <v>1372</v>
      </c>
      <c r="D490" s="4" t="s">
        <v>1373</v>
      </c>
      <c r="E490" s="7">
        <v>6101</v>
      </c>
      <c r="F490" s="4">
        <v>27</v>
      </c>
      <c r="G490" s="4" t="str">
        <f>+VLOOKUP(E490,CeCos!$A$2:$B$49,2,0)</f>
        <v>Control De Calidad</v>
      </c>
      <c r="H490" s="4" t="s">
        <v>74</v>
      </c>
      <c r="I490" s="4" t="str">
        <f>+VLOOKUP(E490,CeCos!$A$2:$D$49,4,0)</f>
        <v>Calidad</v>
      </c>
      <c r="J490" s="4" t="s">
        <v>21</v>
      </c>
      <c r="K490" s="8">
        <v>33386</v>
      </c>
      <c r="L490" s="4">
        <v>33</v>
      </c>
      <c r="M490" s="4" t="s">
        <v>23</v>
      </c>
      <c r="N490" s="4" t="s">
        <v>161</v>
      </c>
      <c r="P490" s="4" t="s">
        <v>25</v>
      </c>
      <c r="R490" s="4" t="s">
        <v>1409</v>
      </c>
      <c r="S490" s="4" t="s">
        <v>902</v>
      </c>
      <c r="T490" s="4" t="s">
        <v>900</v>
      </c>
      <c r="U490" s="4">
        <f>+VLOOKUP(N490,'[1]Reporte de Estructura - Dotació'!$O$6:$V$527,8,0)</f>
        <v>13</v>
      </c>
      <c r="V490" s="5">
        <v>610000</v>
      </c>
      <c r="W490" s="9">
        <f>+VLOOKUP(U490,'Bandas 2025'!$K$5:$N$16,4,0)</f>
        <v>1233179.9999999998</v>
      </c>
      <c r="X490" s="10">
        <f t="shared" si="15"/>
        <v>0.49465609237905261</v>
      </c>
      <c r="Y490" s="10" t="str">
        <f t="shared" si="16"/>
        <v>FUERA DE BANDA</v>
      </c>
    </row>
    <row r="491" spans="1:25" x14ac:dyDescent="0.25">
      <c r="A491" s="4" t="s">
        <v>42</v>
      </c>
      <c r="B491" s="4" t="s">
        <v>18</v>
      </c>
      <c r="C491" s="4" t="s">
        <v>1388</v>
      </c>
      <c r="D491" s="4" t="s">
        <v>1389</v>
      </c>
      <c r="E491" s="7">
        <v>6003</v>
      </c>
      <c r="F491" s="4">
        <v>90</v>
      </c>
      <c r="G491" s="4" t="s">
        <v>1334</v>
      </c>
      <c r="H491" s="4" t="s">
        <v>74</v>
      </c>
      <c r="I491" s="4" t="str">
        <f>+VLOOKUP(E491,CeCos!$A$2:$D$49,4,0)</f>
        <v>Producción</v>
      </c>
      <c r="J491" s="4" t="s">
        <v>117</v>
      </c>
      <c r="K491" s="8">
        <v>30789</v>
      </c>
      <c r="L491" s="4">
        <v>40</v>
      </c>
      <c r="M491" s="4" t="s">
        <v>46</v>
      </c>
      <c r="N491" s="4" t="s">
        <v>111</v>
      </c>
      <c r="P491" s="4" t="s">
        <v>48</v>
      </c>
      <c r="R491" s="4" t="s">
        <v>94</v>
      </c>
      <c r="S491" s="4" t="s">
        <v>77</v>
      </c>
      <c r="T491" s="4" t="s">
        <v>95</v>
      </c>
      <c r="U491" s="4">
        <f>+VLOOKUP(N491,'[1]Reporte de Estructura - Dotació'!$O$6:$V$527,8,0)</f>
        <v>11</v>
      </c>
      <c r="V491" s="5">
        <v>550000</v>
      </c>
      <c r="W491" s="9">
        <f>+VLOOKUP(U491,'Bandas 2025'!$K$5:$N$16,4,0)</f>
        <v>758892.33870967734</v>
      </c>
      <c r="X491" s="10">
        <f t="shared" si="15"/>
        <v>0.72474048286631676</v>
      </c>
      <c r="Y491" s="10" t="str">
        <f t="shared" si="16"/>
        <v>FUERA DE BANDA</v>
      </c>
    </row>
    <row r="492" spans="1:25" x14ac:dyDescent="0.25">
      <c r="A492" s="4" t="s">
        <v>17</v>
      </c>
      <c r="B492" s="4" t="s">
        <v>18</v>
      </c>
      <c r="C492" s="4" t="s">
        <v>1390</v>
      </c>
      <c r="D492" s="4" t="s">
        <v>1391</v>
      </c>
      <c r="E492" s="7">
        <v>6005</v>
      </c>
      <c r="F492" s="4">
        <v>27</v>
      </c>
      <c r="G492" s="4" t="str">
        <f>+VLOOKUP(E492,CeCos!$A$2:$B$49,2,0)</f>
        <v>Fabricación Y Envasado Mezclas Polvos</v>
      </c>
      <c r="H492" s="4" t="s">
        <v>74</v>
      </c>
      <c r="I492" s="4" t="str">
        <f>+VLOOKUP(E492,CeCos!$A$2:$D$49,4,0)</f>
        <v>Producción</v>
      </c>
      <c r="J492" s="4" t="s">
        <v>21</v>
      </c>
      <c r="K492" s="8">
        <v>28904</v>
      </c>
      <c r="L492" s="4">
        <v>46</v>
      </c>
      <c r="M492" s="4" t="s">
        <v>116</v>
      </c>
      <c r="N492" s="4" t="s">
        <v>111</v>
      </c>
      <c r="P492" s="4" t="s">
        <v>25</v>
      </c>
      <c r="R492" s="4" t="s">
        <v>417</v>
      </c>
      <c r="S492" s="4" t="s">
        <v>77</v>
      </c>
      <c r="T492" s="4" t="s">
        <v>418</v>
      </c>
      <c r="U492" s="4">
        <f>+VLOOKUP(N492,'[1]Reporte de Estructura - Dotació'!$O$6:$V$527,8,0)</f>
        <v>11</v>
      </c>
      <c r="V492" s="5">
        <v>550000</v>
      </c>
      <c r="W492" s="9">
        <f>+VLOOKUP(U492,'Bandas 2025'!$K$5:$N$16,4,0)</f>
        <v>758892.33870967734</v>
      </c>
      <c r="X492" s="10">
        <f t="shared" si="15"/>
        <v>0.72474048286631676</v>
      </c>
      <c r="Y492" s="10" t="str">
        <f t="shared" si="16"/>
        <v>FUERA DE BANDA</v>
      </c>
    </row>
    <row r="493" spans="1:25" x14ac:dyDescent="0.25">
      <c r="A493" s="4" t="s">
        <v>17</v>
      </c>
      <c r="B493" s="4" t="s">
        <v>397</v>
      </c>
      <c r="C493" s="4" t="s">
        <v>1392</v>
      </c>
      <c r="D493" s="4" t="s">
        <v>1393</v>
      </c>
      <c r="E493" s="7">
        <v>6003</v>
      </c>
      <c r="F493" s="4">
        <v>27</v>
      </c>
      <c r="G493" s="4" t="str">
        <f>+VLOOKUP(E493,CeCos!$A$2:$B$49,2,0)</f>
        <v>Fabricación Y Envasado De Esencias</v>
      </c>
      <c r="H493" s="4" t="s">
        <v>74</v>
      </c>
      <c r="I493" s="4" t="str">
        <f>+VLOOKUP(E493,CeCos!$A$2:$D$49,4,0)</f>
        <v>Producción</v>
      </c>
      <c r="J493" s="4" t="s">
        <v>21</v>
      </c>
      <c r="K493" s="8">
        <v>33677</v>
      </c>
      <c r="L493" s="4">
        <v>33</v>
      </c>
      <c r="M493" s="4" t="s">
        <v>23</v>
      </c>
      <c r="N493" s="4" t="s">
        <v>111</v>
      </c>
      <c r="P493" s="4" t="s">
        <v>25</v>
      </c>
      <c r="R493" s="4" t="s">
        <v>421</v>
      </c>
      <c r="S493" s="4" t="s">
        <v>77</v>
      </c>
      <c r="T493" s="4" t="s">
        <v>422</v>
      </c>
      <c r="U493" s="4">
        <f>+VLOOKUP(N493,'[1]Reporte de Estructura - Dotació'!$O$6:$V$527,8,0)</f>
        <v>11</v>
      </c>
      <c r="V493" s="5">
        <v>550000</v>
      </c>
      <c r="W493" s="9">
        <f>+VLOOKUP(U493,'Bandas 2025'!$K$5:$N$16,4,0)</f>
        <v>758892.33870967734</v>
      </c>
      <c r="X493" s="10">
        <f t="shared" si="15"/>
        <v>0.72474048286631676</v>
      </c>
      <c r="Y493" s="10" t="str">
        <f t="shared" si="16"/>
        <v>FUERA DE BANDA</v>
      </c>
    </row>
    <row r="494" spans="1:25" x14ac:dyDescent="0.25">
      <c r="A494" s="4" t="s">
        <v>17</v>
      </c>
      <c r="B494" s="4" t="s">
        <v>18</v>
      </c>
      <c r="C494" s="4" t="s">
        <v>1394</v>
      </c>
      <c r="D494" s="4" t="s">
        <v>1395</v>
      </c>
      <c r="E494" s="7">
        <v>6003</v>
      </c>
      <c r="F494" s="4">
        <v>27</v>
      </c>
      <c r="G494" s="4" t="str">
        <f>+VLOOKUP(E494,CeCos!$A$2:$B$49,2,0)</f>
        <v>Fabricación Y Envasado De Esencias</v>
      </c>
      <c r="H494" s="4" t="s">
        <v>74</v>
      </c>
      <c r="I494" s="4" t="str">
        <f>+VLOOKUP(E494,CeCos!$A$2:$D$49,4,0)</f>
        <v>Producción</v>
      </c>
      <c r="J494" s="4" t="s">
        <v>21</v>
      </c>
      <c r="K494" s="8">
        <v>31294</v>
      </c>
      <c r="L494" s="4">
        <v>39</v>
      </c>
      <c r="M494" s="4" t="s">
        <v>23</v>
      </c>
      <c r="N494" s="4" t="s">
        <v>111</v>
      </c>
      <c r="P494" s="4" t="s">
        <v>25</v>
      </c>
      <c r="R494" s="4" t="s">
        <v>421</v>
      </c>
      <c r="S494" s="4" t="s">
        <v>77</v>
      </c>
      <c r="T494" s="4" t="s">
        <v>422</v>
      </c>
      <c r="U494" s="4">
        <f>+VLOOKUP(N494,'[1]Reporte de Estructura - Dotació'!$O$6:$V$527,8,0)</f>
        <v>11</v>
      </c>
      <c r="V494" s="5">
        <v>550000</v>
      </c>
      <c r="W494" s="9">
        <f>+VLOOKUP(U494,'Bandas 2025'!$K$5:$N$16,4,0)</f>
        <v>758892.33870967734</v>
      </c>
      <c r="X494" s="10">
        <f t="shared" si="15"/>
        <v>0.72474048286631676</v>
      </c>
      <c r="Y494" s="10" t="str">
        <f t="shared" si="16"/>
        <v>FUERA DE BANDA</v>
      </c>
    </row>
    <row r="495" spans="1:25" x14ac:dyDescent="0.25">
      <c r="A495" s="4" t="s">
        <v>17</v>
      </c>
      <c r="B495" s="4" t="s">
        <v>18</v>
      </c>
      <c r="C495" s="4" t="s">
        <v>793</v>
      </c>
      <c r="D495" s="4" t="s">
        <v>794</v>
      </c>
      <c r="E495" s="7">
        <v>2001</v>
      </c>
      <c r="F495" s="4">
        <v>61</v>
      </c>
      <c r="G495" s="4" t="str">
        <f>+VLOOKUP(E495,CeCos!$A$2:$B$49,2,0)</f>
        <v>Desarrollo Sabores General</v>
      </c>
      <c r="H495" s="4" t="s">
        <v>22</v>
      </c>
      <c r="I495" s="4" t="str">
        <f>+VLOOKUP(E495,CeCos!$A$2:$D$49,4,0)</f>
        <v>Laboratorio Sabores</v>
      </c>
      <c r="J495" s="4" t="s">
        <v>21</v>
      </c>
      <c r="K495" s="8">
        <v>36217</v>
      </c>
      <c r="L495" s="4">
        <v>26</v>
      </c>
      <c r="M495" s="4" t="s">
        <v>23</v>
      </c>
      <c r="N495" s="4" t="s">
        <v>84</v>
      </c>
      <c r="P495" s="4" t="s">
        <v>25</v>
      </c>
      <c r="R495" s="4" t="s">
        <v>1412</v>
      </c>
      <c r="S495" s="4" t="s">
        <v>1406</v>
      </c>
      <c r="T495" s="4" t="s">
        <v>664</v>
      </c>
      <c r="U495" s="4">
        <f>+VLOOKUP(N495,'[1]Reporte de Estructura - Dotació'!$O$6:$V$527,8,0)</f>
        <v>13</v>
      </c>
      <c r="V495" s="5">
        <v>630000</v>
      </c>
      <c r="W495" s="9">
        <f>+VLOOKUP(U495,'Bandas 2025'!$K$5:$N$16,4,0)</f>
        <v>1233179.9999999998</v>
      </c>
      <c r="X495" s="10">
        <f t="shared" si="15"/>
        <v>0.51087432491607077</v>
      </c>
      <c r="Y495" s="10" t="str">
        <f t="shared" si="16"/>
        <v>FUERA DE BANDA</v>
      </c>
    </row>
    <row r="496" spans="1:25" x14ac:dyDescent="0.25">
      <c r="A496" s="4" t="s">
        <v>17</v>
      </c>
      <c r="B496" s="4" t="s">
        <v>18</v>
      </c>
      <c r="C496" s="4" t="s">
        <v>764</v>
      </c>
      <c r="D496" s="4" t="s">
        <v>765</v>
      </c>
      <c r="E496" s="7">
        <v>3002</v>
      </c>
      <c r="F496" s="4">
        <v>22</v>
      </c>
      <c r="G496" s="4" t="str">
        <f>+VLOOKUP(E496,CeCos!$A$2:$B$49,2,0)</f>
        <v>Ventas Fragancias</v>
      </c>
      <c r="H496" s="4" t="s">
        <v>151</v>
      </c>
      <c r="I496" s="4" t="str">
        <f>+VLOOKUP(E496,CeCos!$A$2:$D$49,4,0)</f>
        <v>Comercial Fragancias</v>
      </c>
      <c r="J496" s="4" t="s">
        <v>21</v>
      </c>
      <c r="K496" s="8">
        <v>26616</v>
      </c>
      <c r="L496" s="4">
        <v>52</v>
      </c>
      <c r="M496" s="4" t="s">
        <v>378</v>
      </c>
      <c r="N496" s="4" t="s">
        <v>1408</v>
      </c>
      <c r="P496" s="4" t="s">
        <v>25</v>
      </c>
      <c r="R496" s="4" t="s">
        <v>325</v>
      </c>
      <c r="S496" s="4" t="s">
        <v>326</v>
      </c>
      <c r="T496" s="4" t="s">
        <v>327</v>
      </c>
      <c r="U496" s="4">
        <f>+VLOOKUP(N496,'[1]Reporte de Estructura - Dotació'!$O$6:$V$527,8,0)</f>
        <v>17</v>
      </c>
      <c r="V496" s="5">
        <v>5000000</v>
      </c>
      <c r="W496" s="9">
        <f>+VLOOKUP(U496,'Bandas 2025'!$K$5:$N$16,4,0)</f>
        <v>4577753.3659199979</v>
      </c>
      <c r="X496" s="10">
        <f t="shared" si="15"/>
        <v>1.0922388342769844</v>
      </c>
      <c r="Y496" s="10" t="str">
        <f t="shared" si="16"/>
        <v>DENTRO DE BANDA</v>
      </c>
    </row>
    <row r="497" spans="1:25" x14ac:dyDescent="0.25">
      <c r="A497" s="4" t="s">
        <v>17</v>
      </c>
      <c r="B497" s="4" t="s">
        <v>18</v>
      </c>
      <c r="C497" s="4" t="s">
        <v>724</v>
      </c>
      <c r="D497" s="4" t="s">
        <v>725</v>
      </c>
      <c r="E497" s="7">
        <v>2001</v>
      </c>
      <c r="F497" s="4">
        <v>61</v>
      </c>
      <c r="G497" s="4" t="str">
        <f>+VLOOKUP(E497,CeCos!$A$2:$B$49,2,0)</f>
        <v>Desarrollo Sabores General</v>
      </c>
      <c r="H497" s="4" t="s">
        <v>22</v>
      </c>
      <c r="I497" s="4" t="str">
        <f>+VLOOKUP(E497,CeCos!$A$2:$D$49,4,0)</f>
        <v>Laboratorio Sabores</v>
      </c>
      <c r="J497" s="4" t="s">
        <v>21</v>
      </c>
      <c r="K497" s="8">
        <v>31945</v>
      </c>
      <c r="L497" s="4">
        <v>37</v>
      </c>
      <c r="M497" s="4" t="s">
        <v>46</v>
      </c>
      <c r="N497" s="4" t="s">
        <v>1407</v>
      </c>
      <c r="P497" s="4" t="s">
        <v>25</v>
      </c>
      <c r="R497" s="4" t="s">
        <v>337</v>
      </c>
      <c r="S497" s="4" t="s">
        <v>338</v>
      </c>
      <c r="T497" s="4" t="s">
        <v>339</v>
      </c>
      <c r="U497" s="4">
        <f>+VLOOKUP(N497,'[1]Reporte de Estructura - Dotació'!$O$6:$V$527,8,0)</f>
        <v>16</v>
      </c>
      <c r="V497" s="5">
        <v>3700000</v>
      </c>
      <c r="W497" s="9">
        <f>+VLOOKUP(U497,'Bandas 2025'!$K$5:$N$16,4,0)</f>
        <v>3178995.3929999978</v>
      </c>
      <c r="X497" s="10">
        <f t="shared" si="15"/>
        <v>1.1638897018055547</v>
      </c>
      <c r="Y497" s="10" t="str">
        <f t="shared" si="16"/>
        <v>DENTRO DE BANDA</v>
      </c>
    </row>
    <row r="498" spans="1:25" x14ac:dyDescent="0.25">
      <c r="A498" s="4" t="s">
        <v>17</v>
      </c>
      <c r="B498" s="4" t="s">
        <v>18</v>
      </c>
      <c r="C498" s="4" t="s">
        <v>664</v>
      </c>
      <c r="D498" s="4" t="s">
        <v>665</v>
      </c>
      <c r="E498" s="7">
        <v>2001</v>
      </c>
      <c r="F498" s="4">
        <v>61</v>
      </c>
      <c r="G498" s="4" t="str">
        <f>+VLOOKUP(E498,CeCos!$A$2:$B$49,2,0)</f>
        <v>Desarrollo Sabores General</v>
      </c>
      <c r="H498" s="4" t="s">
        <v>22</v>
      </c>
      <c r="I498" s="4" t="str">
        <f>+VLOOKUP(E498,CeCos!$A$2:$D$49,4,0)</f>
        <v>Laboratorio Sabores</v>
      </c>
      <c r="J498" s="4" t="s">
        <v>21</v>
      </c>
      <c r="K498" s="8">
        <v>33612</v>
      </c>
      <c r="L498" s="4">
        <v>33</v>
      </c>
      <c r="M498" s="4" t="s">
        <v>23</v>
      </c>
      <c r="N498" s="4" t="s">
        <v>1406</v>
      </c>
      <c r="P498" s="4" t="s">
        <v>25</v>
      </c>
      <c r="R498" s="4" t="s">
        <v>337</v>
      </c>
      <c r="S498" s="4" t="s">
        <v>338</v>
      </c>
      <c r="T498" s="4" t="s">
        <v>339</v>
      </c>
      <c r="U498" s="4">
        <f>+VLOOKUP(N498,'[1]Reporte de Estructura - Dotació'!$O$6:$V$527,8,0)</f>
        <v>16</v>
      </c>
      <c r="V498" s="5">
        <v>2500000</v>
      </c>
      <c r="W498" s="9">
        <f>+VLOOKUP(U498,'Bandas 2025'!$K$5:$N$16,4,0)</f>
        <v>3178995.3929999978</v>
      </c>
      <c r="X498" s="10">
        <f t="shared" si="15"/>
        <v>0.78641196067942898</v>
      </c>
      <c r="Y498" s="10" t="str">
        <f t="shared" si="16"/>
        <v>FUERA DE BANDA</v>
      </c>
    </row>
    <row r="499" spans="1:25" x14ac:dyDescent="0.25">
      <c r="A499" s="4" t="s">
        <v>17</v>
      </c>
      <c r="B499" s="4" t="s">
        <v>18</v>
      </c>
      <c r="C499" s="4" t="s">
        <v>1382</v>
      </c>
      <c r="D499" s="4" t="s">
        <v>1383</v>
      </c>
      <c r="E499" s="7">
        <v>7101</v>
      </c>
      <c r="F499" s="4">
        <v>2</v>
      </c>
      <c r="G499" s="4" t="str">
        <f>+VLOOKUP(E499,CeCos!$A$2:$B$49,2,0)</f>
        <v>Informática</v>
      </c>
      <c r="H499" s="4" t="s">
        <v>45</v>
      </c>
      <c r="I499" s="4" t="str">
        <f>+VLOOKUP(E499,CeCos!$A$2:$D$49,4,0)</f>
        <v>T.I</v>
      </c>
      <c r="J499" s="4" t="s">
        <v>21</v>
      </c>
      <c r="K499" s="8">
        <v>34660</v>
      </c>
      <c r="L499" s="4">
        <v>30</v>
      </c>
      <c r="M499" s="4" t="s">
        <v>46</v>
      </c>
      <c r="N499" s="4" t="s">
        <v>1049</v>
      </c>
      <c r="P499" s="4" t="s">
        <v>25</v>
      </c>
      <c r="R499" s="4" t="s">
        <v>1046</v>
      </c>
      <c r="S499" s="4" t="s">
        <v>944</v>
      </c>
      <c r="T499" s="4" t="s">
        <v>942</v>
      </c>
      <c r="U499" s="4">
        <f>+VLOOKUP(N499,'[1]Reporte de Estructura - Dotació'!$O$6:$V$527,8,0)</f>
        <v>13</v>
      </c>
      <c r="V499" s="5">
        <v>750000</v>
      </c>
      <c r="W499" s="9">
        <f>+VLOOKUP(U499,'Bandas 2025'!$K$5:$N$16,4,0)</f>
        <v>1233179.9999999998</v>
      </c>
      <c r="X499" s="10">
        <f t="shared" si="15"/>
        <v>0.60818372013817945</v>
      </c>
      <c r="Y499" s="10" t="str">
        <f t="shared" si="16"/>
        <v>FUERA DE BANDA</v>
      </c>
    </row>
    <row r="500" spans="1:25" x14ac:dyDescent="0.25">
      <c r="A500" s="4" t="s">
        <v>17</v>
      </c>
      <c r="B500" s="4" t="s">
        <v>18</v>
      </c>
      <c r="C500" s="4" t="s">
        <v>1191</v>
      </c>
      <c r="D500" s="4" t="s">
        <v>1192</v>
      </c>
      <c r="E500" s="7">
        <v>6006</v>
      </c>
      <c r="F500" s="4">
        <v>27</v>
      </c>
      <c r="G500" s="4" t="str">
        <f>+VLOOKUP(E500,CeCos!$A$2:$B$49,2,0)</f>
        <v>Planta De Muestras</v>
      </c>
      <c r="H500" s="4" t="s">
        <v>74</v>
      </c>
      <c r="I500" s="4" t="str">
        <f>+VLOOKUP(E500,CeCos!$A$2:$D$49,4,0)</f>
        <v>Producción</v>
      </c>
      <c r="J500" s="4" t="s">
        <v>21</v>
      </c>
      <c r="K500" s="8">
        <v>30981</v>
      </c>
      <c r="L500" s="4">
        <v>40</v>
      </c>
      <c r="M500" s="4" t="s">
        <v>46</v>
      </c>
      <c r="N500" s="4" t="s">
        <v>111</v>
      </c>
      <c r="P500" s="4" t="s">
        <v>25</v>
      </c>
      <c r="R500" s="4" t="s">
        <v>453</v>
      </c>
      <c r="S500" s="4" t="s">
        <v>136</v>
      </c>
      <c r="T500" s="4" t="s">
        <v>454</v>
      </c>
      <c r="U500" s="4">
        <f>+VLOOKUP(N500,'[1]Reporte de Estructura - Dotació'!$O$6:$V$527,8,0)</f>
        <v>11</v>
      </c>
      <c r="V500" s="5">
        <v>580000</v>
      </c>
      <c r="W500" s="9">
        <f>+VLOOKUP(U500,'Bandas 2025'!$K$5:$N$16,4,0)</f>
        <v>758892.33870967734</v>
      </c>
      <c r="X500" s="10">
        <f t="shared" si="15"/>
        <v>0.76427178193175227</v>
      </c>
      <c r="Y500" s="10" t="str">
        <f t="shared" si="16"/>
        <v>FUERA DE BANDA</v>
      </c>
    </row>
    <row r="501" spans="1:25" x14ac:dyDescent="0.25">
      <c r="A501" s="4" t="s">
        <v>17</v>
      </c>
      <c r="B501" s="4" t="s">
        <v>18</v>
      </c>
      <c r="C501" s="4" t="s">
        <v>1065</v>
      </c>
      <c r="D501" s="4" t="s">
        <v>1066</v>
      </c>
      <c r="E501" s="7">
        <v>6101</v>
      </c>
      <c r="F501" s="4">
        <v>27</v>
      </c>
      <c r="G501" s="4" t="str">
        <f>+VLOOKUP(E501,CeCos!$A$2:$B$49,2,0)</f>
        <v>Control De Calidad</v>
      </c>
      <c r="H501" s="4" t="s">
        <v>74</v>
      </c>
      <c r="I501" s="4" t="str">
        <f>+VLOOKUP(E501,CeCos!$A$2:$D$49,4,0)</f>
        <v>Calidad</v>
      </c>
      <c r="J501" s="4" t="s">
        <v>21</v>
      </c>
      <c r="K501" s="8">
        <v>30218</v>
      </c>
      <c r="L501" s="4">
        <v>42</v>
      </c>
      <c r="M501" s="4" t="s">
        <v>46</v>
      </c>
      <c r="N501" s="4" t="s">
        <v>161</v>
      </c>
      <c r="P501" s="4" t="s">
        <v>25</v>
      </c>
      <c r="R501" s="4" t="s">
        <v>169</v>
      </c>
      <c r="S501" s="4" t="s">
        <v>170</v>
      </c>
      <c r="T501" s="4" t="s">
        <v>171</v>
      </c>
      <c r="U501" s="4">
        <f>+VLOOKUP(N501,'[1]Reporte de Estructura - Dotació'!$O$6:$V$527,8,0)</f>
        <v>13</v>
      </c>
      <c r="V501" s="5">
        <v>630000</v>
      </c>
      <c r="W501" s="9">
        <f>+VLOOKUP(U501,'Bandas 2025'!$K$5:$N$16,4,0)</f>
        <v>1233179.9999999998</v>
      </c>
      <c r="X501" s="10">
        <f t="shared" si="15"/>
        <v>0.51087432491607077</v>
      </c>
      <c r="Y501" s="10" t="str">
        <f t="shared" si="16"/>
        <v>FUERA DE BANDA</v>
      </c>
    </row>
    <row r="502" spans="1:25" x14ac:dyDescent="0.25">
      <c r="A502" s="4" t="s">
        <v>17</v>
      </c>
      <c r="B502" s="4" t="s">
        <v>18</v>
      </c>
      <c r="C502" s="4" t="s">
        <v>172</v>
      </c>
      <c r="D502" s="4" t="s">
        <v>173</v>
      </c>
      <c r="E502" s="7">
        <v>6101</v>
      </c>
      <c r="F502" s="4">
        <v>27</v>
      </c>
      <c r="G502" s="4" t="str">
        <f>+VLOOKUP(E502,CeCos!$A$2:$B$49,2,0)</f>
        <v>Control De Calidad</v>
      </c>
      <c r="H502" s="4" t="s">
        <v>74</v>
      </c>
      <c r="I502" s="4" t="str">
        <f>+VLOOKUP(E502,CeCos!$A$2:$D$49,4,0)</f>
        <v>Calidad</v>
      </c>
      <c r="J502" s="4" t="s">
        <v>21</v>
      </c>
      <c r="K502" s="8">
        <v>31952</v>
      </c>
      <c r="L502" s="4">
        <v>37</v>
      </c>
      <c r="M502" s="4" t="s">
        <v>23</v>
      </c>
      <c r="N502" s="4" t="s">
        <v>161</v>
      </c>
      <c r="P502" s="4" t="s">
        <v>25</v>
      </c>
      <c r="R502" s="4" t="s">
        <v>1409</v>
      </c>
      <c r="S502" s="4" t="s">
        <v>902</v>
      </c>
      <c r="T502" s="4" t="s">
        <v>900</v>
      </c>
      <c r="U502" s="4">
        <f>+VLOOKUP(N502,'[1]Reporte de Estructura - Dotació'!$O$6:$V$527,8,0)</f>
        <v>13</v>
      </c>
      <c r="V502" s="5">
        <v>716000</v>
      </c>
      <c r="W502" s="9">
        <f>+VLOOKUP(U502,'Bandas 2025'!$K$5:$N$16,4,0)</f>
        <v>1233179.9999999998</v>
      </c>
      <c r="X502" s="10">
        <f t="shared" si="15"/>
        <v>0.58061272482524862</v>
      </c>
      <c r="Y502" s="10" t="str">
        <f t="shared" si="16"/>
        <v>FUERA DE BANDA</v>
      </c>
    </row>
    <row r="503" spans="1:25" x14ac:dyDescent="0.25">
      <c r="A503" s="4" t="s">
        <v>17</v>
      </c>
      <c r="B503" s="4" t="s">
        <v>18</v>
      </c>
      <c r="C503" s="4" t="s">
        <v>179</v>
      </c>
      <c r="D503" s="4" t="s">
        <v>180</v>
      </c>
      <c r="E503" s="7">
        <v>6101</v>
      </c>
      <c r="F503" s="4">
        <v>27</v>
      </c>
      <c r="G503" s="4" t="str">
        <f>+VLOOKUP(E503,CeCos!$A$2:$B$49,2,0)</f>
        <v>Control De Calidad</v>
      </c>
      <c r="H503" s="4" t="s">
        <v>74</v>
      </c>
      <c r="I503" s="4" t="str">
        <f>+VLOOKUP(E503,CeCos!$A$2:$D$49,4,0)</f>
        <v>Calidad</v>
      </c>
      <c r="J503" s="4" t="s">
        <v>21</v>
      </c>
      <c r="K503" s="8">
        <v>35978</v>
      </c>
      <c r="L503" s="4">
        <v>26</v>
      </c>
      <c r="M503" s="4" t="s">
        <v>23</v>
      </c>
      <c r="N503" s="4" t="s">
        <v>161</v>
      </c>
      <c r="P503" s="4" t="s">
        <v>25</v>
      </c>
      <c r="R503" s="4" t="s">
        <v>169</v>
      </c>
      <c r="S503" s="4" t="s">
        <v>170</v>
      </c>
      <c r="T503" s="4" t="s">
        <v>171</v>
      </c>
      <c r="U503" s="4">
        <f>+VLOOKUP(N503,'[1]Reporte de Estructura - Dotació'!$O$6:$V$527,8,0)</f>
        <v>13</v>
      </c>
      <c r="V503" s="5">
        <v>651000</v>
      </c>
      <c r="W503" s="9">
        <f>+VLOOKUP(U503,'Bandas 2025'!$K$5:$N$16,4,0)</f>
        <v>1233179.9999999998</v>
      </c>
      <c r="X503" s="10">
        <f t="shared" si="15"/>
        <v>0.52790346907993979</v>
      </c>
      <c r="Y503" s="10" t="str">
        <f t="shared" si="16"/>
        <v>FUERA DE BANDA</v>
      </c>
    </row>
    <row r="504" spans="1:25" x14ac:dyDescent="0.25">
      <c r="A504" s="4" t="s">
        <v>17</v>
      </c>
      <c r="B504" s="4" t="s">
        <v>18</v>
      </c>
      <c r="C504" s="4" t="s">
        <v>322</v>
      </c>
      <c r="D504" s="4" t="s">
        <v>323</v>
      </c>
      <c r="E504" s="7">
        <v>3002</v>
      </c>
      <c r="F504" s="4">
        <v>22</v>
      </c>
      <c r="G504" s="4" t="str">
        <f>+VLOOKUP(E504,CeCos!$A$2:$B$49,2,0)</f>
        <v>Ventas Fragancias</v>
      </c>
      <c r="H504" s="4" t="s">
        <v>151</v>
      </c>
      <c r="I504" s="4" t="str">
        <f>+VLOOKUP(E504,CeCos!$A$2:$D$49,4,0)</f>
        <v>Comercial Fragancias</v>
      </c>
      <c r="J504" s="4" t="s">
        <v>21</v>
      </c>
      <c r="K504" s="8">
        <v>34461</v>
      </c>
      <c r="L504" s="4">
        <v>30</v>
      </c>
      <c r="M504" s="4" t="s">
        <v>23</v>
      </c>
      <c r="N504" s="4" t="s">
        <v>324</v>
      </c>
      <c r="P504" s="4" t="s">
        <v>25</v>
      </c>
      <c r="R504" s="4" t="s">
        <v>325</v>
      </c>
      <c r="S504" s="4" t="s">
        <v>326</v>
      </c>
      <c r="T504" s="4" t="s">
        <v>327</v>
      </c>
      <c r="U504" s="4">
        <f>+VLOOKUP(N504,'[1]Reporte de Estructura - Dotació'!$O$6:$V$527,8,0)</f>
        <v>15</v>
      </c>
      <c r="V504" s="5">
        <v>1180000</v>
      </c>
      <c r="W504" s="9">
        <f>+VLOOKUP(U504,'Bandas 2025'!$K$5:$N$16,4,0)</f>
        <v>2238729.1499999985</v>
      </c>
      <c r="X504" s="10">
        <f t="shared" si="15"/>
        <v>0.52708475252578046</v>
      </c>
      <c r="Y504" s="10" t="str">
        <f t="shared" si="16"/>
        <v>FUERA DE BANDA</v>
      </c>
    </row>
    <row r="505" spans="1:25" x14ac:dyDescent="0.25">
      <c r="A505" s="4" t="s">
        <v>17</v>
      </c>
      <c r="B505" s="4" t="s">
        <v>18</v>
      </c>
      <c r="C505" s="4" t="s">
        <v>1053</v>
      </c>
      <c r="D505" s="4" t="s">
        <v>1054</v>
      </c>
      <c r="E505" s="7">
        <v>1002</v>
      </c>
      <c r="F505" s="4">
        <v>27</v>
      </c>
      <c r="G505" s="4" t="str">
        <f>+VLOOKUP(E505,CeCos!$A$2:$B$49,2,0)</f>
        <v>Oper. Comerciales Internacionales</v>
      </c>
      <c r="H505" s="4" t="s">
        <v>74</v>
      </c>
      <c r="I505" s="4" t="str">
        <f>+VLOOKUP(E505,CeCos!$A$2:$D$49,4,0)</f>
        <v>Exportaciones</v>
      </c>
      <c r="J505" s="4" t="s">
        <v>21</v>
      </c>
      <c r="K505" s="8">
        <v>32551</v>
      </c>
      <c r="L505" s="4">
        <v>36</v>
      </c>
      <c r="M505" s="4" t="s">
        <v>46</v>
      </c>
      <c r="N505" s="4" t="s">
        <v>324</v>
      </c>
      <c r="P505" s="4" t="s">
        <v>25</v>
      </c>
      <c r="R505" s="4" t="s">
        <v>332</v>
      </c>
      <c r="S505" s="4" t="s">
        <v>333</v>
      </c>
      <c r="T505" s="4" t="s">
        <v>334</v>
      </c>
      <c r="U505" s="4">
        <f>+VLOOKUP(N505,'[1]Reporte de Estructura - Dotació'!$O$6:$V$527,8,0)</f>
        <v>15</v>
      </c>
      <c r="V505" s="5">
        <v>2320000</v>
      </c>
      <c r="W505" s="9">
        <f>+VLOOKUP(U505,'Bandas 2025'!$K$5:$N$16,4,0)</f>
        <v>2238729.1499999985</v>
      </c>
      <c r="X505" s="10">
        <f t="shared" si="15"/>
        <v>1.0363022253049243</v>
      </c>
      <c r="Y505" s="10" t="str">
        <f t="shared" si="16"/>
        <v>DENTRO DE BANDA</v>
      </c>
    </row>
    <row r="506" spans="1:25" x14ac:dyDescent="0.25">
      <c r="A506" s="4" t="s">
        <v>17</v>
      </c>
      <c r="B506" s="4" t="s">
        <v>18</v>
      </c>
      <c r="C506" s="4" t="s">
        <v>826</v>
      </c>
      <c r="D506" s="4" t="s">
        <v>827</v>
      </c>
      <c r="E506" s="7">
        <v>2003</v>
      </c>
      <c r="F506" s="4">
        <v>61</v>
      </c>
      <c r="G506" s="4" t="str">
        <f>+VLOOKUP(E506,CeCos!$A$2:$B$49,2,0)</f>
        <v>Desarrollo Sabores Bebidas</v>
      </c>
      <c r="H506" s="4" t="s">
        <v>22</v>
      </c>
      <c r="I506" s="4" t="str">
        <f>+VLOOKUP(E506,CeCos!$A$2:$D$49,4,0)</f>
        <v>Laboratorio Sabores</v>
      </c>
      <c r="J506" s="4" t="s">
        <v>31</v>
      </c>
      <c r="K506" s="8">
        <v>33709</v>
      </c>
      <c r="L506" s="4">
        <v>32</v>
      </c>
      <c r="M506" s="4" t="s">
        <v>46</v>
      </c>
      <c r="N506" s="4" t="s">
        <v>1404</v>
      </c>
      <c r="P506" s="4" t="s">
        <v>25</v>
      </c>
      <c r="R506" s="4" t="s">
        <v>212</v>
      </c>
      <c r="S506" s="4" t="s">
        <v>213</v>
      </c>
      <c r="T506" s="4" t="s">
        <v>214</v>
      </c>
      <c r="U506" s="4">
        <f>+VLOOKUP(N506,'[1]Reporte de Estructura - Dotació'!$O$6:$V$527,8,0)</f>
        <v>16</v>
      </c>
      <c r="V506" s="5">
        <v>1800000</v>
      </c>
      <c r="W506" s="9">
        <f>+VLOOKUP(U506,'Bandas 2025'!$K$5:$N$16,4,0)</f>
        <v>3178995.3929999978</v>
      </c>
      <c r="X506" s="10">
        <f t="shared" si="15"/>
        <v>0.5662166116891888</v>
      </c>
      <c r="Y506" s="10" t="str">
        <f t="shared" si="16"/>
        <v>FUERA DE BANDA</v>
      </c>
    </row>
    <row r="507" spans="1:25" x14ac:dyDescent="0.25">
      <c r="A507" s="4" t="s">
        <v>42</v>
      </c>
      <c r="B507" s="4" t="s">
        <v>18</v>
      </c>
      <c r="C507" s="4" t="s">
        <v>95</v>
      </c>
      <c r="D507" s="4" t="s">
        <v>621</v>
      </c>
      <c r="E507" s="7">
        <v>6003</v>
      </c>
      <c r="F507" s="4">
        <v>90</v>
      </c>
      <c r="G507" s="4" t="s">
        <v>1334</v>
      </c>
      <c r="H507" s="4" t="s">
        <v>74</v>
      </c>
      <c r="I507" s="4" t="str">
        <f>+VLOOKUP(E507,CeCos!$A$2:$D$49,4,0)</f>
        <v>Producción</v>
      </c>
      <c r="J507" s="4" t="s">
        <v>21</v>
      </c>
      <c r="K507" s="8">
        <v>33133</v>
      </c>
      <c r="L507" s="4">
        <v>34</v>
      </c>
      <c r="M507" s="4" t="s">
        <v>46</v>
      </c>
      <c r="N507" s="4" t="s">
        <v>77</v>
      </c>
      <c r="P507" s="4" t="s">
        <v>48</v>
      </c>
      <c r="R507" s="4" t="s">
        <v>49</v>
      </c>
      <c r="S507" s="4" t="s">
        <v>50</v>
      </c>
      <c r="T507" s="4" t="s">
        <v>51</v>
      </c>
      <c r="U507" s="4">
        <f>+VLOOKUP(N507,'[1]Reporte de Estructura - Dotació'!$O$6:$V$527,8,0)</f>
        <v>15</v>
      </c>
      <c r="V507" s="5">
        <v>1750000</v>
      </c>
      <c r="W507" s="9">
        <f>+VLOOKUP(U507,'Bandas 2025'!$K$5:$N$16,4,0)</f>
        <v>2238729.1499999985</v>
      </c>
      <c r="X507" s="10">
        <f t="shared" si="15"/>
        <v>0.78169348891535229</v>
      </c>
      <c r="Y507" s="10" t="str">
        <f t="shared" si="16"/>
        <v>FUERA DE BANDA</v>
      </c>
    </row>
    <row r="508" spans="1:25" x14ac:dyDescent="0.25">
      <c r="A508" s="4" t="s">
        <v>42</v>
      </c>
      <c r="B508" s="4" t="s">
        <v>18</v>
      </c>
      <c r="C508" s="4" t="s">
        <v>949</v>
      </c>
      <c r="D508" s="4" t="s">
        <v>950</v>
      </c>
      <c r="E508" s="7">
        <v>6003</v>
      </c>
      <c r="F508" s="4">
        <v>90</v>
      </c>
      <c r="G508" s="4" t="s">
        <v>1334</v>
      </c>
      <c r="H508" s="4" t="s">
        <v>74</v>
      </c>
      <c r="I508" s="4" t="str">
        <f>+VLOOKUP(E508,CeCos!$A$2:$D$49,4,0)</f>
        <v>Producción</v>
      </c>
      <c r="J508" s="4" t="s">
        <v>21</v>
      </c>
      <c r="K508" s="8">
        <v>32871</v>
      </c>
      <c r="L508" s="4">
        <v>35</v>
      </c>
      <c r="M508" s="4" t="s">
        <v>23</v>
      </c>
      <c r="N508" s="4" t="s">
        <v>111</v>
      </c>
      <c r="P508" s="4" t="s">
        <v>48</v>
      </c>
      <c r="R508" s="4" t="s">
        <v>94</v>
      </c>
      <c r="S508" s="4" t="s">
        <v>77</v>
      </c>
      <c r="T508" s="4" t="s">
        <v>95</v>
      </c>
      <c r="U508" s="4">
        <f>+VLOOKUP(N508,'[1]Reporte de Estructura - Dotació'!$O$6:$V$527,8,0)</f>
        <v>11</v>
      </c>
      <c r="V508" s="5">
        <v>572000</v>
      </c>
      <c r="W508" s="9">
        <f>+VLOOKUP(U508,'Bandas 2025'!$K$5:$N$16,4,0)</f>
        <v>758892.33870967734</v>
      </c>
      <c r="X508" s="10">
        <f t="shared" si="15"/>
        <v>0.75373010218096947</v>
      </c>
      <c r="Y508" s="10" t="str">
        <f t="shared" si="16"/>
        <v>FUERA DE BANDA</v>
      </c>
    </row>
    <row r="509" spans="1:25" x14ac:dyDescent="0.25">
      <c r="A509" s="4" t="s">
        <v>42</v>
      </c>
      <c r="B509" s="4" t="s">
        <v>18</v>
      </c>
      <c r="C509" s="4" t="s">
        <v>947</v>
      </c>
      <c r="D509" s="4" t="s">
        <v>948</v>
      </c>
      <c r="E509" s="7">
        <v>6003</v>
      </c>
      <c r="F509" s="4">
        <v>90</v>
      </c>
      <c r="G509" s="4" t="s">
        <v>1334</v>
      </c>
      <c r="H509" s="4" t="s">
        <v>74</v>
      </c>
      <c r="I509" s="4" t="str">
        <f>+VLOOKUP(E509,CeCos!$A$2:$D$49,4,0)</f>
        <v>Producción</v>
      </c>
      <c r="J509" s="4" t="s">
        <v>21</v>
      </c>
      <c r="K509" s="8">
        <v>33214</v>
      </c>
      <c r="L509" s="4">
        <v>34</v>
      </c>
      <c r="M509" s="4" t="s">
        <v>23</v>
      </c>
      <c r="N509" s="4" t="s">
        <v>111</v>
      </c>
      <c r="P509" s="4" t="s">
        <v>48</v>
      </c>
      <c r="R509" s="4" t="s">
        <v>94</v>
      </c>
      <c r="S509" s="4" t="s">
        <v>77</v>
      </c>
      <c r="T509" s="4" t="s">
        <v>95</v>
      </c>
      <c r="U509" s="4">
        <f>+VLOOKUP(N509,'[1]Reporte de Estructura - Dotació'!$O$6:$V$527,8,0)</f>
        <v>11</v>
      </c>
      <c r="V509" s="5">
        <v>572000</v>
      </c>
      <c r="W509" s="9">
        <f>+VLOOKUP(U509,'Bandas 2025'!$K$5:$N$16,4,0)</f>
        <v>758892.33870967734</v>
      </c>
      <c r="X509" s="10">
        <f t="shared" si="15"/>
        <v>0.75373010218096947</v>
      </c>
      <c r="Y509" s="10" t="str">
        <f t="shared" si="16"/>
        <v>FUERA DE BANDA</v>
      </c>
    </row>
    <row r="510" spans="1:25" x14ac:dyDescent="0.25">
      <c r="A510" s="4" t="s">
        <v>42</v>
      </c>
      <c r="B510" s="4" t="s">
        <v>18</v>
      </c>
      <c r="C510" s="4" t="s">
        <v>951</v>
      </c>
      <c r="D510" s="4" t="s">
        <v>952</v>
      </c>
      <c r="E510" s="7">
        <v>6003</v>
      </c>
      <c r="F510" s="4">
        <v>90</v>
      </c>
      <c r="G510" s="4" t="s">
        <v>1334</v>
      </c>
      <c r="H510" s="4" t="s">
        <v>74</v>
      </c>
      <c r="I510" s="4" t="str">
        <f>+VLOOKUP(E510,CeCos!$A$2:$D$49,4,0)</f>
        <v>Producción</v>
      </c>
      <c r="J510" s="4" t="s">
        <v>21</v>
      </c>
      <c r="K510" s="8">
        <v>36273</v>
      </c>
      <c r="L510" s="4">
        <v>25</v>
      </c>
      <c r="M510" s="4" t="s">
        <v>46</v>
      </c>
      <c r="N510" s="4" t="s">
        <v>111</v>
      </c>
      <c r="P510" s="4" t="s">
        <v>48</v>
      </c>
      <c r="R510" s="4" t="s">
        <v>94</v>
      </c>
      <c r="S510" s="4" t="s">
        <v>77</v>
      </c>
      <c r="T510" s="4" t="s">
        <v>95</v>
      </c>
      <c r="U510" s="4">
        <f>+VLOOKUP(N510,'[1]Reporte de Estructura - Dotació'!$O$6:$V$527,8,0)</f>
        <v>11</v>
      </c>
      <c r="V510" s="5">
        <v>609000</v>
      </c>
      <c r="W510" s="9">
        <f>+VLOOKUP(U510,'Bandas 2025'!$K$5:$N$16,4,0)</f>
        <v>758892.33870967734</v>
      </c>
      <c r="X510" s="10">
        <f t="shared" si="15"/>
        <v>0.80248537102833983</v>
      </c>
      <c r="Y510" s="10" t="str">
        <f t="shared" si="16"/>
        <v>DENTRO DE BANDA</v>
      </c>
    </row>
    <row r="511" spans="1:25" x14ac:dyDescent="0.25">
      <c r="A511" s="4" t="s">
        <v>42</v>
      </c>
      <c r="B511" s="4" t="s">
        <v>18</v>
      </c>
      <c r="C511" s="4" t="s">
        <v>114</v>
      </c>
      <c r="D511" s="4" t="s">
        <v>115</v>
      </c>
      <c r="E511" s="7">
        <v>6003</v>
      </c>
      <c r="F511" s="4">
        <v>90</v>
      </c>
      <c r="G511" s="4" t="s">
        <v>1334</v>
      </c>
      <c r="H511" s="4" t="s">
        <v>74</v>
      </c>
      <c r="I511" s="4" t="str">
        <f>+VLOOKUP(E511,CeCos!$A$2:$D$49,4,0)</f>
        <v>Producción</v>
      </c>
      <c r="J511" s="4" t="s">
        <v>21</v>
      </c>
      <c r="K511" s="8">
        <v>27051</v>
      </c>
      <c r="L511" s="4">
        <v>51</v>
      </c>
      <c r="M511" s="4" t="s">
        <v>116</v>
      </c>
      <c r="N511" s="4" t="s">
        <v>111</v>
      </c>
      <c r="P511" s="4" t="s">
        <v>48</v>
      </c>
      <c r="R511" s="4" t="s">
        <v>94</v>
      </c>
      <c r="S511" s="4" t="s">
        <v>77</v>
      </c>
      <c r="T511" s="4" t="s">
        <v>95</v>
      </c>
      <c r="U511" s="4">
        <f>+VLOOKUP(N511,'[1]Reporte de Estructura - Dotació'!$O$6:$V$527,8,0)</f>
        <v>11</v>
      </c>
      <c r="V511" s="5">
        <v>771000</v>
      </c>
      <c r="W511" s="9">
        <f>+VLOOKUP(U511,'Bandas 2025'!$K$5:$N$16,4,0)</f>
        <v>758892.33870967734</v>
      </c>
      <c r="X511" s="10">
        <f t="shared" si="15"/>
        <v>1.0159543859816913</v>
      </c>
      <c r="Y511" s="10" t="str">
        <f t="shared" si="16"/>
        <v>DENTRO DE BANDA</v>
      </c>
    </row>
    <row r="512" spans="1:25" x14ac:dyDescent="0.25">
      <c r="A512" s="4" t="s">
        <v>42</v>
      </c>
      <c r="B512" s="4" t="s">
        <v>18</v>
      </c>
      <c r="C512" s="4" t="s">
        <v>953</v>
      </c>
      <c r="D512" s="4" t="s">
        <v>954</v>
      </c>
      <c r="E512" s="7">
        <v>6003</v>
      </c>
      <c r="F512" s="4">
        <v>90</v>
      </c>
      <c r="G512" s="4" t="s">
        <v>1334</v>
      </c>
      <c r="H512" s="4" t="s">
        <v>74</v>
      </c>
      <c r="I512" s="4" t="str">
        <f>+VLOOKUP(E512,CeCos!$A$2:$D$49,4,0)</f>
        <v>Producción</v>
      </c>
      <c r="J512" s="4" t="s">
        <v>31</v>
      </c>
      <c r="K512" s="8">
        <v>29200</v>
      </c>
      <c r="L512" s="4">
        <v>45</v>
      </c>
      <c r="M512" s="4" t="s">
        <v>23</v>
      </c>
      <c r="N512" s="4" t="s">
        <v>111</v>
      </c>
      <c r="P512" s="4" t="s">
        <v>48</v>
      </c>
      <c r="R512" s="4" t="s">
        <v>94</v>
      </c>
      <c r="S512" s="4" t="s">
        <v>77</v>
      </c>
      <c r="T512" s="4" t="s">
        <v>95</v>
      </c>
      <c r="U512" s="4">
        <f>+VLOOKUP(N512,'[1]Reporte de Estructura - Dotació'!$O$6:$V$527,8,0)</f>
        <v>11</v>
      </c>
      <c r="V512" s="5">
        <v>567000</v>
      </c>
      <c r="W512" s="9">
        <f>+VLOOKUP(U512,'Bandas 2025'!$K$5:$N$16,4,0)</f>
        <v>758892.33870967734</v>
      </c>
      <c r="X512" s="10">
        <f t="shared" si="15"/>
        <v>0.74714155233673019</v>
      </c>
      <c r="Y512" s="10" t="str">
        <f t="shared" si="16"/>
        <v>FUERA DE BANDA</v>
      </c>
    </row>
    <row r="513" spans="1:25" x14ac:dyDescent="0.25">
      <c r="A513" s="4" t="s">
        <v>42</v>
      </c>
      <c r="B513" s="4" t="s">
        <v>18</v>
      </c>
      <c r="C513" s="4" t="s">
        <v>126</v>
      </c>
      <c r="D513" s="4" t="s">
        <v>127</v>
      </c>
      <c r="E513" s="7">
        <v>6003</v>
      </c>
      <c r="F513" s="4">
        <v>90</v>
      </c>
      <c r="G513" s="4" t="s">
        <v>1334</v>
      </c>
      <c r="H513" s="4" t="s">
        <v>74</v>
      </c>
      <c r="I513" s="4" t="str">
        <f>+VLOOKUP(E513,CeCos!$A$2:$D$49,4,0)</f>
        <v>Producción</v>
      </c>
      <c r="J513" s="4" t="s">
        <v>21</v>
      </c>
      <c r="K513" s="8">
        <v>30690</v>
      </c>
      <c r="L513" s="4">
        <v>41</v>
      </c>
      <c r="M513" s="4" t="s">
        <v>23</v>
      </c>
      <c r="N513" s="4" t="s">
        <v>111</v>
      </c>
      <c r="P513" s="4" t="s">
        <v>48</v>
      </c>
      <c r="R513" s="4" t="s">
        <v>94</v>
      </c>
      <c r="S513" s="4" t="s">
        <v>77</v>
      </c>
      <c r="T513" s="4" t="s">
        <v>95</v>
      </c>
      <c r="U513" s="4">
        <f>+VLOOKUP(N513,'[1]Reporte de Estructura - Dotació'!$O$6:$V$527,8,0)</f>
        <v>11</v>
      </c>
      <c r="V513" s="5">
        <v>758000</v>
      </c>
      <c r="W513" s="9">
        <f>+VLOOKUP(U513,'Bandas 2025'!$K$5:$N$16,4,0)</f>
        <v>758892.33870967734</v>
      </c>
      <c r="X513" s="10">
        <f t="shared" si="15"/>
        <v>0.99882415638666933</v>
      </c>
      <c r="Y513" s="10" t="str">
        <f t="shared" si="16"/>
        <v>DENTRO DE BANDA</v>
      </c>
    </row>
    <row r="514" spans="1:25" x14ac:dyDescent="0.25">
      <c r="A514" s="4" t="s">
        <v>42</v>
      </c>
      <c r="B514" s="4" t="s">
        <v>18</v>
      </c>
      <c r="C514" s="4" t="s">
        <v>955</v>
      </c>
      <c r="D514" s="4" t="s">
        <v>956</v>
      </c>
      <c r="E514" s="7">
        <v>6003</v>
      </c>
      <c r="F514" s="4">
        <v>90</v>
      </c>
      <c r="G514" s="4" t="s">
        <v>1334</v>
      </c>
      <c r="H514" s="4" t="s">
        <v>74</v>
      </c>
      <c r="I514" s="4" t="str">
        <f>+VLOOKUP(E514,CeCos!$A$2:$D$49,4,0)</f>
        <v>Producción</v>
      </c>
      <c r="J514" s="4" t="s">
        <v>21</v>
      </c>
      <c r="K514" s="8">
        <v>33799</v>
      </c>
      <c r="L514" s="4">
        <v>32</v>
      </c>
      <c r="M514" s="4" t="s">
        <v>46</v>
      </c>
      <c r="N514" s="4" t="s">
        <v>111</v>
      </c>
      <c r="P514" s="4" t="s">
        <v>48</v>
      </c>
      <c r="R514" s="4" t="s">
        <v>94</v>
      </c>
      <c r="S514" s="4" t="s">
        <v>77</v>
      </c>
      <c r="T514" s="4" t="s">
        <v>95</v>
      </c>
      <c r="U514" s="4">
        <f>+VLOOKUP(N514,'[1]Reporte de Estructura - Dotació'!$O$6:$V$527,8,0)</f>
        <v>11</v>
      </c>
      <c r="V514" s="5">
        <v>650000</v>
      </c>
      <c r="W514" s="9">
        <f>+VLOOKUP(U514,'Bandas 2025'!$K$5:$N$16,4,0)</f>
        <v>758892.33870967734</v>
      </c>
      <c r="X514" s="10">
        <f t="shared" si="15"/>
        <v>0.85651147975110165</v>
      </c>
      <c r="Y514" s="10" t="str">
        <f t="shared" si="16"/>
        <v>DENTRO DE BANDA</v>
      </c>
    </row>
    <row r="515" spans="1:25" x14ac:dyDescent="0.25">
      <c r="A515" s="4" t="s">
        <v>42</v>
      </c>
      <c r="B515" s="4" t="s">
        <v>18</v>
      </c>
      <c r="C515" s="4" t="s">
        <v>128</v>
      </c>
      <c r="D515" s="4" t="s">
        <v>129</v>
      </c>
      <c r="E515" s="7">
        <v>6003</v>
      </c>
      <c r="F515" s="4">
        <v>90</v>
      </c>
      <c r="G515" s="4" t="s">
        <v>1334</v>
      </c>
      <c r="H515" s="4" t="s">
        <v>74</v>
      </c>
      <c r="I515" s="4" t="str">
        <f>+VLOOKUP(E515,CeCos!$A$2:$D$49,4,0)</f>
        <v>Producción</v>
      </c>
      <c r="J515" s="4" t="s">
        <v>21</v>
      </c>
      <c r="K515" s="8">
        <v>32020</v>
      </c>
      <c r="L515" s="4">
        <v>37</v>
      </c>
      <c r="M515" s="4" t="s">
        <v>23</v>
      </c>
      <c r="N515" s="4" t="s">
        <v>111</v>
      </c>
      <c r="P515" s="4" t="s">
        <v>48</v>
      </c>
      <c r="R515" s="4" t="s">
        <v>94</v>
      </c>
      <c r="S515" s="4" t="s">
        <v>77</v>
      </c>
      <c r="T515" s="4" t="s">
        <v>95</v>
      </c>
      <c r="U515" s="4">
        <f>+VLOOKUP(N515,'[1]Reporte de Estructura - Dotació'!$O$6:$V$527,8,0)</f>
        <v>11</v>
      </c>
      <c r="V515" s="5">
        <v>605000</v>
      </c>
      <c r="W515" s="9">
        <f>+VLOOKUP(U515,'Bandas 2025'!$K$5:$N$16,4,0)</f>
        <v>758892.33870967734</v>
      </c>
      <c r="X515" s="10">
        <f t="shared" ref="X515:X535" si="17">+V515/W515</f>
        <v>0.79721453115294849</v>
      </c>
      <c r="Y515" s="10" t="str">
        <f t="shared" ref="Y515:Y535" si="18">+IF(AND(X515&gt;=80%,X515&lt;=120%),"DENTRO DE BANDA","FUERA DE BANDA")</f>
        <v>FUERA DE BANDA</v>
      </c>
    </row>
    <row r="516" spans="1:25" x14ac:dyDescent="0.25">
      <c r="A516" s="4" t="s">
        <v>42</v>
      </c>
      <c r="B516" s="4" t="s">
        <v>18</v>
      </c>
      <c r="C516" s="4" t="s">
        <v>957</v>
      </c>
      <c r="D516" s="4" t="s">
        <v>958</v>
      </c>
      <c r="E516" s="7">
        <v>6003</v>
      </c>
      <c r="F516" s="4">
        <v>90</v>
      </c>
      <c r="G516" s="4" t="s">
        <v>1334</v>
      </c>
      <c r="H516" s="4" t="s">
        <v>74</v>
      </c>
      <c r="I516" s="4" t="str">
        <f>+VLOOKUP(E516,CeCos!$A$2:$D$49,4,0)</f>
        <v>Producción</v>
      </c>
      <c r="J516" s="4" t="s">
        <v>21</v>
      </c>
      <c r="K516" s="8">
        <v>34400</v>
      </c>
      <c r="L516" s="4">
        <v>31</v>
      </c>
      <c r="M516" s="4" t="s">
        <v>23</v>
      </c>
      <c r="N516" s="4" t="s">
        <v>111</v>
      </c>
      <c r="P516" s="4" t="s">
        <v>48</v>
      </c>
      <c r="R516" s="4" t="s">
        <v>94</v>
      </c>
      <c r="S516" s="4" t="s">
        <v>77</v>
      </c>
      <c r="T516" s="4" t="s">
        <v>95</v>
      </c>
      <c r="U516" s="4">
        <f>+VLOOKUP(N516,'[1]Reporte de Estructura - Dotació'!$O$6:$V$527,8,0)</f>
        <v>11</v>
      </c>
      <c r="V516" s="5">
        <v>842000</v>
      </c>
      <c r="W516" s="9">
        <f>+VLOOKUP(U516,'Bandas 2025'!$K$5:$N$16,4,0)</f>
        <v>758892.33870967734</v>
      </c>
      <c r="X516" s="10">
        <f t="shared" si="17"/>
        <v>1.1095117937698886</v>
      </c>
      <c r="Y516" s="10" t="str">
        <f t="shared" si="18"/>
        <v>DENTRO DE BANDA</v>
      </c>
    </row>
    <row r="517" spans="1:25" x14ac:dyDescent="0.25">
      <c r="A517" s="4" t="s">
        <v>42</v>
      </c>
      <c r="B517" s="4" t="s">
        <v>18</v>
      </c>
      <c r="C517" s="4" t="s">
        <v>130</v>
      </c>
      <c r="D517" s="4" t="s">
        <v>131</v>
      </c>
      <c r="E517" s="7">
        <v>6003</v>
      </c>
      <c r="F517" s="4">
        <v>90</v>
      </c>
      <c r="G517" s="4" t="s">
        <v>1334</v>
      </c>
      <c r="H517" s="4" t="s">
        <v>74</v>
      </c>
      <c r="I517" s="4" t="str">
        <f>+VLOOKUP(E517,CeCos!$A$2:$D$49,4,0)</f>
        <v>Producción</v>
      </c>
      <c r="J517" s="4" t="s">
        <v>31</v>
      </c>
      <c r="K517" s="8">
        <v>37712</v>
      </c>
      <c r="L517" s="4">
        <v>21</v>
      </c>
      <c r="M517" s="4" t="s">
        <v>23</v>
      </c>
      <c r="N517" s="4" t="s">
        <v>111</v>
      </c>
      <c r="P517" s="4" t="s">
        <v>48</v>
      </c>
      <c r="R517" s="4" t="s">
        <v>94</v>
      </c>
      <c r="S517" s="4" t="s">
        <v>77</v>
      </c>
      <c r="T517" s="4" t="s">
        <v>95</v>
      </c>
      <c r="U517" s="4">
        <f>+VLOOKUP(N517,'[1]Reporte de Estructura - Dotació'!$O$6:$V$527,8,0)</f>
        <v>11</v>
      </c>
      <c r="V517" s="5">
        <v>650000</v>
      </c>
      <c r="W517" s="9">
        <f>+VLOOKUP(U517,'Bandas 2025'!$K$5:$N$16,4,0)</f>
        <v>758892.33870967734</v>
      </c>
      <c r="X517" s="10">
        <f t="shared" si="17"/>
        <v>0.85651147975110165</v>
      </c>
      <c r="Y517" s="10" t="str">
        <f t="shared" si="18"/>
        <v>DENTRO DE BANDA</v>
      </c>
    </row>
    <row r="518" spans="1:25" x14ac:dyDescent="0.25">
      <c r="A518" s="4" t="s">
        <v>42</v>
      </c>
      <c r="B518" s="4" t="s">
        <v>18</v>
      </c>
      <c r="C518" s="4" t="s">
        <v>961</v>
      </c>
      <c r="D518" s="4" t="s">
        <v>962</v>
      </c>
      <c r="E518" s="7">
        <v>6003</v>
      </c>
      <c r="F518" s="4">
        <v>90</v>
      </c>
      <c r="G518" s="4" t="s">
        <v>1334</v>
      </c>
      <c r="H518" s="4" t="s">
        <v>74</v>
      </c>
      <c r="I518" s="4" t="str">
        <f>+VLOOKUP(E518,CeCos!$A$2:$D$49,4,0)</f>
        <v>Producción</v>
      </c>
      <c r="J518" s="4" t="s">
        <v>21</v>
      </c>
      <c r="K518" s="8">
        <v>32393</v>
      </c>
      <c r="L518" s="4">
        <v>36</v>
      </c>
      <c r="M518" s="4" t="s">
        <v>23</v>
      </c>
      <c r="N518" s="4" t="s">
        <v>111</v>
      </c>
      <c r="P518" s="4" t="s">
        <v>48</v>
      </c>
      <c r="R518" s="4" t="s">
        <v>94</v>
      </c>
      <c r="S518" s="4" t="s">
        <v>77</v>
      </c>
      <c r="T518" s="4" t="s">
        <v>95</v>
      </c>
      <c r="U518" s="4">
        <f>+VLOOKUP(N518,'[1]Reporte de Estructura - Dotació'!$O$6:$V$527,8,0)</f>
        <v>11</v>
      </c>
      <c r="V518" s="5">
        <v>567000</v>
      </c>
      <c r="W518" s="9">
        <f>+VLOOKUP(U518,'Bandas 2025'!$K$5:$N$16,4,0)</f>
        <v>758892.33870967734</v>
      </c>
      <c r="X518" s="10">
        <f t="shared" si="17"/>
        <v>0.74714155233673019</v>
      </c>
      <c r="Y518" s="10" t="str">
        <f t="shared" si="18"/>
        <v>FUERA DE BANDA</v>
      </c>
    </row>
    <row r="519" spans="1:25" x14ac:dyDescent="0.25">
      <c r="A519" s="4" t="s">
        <v>42</v>
      </c>
      <c r="B519" s="4" t="s">
        <v>18</v>
      </c>
      <c r="C519" s="4" t="s">
        <v>959</v>
      </c>
      <c r="D519" s="4" t="s">
        <v>960</v>
      </c>
      <c r="E519" s="7">
        <v>6003</v>
      </c>
      <c r="F519" s="4">
        <v>90</v>
      </c>
      <c r="G519" s="4" t="s">
        <v>1334</v>
      </c>
      <c r="H519" s="4" t="s">
        <v>74</v>
      </c>
      <c r="I519" s="4" t="str">
        <f>+VLOOKUP(E519,CeCos!$A$2:$D$49,4,0)</f>
        <v>Producción</v>
      </c>
      <c r="J519" s="4" t="s">
        <v>21</v>
      </c>
      <c r="K519" s="8">
        <v>30886</v>
      </c>
      <c r="L519" s="4">
        <v>40</v>
      </c>
      <c r="M519" s="4" t="s">
        <v>23</v>
      </c>
      <c r="N519" s="4" t="s">
        <v>111</v>
      </c>
      <c r="P519" s="4" t="s">
        <v>48</v>
      </c>
      <c r="Q519" s="4" t="s">
        <v>631</v>
      </c>
      <c r="R519" s="4" t="s">
        <v>94</v>
      </c>
      <c r="S519" s="4" t="s">
        <v>77</v>
      </c>
      <c r="T519" s="4" t="s">
        <v>95</v>
      </c>
      <c r="U519" s="4">
        <f>+VLOOKUP(N519,'[1]Reporte de Estructura - Dotació'!$O$6:$V$527,8,0)</f>
        <v>11</v>
      </c>
      <c r="V519" s="5">
        <v>670000</v>
      </c>
      <c r="W519" s="9">
        <f>+VLOOKUP(U519,'Bandas 2025'!$K$5:$N$16,4,0)</f>
        <v>758892.33870967734</v>
      </c>
      <c r="X519" s="10">
        <f t="shared" si="17"/>
        <v>0.88286567912805869</v>
      </c>
      <c r="Y519" s="10" t="str">
        <f t="shared" si="18"/>
        <v>DENTRO DE BANDA</v>
      </c>
    </row>
    <row r="520" spans="1:25" x14ac:dyDescent="0.25">
      <c r="A520" s="4" t="s">
        <v>42</v>
      </c>
      <c r="B520" s="4" t="s">
        <v>18</v>
      </c>
      <c r="C520" s="4" t="s">
        <v>803</v>
      </c>
      <c r="D520" s="4" t="s">
        <v>804</v>
      </c>
      <c r="E520" s="7">
        <v>6003</v>
      </c>
      <c r="F520" s="4">
        <v>90</v>
      </c>
      <c r="G520" s="4" t="s">
        <v>1334</v>
      </c>
      <c r="H520" s="4" t="s">
        <v>74</v>
      </c>
      <c r="I520" s="4" t="str">
        <f>+VLOOKUP(E520,CeCos!$A$2:$D$49,4,0)</f>
        <v>Producción</v>
      </c>
      <c r="J520" s="4" t="s">
        <v>21</v>
      </c>
      <c r="K520" s="8">
        <v>31193</v>
      </c>
      <c r="L520" s="4">
        <v>39</v>
      </c>
      <c r="M520" s="4" t="s">
        <v>23</v>
      </c>
      <c r="N520" s="4" t="s">
        <v>111</v>
      </c>
      <c r="P520" s="4" t="s">
        <v>48</v>
      </c>
      <c r="R520" s="4" t="s">
        <v>94</v>
      </c>
      <c r="S520" s="4" t="s">
        <v>77</v>
      </c>
      <c r="T520" s="4" t="s">
        <v>95</v>
      </c>
      <c r="U520" s="4">
        <f>+VLOOKUP(N520,'[1]Reporte de Estructura - Dotació'!$O$6:$V$527,8,0)</f>
        <v>11</v>
      </c>
      <c r="V520" s="5">
        <v>567000</v>
      </c>
      <c r="W520" s="9">
        <f>+VLOOKUP(U520,'Bandas 2025'!$K$5:$N$16,4,0)</f>
        <v>758892.33870967734</v>
      </c>
      <c r="X520" s="10">
        <f t="shared" si="17"/>
        <v>0.74714155233673019</v>
      </c>
      <c r="Y520" s="10" t="str">
        <f t="shared" si="18"/>
        <v>FUERA DE BANDA</v>
      </c>
    </row>
    <row r="521" spans="1:25" x14ac:dyDescent="0.25">
      <c r="A521" s="4" t="s">
        <v>42</v>
      </c>
      <c r="B521" s="4" t="s">
        <v>18</v>
      </c>
      <c r="C521" s="4" t="s">
        <v>91</v>
      </c>
      <c r="D521" s="4" t="s">
        <v>92</v>
      </c>
      <c r="E521" s="7">
        <v>6003</v>
      </c>
      <c r="F521" s="4">
        <v>90</v>
      </c>
      <c r="G521" s="4" t="s">
        <v>1334</v>
      </c>
      <c r="H521" s="4" t="s">
        <v>74</v>
      </c>
      <c r="I521" s="4" t="str">
        <f>+VLOOKUP(E521,CeCos!$A$2:$D$49,4,0)</f>
        <v>Producción</v>
      </c>
      <c r="J521" s="4" t="s">
        <v>21</v>
      </c>
      <c r="K521" s="8">
        <v>28749</v>
      </c>
      <c r="L521" s="4">
        <v>46</v>
      </c>
      <c r="M521" s="4" t="s">
        <v>46</v>
      </c>
      <c r="N521" s="4" t="s">
        <v>93</v>
      </c>
      <c r="P521" s="4" t="s">
        <v>48</v>
      </c>
      <c r="R521" s="4" t="s">
        <v>94</v>
      </c>
      <c r="S521" s="4" t="s">
        <v>77</v>
      </c>
      <c r="T521" s="4" t="s">
        <v>95</v>
      </c>
      <c r="U521" s="4">
        <f>+VLOOKUP(N521,'[1]Reporte de Estructura - Dotació'!$O$6:$V$527,8,0)</f>
        <v>14</v>
      </c>
      <c r="V521" s="5">
        <v>698000</v>
      </c>
      <c r="W521" s="9">
        <f>+VLOOKUP(U521,'Bandas 2025'!$K$5:$N$16,4,0)</f>
        <v>1622267.4999999986</v>
      </c>
      <c r="X521" s="10">
        <f t="shared" si="17"/>
        <v>0.43026196357875662</v>
      </c>
      <c r="Y521" s="10" t="str">
        <f t="shared" si="18"/>
        <v>FUERA DE BANDA</v>
      </c>
    </row>
    <row r="522" spans="1:25" x14ac:dyDescent="0.25">
      <c r="A522" s="4" t="s">
        <v>17</v>
      </c>
      <c r="B522" s="4" t="s">
        <v>18</v>
      </c>
      <c r="C522" s="4" t="s">
        <v>165</v>
      </c>
      <c r="D522" s="4" t="s">
        <v>166</v>
      </c>
      <c r="E522" s="7">
        <v>6101</v>
      </c>
      <c r="F522" s="4">
        <v>27</v>
      </c>
      <c r="G522" s="4" t="str">
        <f>+VLOOKUP(E522,CeCos!$A$2:$B$49,2,0)</f>
        <v>Control De Calidad</v>
      </c>
      <c r="H522" s="4" t="s">
        <v>74</v>
      </c>
      <c r="I522" s="4" t="str">
        <f>+VLOOKUP(E522,CeCos!$A$2:$D$49,4,0)</f>
        <v>Calidad</v>
      </c>
      <c r="J522" s="4" t="s">
        <v>21</v>
      </c>
      <c r="K522" s="8">
        <v>33281</v>
      </c>
      <c r="L522" s="4">
        <v>34</v>
      </c>
      <c r="M522" s="4" t="s">
        <v>23</v>
      </c>
      <c r="N522" s="4" t="s">
        <v>161</v>
      </c>
      <c r="P522" s="4" t="s">
        <v>25</v>
      </c>
      <c r="R522" s="4" t="s">
        <v>1409</v>
      </c>
      <c r="S522" s="4" t="s">
        <v>902</v>
      </c>
      <c r="T522" s="4" t="s">
        <v>900</v>
      </c>
      <c r="U522" s="4">
        <f>+VLOOKUP(N522,'[1]Reporte de Estructura - Dotació'!$O$6:$V$527,8,0)</f>
        <v>13</v>
      </c>
      <c r="V522" s="5">
        <v>737000</v>
      </c>
      <c r="W522" s="9">
        <f>+VLOOKUP(U522,'Bandas 2025'!$K$5:$N$16,4,0)</f>
        <v>1233179.9999999998</v>
      </c>
      <c r="X522" s="10">
        <f t="shared" si="17"/>
        <v>0.59764186898911764</v>
      </c>
      <c r="Y522" s="10" t="str">
        <f t="shared" si="18"/>
        <v>FUERA DE BANDA</v>
      </c>
    </row>
    <row r="523" spans="1:25" x14ac:dyDescent="0.25">
      <c r="A523" s="4" t="s">
        <v>17</v>
      </c>
      <c r="B523" s="4" t="s">
        <v>18</v>
      </c>
      <c r="C523" s="4" t="s">
        <v>159</v>
      </c>
      <c r="D523" s="4" t="s">
        <v>160</v>
      </c>
      <c r="E523" s="7">
        <v>6101</v>
      </c>
      <c r="F523" s="4">
        <v>27</v>
      </c>
      <c r="G523" s="4" t="str">
        <f>+VLOOKUP(E523,CeCos!$A$2:$B$49,2,0)</f>
        <v>Control De Calidad</v>
      </c>
      <c r="H523" s="4" t="s">
        <v>74</v>
      </c>
      <c r="I523" s="4" t="str">
        <f>+VLOOKUP(E523,CeCos!$A$2:$D$49,4,0)</f>
        <v>Calidad</v>
      </c>
      <c r="J523" s="4" t="s">
        <v>21</v>
      </c>
      <c r="K523" s="8">
        <v>31958</v>
      </c>
      <c r="L523" s="4">
        <v>37</v>
      </c>
      <c r="M523" s="4" t="s">
        <v>23</v>
      </c>
      <c r="N523" s="4" t="s">
        <v>161</v>
      </c>
      <c r="P523" s="4" t="s">
        <v>25</v>
      </c>
      <c r="R523" s="4" t="s">
        <v>1409</v>
      </c>
      <c r="S523" s="4" t="s">
        <v>902</v>
      </c>
      <c r="T523" s="4" t="s">
        <v>900</v>
      </c>
      <c r="U523" s="4">
        <f>+VLOOKUP(N523,'[1]Reporte de Estructura - Dotació'!$O$6:$V$527,8,0)</f>
        <v>13</v>
      </c>
      <c r="V523" s="5">
        <v>716000</v>
      </c>
      <c r="W523" s="9">
        <f>+VLOOKUP(U523,'Bandas 2025'!$K$5:$N$16,4,0)</f>
        <v>1233179.9999999998</v>
      </c>
      <c r="X523" s="10">
        <f t="shared" si="17"/>
        <v>0.58061272482524862</v>
      </c>
      <c r="Y523" s="10" t="str">
        <f t="shared" si="18"/>
        <v>FUERA DE BANDA</v>
      </c>
    </row>
    <row r="524" spans="1:25" x14ac:dyDescent="0.25">
      <c r="A524" s="4" t="s">
        <v>17</v>
      </c>
      <c r="B524" s="4" t="s">
        <v>18</v>
      </c>
      <c r="C524" s="4" t="s">
        <v>782</v>
      </c>
      <c r="D524" s="4" t="s">
        <v>783</v>
      </c>
      <c r="E524" s="7">
        <v>6101</v>
      </c>
      <c r="F524" s="4">
        <v>27</v>
      </c>
      <c r="G524" s="4" t="str">
        <f>+VLOOKUP(E524,CeCos!$A$2:$B$49,2,0)</f>
        <v>Control De Calidad</v>
      </c>
      <c r="H524" s="4" t="s">
        <v>74</v>
      </c>
      <c r="I524" s="4" t="str">
        <f>+VLOOKUP(E524,CeCos!$A$2:$D$49,4,0)</f>
        <v>Calidad</v>
      </c>
      <c r="J524" s="4" t="s">
        <v>21</v>
      </c>
      <c r="K524" s="8">
        <v>35673</v>
      </c>
      <c r="L524" s="4">
        <v>27</v>
      </c>
      <c r="M524" s="4" t="s">
        <v>23</v>
      </c>
      <c r="N524" s="4" t="s">
        <v>161</v>
      </c>
      <c r="P524" s="4" t="s">
        <v>25</v>
      </c>
      <c r="R524" s="4" t="s">
        <v>1409</v>
      </c>
      <c r="S524" s="4" t="s">
        <v>902</v>
      </c>
      <c r="T524" s="4" t="s">
        <v>900</v>
      </c>
      <c r="U524" s="4">
        <f>+VLOOKUP(N524,'[1]Reporte de Estructura - Dotació'!$O$6:$V$527,8,0)</f>
        <v>13</v>
      </c>
      <c r="V524" s="5">
        <v>630000</v>
      </c>
      <c r="W524" s="9">
        <f>+VLOOKUP(U524,'Bandas 2025'!$K$5:$N$16,4,0)</f>
        <v>1233179.9999999998</v>
      </c>
      <c r="X524" s="10">
        <f t="shared" si="17"/>
        <v>0.51087432491607077</v>
      </c>
      <c r="Y524" s="10" t="str">
        <f t="shared" si="18"/>
        <v>FUERA DE BANDA</v>
      </c>
    </row>
    <row r="525" spans="1:25" x14ac:dyDescent="0.25">
      <c r="A525" s="4" t="s">
        <v>17</v>
      </c>
      <c r="B525" s="4" t="s">
        <v>18</v>
      </c>
      <c r="C525" s="4" t="s">
        <v>1396</v>
      </c>
      <c r="D525" s="4" t="s">
        <v>1397</v>
      </c>
      <c r="E525" s="7">
        <v>6002</v>
      </c>
      <c r="F525" s="4">
        <v>27</v>
      </c>
      <c r="G525" s="4" t="str">
        <f>+VLOOKUP(E525,CeCos!$A$2:$B$49,2,0)</f>
        <v>Fabricación Y Envasado De Fragancias</v>
      </c>
      <c r="H525" s="4" t="s">
        <v>74</v>
      </c>
      <c r="I525" s="4" t="str">
        <f>+VLOOKUP(E525,CeCos!$A$2:$D$49,4,0)</f>
        <v>Producción</v>
      </c>
      <c r="J525" s="4" t="s">
        <v>21</v>
      </c>
      <c r="K525" s="8">
        <v>36091</v>
      </c>
      <c r="L525" s="4">
        <v>26</v>
      </c>
      <c r="M525" s="4" t="s">
        <v>23</v>
      </c>
      <c r="N525" s="4" t="s">
        <v>111</v>
      </c>
      <c r="P525" s="4" t="s">
        <v>25</v>
      </c>
      <c r="R525" s="4" t="s">
        <v>461</v>
      </c>
      <c r="S525" s="4" t="s">
        <v>77</v>
      </c>
      <c r="T525" s="4" t="s">
        <v>462</v>
      </c>
      <c r="U525" s="4">
        <f>+VLOOKUP(N525,'[1]Reporte de Estructura - Dotació'!$O$6:$V$527,8,0)</f>
        <v>11</v>
      </c>
      <c r="V525" s="5">
        <v>550000</v>
      </c>
      <c r="W525" s="9">
        <f>+VLOOKUP(U525,'Bandas 2025'!$K$5:$N$16,4,0)</f>
        <v>758892.33870967734</v>
      </c>
      <c r="X525" s="10">
        <f t="shared" si="17"/>
        <v>0.72474048286631676</v>
      </c>
      <c r="Y525" s="10" t="str">
        <f t="shared" si="18"/>
        <v>FUERA DE BANDA</v>
      </c>
    </row>
    <row r="526" spans="1:25" x14ac:dyDescent="0.25">
      <c r="A526" s="4" t="s">
        <v>17</v>
      </c>
      <c r="B526" s="4" t="s">
        <v>18</v>
      </c>
      <c r="C526" s="4" t="s">
        <v>543</v>
      </c>
      <c r="D526" s="4" t="s">
        <v>544</v>
      </c>
      <c r="E526" s="7">
        <v>6002</v>
      </c>
      <c r="F526" s="4">
        <v>27</v>
      </c>
      <c r="G526" s="4" t="str">
        <f>+VLOOKUP(E526,CeCos!$A$2:$B$49,2,0)</f>
        <v>Fabricación Y Envasado De Fragancias</v>
      </c>
      <c r="H526" s="4" t="s">
        <v>74</v>
      </c>
      <c r="I526" s="4" t="str">
        <f>+VLOOKUP(E526,CeCos!$A$2:$D$49,4,0)</f>
        <v>Producción</v>
      </c>
      <c r="J526" s="4" t="s">
        <v>21</v>
      </c>
      <c r="K526" s="8">
        <v>32742</v>
      </c>
      <c r="L526" s="4">
        <v>35</v>
      </c>
      <c r="M526" s="4" t="s">
        <v>23</v>
      </c>
      <c r="N526" s="4" t="s">
        <v>111</v>
      </c>
      <c r="P526" s="4" t="s">
        <v>25</v>
      </c>
      <c r="R526" s="4" t="s">
        <v>461</v>
      </c>
      <c r="S526" s="4" t="s">
        <v>77</v>
      </c>
      <c r="T526" s="4" t="s">
        <v>462</v>
      </c>
      <c r="U526" s="4">
        <f>+VLOOKUP(N526,'[1]Reporte de Estructura - Dotació'!$O$6:$V$527,8,0)</f>
        <v>11</v>
      </c>
      <c r="V526" s="5">
        <v>756000</v>
      </c>
      <c r="W526" s="9">
        <f>+VLOOKUP(U526,'Bandas 2025'!$K$5:$N$16,4,0)</f>
        <v>758892.33870967734</v>
      </c>
      <c r="X526" s="10">
        <f t="shared" si="17"/>
        <v>0.99618873644897366</v>
      </c>
      <c r="Y526" s="10" t="str">
        <f t="shared" si="18"/>
        <v>DENTRO DE BANDA</v>
      </c>
    </row>
    <row r="527" spans="1:25" x14ac:dyDescent="0.25">
      <c r="A527" s="4" t="s">
        <v>17</v>
      </c>
      <c r="B527" s="4" t="s">
        <v>18</v>
      </c>
      <c r="C527" s="4" t="s">
        <v>1417</v>
      </c>
      <c r="D527" s="4" t="s">
        <v>1418</v>
      </c>
      <c r="E527" s="7">
        <v>3001</v>
      </c>
      <c r="F527" s="4">
        <v>22</v>
      </c>
      <c r="G527" s="4" t="str">
        <f>+VLOOKUP(E527,CeCos!$A$2:$B$49,2,0)</f>
        <v>Desarrollo Fragancias</v>
      </c>
      <c r="H527" s="4" t="s">
        <v>151</v>
      </c>
      <c r="I527" s="4" t="str">
        <f>+VLOOKUP(E527,CeCos!$A$2:$D$49,4,0)</f>
        <v>Laboratorio Fragancias</v>
      </c>
      <c r="J527" s="4" t="s">
        <v>1453</v>
      </c>
      <c r="K527" s="8">
        <v>35791</v>
      </c>
      <c r="L527" s="4">
        <v>27</v>
      </c>
      <c r="M527" s="4" t="s">
        <v>23</v>
      </c>
      <c r="N527" s="4" t="s">
        <v>84</v>
      </c>
      <c r="P527" s="4" t="s">
        <v>25</v>
      </c>
      <c r="R527" s="4" t="s">
        <v>153</v>
      </c>
      <c r="S527" s="4" t="s">
        <v>154</v>
      </c>
      <c r="T527" s="4" t="s">
        <v>155</v>
      </c>
      <c r="U527" s="4">
        <f>+VLOOKUP(N527,'[1]Reporte de Estructura - Dotació'!$O$6:$V$527,8,0)</f>
        <v>13</v>
      </c>
      <c r="V527" s="5">
        <v>610000</v>
      </c>
      <c r="W527" s="9">
        <f>+VLOOKUP(U527,'Bandas 2025'!$K$5:$N$16,4,0)</f>
        <v>1233179.9999999998</v>
      </c>
      <c r="X527" s="10">
        <f t="shared" si="17"/>
        <v>0.49465609237905261</v>
      </c>
      <c r="Y527" s="10" t="str">
        <f t="shared" si="18"/>
        <v>FUERA DE BANDA</v>
      </c>
    </row>
    <row r="528" spans="1:25" x14ac:dyDescent="0.25">
      <c r="A528" s="4" t="s">
        <v>17</v>
      </c>
      <c r="B528" s="4" t="s">
        <v>18</v>
      </c>
      <c r="C528" s="4" t="s">
        <v>1419</v>
      </c>
      <c r="D528" s="4" t="s">
        <v>1420</v>
      </c>
      <c r="E528" s="7">
        <v>3001</v>
      </c>
      <c r="F528" s="4">
        <v>22</v>
      </c>
      <c r="G528" s="4" t="str">
        <f>+VLOOKUP(E528,CeCos!$A$2:$B$49,2,0)</f>
        <v>Desarrollo Fragancias</v>
      </c>
      <c r="H528" s="4" t="s">
        <v>151</v>
      </c>
      <c r="I528" s="4" t="str">
        <f>+VLOOKUP(E528,CeCos!$A$2:$D$49,4,0)</f>
        <v>Laboratorio Fragancias</v>
      </c>
      <c r="J528" s="4" t="s">
        <v>21</v>
      </c>
      <c r="K528" s="8">
        <v>34563</v>
      </c>
      <c r="L528" s="4">
        <v>30</v>
      </c>
      <c r="M528" s="4" t="s">
        <v>46</v>
      </c>
      <c r="N528" s="4" t="s">
        <v>84</v>
      </c>
      <c r="P528" s="4" t="s">
        <v>25</v>
      </c>
      <c r="R528" s="4" t="s">
        <v>153</v>
      </c>
      <c r="S528" s="4" t="s">
        <v>154</v>
      </c>
      <c r="T528" s="4" t="s">
        <v>155</v>
      </c>
      <c r="U528" s="4">
        <f>+VLOOKUP(N528,'[1]Reporte de Estructura - Dotació'!$O$6:$V$527,8,0)</f>
        <v>13</v>
      </c>
      <c r="V528" s="5">
        <v>610000</v>
      </c>
      <c r="W528" s="9">
        <f>+VLOOKUP(U528,'Bandas 2025'!$K$5:$N$16,4,0)</f>
        <v>1233179.9999999998</v>
      </c>
      <c r="X528" s="10">
        <f t="shared" si="17"/>
        <v>0.49465609237905261</v>
      </c>
      <c r="Y528" s="10" t="str">
        <f t="shared" si="18"/>
        <v>FUERA DE BANDA</v>
      </c>
    </row>
    <row r="529" spans="1:25" x14ac:dyDescent="0.25">
      <c r="A529" s="4" t="s">
        <v>42</v>
      </c>
      <c r="B529" s="4" t="s">
        <v>18</v>
      </c>
      <c r="C529" s="4" t="s">
        <v>1421</v>
      </c>
      <c r="D529" s="4" t="s">
        <v>1422</v>
      </c>
      <c r="E529" s="7">
        <v>6003</v>
      </c>
      <c r="F529" s="4">
        <v>90</v>
      </c>
      <c r="G529" s="4" t="s">
        <v>1334</v>
      </c>
      <c r="H529" s="4" t="s">
        <v>74</v>
      </c>
      <c r="I529" s="4" t="str">
        <f>+VLOOKUP(E529,CeCos!$A$2:$D$49,4,0)</f>
        <v>Producción</v>
      </c>
      <c r="J529" s="4" t="s">
        <v>21</v>
      </c>
      <c r="K529" s="8">
        <v>34436</v>
      </c>
      <c r="L529" s="4">
        <v>30</v>
      </c>
      <c r="M529" s="4" t="s">
        <v>23</v>
      </c>
      <c r="N529" s="4" t="s">
        <v>111</v>
      </c>
      <c r="P529" s="4" t="s">
        <v>48</v>
      </c>
      <c r="R529" s="4" t="s">
        <v>94</v>
      </c>
      <c r="S529" s="4" t="s">
        <v>77</v>
      </c>
      <c r="T529" s="4" t="s">
        <v>95</v>
      </c>
      <c r="U529" s="4">
        <f>+VLOOKUP(N529,'[1]Reporte de Estructura - Dotació'!$O$6:$V$527,8,0)</f>
        <v>11</v>
      </c>
      <c r="V529" s="5">
        <v>550000</v>
      </c>
      <c r="W529" s="9">
        <f>+VLOOKUP(U529,'Bandas 2025'!$K$5:$N$16,4,0)</f>
        <v>758892.33870967734</v>
      </c>
      <c r="X529" s="10">
        <f t="shared" si="17"/>
        <v>0.72474048286631676</v>
      </c>
      <c r="Y529" s="10" t="str">
        <f t="shared" si="18"/>
        <v>FUERA DE BANDA</v>
      </c>
    </row>
    <row r="530" spans="1:25" x14ac:dyDescent="0.25">
      <c r="A530" s="4" t="s">
        <v>17</v>
      </c>
      <c r="B530" s="4" t="s">
        <v>18</v>
      </c>
      <c r="C530" s="4" t="s">
        <v>1423</v>
      </c>
      <c r="D530" s="4" t="s">
        <v>1424</v>
      </c>
      <c r="E530" s="7">
        <v>7101</v>
      </c>
      <c r="F530" s="4">
        <v>2</v>
      </c>
      <c r="G530" s="4" t="str">
        <f>+VLOOKUP(E530,CeCos!$A$2:$B$49,2,0)</f>
        <v>Informática</v>
      </c>
      <c r="H530" s="4" t="s">
        <v>45</v>
      </c>
      <c r="I530" s="4" t="str">
        <f>+VLOOKUP(E530,CeCos!$A$2:$D$49,4,0)</f>
        <v>T.I</v>
      </c>
      <c r="J530" s="4" t="s">
        <v>21</v>
      </c>
      <c r="K530" s="8">
        <v>37519</v>
      </c>
      <c r="L530" s="4">
        <v>22</v>
      </c>
      <c r="M530" s="4" t="s">
        <v>23</v>
      </c>
      <c r="N530" s="4" t="s">
        <v>1454</v>
      </c>
      <c r="P530" s="4" t="s">
        <v>25</v>
      </c>
      <c r="R530" s="4" t="s">
        <v>681</v>
      </c>
      <c r="S530" s="4" t="s">
        <v>682</v>
      </c>
      <c r="T530" s="4" t="s">
        <v>683</v>
      </c>
      <c r="U530" s="4">
        <v>13</v>
      </c>
      <c r="V530" s="5">
        <v>1250000</v>
      </c>
      <c r="W530" s="9">
        <f>+VLOOKUP(U530,'Bandas 2025'!$K$5:$N$16,4,0)</f>
        <v>1233179.9999999998</v>
      </c>
      <c r="X530" s="10">
        <f t="shared" si="17"/>
        <v>1.0136395335636323</v>
      </c>
      <c r="Y530" s="10" t="str">
        <f t="shared" si="18"/>
        <v>DENTRO DE BANDA</v>
      </c>
    </row>
    <row r="531" spans="1:25" x14ac:dyDescent="0.25">
      <c r="A531" s="4" t="s">
        <v>17</v>
      </c>
      <c r="B531" s="4" t="s">
        <v>18</v>
      </c>
      <c r="C531" s="4" t="s">
        <v>1425</v>
      </c>
      <c r="D531" s="4" t="s">
        <v>1426</v>
      </c>
      <c r="E531" s="7">
        <v>6003</v>
      </c>
      <c r="F531" s="4">
        <v>27</v>
      </c>
      <c r="G531" s="4" t="str">
        <f>+VLOOKUP(E531,CeCos!$A$2:$B$49,2,0)</f>
        <v>Fabricación Y Envasado De Esencias</v>
      </c>
      <c r="H531" s="4" t="s">
        <v>74</v>
      </c>
      <c r="I531" s="4" t="str">
        <f>+VLOOKUP(E531,CeCos!$A$2:$D$49,4,0)</f>
        <v>Producción</v>
      </c>
      <c r="J531" s="4" t="s">
        <v>21</v>
      </c>
      <c r="K531" s="8">
        <v>30914</v>
      </c>
      <c r="L531" s="4">
        <v>40</v>
      </c>
      <c r="M531" s="4" t="s">
        <v>46</v>
      </c>
      <c r="N531" s="4" t="s">
        <v>111</v>
      </c>
      <c r="P531" s="4" t="s">
        <v>25</v>
      </c>
      <c r="R531" s="4" t="s">
        <v>421</v>
      </c>
      <c r="S531" s="4" t="s">
        <v>77</v>
      </c>
      <c r="T531" s="4" t="s">
        <v>422</v>
      </c>
      <c r="U531" s="4">
        <f>+VLOOKUP(N531,'[1]Reporte de Estructura - Dotació'!$O$6:$V$527,8,0)</f>
        <v>11</v>
      </c>
      <c r="V531" s="5">
        <v>550000</v>
      </c>
      <c r="W531" s="9">
        <f>+VLOOKUP(U531,'Bandas 2025'!$K$5:$N$16,4,0)</f>
        <v>758892.33870967734</v>
      </c>
      <c r="X531" s="10">
        <f t="shared" si="17"/>
        <v>0.72474048286631676</v>
      </c>
      <c r="Y531" s="10" t="str">
        <f t="shared" si="18"/>
        <v>FUERA DE BANDA</v>
      </c>
    </row>
    <row r="532" spans="1:25" x14ac:dyDescent="0.25">
      <c r="A532" s="4" t="s">
        <v>17</v>
      </c>
      <c r="B532" s="4" t="s">
        <v>18</v>
      </c>
      <c r="C532" s="4" t="s">
        <v>1427</v>
      </c>
      <c r="D532" s="4" t="s">
        <v>1428</v>
      </c>
      <c r="E532" s="7">
        <v>3002</v>
      </c>
      <c r="F532" s="4">
        <v>22</v>
      </c>
      <c r="G532" s="4" t="str">
        <f>+VLOOKUP(E532,CeCos!$A$2:$B$49,2,0)</f>
        <v>Ventas Fragancias</v>
      </c>
      <c r="H532" s="4" t="s">
        <v>151</v>
      </c>
      <c r="I532" s="4" t="str">
        <f>+VLOOKUP(E532,CeCos!$A$2:$D$49,4,0)</f>
        <v>Comercial Fragancias</v>
      </c>
      <c r="J532" s="4" t="s">
        <v>21</v>
      </c>
      <c r="K532" s="8">
        <v>31482</v>
      </c>
      <c r="L532" s="4">
        <v>39</v>
      </c>
      <c r="M532" s="4" t="s">
        <v>23</v>
      </c>
      <c r="N532" s="4" t="s">
        <v>24</v>
      </c>
      <c r="P532" s="4" t="s">
        <v>25</v>
      </c>
      <c r="R532" s="4" t="s">
        <v>1414</v>
      </c>
      <c r="S532" s="4" t="s">
        <v>1408</v>
      </c>
      <c r="T532" s="4" t="s">
        <v>764</v>
      </c>
      <c r="U532" s="4">
        <f>+VLOOKUP(N532,'[1]Reporte de Estructura - Dotació'!$O$6:$V$527,8,0)</f>
        <v>15</v>
      </c>
      <c r="V532" s="5">
        <v>2500000</v>
      </c>
      <c r="W532" s="9">
        <f>+VLOOKUP(U532,'Bandas 2025'!$K$5:$N$16,4,0)</f>
        <v>2238729.1499999985</v>
      </c>
      <c r="X532" s="10">
        <f t="shared" si="17"/>
        <v>1.1167049841647891</v>
      </c>
      <c r="Y532" s="10" t="str">
        <f t="shared" si="18"/>
        <v>DENTRO DE BANDA</v>
      </c>
    </row>
    <row r="533" spans="1:25" x14ac:dyDescent="0.25">
      <c r="A533" s="4" t="s">
        <v>17</v>
      </c>
      <c r="B533" s="4" t="s">
        <v>18</v>
      </c>
      <c r="C533" s="4" t="s">
        <v>1429</v>
      </c>
      <c r="D533" s="4" t="s">
        <v>1430</v>
      </c>
      <c r="E533" s="7">
        <v>6003</v>
      </c>
      <c r="F533" s="4">
        <v>27</v>
      </c>
      <c r="G533" s="4" t="str">
        <f>+VLOOKUP(E533,CeCos!$A$2:$B$49,2,0)</f>
        <v>Fabricación Y Envasado De Esencias</v>
      </c>
      <c r="H533" s="4" t="s">
        <v>74</v>
      </c>
      <c r="I533" s="4" t="str">
        <f>+VLOOKUP(E533,CeCos!$A$2:$D$49,4,0)</f>
        <v>Producción</v>
      </c>
      <c r="J533" s="4" t="s">
        <v>21</v>
      </c>
      <c r="K533" s="8">
        <v>34732</v>
      </c>
      <c r="L533" s="4">
        <v>30</v>
      </c>
      <c r="M533" s="4" t="s">
        <v>23</v>
      </c>
      <c r="N533" s="4" t="s">
        <v>111</v>
      </c>
      <c r="P533" s="4" t="s">
        <v>25</v>
      </c>
      <c r="R533" s="4" t="s">
        <v>421</v>
      </c>
      <c r="S533" s="4" t="s">
        <v>77</v>
      </c>
      <c r="T533" s="4" t="s">
        <v>422</v>
      </c>
      <c r="U533" s="4">
        <f>+VLOOKUP(N533,'[1]Reporte de Estructura - Dotació'!$O$6:$V$527,8,0)</f>
        <v>11</v>
      </c>
      <c r="V533" s="5">
        <v>550000</v>
      </c>
      <c r="W533" s="9">
        <f>+VLOOKUP(U533,'Bandas 2025'!$K$5:$N$16,4,0)</f>
        <v>758892.33870967734</v>
      </c>
      <c r="X533" s="10">
        <f t="shared" si="17"/>
        <v>0.72474048286631676</v>
      </c>
      <c r="Y533" s="10" t="str">
        <f t="shared" si="18"/>
        <v>FUERA DE BANDA</v>
      </c>
    </row>
    <row r="534" spans="1:25" x14ac:dyDescent="0.25">
      <c r="A534" s="4" t="s">
        <v>17</v>
      </c>
      <c r="B534" s="4" t="s">
        <v>18</v>
      </c>
      <c r="C534" s="4" t="s">
        <v>1431</v>
      </c>
      <c r="D534" s="4" t="s">
        <v>1432</v>
      </c>
      <c r="E534" s="7">
        <v>6003</v>
      </c>
      <c r="F534" s="4">
        <v>27</v>
      </c>
      <c r="G534" s="4" t="str">
        <f>+VLOOKUP(E534,CeCos!$A$2:$B$49,2,0)</f>
        <v>Fabricación Y Envasado De Esencias</v>
      </c>
      <c r="H534" s="4" t="s">
        <v>74</v>
      </c>
      <c r="I534" s="4" t="str">
        <f>+VLOOKUP(E534,CeCos!$A$2:$D$49,4,0)</f>
        <v>Producción</v>
      </c>
      <c r="J534" s="4" t="s">
        <v>31</v>
      </c>
      <c r="K534" s="8">
        <v>33692</v>
      </c>
      <c r="L534" s="4">
        <v>33</v>
      </c>
      <c r="M534" s="4" t="s">
        <v>23</v>
      </c>
      <c r="N534" s="4" t="s">
        <v>111</v>
      </c>
      <c r="P534" s="4" t="s">
        <v>25</v>
      </c>
      <c r="R534" s="4" t="s">
        <v>421</v>
      </c>
      <c r="S534" s="4" t="s">
        <v>77</v>
      </c>
      <c r="T534" s="4" t="s">
        <v>422</v>
      </c>
      <c r="U534" s="4">
        <f>+VLOOKUP(N534,'[1]Reporte de Estructura - Dotació'!$O$6:$V$527,8,0)</f>
        <v>11</v>
      </c>
      <c r="V534" s="5">
        <v>550000</v>
      </c>
      <c r="W534" s="9">
        <f>+VLOOKUP(U534,'Bandas 2025'!$K$5:$N$16,4,0)</f>
        <v>758892.33870967734</v>
      </c>
      <c r="X534" s="10">
        <f t="shared" si="17"/>
        <v>0.72474048286631676</v>
      </c>
      <c r="Y534" s="10" t="str">
        <f t="shared" si="18"/>
        <v>FUERA DE BANDA</v>
      </c>
    </row>
    <row r="535" spans="1:25" x14ac:dyDescent="0.25">
      <c r="A535" s="4" t="s">
        <v>17</v>
      </c>
      <c r="B535" s="4" t="s">
        <v>18</v>
      </c>
      <c r="C535" s="4" t="s">
        <v>1433</v>
      </c>
      <c r="D535" s="4" t="s">
        <v>1434</v>
      </c>
      <c r="E535" s="7">
        <v>2011</v>
      </c>
      <c r="F535" s="4">
        <v>61</v>
      </c>
      <c r="G535" s="4" t="str">
        <f>+VLOOKUP(E535,CeCos!$A$2:$B$49,2,0)</f>
        <v>Muestras Sabores</v>
      </c>
      <c r="H535" s="4" t="s">
        <v>22</v>
      </c>
      <c r="I535" s="4" t="str">
        <f>+VLOOKUP(E535,CeCos!$A$2:$D$49,4,0)</f>
        <v>Laboratorio Sabores</v>
      </c>
      <c r="J535" s="4" t="s">
        <v>21</v>
      </c>
      <c r="K535" s="8">
        <v>37840</v>
      </c>
      <c r="L535" s="4">
        <v>21</v>
      </c>
      <c r="M535" s="4" t="s">
        <v>23</v>
      </c>
      <c r="N535" s="4" t="s">
        <v>84</v>
      </c>
      <c r="P535" s="4" t="s">
        <v>25</v>
      </c>
      <c r="R535" s="4" t="s">
        <v>146</v>
      </c>
      <c r="S535" s="4" t="s">
        <v>147</v>
      </c>
      <c r="T535" s="4" t="s">
        <v>148</v>
      </c>
      <c r="U535" s="4">
        <f>+VLOOKUP(N535,'[1]Reporte de Estructura - Dotació'!$O$6:$V$527,8,0)</f>
        <v>13</v>
      </c>
      <c r="V535" s="5">
        <v>610000</v>
      </c>
      <c r="W535" s="9">
        <f>+VLOOKUP(U535,'Bandas 2025'!$K$5:$N$16,4,0)</f>
        <v>1233179.9999999998</v>
      </c>
      <c r="X535" s="10">
        <f t="shared" si="17"/>
        <v>0.49465609237905261</v>
      </c>
      <c r="Y535" s="10" t="str">
        <f t="shared" si="18"/>
        <v>FUERA DE BANDA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Hoja2!$A$1:$A$5</xm:f>
          </x14:formula1>
          <xm:sqref>O2:O520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5"/>
  <sheetViews>
    <sheetView tabSelected="1" zoomScale="70" zoomScaleNormal="70" workbookViewId="0">
      <selection activeCell="R23" sqref="R23"/>
    </sheetView>
  </sheetViews>
  <sheetFormatPr baseColWidth="10" defaultRowHeight="15.75" x14ac:dyDescent="0.25"/>
  <cols>
    <col min="1" max="3" width="11" style="3"/>
    <col min="4" max="4" width="17.125" style="3" customWidth="1"/>
    <col min="5" max="6" width="19.125" style="3" customWidth="1"/>
    <col min="7" max="9" width="20.125" style="3" customWidth="1"/>
    <col min="10" max="10" width="11.5" style="3" bestFit="1" customWidth="1"/>
    <col min="11" max="11" width="17.125" style="3" bestFit="1" customWidth="1"/>
    <col min="12" max="13" width="19.125" style="3" bestFit="1" customWidth="1"/>
    <col min="14" max="16" width="20.125" style="3" bestFit="1" customWidth="1"/>
    <col min="17" max="17" width="17.125" style="3" customWidth="1"/>
    <col min="18" max="18" width="13.375" style="3" customWidth="1"/>
    <col min="19" max="20" width="14.375" style="3" customWidth="1"/>
    <col min="21" max="23" width="15.25" style="3" customWidth="1"/>
    <col min="24" max="27" width="11.75" style="3" customWidth="1"/>
    <col min="28" max="29" width="12.75" style="3" customWidth="1"/>
    <col min="30" max="30" width="13.125" style="3" customWidth="1"/>
    <col min="31" max="31" width="11.75" style="3" customWidth="1"/>
    <col min="32" max="32" width="8" style="3" customWidth="1"/>
    <col min="33" max="33" width="11.75" style="3" customWidth="1"/>
    <col min="34" max="34" width="8" style="3" customWidth="1"/>
    <col min="35" max="35" width="11.75" style="3" customWidth="1"/>
    <col min="36" max="36" width="8" style="3" customWidth="1"/>
    <col min="37" max="37" width="12.75" style="3" customWidth="1"/>
    <col min="38" max="38" width="8" style="3" customWidth="1"/>
    <col min="39" max="39" width="12.75" style="3" customWidth="1"/>
    <col min="40" max="40" width="8" style="3" customWidth="1"/>
    <col min="41" max="41" width="12.125" style="3" customWidth="1"/>
    <col min="42" max="16384" width="11" style="3"/>
  </cols>
  <sheetData>
    <row r="1" spans="1:17" x14ac:dyDescent="0.25">
      <c r="A1" s="12" t="s">
        <v>1335</v>
      </c>
      <c r="B1" s="12" t="s">
        <v>1336</v>
      </c>
    </row>
    <row r="2" spans="1:17" x14ac:dyDescent="0.25">
      <c r="A2" s="13">
        <v>11</v>
      </c>
      <c r="B2" s="14">
        <v>540000</v>
      </c>
      <c r="K2" s="26" t="s">
        <v>1456</v>
      </c>
      <c r="L2" s="26"/>
      <c r="M2" s="26"/>
      <c r="N2" s="26"/>
      <c r="O2" s="26"/>
      <c r="P2" s="26"/>
    </row>
    <row r="3" spans="1:17" x14ac:dyDescent="0.25">
      <c r="A3" s="13">
        <v>11</v>
      </c>
      <c r="B3" s="14">
        <v>540000</v>
      </c>
      <c r="K3" s="26"/>
      <c r="L3" s="26"/>
      <c r="M3" s="26"/>
      <c r="N3" s="26"/>
      <c r="O3" s="26"/>
      <c r="P3" s="26"/>
    </row>
    <row r="4" spans="1:17" x14ac:dyDescent="0.25">
      <c r="A4" s="13">
        <v>16</v>
      </c>
      <c r="B4" s="14">
        <v>1900000</v>
      </c>
      <c r="D4" s="15" t="s">
        <v>1455</v>
      </c>
      <c r="E4" s="15"/>
      <c r="F4" s="15"/>
      <c r="G4" s="15"/>
      <c r="H4" s="15"/>
      <c r="I4" s="15"/>
      <c r="K4" s="16" t="s">
        <v>1335</v>
      </c>
      <c r="L4" s="16" t="s">
        <v>1361</v>
      </c>
      <c r="M4" s="16" t="s">
        <v>1364</v>
      </c>
      <c r="N4" s="16" t="s">
        <v>1362</v>
      </c>
      <c r="O4" s="16" t="s">
        <v>1365</v>
      </c>
      <c r="P4" s="16" t="s">
        <v>1363</v>
      </c>
    </row>
    <row r="5" spans="1:17" x14ac:dyDescent="0.25">
      <c r="A5" s="13">
        <v>10</v>
      </c>
      <c r="B5" s="14">
        <v>540000</v>
      </c>
      <c r="D5" s="15"/>
      <c r="E5" s="15"/>
      <c r="F5" s="15"/>
      <c r="G5" s="15"/>
      <c r="H5" s="15"/>
      <c r="I5" s="15"/>
      <c r="K5" s="17">
        <v>10</v>
      </c>
      <c r="L5" s="18">
        <f>+N5*80%</f>
        <v>510658.82352941181</v>
      </c>
      <c r="M5" s="18">
        <f>+N5*90%</f>
        <v>574491.17647058819</v>
      </c>
      <c r="N5" s="18">
        <v>638323.5294117647</v>
      </c>
      <c r="O5" s="18">
        <f>+N5*110%</f>
        <v>702155.8823529412</v>
      </c>
      <c r="P5" s="18">
        <f>+N5*120%</f>
        <v>765988.23529411759</v>
      </c>
    </row>
    <row r="6" spans="1:17" x14ac:dyDescent="0.25">
      <c r="A6" s="13">
        <v>16</v>
      </c>
      <c r="B6" s="14">
        <v>3509000</v>
      </c>
      <c r="D6" s="16" t="s">
        <v>1335</v>
      </c>
      <c r="E6" s="19" t="s">
        <v>1361</v>
      </c>
      <c r="F6" s="19" t="s">
        <v>1364</v>
      </c>
      <c r="G6" s="19" t="s">
        <v>1362</v>
      </c>
      <c r="H6" s="19" t="s">
        <v>1365</v>
      </c>
      <c r="I6" s="19" t="s">
        <v>1363</v>
      </c>
      <c r="K6" s="17">
        <v>11</v>
      </c>
      <c r="L6" s="18">
        <f t="shared" ref="L6:L14" si="0">+N6*80%</f>
        <v>607113.87096774194</v>
      </c>
      <c r="M6" s="18">
        <f t="shared" ref="M6:M16" si="1">+N6*90%</f>
        <v>683003.10483870958</v>
      </c>
      <c r="N6" s="18">
        <v>758892.33870967734</v>
      </c>
      <c r="O6" s="18">
        <f t="shared" ref="O6:O16" si="2">+N6*110%</f>
        <v>834781.57258064509</v>
      </c>
      <c r="P6" s="18">
        <f t="shared" ref="P6:P14" si="3">+N6*120%</f>
        <v>910670.80645161273</v>
      </c>
      <c r="Q6" s="20">
        <f>+N6/N5-1</f>
        <v>0.18888354218905357</v>
      </c>
    </row>
    <row r="7" spans="1:17" x14ac:dyDescent="0.25">
      <c r="A7" s="13">
        <v>17</v>
      </c>
      <c r="B7" s="14">
        <v>3274000</v>
      </c>
      <c r="D7" s="17">
        <v>10</v>
      </c>
      <c r="E7" s="18">
        <f>+G7*80%</f>
        <v>521257.14285714284</v>
      </c>
      <c r="F7" s="18">
        <f>+G7*90%</f>
        <v>586414.28571428568</v>
      </c>
      <c r="G7" s="18">
        <f>+AVERAGEIF($A$2:$A$520,D7,$B$2:$B$520)</f>
        <v>651571.42857142852</v>
      </c>
      <c r="H7" s="18">
        <f>+G7*1.1</f>
        <v>716728.57142857148</v>
      </c>
      <c r="I7" s="18">
        <f>+G7*1.2</f>
        <v>781885.7142857142</v>
      </c>
      <c r="K7" s="17">
        <v>12</v>
      </c>
      <c r="L7" s="18">
        <f t="shared" si="0"/>
        <v>758880</v>
      </c>
      <c r="M7" s="18">
        <f t="shared" si="1"/>
        <v>853739.99999999988</v>
      </c>
      <c r="N7" s="18">
        <v>948599.99999999988</v>
      </c>
      <c r="O7" s="18">
        <f t="shared" si="2"/>
        <v>1043460</v>
      </c>
      <c r="P7" s="18">
        <f t="shared" si="3"/>
        <v>1138319.9999999998</v>
      </c>
      <c r="Q7" s="20">
        <f t="shared" ref="Q7:Q16" si="4">+N7/N6-1</f>
        <v>0.24997967644906915</v>
      </c>
    </row>
    <row r="8" spans="1:17" x14ac:dyDescent="0.25">
      <c r="A8" s="13">
        <v>18</v>
      </c>
      <c r="B8" s="14">
        <v>6738000</v>
      </c>
      <c r="D8" s="17">
        <v>11</v>
      </c>
      <c r="E8" s="18">
        <f>+G8*80%</f>
        <v>603349.06832298136</v>
      </c>
      <c r="F8" s="18">
        <f t="shared" ref="F8:F16" si="5">+G8*90%</f>
        <v>678767.70186335407</v>
      </c>
      <c r="G8" s="18">
        <f>+AVERAGEIF($A$2:$A$520,D8,$B$2:$B$520)</f>
        <v>754186.33540372667</v>
      </c>
      <c r="H8" s="18">
        <f t="shared" ref="H8:H16" si="6">+G8*1.1</f>
        <v>829604.96894409938</v>
      </c>
      <c r="I8" s="18">
        <f t="shared" ref="I8:I16" si="7">+G8*1.2</f>
        <v>905023.60248447198</v>
      </c>
      <c r="K8" s="17">
        <v>13</v>
      </c>
      <c r="L8" s="18">
        <f t="shared" si="0"/>
        <v>986543.99999999988</v>
      </c>
      <c r="M8" s="18">
        <f t="shared" si="1"/>
        <v>1109861.9999999998</v>
      </c>
      <c r="N8" s="18">
        <v>1233179.9999999998</v>
      </c>
      <c r="O8" s="18">
        <f t="shared" si="2"/>
        <v>1356497.9999999998</v>
      </c>
      <c r="P8" s="18">
        <f t="shared" si="3"/>
        <v>1479815.9999999998</v>
      </c>
      <c r="Q8" s="20">
        <f t="shared" si="4"/>
        <v>0.29999999999999982</v>
      </c>
    </row>
    <row r="9" spans="1:17" x14ac:dyDescent="0.25">
      <c r="A9" s="13">
        <v>15</v>
      </c>
      <c r="B9" s="14">
        <v>2539000</v>
      </c>
      <c r="D9" s="17">
        <v>12</v>
      </c>
      <c r="E9" s="18">
        <f>+G9*80%</f>
        <v>694032.18390804599</v>
      </c>
      <c r="F9" s="18">
        <f t="shared" si="5"/>
        <v>780786.20689655165</v>
      </c>
      <c r="G9" s="18">
        <f>+AVERAGEIF($A$2:$A$520,D10,$B$2:$B$520)</f>
        <v>867540.22988505743</v>
      </c>
      <c r="H9" s="18">
        <f t="shared" si="6"/>
        <v>954294.25287356321</v>
      </c>
      <c r="I9" s="18">
        <f t="shared" si="7"/>
        <v>1041048.2758620689</v>
      </c>
      <c r="K9" s="17">
        <v>14</v>
      </c>
      <c r="L9" s="18">
        <f t="shared" si="0"/>
        <v>1297813.9999999991</v>
      </c>
      <c r="M9" s="18">
        <f t="shared" si="1"/>
        <v>1460040.7499999988</v>
      </c>
      <c r="N9" s="18">
        <v>1622267.4999999986</v>
      </c>
      <c r="O9" s="18">
        <f t="shared" si="2"/>
        <v>1784494.2499999986</v>
      </c>
      <c r="P9" s="18">
        <f t="shared" si="3"/>
        <v>1946720.9999999981</v>
      </c>
      <c r="Q9" s="20">
        <f t="shared" si="4"/>
        <v>0.31551557761235083</v>
      </c>
    </row>
    <row r="10" spans="1:17" x14ac:dyDescent="0.25">
      <c r="A10" s="13">
        <v>15</v>
      </c>
      <c r="B10" s="14">
        <v>1244000</v>
      </c>
      <c r="D10" s="17">
        <v>13</v>
      </c>
      <c r="E10" s="18">
        <v>975800</v>
      </c>
      <c r="F10" s="18">
        <f t="shared" si="5"/>
        <v>1097775</v>
      </c>
      <c r="G10" s="18">
        <v>1219750</v>
      </c>
      <c r="H10" s="18">
        <f t="shared" si="6"/>
        <v>1341725</v>
      </c>
      <c r="I10" s="18">
        <f t="shared" si="7"/>
        <v>1463700</v>
      </c>
      <c r="K10" s="17">
        <v>15</v>
      </c>
      <c r="L10" s="18">
        <f t="shared" si="0"/>
        <v>1790983.3199999989</v>
      </c>
      <c r="M10" s="18">
        <f t="shared" si="1"/>
        <v>2014856.2349999987</v>
      </c>
      <c r="N10" s="18">
        <v>2238729.1499999985</v>
      </c>
      <c r="O10" s="18">
        <f t="shared" si="2"/>
        <v>2462602.0649999985</v>
      </c>
      <c r="P10" s="18">
        <f t="shared" si="3"/>
        <v>2686474.9799999981</v>
      </c>
      <c r="Q10" s="20">
        <f t="shared" si="4"/>
        <v>0.38000000000000034</v>
      </c>
    </row>
    <row r="11" spans="1:17" x14ac:dyDescent="0.25">
      <c r="A11" s="13">
        <v>15</v>
      </c>
      <c r="B11" s="14">
        <v>1901000</v>
      </c>
      <c r="D11" s="17">
        <v>14</v>
      </c>
      <c r="E11" s="18">
        <f>+G11*80%</f>
        <v>1139438.9041095891</v>
      </c>
      <c r="F11" s="18">
        <f t="shared" si="5"/>
        <v>1281868.7671232878</v>
      </c>
      <c r="G11" s="18">
        <f>+AVERAGEIF($A$2:$A$520,D11,$B$2:$B$520)</f>
        <v>1424298.6301369863</v>
      </c>
      <c r="H11" s="18">
        <f t="shared" si="6"/>
        <v>1566728.493150685</v>
      </c>
      <c r="I11" s="18">
        <f t="shared" si="7"/>
        <v>1709158.3561643835</v>
      </c>
      <c r="K11" s="17">
        <v>16</v>
      </c>
      <c r="L11" s="18">
        <f t="shared" si="0"/>
        <v>2543196.3143999986</v>
      </c>
      <c r="M11" s="18">
        <f t="shared" si="1"/>
        <v>2861095.853699998</v>
      </c>
      <c r="N11" s="18">
        <v>3178995.3929999978</v>
      </c>
      <c r="O11" s="18">
        <f t="shared" si="2"/>
        <v>3496894.9322999981</v>
      </c>
      <c r="P11" s="18">
        <f t="shared" si="3"/>
        <v>3814794.471599997</v>
      </c>
      <c r="Q11" s="20">
        <f t="shared" si="4"/>
        <v>0.41999999999999993</v>
      </c>
    </row>
    <row r="12" spans="1:17" x14ac:dyDescent="0.25">
      <c r="A12" s="13">
        <v>15</v>
      </c>
      <c r="B12" s="14">
        <v>2900000</v>
      </c>
      <c r="D12" s="17">
        <v>15</v>
      </c>
      <c r="E12" s="18">
        <f>+G12*80%</f>
        <v>1669295.6521739131</v>
      </c>
      <c r="F12" s="18">
        <f t="shared" si="5"/>
        <v>1877957.6086956523</v>
      </c>
      <c r="G12" s="18">
        <f>+AVERAGEIF($A$2:$A$520,D12,$B$2:$B$520)</f>
        <v>2086619.5652173914</v>
      </c>
      <c r="H12" s="18">
        <f t="shared" si="6"/>
        <v>2295281.5217391308</v>
      </c>
      <c r="I12" s="18">
        <f t="shared" si="7"/>
        <v>2503943.4782608696</v>
      </c>
      <c r="K12" s="17">
        <v>17</v>
      </c>
      <c r="L12" s="18">
        <f t="shared" si="0"/>
        <v>3662202.6927359984</v>
      </c>
      <c r="M12" s="18">
        <f t="shared" si="1"/>
        <v>4119978.0293279984</v>
      </c>
      <c r="N12" s="18">
        <v>4577753.3659199979</v>
      </c>
      <c r="O12" s="18">
        <f t="shared" si="2"/>
        <v>5035528.7025119979</v>
      </c>
      <c r="P12" s="18">
        <f t="shared" si="3"/>
        <v>5493304.0391039969</v>
      </c>
      <c r="Q12" s="20">
        <f t="shared" si="4"/>
        <v>0.44000000000000039</v>
      </c>
    </row>
    <row r="13" spans="1:17" x14ac:dyDescent="0.25">
      <c r="A13" s="13">
        <v>17</v>
      </c>
      <c r="B13" s="14">
        <v>3715000</v>
      </c>
      <c r="D13" s="17">
        <v>16</v>
      </c>
      <c r="E13" s="18">
        <f>+G13*80%</f>
        <v>2308272.5925925928</v>
      </c>
      <c r="F13" s="18">
        <f t="shared" si="5"/>
        <v>2596806.6666666665</v>
      </c>
      <c r="G13" s="18">
        <f>+AVERAGEIF($A$2:$A$520,D13,$B$2:$B$520)</f>
        <v>2885340.7407407407</v>
      </c>
      <c r="H13" s="18">
        <f t="shared" si="6"/>
        <v>3173874.8148148148</v>
      </c>
      <c r="I13" s="18">
        <f t="shared" si="7"/>
        <v>3462408.8888888885</v>
      </c>
      <c r="K13" s="17">
        <v>18</v>
      </c>
      <c r="L13" s="18">
        <f t="shared" si="0"/>
        <v>5420059.9852492809</v>
      </c>
      <c r="M13" s="18">
        <f t="shared" si="1"/>
        <v>6097567.483405441</v>
      </c>
      <c r="N13" s="18">
        <v>6775074.9815616012</v>
      </c>
      <c r="O13" s="18">
        <f t="shared" si="2"/>
        <v>7452582.4797177622</v>
      </c>
      <c r="P13" s="18">
        <f t="shared" si="3"/>
        <v>8130089.9778739214</v>
      </c>
      <c r="Q13" s="20">
        <f t="shared" si="4"/>
        <v>0.48000000000000087</v>
      </c>
    </row>
    <row r="14" spans="1:17" x14ac:dyDescent="0.25">
      <c r="A14" s="13">
        <v>15</v>
      </c>
      <c r="B14" s="14">
        <v>2600000</v>
      </c>
      <c r="D14" s="17">
        <v>17</v>
      </c>
      <c r="E14" s="18">
        <f>+G14*80%</f>
        <v>3027161.9047619049</v>
      </c>
      <c r="F14" s="18">
        <f t="shared" si="5"/>
        <v>3405557.1428571432</v>
      </c>
      <c r="G14" s="18">
        <f>+AVERAGEIF($A$2:$A$520,D14,$B$2:$B$520)</f>
        <v>3783952.3809523811</v>
      </c>
      <c r="H14" s="18">
        <f t="shared" si="6"/>
        <v>4162347.6190476194</v>
      </c>
      <c r="I14" s="18">
        <f t="shared" si="7"/>
        <v>4540742.8571428573</v>
      </c>
      <c r="K14" s="17">
        <v>19</v>
      </c>
      <c r="L14" s="18">
        <f t="shared" si="0"/>
        <v>7046077.9808240654</v>
      </c>
      <c r="M14" s="18">
        <f t="shared" si="1"/>
        <v>7926837.7284270739</v>
      </c>
      <c r="N14" s="18">
        <v>8807597.4760300815</v>
      </c>
      <c r="O14" s="18">
        <f t="shared" si="2"/>
        <v>9688357.22363309</v>
      </c>
      <c r="P14" s="18">
        <f t="shared" si="3"/>
        <v>10569116.971236097</v>
      </c>
      <c r="Q14" s="20">
        <f>+N14/N13-1</f>
        <v>0.30000000000000004</v>
      </c>
    </row>
    <row r="15" spans="1:17" x14ac:dyDescent="0.25">
      <c r="A15" s="13">
        <v>15</v>
      </c>
      <c r="B15" s="14">
        <v>2400000</v>
      </c>
      <c r="D15" s="17">
        <v>18</v>
      </c>
      <c r="E15" s="18">
        <f>+G15*80%</f>
        <v>5213672.7272727275</v>
      </c>
      <c r="F15" s="18">
        <f t="shared" si="5"/>
        <v>5865381.8181818184</v>
      </c>
      <c r="G15" s="18">
        <f>+AVERAGEIF($A$2:$A$520,D15,$B$2:$B$520)</f>
        <v>6517090.9090909092</v>
      </c>
      <c r="H15" s="18">
        <f t="shared" si="6"/>
        <v>7168800.0000000009</v>
      </c>
      <c r="I15" s="18">
        <f t="shared" si="7"/>
        <v>7820509.0909090908</v>
      </c>
      <c r="K15" s="17">
        <v>20</v>
      </c>
      <c r="L15" s="18">
        <f>+N15*80%</f>
        <v>9300822.9346877672</v>
      </c>
      <c r="M15" s="18">
        <f t="shared" si="1"/>
        <v>10463425.801523738</v>
      </c>
      <c r="N15" s="18">
        <v>11626028.668359708</v>
      </c>
      <c r="O15" s="18">
        <f t="shared" si="2"/>
        <v>12788631.53519568</v>
      </c>
      <c r="P15" s="18">
        <f>+N15*120%</f>
        <v>13951234.402031649</v>
      </c>
      <c r="Q15" s="20">
        <f t="shared" si="4"/>
        <v>0.32000000000000006</v>
      </c>
    </row>
    <row r="16" spans="1:17" x14ac:dyDescent="0.25">
      <c r="A16" s="13">
        <v>15</v>
      </c>
      <c r="B16" s="14">
        <v>3150000</v>
      </c>
      <c r="D16" s="17">
        <v>19</v>
      </c>
      <c r="E16" s="18">
        <f>+G16*80%</f>
        <v>6240000</v>
      </c>
      <c r="F16" s="18">
        <f t="shared" si="5"/>
        <v>7020000</v>
      </c>
      <c r="G16" s="18">
        <v>7800000</v>
      </c>
      <c r="H16" s="18">
        <f t="shared" si="6"/>
        <v>8580000</v>
      </c>
      <c r="I16" s="18">
        <f t="shared" si="7"/>
        <v>9360000</v>
      </c>
      <c r="K16" s="17">
        <v>21</v>
      </c>
      <c r="L16" s="18">
        <f>+N16*80%</f>
        <v>12823861.925099783</v>
      </c>
      <c r="M16" s="18">
        <f t="shared" si="1"/>
        <v>14426844.665737256</v>
      </c>
      <c r="N16" s="18">
        <v>16029827.406374728</v>
      </c>
      <c r="O16" s="18">
        <f t="shared" si="2"/>
        <v>17632810.147012204</v>
      </c>
      <c r="P16" s="18">
        <f>+N16*120%</f>
        <v>19235792.887649674</v>
      </c>
      <c r="Q16" s="20">
        <f t="shared" si="4"/>
        <v>0.37878787878787712</v>
      </c>
    </row>
    <row r="17" spans="1:16" x14ac:dyDescent="0.25">
      <c r="A17" s="13">
        <v>15</v>
      </c>
      <c r="B17" s="14">
        <v>3000000</v>
      </c>
    </row>
    <row r="18" spans="1:16" x14ac:dyDescent="0.25">
      <c r="A18" s="13">
        <v>17</v>
      </c>
      <c r="B18" s="14">
        <v>3700000</v>
      </c>
    </row>
    <row r="19" spans="1:16" x14ac:dyDescent="0.25">
      <c r="A19" s="13">
        <v>15</v>
      </c>
      <c r="B19" s="14">
        <v>1232000</v>
      </c>
    </row>
    <row r="20" spans="1:16" x14ac:dyDescent="0.25">
      <c r="A20" s="13">
        <v>13</v>
      </c>
      <c r="B20" s="14">
        <v>610000</v>
      </c>
      <c r="J20" s="21"/>
    </row>
    <row r="21" spans="1:16" x14ac:dyDescent="0.25">
      <c r="A21" s="13">
        <v>10</v>
      </c>
      <c r="B21" s="14">
        <v>570000</v>
      </c>
      <c r="J21" s="21"/>
    </row>
    <row r="22" spans="1:16" x14ac:dyDescent="0.25">
      <c r="A22" s="13">
        <v>11</v>
      </c>
      <c r="B22" s="14">
        <v>600000</v>
      </c>
      <c r="J22" s="21"/>
    </row>
    <row r="23" spans="1:16" x14ac:dyDescent="0.25">
      <c r="A23" s="13">
        <v>10</v>
      </c>
      <c r="B23" s="14">
        <v>570000</v>
      </c>
      <c r="J23" s="21"/>
    </row>
    <row r="24" spans="1:16" x14ac:dyDescent="0.25">
      <c r="A24" s="13">
        <v>11</v>
      </c>
      <c r="B24" s="14">
        <v>570000</v>
      </c>
      <c r="J24" s="21"/>
    </row>
    <row r="25" spans="1:16" x14ac:dyDescent="0.25">
      <c r="A25" s="13">
        <v>13</v>
      </c>
      <c r="B25" s="14">
        <v>1260000</v>
      </c>
      <c r="J25" s="21"/>
    </row>
    <row r="26" spans="1:16" x14ac:dyDescent="0.25">
      <c r="A26" s="13">
        <v>15</v>
      </c>
      <c r="B26" s="14">
        <v>1680000</v>
      </c>
      <c r="I26" s="21"/>
      <c r="J26" s="21"/>
      <c r="P26" s="21"/>
    </row>
    <row r="27" spans="1:16" x14ac:dyDescent="0.25">
      <c r="A27" s="13">
        <v>15</v>
      </c>
      <c r="B27" s="14">
        <v>1500000</v>
      </c>
      <c r="J27" s="21"/>
    </row>
    <row r="28" spans="1:16" x14ac:dyDescent="0.25">
      <c r="A28" s="13">
        <v>15</v>
      </c>
      <c r="B28" s="14">
        <v>1150000</v>
      </c>
      <c r="J28" s="21"/>
    </row>
    <row r="29" spans="1:16" x14ac:dyDescent="0.25">
      <c r="A29" s="13">
        <v>15</v>
      </c>
      <c r="B29" s="14">
        <v>3450000</v>
      </c>
    </row>
    <row r="30" spans="1:16" x14ac:dyDescent="0.25">
      <c r="A30" s="13">
        <v>15</v>
      </c>
      <c r="B30" s="14">
        <v>3100000</v>
      </c>
    </row>
    <row r="31" spans="1:16" x14ac:dyDescent="0.25">
      <c r="A31" s="13">
        <v>15</v>
      </c>
      <c r="B31" s="14">
        <v>2914000</v>
      </c>
    </row>
    <row r="32" spans="1:16" x14ac:dyDescent="0.25">
      <c r="A32" s="13">
        <v>11</v>
      </c>
      <c r="B32" s="14">
        <v>570000</v>
      </c>
    </row>
    <row r="33" spans="1:2" x14ac:dyDescent="0.25">
      <c r="A33" s="13">
        <v>10</v>
      </c>
      <c r="B33" s="14">
        <v>570000</v>
      </c>
    </row>
    <row r="34" spans="1:2" x14ac:dyDescent="0.25">
      <c r="A34" s="13">
        <v>14</v>
      </c>
      <c r="B34" s="14">
        <v>4047000</v>
      </c>
    </row>
    <row r="35" spans="1:2" x14ac:dyDescent="0.25">
      <c r="A35" s="13">
        <v>13</v>
      </c>
      <c r="B35" s="14">
        <v>820000</v>
      </c>
    </row>
    <row r="36" spans="1:2" x14ac:dyDescent="0.25">
      <c r="A36" s="13">
        <v>14</v>
      </c>
      <c r="B36" s="14">
        <v>1075000</v>
      </c>
    </row>
    <row r="37" spans="1:2" x14ac:dyDescent="0.25">
      <c r="A37" s="13">
        <v>11</v>
      </c>
      <c r="B37" s="14">
        <v>730000</v>
      </c>
    </row>
    <row r="38" spans="1:2" x14ac:dyDescent="0.25">
      <c r="A38" s="13">
        <v>11</v>
      </c>
      <c r="B38" s="14">
        <v>825000</v>
      </c>
    </row>
    <row r="39" spans="1:2" x14ac:dyDescent="0.25">
      <c r="A39" s="13">
        <v>13</v>
      </c>
      <c r="B39" s="14">
        <v>780000</v>
      </c>
    </row>
    <row r="40" spans="1:2" x14ac:dyDescent="0.25">
      <c r="A40" s="13">
        <v>14</v>
      </c>
      <c r="B40" s="14">
        <v>2000000</v>
      </c>
    </row>
    <row r="41" spans="1:2" x14ac:dyDescent="0.25">
      <c r="A41" s="13">
        <v>13</v>
      </c>
      <c r="B41" s="14">
        <v>682000</v>
      </c>
    </row>
    <row r="42" spans="1:2" x14ac:dyDescent="0.25">
      <c r="A42" s="13">
        <v>11</v>
      </c>
      <c r="B42" s="14">
        <v>570000</v>
      </c>
    </row>
    <row r="43" spans="1:2" x14ac:dyDescent="0.25">
      <c r="A43" s="13">
        <v>15</v>
      </c>
      <c r="B43" s="14">
        <v>2373000</v>
      </c>
    </row>
    <row r="44" spans="1:2" x14ac:dyDescent="0.25">
      <c r="A44" s="13">
        <v>12</v>
      </c>
      <c r="B44" s="14">
        <v>1220000</v>
      </c>
    </row>
    <row r="45" spans="1:2" x14ac:dyDescent="0.25">
      <c r="A45" s="13">
        <v>14</v>
      </c>
      <c r="B45" s="14">
        <v>892000</v>
      </c>
    </row>
    <row r="46" spans="1:2" x14ac:dyDescent="0.25">
      <c r="A46" s="13">
        <v>10</v>
      </c>
      <c r="B46" s="14">
        <v>740000</v>
      </c>
    </row>
    <row r="47" spans="1:2" x14ac:dyDescent="0.25">
      <c r="A47" s="13">
        <v>13</v>
      </c>
      <c r="B47" s="14">
        <v>787000</v>
      </c>
    </row>
    <row r="48" spans="1:2" x14ac:dyDescent="0.25">
      <c r="A48" s="13">
        <v>14</v>
      </c>
      <c r="B48" s="14">
        <v>783000</v>
      </c>
    </row>
    <row r="49" spans="1:16" x14ac:dyDescent="0.25">
      <c r="A49" s="13">
        <v>15</v>
      </c>
      <c r="B49" s="14">
        <v>3500000</v>
      </c>
      <c r="K49" s="2" t="s">
        <v>1366</v>
      </c>
      <c r="L49" s="3" t="s">
        <v>1369</v>
      </c>
      <c r="M49" s="3" t="s">
        <v>1370</v>
      </c>
      <c r="N49" s="3" t="s">
        <v>1367</v>
      </c>
      <c r="O49" s="3" t="s">
        <v>1368</v>
      </c>
      <c r="P49" s="3" t="s">
        <v>1371</v>
      </c>
    </row>
    <row r="50" spans="1:16" x14ac:dyDescent="0.25">
      <c r="A50" s="13">
        <v>17</v>
      </c>
      <c r="B50" s="14">
        <v>4300000</v>
      </c>
      <c r="K50" s="22">
        <v>10</v>
      </c>
      <c r="L50" s="23">
        <v>510658.82352941181</v>
      </c>
      <c r="M50" s="23">
        <v>574491.17647058819</v>
      </c>
      <c r="N50" s="23">
        <v>638323.5294117647</v>
      </c>
      <c r="O50" s="23">
        <v>702155.8823529412</v>
      </c>
      <c r="P50" s="23">
        <v>765988.23529411759</v>
      </c>
    </row>
    <row r="51" spans="1:16" x14ac:dyDescent="0.25">
      <c r="A51" s="13">
        <v>13</v>
      </c>
      <c r="B51" s="14">
        <v>630000</v>
      </c>
      <c r="D51" s="2" t="s">
        <v>1366</v>
      </c>
      <c r="E51" s="3" t="s">
        <v>1369</v>
      </c>
      <c r="F51" s="3" t="s">
        <v>1370</v>
      </c>
      <c r="G51" s="3" t="s">
        <v>1367</v>
      </c>
      <c r="H51" s="3" t="s">
        <v>1368</v>
      </c>
      <c r="I51" s="3" t="s">
        <v>1371</v>
      </c>
      <c r="K51" s="22">
        <v>11</v>
      </c>
      <c r="L51" s="23">
        <v>612000</v>
      </c>
      <c r="M51" s="23">
        <v>688500</v>
      </c>
      <c r="N51" s="23">
        <v>765000</v>
      </c>
      <c r="O51" s="23">
        <v>841500.00000000012</v>
      </c>
      <c r="P51" s="23">
        <v>918000</v>
      </c>
    </row>
    <row r="52" spans="1:16" x14ac:dyDescent="0.25">
      <c r="A52" s="13">
        <v>13</v>
      </c>
      <c r="B52" s="14">
        <v>630000</v>
      </c>
      <c r="D52" s="22">
        <v>10</v>
      </c>
      <c r="E52" s="23">
        <v>521257.14285714284</v>
      </c>
      <c r="F52" s="23">
        <v>586414.28571428568</v>
      </c>
      <c r="G52" s="23">
        <v>651571.42857142852</v>
      </c>
      <c r="H52" s="23">
        <v>716728.57142857148</v>
      </c>
      <c r="I52" s="23">
        <v>781885.7142857142</v>
      </c>
      <c r="K52" s="22">
        <v>12</v>
      </c>
      <c r="L52" s="23">
        <v>758880</v>
      </c>
      <c r="M52" s="23">
        <v>853739.99999999988</v>
      </c>
      <c r="N52" s="23">
        <v>948599.99999999988</v>
      </c>
      <c r="O52" s="23">
        <v>1043460</v>
      </c>
      <c r="P52" s="23">
        <v>1138319.9999999998</v>
      </c>
    </row>
    <row r="53" spans="1:16" x14ac:dyDescent="0.25">
      <c r="A53" s="13">
        <v>14</v>
      </c>
      <c r="B53" s="14">
        <v>770000</v>
      </c>
      <c r="D53" s="22">
        <v>11</v>
      </c>
      <c r="E53" s="23">
        <v>603349.06832298136</v>
      </c>
      <c r="F53" s="23">
        <v>678767.70186335407</v>
      </c>
      <c r="G53" s="23">
        <v>754186.33540372667</v>
      </c>
      <c r="H53" s="23">
        <v>829604.96894409938</v>
      </c>
      <c r="I53" s="23">
        <v>905023.60248447198</v>
      </c>
      <c r="K53" s="22">
        <v>13</v>
      </c>
      <c r="L53" s="23">
        <v>975800</v>
      </c>
      <c r="M53" s="23">
        <v>1097775</v>
      </c>
      <c r="N53" s="23">
        <v>1219750</v>
      </c>
      <c r="O53" s="23">
        <v>1341725</v>
      </c>
      <c r="P53" s="23">
        <v>1463700</v>
      </c>
    </row>
    <row r="54" spans="1:16" x14ac:dyDescent="0.25">
      <c r="A54" s="13">
        <v>14</v>
      </c>
      <c r="B54" s="14">
        <v>2500000</v>
      </c>
      <c r="D54" s="22">
        <v>12</v>
      </c>
      <c r="E54" s="23">
        <v>694032.18390804599</v>
      </c>
      <c r="F54" s="23">
        <v>780786.20689655165</v>
      </c>
      <c r="G54" s="23">
        <v>867540.22988505743</v>
      </c>
      <c r="H54" s="23">
        <v>954294.25287356321</v>
      </c>
      <c r="I54" s="23">
        <v>1041048.2758620689</v>
      </c>
      <c r="K54" s="22">
        <v>14</v>
      </c>
      <c r="L54" s="23">
        <v>1297813.9999999991</v>
      </c>
      <c r="M54" s="23">
        <v>1460040.7499999988</v>
      </c>
      <c r="N54" s="23">
        <v>1622267.4999999986</v>
      </c>
      <c r="O54" s="23">
        <v>1784494.2499999986</v>
      </c>
      <c r="P54" s="23">
        <v>1946720.9999999981</v>
      </c>
    </row>
    <row r="55" spans="1:16" x14ac:dyDescent="0.25">
      <c r="A55" s="13">
        <v>11</v>
      </c>
      <c r="B55" s="14">
        <v>550000</v>
      </c>
      <c r="D55" s="22">
        <v>13</v>
      </c>
      <c r="E55" s="23">
        <v>975800</v>
      </c>
      <c r="F55" s="23">
        <v>1097775</v>
      </c>
      <c r="G55" s="23">
        <v>1219750</v>
      </c>
      <c r="H55" s="23">
        <v>1341725</v>
      </c>
      <c r="I55" s="23">
        <v>1463700</v>
      </c>
      <c r="K55" s="22">
        <v>15</v>
      </c>
      <c r="L55" s="23">
        <v>1790983.3199999989</v>
      </c>
      <c r="M55" s="23">
        <v>2014856.2349999987</v>
      </c>
      <c r="N55" s="23">
        <v>2238729.1499999985</v>
      </c>
      <c r="O55" s="23">
        <v>2462602.0649999985</v>
      </c>
      <c r="P55" s="23">
        <v>2686474.9799999981</v>
      </c>
    </row>
    <row r="56" spans="1:16" x14ac:dyDescent="0.25">
      <c r="A56" s="13">
        <v>11</v>
      </c>
      <c r="B56" s="14">
        <v>640000</v>
      </c>
      <c r="D56" s="22">
        <v>14</v>
      </c>
      <c r="E56" s="23">
        <v>1139438.9041095891</v>
      </c>
      <c r="F56" s="23">
        <v>1281868.7671232878</v>
      </c>
      <c r="G56" s="23">
        <v>1424298.6301369863</v>
      </c>
      <c r="H56" s="23">
        <v>1566728.493150685</v>
      </c>
      <c r="I56" s="23">
        <v>1709158.3561643835</v>
      </c>
      <c r="K56" s="22">
        <v>16</v>
      </c>
      <c r="L56" s="23">
        <v>2543196.3143999986</v>
      </c>
      <c r="M56" s="23">
        <v>2861095.853699998</v>
      </c>
      <c r="N56" s="23">
        <v>3178995.3929999978</v>
      </c>
      <c r="O56" s="23">
        <v>3496894.9322999981</v>
      </c>
      <c r="P56" s="23">
        <v>3814794.471599997</v>
      </c>
    </row>
    <row r="57" spans="1:16" x14ac:dyDescent="0.25">
      <c r="A57" s="13">
        <v>11</v>
      </c>
      <c r="B57" s="14">
        <v>600000</v>
      </c>
      <c r="D57" s="22">
        <v>15</v>
      </c>
      <c r="E57" s="23">
        <v>1669295.6521739131</v>
      </c>
      <c r="F57" s="23">
        <v>1877957.6086956523</v>
      </c>
      <c r="G57" s="23">
        <v>2086619.5652173914</v>
      </c>
      <c r="H57" s="23">
        <v>2295281.5217391308</v>
      </c>
      <c r="I57" s="23">
        <v>2503943.4782608696</v>
      </c>
      <c r="K57" s="22">
        <v>17</v>
      </c>
      <c r="L57" s="23">
        <v>3662202.6927359984</v>
      </c>
      <c r="M57" s="23">
        <v>4119978.0293279984</v>
      </c>
      <c r="N57" s="23">
        <v>4577753.3659199979</v>
      </c>
      <c r="O57" s="23">
        <v>5035528.7025119979</v>
      </c>
      <c r="P57" s="23">
        <v>5493304.0391039969</v>
      </c>
    </row>
    <row r="58" spans="1:16" x14ac:dyDescent="0.25">
      <c r="A58" s="13">
        <v>13</v>
      </c>
      <c r="B58" s="14">
        <v>682000</v>
      </c>
      <c r="D58" s="22">
        <v>16</v>
      </c>
      <c r="E58" s="23">
        <v>2308272.5925925928</v>
      </c>
      <c r="F58" s="23">
        <v>2596806.6666666665</v>
      </c>
      <c r="G58" s="23">
        <v>2885340.7407407407</v>
      </c>
      <c r="H58" s="23">
        <v>3173874.8148148148</v>
      </c>
      <c r="I58" s="23">
        <v>3462408.8888888885</v>
      </c>
      <c r="K58" s="22">
        <v>18</v>
      </c>
      <c r="L58" s="23">
        <v>5420059.9852492809</v>
      </c>
      <c r="M58" s="23">
        <v>6097567.483405441</v>
      </c>
      <c r="N58" s="23">
        <v>6775074.9815616012</v>
      </c>
      <c r="O58" s="23">
        <v>7452582.4797177622</v>
      </c>
      <c r="P58" s="23">
        <v>8130089.9778739214</v>
      </c>
    </row>
    <row r="59" spans="1:16" x14ac:dyDescent="0.25">
      <c r="A59" s="13">
        <v>15</v>
      </c>
      <c r="B59" s="14">
        <v>3125000</v>
      </c>
      <c r="D59" s="22">
        <v>17</v>
      </c>
      <c r="E59" s="23">
        <v>3027161.9047619049</v>
      </c>
      <c r="F59" s="23">
        <v>3405557.1428571432</v>
      </c>
      <c r="G59" s="23">
        <v>3783952.3809523811</v>
      </c>
      <c r="H59" s="23">
        <v>4162347.6190476194</v>
      </c>
      <c r="I59" s="23">
        <v>4540742.8571428573</v>
      </c>
      <c r="K59" s="22">
        <v>19</v>
      </c>
      <c r="L59" s="23">
        <v>7046077.9808240654</v>
      </c>
      <c r="M59" s="23">
        <v>7926837.7284270739</v>
      </c>
      <c r="N59" s="23">
        <v>8807597.4760300815</v>
      </c>
      <c r="O59" s="23">
        <v>9688357.22363309</v>
      </c>
      <c r="P59" s="23">
        <v>10569116.971236097</v>
      </c>
    </row>
    <row r="60" spans="1:16" x14ac:dyDescent="0.25">
      <c r="A60" s="13">
        <v>14</v>
      </c>
      <c r="B60" s="14">
        <v>783000</v>
      </c>
      <c r="D60" s="22">
        <v>18</v>
      </c>
      <c r="E60" s="23">
        <v>5213672.7272727275</v>
      </c>
      <c r="F60" s="23">
        <v>5865381.8181818184</v>
      </c>
      <c r="G60" s="23">
        <v>6517090.9090909092</v>
      </c>
      <c r="H60" s="23">
        <v>7168800.0000000009</v>
      </c>
      <c r="I60" s="23">
        <v>7820509.0909090908</v>
      </c>
      <c r="K60" s="22">
        <v>20</v>
      </c>
      <c r="L60" s="23">
        <v>9159901.3750712741</v>
      </c>
      <c r="M60" s="23">
        <v>10304889.046955183</v>
      </c>
      <c r="N60" s="23">
        <v>11449876.718839092</v>
      </c>
      <c r="O60" s="23">
        <v>12594864.390723003</v>
      </c>
      <c r="P60" s="23">
        <v>13739852.06260691</v>
      </c>
    </row>
    <row r="61" spans="1:16" x14ac:dyDescent="0.25">
      <c r="A61" s="13">
        <v>10</v>
      </c>
      <c r="B61" s="14">
        <v>655000</v>
      </c>
      <c r="D61" s="22">
        <v>19</v>
      </c>
      <c r="E61" s="23">
        <v>6240000</v>
      </c>
      <c r="F61" s="23">
        <v>7020000</v>
      </c>
      <c r="G61" s="23">
        <v>7800000</v>
      </c>
      <c r="H61" s="23">
        <v>8580000</v>
      </c>
      <c r="I61" s="23">
        <v>9360000</v>
      </c>
      <c r="K61" s="22">
        <v>21</v>
      </c>
      <c r="L61" s="23">
        <v>12365866.85634622</v>
      </c>
      <c r="M61" s="23">
        <v>13911600.213389497</v>
      </c>
      <c r="N61" s="23">
        <v>15457333.570432775</v>
      </c>
      <c r="O61" s="23">
        <v>17003066.927476052</v>
      </c>
      <c r="P61" s="23">
        <v>18548800.28451933</v>
      </c>
    </row>
    <row r="62" spans="1:16" x14ac:dyDescent="0.25">
      <c r="A62" s="13">
        <v>11</v>
      </c>
      <c r="B62" s="14">
        <v>580000</v>
      </c>
      <c r="D62" s="22" t="s">
        <v>1289</v>
      </c>
      <c r="E62" s="23">
        <v>22392280.175998896</v>
      </c>
      <c r="F62" s="23">
        <v>25191315.197998762</v>
      </c>
      <c r="G62" s="23">
        <v>27990350.21999862</v>
      </c>
      <c r="H62" s="23">
        <v>30789385.241998486</v>
      </c>
      <c r="I62" s="23">
        <v>33588420.263998345</v>
      </c>
      <c r="K62" s="22" t="s">
        <v>1289</v>
      </c>
      <c r="L62" s="23">
        <v>46143441.348156244</v>
      </c>
      <c r="M62" s="23">
        <v>51911371.516675785</v>
      </c>
      <c r="N62" s="23">
        <v>57679301.685195304</v>
      </c>
      <c r="O62" s="23">
        <v>63447231.853714839</v>
      </c>
      <c r="P62" s="23">
        <v>69215162.022234365</v>
      </c>
    </row>
    <row r="63" spans="1:16" x14ac:dyDescent="0.25">
      <c r="A63" s="13">
        <v>11</v>
      </c>
      <c r="B63" s="14">
        <v>590000</v>
      </c>
    </row>
    <row r="64" spans="1:16" x14ac:dyDescent="0.25">
      <c r="A64" s="13">
        <v>14</v>
      </c>
      <c r="B64" s="14">
        <v>1600000</v>
      </c>
    </row>
    <row r="65" spans="1:10" x14ac:dyDescent="0.25">
      <c r="A65" s="13">
        <v>15</v>
      </c>
      <c r="B65" s="14">
        <v>2600000</v>
      </c>
    </row>
    <row r="66" spans="1:10" x14ac:dyDescent="0.25">
      <c r="A66" s="13">
        <v>14</v>
      </c>
      <c r="B66" s="14">
        <v>1250000</v>
      </c>
    </row>
    <row r="67" spans="1:10" x14ac:dyDescent="0.25">
      <c r="A67" s="13">
        <v>12</v>
      </c>
      <c r="B67" s="14">
        <v>1230000</v>
      </c>
    </row>
    <row r="68" spans="1:10" x14ac:dyDescent="0.25">
      <c r="A68" s="13">
        <v>11</v>
      </c>
      <c r="B68" s="14">
        <v>640000</v>
      </c>
    </row>
    <row r="69" spans="1:10" x14ac:dyDescent="0.25">
      <c r="A69" s="13">
        <v>13</v>
      </c>
      <c r="B69" s="14">
        <v>630000</v>
      </c>
    </row>
    <row r="70" spans="1:10" x14ac:dyDescent="0.25">
      <c r="A70" s="13">
        <v>15</v>
      </c>
      <c r="B70" s="14">
        <v>1550000</v>
      </c>
    </row>
    <row r="71" spans="1:10" x14ac:dyDescent="0.25">
      <c r="A71" s="13">
        <v>12</v>
      </c>
      <c r="B71" s="14">
        <v>1120000</v>
      </c>
    </row>
    <row r="72" spans="1:10" x14ac:dyDescent="0.25">
      <c r="A72" s="13">
        <v>16</v>
      </c>
      <c r="B72" s="14">
        <v>2150000</v>
      </c>
    </row>
    <row r="73" spans="1:10" x14ac:dyDescent="0.25">
      <c r="A73" s="13">
        <v>14</v>
      </c>
      <c r="B73" s="14">
        <v>1450000</v>
      </c>
    </row>
    <row r="74" spans="1:10" x14ac:dyDescent="0.25">
      <c r="A74" s="13">
        <v>11</v>
      </c>
      <c r="B74" s="14">
        <v>660000</v>
      </c>
    </row>
    <row r="75" spans="1:10" x14ac:dyDescent="0.25">
      <c r="A75" s="13">
        <v>11</v>
      </c>
      <c r="B75" s="14">
        <v>730000</v>
      </c>
    </row>
    <row r="76" spans="1:10" x14ac:dyDescent="0.25">
      <c r="A76" s="13">
        <v>15</v>
      </c>
      <c r="B76" s="14">
        <v>1900000</v>
      </c>
    </row>
    <row r="77" spans="1:10" x14ac:dyDescent="0.25">
      <c r="A77" s="13">
        <v>14</v>
      </c>
      <c r="B77" s="14">
        <v>2305000</v>
      </c>
      <c r="D77" s="3" t="s">
        <v>1344</v>
      </c>
      <c r="E77" s="3" t="s">
        <v>1345</v>
      </c>
      <c r="F77" s="3" t="s">
        <v>1355</v>
      </c>
      <c r="G77" s="3" t="s">
        <v>1356</v>
      </c>
      <c r="J77" s="24" t="s">
        <v>1357</v>
      </c>
    </row>
    <row r="78" spans="1:10" x14ac:dyDescent="0.25">
      <c r="A78" s="13">
        <v>14</v>
      </c>
      <c r="B78" s="14">
        <v>1260000</v>
      </c>
      <c r="D78" s="3" t="s">
        <v>1343</v>
      </c>
      <c r="E78" s="3" t="s">
        <v>1347</v>
      </c>
      <c r="F78" s="3">
        <v>1200000</v>
      </c>
      <c r="G78" s="3">
        <v>1300000</v>
      </c>
      <c r="J78" s="25">
        <v>1400000</v>
      </c>
    </row>
    <row r="79" spans="1:10" x14ac:dyDescent="0.25">
      <c r="A79" s="13">
        <v>17</v>
      </c>
      <c r="B79" s="14">
        <v>3700000</v>
      </c>
      <c r="D79" s="3" t="s">
        <v>1343</v>
      </c>
      <c r="E79" s="3" t="s">
        <v>1348</v>
      </c>
      <c r="F79" s="3">
        <v>900000</v>
      </c>
      <c r="G79" s="3">
        <v>1000000</v>
      </c>
      <c r="J79" s="25">
        <v>1100000</v>
      </c>
    </row>
    <row r="80" spans="1:10" x14ac:dyDescent="0.25">
      <c r="A80" s="13">
        <v>13</v>
      </c>
      <c r="B80" s="14">
        <v>1100000</v>
      </c>
      <c r="D80" s="3" t="s">
        <v>1343</v>
      </c>
      <c r="E80" s="3" t="s">
        <v>1346</v>
      </c>
      <c r="F80" s="3">
        <v>700000</v>
      </c>
      <c r="G80" s="3">
        <v>750000</v>
      </c>
      <c r="J80" s="25">
        <v>850000</v>
      </c>
    </row>
    <row r="81" spans="1:10" x14ac:dyDescent="0.25">
      <c r="A81" s="13">
        <v>13</v>
      </c>
      <c r="B81" s="14">
        <v>1200000</v>
      </c>
      <c r="D81" s="3" t="s">
        <v>1343</v>
      </c>
      <c r="E81" s="3" t="s">
        <v>1349</v>
      </c>
      <c r="F81" s="3">
        <v>900000</v>
      </c>
      <c r="G81" s="3">
        <v>950000</v>
      </c>
      <c r="J81" s="25">
        <v>1000000</v>
      </c>
    </row>
    <row r="82" spans="1:10" x14ac:dyDescent="0.25">
      <c r="A82" s="13">
        <v>18</v>
      </c>
      <c r="B82" s="14">
        <v>7500000</v>
      </c>
      <c r="D82" s="3" t="s">
        <v>1343</v>
      </c>
      <c r="E82" s="3" t="s">
        <v>1350</v>
      </c>
      <c r="F82" s="3">
        <v>750000</v>
      </c>
      <c r="G82" s="3">
        <v>800000</v>
      </c>
      <c r="J82" s="25">
        <v>850000</v>
      </c>
    </row>
    <row r="83" spans="1:10" x14ac:dyDescent="0.25">
      <c r="A83" s="13">
        <v>14</v>
      </c>
      <c r="B83" s="14">
        <v>1680000</v>
      </c>
      <c r="D83" s="3" t="s">
        <v>1343</v>
      </c>
      <c r="E83" s="3" t="s">
        <v>1351</v>
      </c>
      <c r="F83" s="3">
        <v>550000</v>
      </c>
      <c r="G83" s="3">
        <v>650000</v>
      </c>
      <c r="J83" s="25">
        <v>700000</v>
      </c>
    </row>
    <row r="84" spans="1:10" x14ac:dyDescent="0.25">
      <c r="A84" s="13">
        <v>13</v>
      </c>
      <c r="B84" s="14">
        <v>630000</v>
      </c>
      <c r="D84" s="3" t="s">
        <v>1343</v>
      </c>
      <c r="E84" s="3" t="s">
        <v>1352</v>
      </c>
      <c r="F84" s="3">
        <v>750000</v>
      </c>
      <c r="G84" s="3">
        <v>850000</v>
      </c>
      <c r="J84" s="25">
        <v>950000</v>
      </c>
    </row>
    <row r="85" spans="1:10" x14ac:dyDescent="0.25">
      <c r="A85" s="13">
        <v>11</v>
      </c>
      <c r="B85" s="14">
        <v>740000</v>
      </c>
      <c r="D85" s="3" t="s">
        <v>1343</v>
      </c>
      <c r="E85" s="3" t="s">
        <v>1353</v>
      </c>
      <c r="F85" s="3">
        <v>550000</v>
      </c>
      <c r="G85" s="3">
        <v>650000</v>
      </c>
      <c r="J85" s="25">
        <v>700000</v>
      </c>
    </row>
    <row r="86" spans="1:10" x14ac:dyDescent="0.25">
      <c r="A86" s="13">
        <v>13</v>
      </c>
      <c r="B86" s="14">
        <v>750000</v>
      </c>
    </row>
    <row r="87" spans="1:10" x14ac:dyDescent="0.25">
      <c r="A87" s="13">
        <v>14</v>
      </c>
      <c r="B87" s="14">
        <v>1500000</v>
      </c>
    </row>
    <row r="88" spans="1:10" x14ac:dyDescent="0.25">
      <c r="A88" s="13">
        <v>14</v>
      </c>
      <c r="B88" s="14">
        <v>1060000</v>
      </c>
    </row>
    <row r="89" spans="1:10" x14ac:dyDescent="0.25">
      <c r="A89" s="13">
        <v>15</v>
      </c>
      <c r="B89" s="14">
        <v>1380000</v>
      </c>
    </row>
    <row r="90" spans="1:10" x14ac:dyDescent="0.25">
      <c r="A90" s="13">
        <v>11</v>
      </c>
      <c r="B90" s="14">
        <v>795000</v>
      </c>
    </row>
    <row r="91" spans="1:10" x14ac:dyDescent="0.25">
      <c r="A91" s="13">
        <v>14</v>
      </c>
      <c r="B91" s="14">
        <v>1063000</v>
      </c>
    </row>
    <row r="92" spans="1:10" x14ac:dyDescent="0.25">
      <c r="A92" s="13">
        <v>13</v>
      </c>
      <c r="B92" s="14">
        <v>1053000</v>
      </c>
    </row>
    <row r="93" spans="1:10" x14ac:dyDescent="0.25">
      <c r="A93" s="13">
        <v>11</v>
      </c>
      <c r="B93" s="14">
        <v>630000</v>
      </c>
    </row>
    <row r="94" spans="1:10" x14ac:dyDescent="0.25">
      <c r="A94" s="13">
        <v>13</v>
      </c>
      <c r="B94" s="14">
        <v>1200000</v>
      </c>
    </row>
    <row r="95" spans="1:10" x14ac:dyDescent="0.25">
      <c r="A95" s="13">
        <v>11</v>
      </c>
      <c r="B95" s="14">
        <v>970000</v>
      </c>
    </row>
    <row r="96" spans="1:10" x14ac:dyDescent="0.25">
      <c r="A96" s="13">
        <v>11</v>
      </c>
      <c r="B96" s="14">
        <v>570000</v>
      </c>
    </row>
    <row r="97" spans="1:2" x14ac:dyDescent="0.25">
      <c r="A97" s="13">
        <v>11</v>
      </c>
      <c r="B97" s="14">
        <v>580000</v>
      </c>
    </row>
    <row r="98" spans="1:2" x14ac:dyDescent="0.25">
      <c r="A98" s="13">
        <v>17</v>
      </c>
      <c r="B98" s="14">
        <v>3200000</v>
      </c>
    </row>
    <row r="99" spans="1:2" x14ac:dyDescent="0.25">
      <c r="A99" s="13">
        <v>16</v>
      </c>
      <c r="B99" s="14">
        <v>2998800</v>
      </c>
    </row>
    <row r="100" spans="1:2" x14ac:dyDescent="0.25">
      <c r="A100" s="13">
        <v>10</v>
      </c>
      <c r="B100" s="14">
        <v>820000</v>
      </c>
    </row>
    <row r="101" spans="1:2" x14ac:dyDescent="0.25">
      <c r="A101" s="13">
        <v>14</v>
      </c>
      <c r="B101" s="14">
        <v>1365000</v>
      </c>
    </row>
    <row r="102" spans="1:2" x14ac:dyDescent="0.25">
      <c r="A102" s="13">
        <v>11</v>
      </c>
      <c r="B102" s="14">
        <v>620000</v>
      </c>
    </row>
    <row r="103" spans="1:2" x14ac:dyDescent="0.25">
      <c r="A103" s="13">
        <v>14</v>
      </c>
      <c r="B103" s="14">
        <v>850000</v>
      </c>
    </row>
    <row r="104" spans="1:2" x14ac:dyDescent="0.25">
      <c r="A104" s="13">
        <v>11</v>
      </c>
      <c r="B104" s="14">
        <v>570000</v>
      </c>
    </row>
    <row r="105" spans="1:2" x14ac:dyDescent="0.25">
      <c r="A105" s="13">
        <v>11</v>
      </c>
      <c r="B105" s="14">
        <v>660000</v>
      </c>
    </row>
    <row r="106" spans="1:2" x14ac:dyDescent="0.25">
      <c r="A106" s="13">
        <v>16</v>
      </c>
      <c r="B106" s="14">
        <v>2750000</v>
      </c>
    </row>
    <row r="107" spans="1:2" x14ac:dyDescent="0.25">
      <c r="A107" s="13">
        <v>15</v>
      </c>
      <c r="B107" s="14">
        <v>2925000</v>
      </c>
    </row>
    <row r="108" spans="1:2" x14ac:dyDescent="0.25">
      <c r="A108" s="13">
        <v>10</v>
      </c>
      <c r="B108" s="14">
        <v>745000</v>
      </c>
    </row>
    <row r="109" spans="1:2" x14ac:dyDescent="0.25">
      <c r="A109" s="13">
        <v>13</v>
      </c>
      <c r="B109" s="14">
        <v>680000</v>
      </c>
    </row>
    <row r="110" spans="1:2" x14ac:dyDescent="0.25">
      <c r="A110" s="13">
        <v>10</v>
      </c>
      <c r="B110" s="14">
        <v>820000</v>
      </c>
    </row>
    <row r="111" spans="1:2" x14ac:dyDescent="0.25">
      <c r="A111" s="13">
        <v>11</v>
      </c>
      <c r="B111" s="14">
        <v>660000</v>
      </c>
    </row>
    <row r="112" spans="1:2" x14ac:dyDescent="0.25">
      <c r="A112" s="13">
        <v>11</v>
      </c>
      <c r="B112" s="14">
        <v>600000</v>
      </c>
    </row>
    <row r="113" spans="1:2" x14ac:dyDescent="0.25">
      <c r="A113" s="13">
        <v>17</v>
      </c>
      <c r="B113" s="14">
        <v>2200000</v>
      </c>
    </row>
    <row r="114" spans="1:2" x14ac:dyDescent="0.25">
      <c r="A114" s="13">
        <v>11</v>
      </c>
      <c r="B114" s="14">
        <v>1245000</v>
      </c>
    </row>
    <row r="115" spans="1:2" x14ac:dyDescent="0.25">
      <c r="A115" s="13">
        <v>10</v>
      </c>
      <c r="B115" s="14">
        <v>570000</v>
      </c>
    </row>
    <row r="116" spans="1:2" x14ac:dyDescent="0.25">
      <c r="A116" s="13">
        <v>13</v>
      </c>
      <c r="B116" s="14">
        <v>1100000</v>
      </c>
    </row>
    <row r="117" spans="1:2" x14ac:dyDescent="0.25">
      <c r="A117" s="13">
        <v>15</v>
      </c>
      <c r="B117" s="14">
        <v>1575000</v>
      </c>
    </row>
    <row r="118" spans="1:2" x14ac:dyDescent="0.25">
      <c r="A118" s="13">
        <v>13</v>
      </c>
      <c r="B118" s="14">
        <v>813000</v>
      </c>
    </row>
    <row r="119" spans="1:2" x14ac:dyDescent="0.25">
      <c r="A119" s="13">
        <v>16</v>
      </c>
      <c r="B119" s="14">
        <v>1200000</v>
      </c>
    </row>
    <row r="120" spans="1:2" x14ac:dyDescent="0.25">
      <c r="A120" s="13">
        <v>13</v>
      </c>
      <c r="B120" s="14">
        <v>630000</v>
      </c>
    </row>
    <row r="121" spans="1:2" x14ac:dyDescent="0.25">
      <c r="A121" s="13">
        <v>13</v>
      </c>
      <c r="B121" s="14">
        <v>798000</v>
      </c>
    </row>
    <row r="122" spans="1:2" x14ac:dyDescent="0.25">
      <c r="A122" s="13">
        <v>15</v>
      </c>
      <c r="B122" s="14">
        <v>2900000</v>
      </c>
    </row>
    <row r="123" spans="1:2" x14ac:dyDescent="0.25">
      <c r="A123" s="13">
        <v>10</v>
      </c>
      <c r="B123" s="14">
        <v>570000</v>
      </c>
    </row>
    <row r="124" spans="1:2" x14ac:dyDescent="0.25">
      <c r="A124" s="13">
        <v>15</v>
      </c>
      <c r="B124" s="14">
        <v>4650000</v>
      </c>
    </row>
    <row r="125" spans="1:2" x14ac:dyDescent="0.25">
      <c r="A125" s="13">
        <v>13</v>
      </c>
      <c r="B125" s="14">
        <v>1150000</v>
      </c>
    </row>
    <row r="126" spans="1:2" x14ac:dyDescent="0.25">
      <c r="A126" s="13">
        <v>16</v>
      </c>
      <c r="B126" s="14">
        <v>3050000</v>
      </c>
    </row>
    <row r="127" spans="1:2" x14ac:dyDescent="0.25">
      <c r="A127" s="13">
        <v>11</v>
      </c>
      <c r="B127" s="14">
        <v>1180000</v>
      </c>
    </row>
    <row r="128" spans="1:2" x14ac:dyDescent="0.25">
      <c r="A128" s="13">
        <v>15</v>
      </c>
      <c r="B128" s="14">
        <v>1239000</v>
      </c>
    </row>
    <row r="129" spans="1:2" x14ac:dyDescent="0.25">
      <c r="A129" s="13">
        <v>11</v>
      </c>
      <c r="B129" s="14">
        <v>580000</v>
      </c>
    </row>
    <row r="130" spans="1:2" x14ac:dyDescent="0.25">
      <c r="A130" s="13">
        <v>13</v>
      </c>
      <c r="B130" s="14">
        <v>1500000</v>
      </c>
    </row>
    <row r="131" spans="1:2" x14ac:dyDescent="0.25">
      <c r="A131" s="13">
        <v>15</v>
      </c>
      <c r="B131" s="14">
        <v>1300000</v>
      </c>
    </row>
    <row r="132" spans="1:2" x14ac:dyDescent="0.25">
      <c r="A132" s="13">
        <v>11</v>
      </c>
      <c r="B132" s="14">
        <v>780000</v>
      </c>
    </row>
    <row r="133" spans="1:2" x14ac:dyDescent="0.25">
      <c r="A133" s="13">
        <v>14</v>
      </c>
      <c r="B133" s="14">
        <v>1330000</v>
      </c>
    </row>
    <row r="134" spans="1:2" x14ac:dyDescent="0.25">
      <c r="A134" s="13">
        <v>15</v>
      </c>
      <c r="B134" s="14">
        <v>880000</v>
      </c>
    </row>
    <row r="135" spans="1:2" x14ac:dyDescent="0.25">
      <c r="A135" s="13">
        <v>16</v>
      </c>
      <c r="B135" s="14">
        <v>2900000</v>
      </c>
    </row>
    <row r="136" spans="1:2" x14ac:dyDescent="0.25">
      <c r="A136" s="13">
        <v>11</v>
      </c>
      <c r="B136" s="14">
        <v>750000</v>
      </c>
    </row>
    <row r="137" spans="1:2" x14ac:dyDescent="0.25">
      <c r="A137" s="13">
        <v>13</v>
      </c>
      <c r="B137" s="14">
        <v>1100000</v>
      </c>
    </row>
    <row r="138" spans="1:2" x14ac:dyDescent="0.25">
      <c r="A138" s="13">
        <v>14</v>
      </c>
      <c r="B138" s="14">
        <v>2100000</v>
      </c>
    </row>
    <row r="139" spans="1:2" x14ac:dyDescent="0.25">
      <c r="A139" s="13">
        <v>11</v>
      </c>
      <c r="B139" s="14">
        <v>1000000</v>
      </c>
    </row>
    <row r="140" spans="1:2" x14ac:dyDescent="0.25">
      <c r="A140" s="13">
        <v>14</v>
      </c>
      <c r="B140" s="14">
        <v>930000</v>
      </c>
    </row>
    <row r="141" spans="1:2" x14ac:dyDescent="0.25">
      <c r="A141" s="13">
        <v>13</v>
      </c>
      <c r="B141" s="14">
        <v>630000</v>
      </c>
    </row>
    <row r="142" spans="1:2" x14ac:dyDescent="0.25">
      <c r="A142" s="13">
        <v>11</v>
      </c>
      <c r="B142" s="14">
        <v>885000</v>
      </c>
    </row>
    <row r="143" spans="1:2" x14ac:dyDescent="0.25">
      <c r="A143" s="13">
        <v>11</v>
      </c>
      <c r="B143" s="14">
        <v>800000</v>
      </c>
    </row>
    <row r="144" spans="1:2" x14ac:dyDescent="0.25">
      <c r="A144" s="13">
        <v>14</v>
      </c>
      <c r="B144" s="14">
        <v>1000000</v>
      </c>
    </row>
    <row r="145" spans="1:2" x14ac:dyDescent="0.25">
      <c r="A145" s="13">
        <v>16</v>
      </c>
      <c r="B145" s="14">
        <v>3433000</v>
      </c>
    </row>
    <row r="146" spans="1:2" x14ac:dyDescent="0.25">
      <c r="A146" s="13">
        <v>14</v>
      </c>
      <c r="B146" s="14">
        <v>1400000</v>
      </c>
    </row>
    <row r="147" spans="1:2" x14ac:dyDescent="0.25">
      <c r="A147" s="13">
        <v>11</v>
      </c>
      <c r="B147" s="14">
        <v>1580000</v>
      </c>
    </row>
    <row r="148" spans="1:2" x14ac:dyDescent="0.25">
      <c r="A148" s="13">
        <v>12</v>
      </c>
      <c r="B148" s="14">
        <v>1000000</v>
      </c>
    </row>
    <row r="149" spans="1:2" x14ac:dyDescent="0.25">
      <c r="A149" s="13">
        <v>14</v>
      </c>
      <c r="B149" s="14">
        <v>1470000</v>
      </c>
    </row>
    <row r="150" spans="1:2" x14ac:dyDescent="0.25">
      <c r="A150" s="13">
        <v>11</v>
      </c>
      <c r="B150" s="14">
        <v>600000</v>
      </c>
    </row>
    <row r="151" spans="1:2" x14ac:dyDescent="0.25">
      <c r="A151" s="13">
        <v>11</v>
      </c>
      <c r="B151" s="14">
        <v>610000</v>
      </c>
    </row>
    <row r="152" spans="1:2" x14ac:dyDescent="0.25">
      <c r="A152" s="13">
        <v>15</v>
      </c>
      <c r="B152" s="14">
        <v>3150000</v>
      </c>
    </row>
    <row r="153" spans="1:2" x14ac:dyDescent="0.25">
      <c r="A153" s="13">
        <v>10</v>
      </c>
      <c r="B153" s="14">
        <v>637000</v>
      </c>
    </row>
    <row r="154" spans="1:2" x14ac:dyDescent="0.25">
      <c r="A154" s="13">
        <v>13</v>
      </c>
      <c r="B154" s="14">
        <v>1250000</v>
      </c>
    </row>
    <row r="155" spans="1:2" x14ac:dyDescent="0.25">
      <c r="A155" s="13">
        <v>14</v>
      </c>
      <c r="B155" s="14">
        <v>1475000</v>
      </c>
    </row>
    <row r="156" spans="1:2" x14ac:dyDescent="0.25">
      <c r="A156" s="13">
        <v>11</v>
      </c>
      <c r="B156" s="14">
        <v>740000</v>
      </c>
    </row>
    <row r="157" spans="1:2" x14ac:dyDescent="0.25">
      <c r="A157" s="13">
        <v>12</v>
      </c>
      <c r="B157" s="14">
        <v>1120000</v>
      </c>
    </row>
    <row r="158" spans="1:2" x14ac:dyDescent="0.25">
      <c r="A158" s="13">
        <v>14</v>
      </c>
      <c r="B158" s="14">
        <v>980000</v>
      </c>
    </row>
    <row r="159" spans="1:2" x14ac:dyDescent="0.25">
      <c r="A159" s="13">
        <v>11</v>
      </c>
      <c r="B159" s="14">
        <v>572000</v>
      </c>
    </row>
    <row r="160" spans="1:2" x14ac:dyDescent="0.25">
      <c r="A160" s="13">
        <v>11</v>
      </c>
      <c r="B160" s="14">
        <v>985000</v>
      </c>
    </row>
    <row r="161" spans="1:2" x14ac:dyDescent="0.25">
      <c r="A161" s="13">
        <v>12</v>
      </c>
      <c r="B161" s="14">
        <v>2710000</v>
      </c>
    </row>
    <row r="162" spans="1:2" x14ac:dyDescent="0.25">
      <c r="A162" s="13">
        <v>15</v>
      </c>
      <c r="B162" s="14">
        <v>2202500</v>
      </c>
    </row>
    <row r="163" spans="1:2" x14ac:dyDescent="0.25">
      <c r="A163" s="13">
        <v>18</v>
      </c>
      <c r="B163" s="14">
        <v>6000000</v>
      </c>
    </row>
    <row r="164" spans="1:2" x14ac:dyDescent="0.25">
      <c r="A164" s="13">
        <v>16</v>
      </c>
      <c r="B164" s="14">
        <v>2715000</v>
      </c>
    </row>
    <row r="165" spans="1:2" x14ac:dyDescent="0.25">
      <c r="A165" s="13">
        <v>14</v>
      </c>
      <c r="B165" s="14">
        <v>1200000</v>
      </c>
    </row>
    <row r="166" spans="1:2" x14ac:dyDescent="0.25">
      <c r="A166" s="13">
        <v>15</v>
      </c>
      <c r="B166" s="14">
        <v>2079000</v>
      </c>
    </row>
    <row r="167" spans="1:2" x14ac:dyDescent="0.25">
      <c r="A167" s="13">
        <v>13</v>
      </c>
      <c r="B167" s="14">
        <v>618000</v>
      </c>
    </row>
    <row r="168" spans="1:2" x14ac:dyDescent="0.25">
      <c r="A168" s="13">
        <v>10</v>
      </c>
      <c r="B168" s="14">
        <v>567000</v>
      </c>
    </row>
    <row r="169" spans="1:2" x14ac:dyDescent="0.25">
      <c r="A169" s="13">
        <v>18</v>
      </c>
      <c r="B169" s="14">
        <v>6700000</v>
      </c>
    </row>
    <row r="170" spans="1:2" x14ac:dyDescent="0.25">
      <c r="A170" s="13">
        <v>11</v>
      </c>
      <c r="B170" s="14">
        <v>775000</v>
      </c>
    </row>
    <row r="171" spans="1:2" x14ac:dyDescent="0.25">
      <c r="A171" s="13">
        <v>15</v>
      </c>
      <c r="B171" s="14">
        <v>2380000</v>
      </c>
    </row>
    <row r="172" spans="1:2" x14ac:dyDescent="0.25">
      <c r="A172" s="13">
        <v>15</v>
      </c>
      <c r="B172" s="14">
        <v>1225000</v>
      </c>
    </row>
    <row r="173" spans="1:2" x14ac:dyDescent="0.25">
      <c r="A173" s="13">
        <v>13</v>
      </c>
      <c r="B173" s="14">
        <v>787000</v>
      </c>
    </row>
    <row r="174" spans="1:2" x14ac:dyDescent="0.25">
      <c r="A174" s="13">
        <v>11</v>
      </c>
      <c r="B174" s="14">
        <v>655000</v>
      </c>
    </row>
    <row r="175" spans="1:2" x14ac:dyDescent="0.25">
      <c r="A175" s="13">
        <v>13</v>
      </c>
      <c r="B175" s="14">
        <v>933000</v>
      </c>
    </row>
    <row r="176" spans="1:2" x14ac:dyDescent="0.25">
      <c r="A176" s="13">
        <v>13</v>
      </c>
      <c r="B176" s="14">
        <v>959000</v>
      </c>
    </row>
    <row r="177" spans="1:2" x14ac:dyDescent="0.25">
      <c r="A177" s="13">
        <v>11</v>
      </c>
      <c r="B177" s="14">
        <v>570000</v>
      </c>
    </row>
    <row r="178" spans="1:2" x14ac:dyDescent="0.25">
      <c r="A178" s="13">
        <v>15</v>
      </c>
      <c r="B178" s="14">
        <v>1424000</v>
      </c>
    </row>
    <row r="179" spans="1:2" x14ac:dyDescent="0.25">
      <c r="A179" s="13">
        <v>11</v>
      </c>
      <c r="B179" s="14">
        <v>600000</v>
      </c>
    </row>
    <row r="180" spans="1:2" x14ac:dyDescent="0.25">
      <c r="A180" s="13">
        <v>11</v>
      </c>
      <c r="B180" s="14">
        <v>580000</v>
      </c>
    </row>
    <row r="181" spans="1:2" x14ac:dyDescent="0.25">
      <c r="A181" s="13">
        <v>11</v>
      </c>
      <c r="B181" s="14">
        <v>1120000</v>
      </c>
    </row>
    <row r="182" spans="1:2" x14ac:dyDescent="0.25">
      <c r="A182" s="13">
        <v>17</v>
      </c>
      <c r="B182" s="14">
        <v>3500000</v>
      </c>
    </row>
    <row r="183" spans="1:2" x14ac:dyDescent="0.25">
      <c r="A183" s="13">
        <v>11</v>
      </c>
      <c r="B183" s="14">
        <v>610000</v>
      </c>
    </row>
    <row r="184" spans="1:2" x14ac:dyDescent="0.25">
      <c r="A184" s="13">
        <v>11</v>
      </c>
      <c r="B184" s="14">
        <v>895000</v>
      </c>
    </row>
    <row r="185" spans="1:2" x14ac:dyDescent="0.25">
      <c r="A185" s="13">
        <v>11</v>
      </c>
      <c r="B185" s="14">
        <v>700000</v>
      </c>
    </row>
    <row r="186" spans="1:2" x14ac:dyDescent="0.25">
      <c r="A186" s="13">
        <v>11</v>
      </c>
      <c r="B186" s="14">
        <v>850000</v>
      </c>
    </row>
    <row r="187" spans="1:2" x14ac:dyDescent="0.25">
      <c r="A187" s="13">
        <v>13</v>
      </c>
      <c r="B187" s="14">
        <v>730000</v>
      </c>
    </row>
    <row r="188" spans="1:2" x14ac:dyDescent="0.25">
      <c r="A188" s="13">
        <v>13</v>
      </c>
      <c r="B188" s="14">
        <v>682000</v>
      </c>
    </row>
    <row r="189" spans="1:2" x14ac:dyDescent="0.25">
      <c r="A189" s="13">
        <v>11</v>
      </c>
      <c r="B189" s="14">
        <v>725000</v>
      </c>
    </row>
    <row r="190" spans="1:2" x14ac:dyDescent="0.25">
      <c r="A190" s="13">
        <v>11</v>
      </c>
      <c r="B190" s="14">
        <v>590000</v>
      </c>
    </row>
    <row r="191" spans="1:2" x14ac:dyDescent="0.25">
      <c r="A191" s="13">
        <v>15</v>
      </c>
      <c r="B191" s="14">
        <v>1225000</v>
      </c>
    </row>
    <row r="192" spans="1:2" x14ac:dyDescent="0.25">
      <c r="A192" s="13">
        <v>15</v>
      </c>
      <c r="B192" s="14">
        <v>3100000</v>
      </c>
    </row>
    <row r="193" spans="1:2" x14ac:dyDescent="0.25">
      <c r="A193" s="13">
        <v>11</v>
      </c>
      <c r="B193" s="14">
        <v>985000</v>
      </c>
    </row>
    <row r="194" spans="1:2" x14ac:dyDescent="0.25">
      <c r="A194" s="13">
        <v>11</v>
      </c>
      <c r="B194" s="14">
        <v>740000</v>
      </c>
    </row>
    <row r="195" spans="1:2" x14ac:dyDescent="0.25">
      <c r="A195" s="13">
        <v>11</v>
      </c>
      <c r="B195" s="14">
        <v>590000</v>
      </c>
    </row>
    <row r="196" spans="1:2" x14ac:dyDescent="0.25">
      <c r="A196" s="13">
        <v>14</v>
      </c>
      <c r="B196" s="14">
        <v>1417000</v>
      </c>
    </row>
    <row r="197" spans="1:2" x14ac:dyDescent="0.25">
      <c r="A197" s="13">
        <v>14</v>
      </c>
      <c r="B197" s="14">
        <v>1300000</v>
      </c>
    </row>
    <row r="198" spans="1:2" x14ac:dyDescent="0.25">
      <c r="A198" s="13">
        <v>12</v>
      </c>
      <c r="B198" s="14">
        <v>992000</v>
      </c>
    </row>
    <row r="199" spans="1:2" x14ac:dyDescent="0.25">
      <c r="A199" s="13">
        <v>14</v>
      </c>
      <c r="B199" s="14">
        <v>2510000</v>
      </c>
    </row>
    <row r="200" spans="1:2" x14ac:dyDescent="0.25">
      <c r="A200" s="13">
        <v>14</v>
      </c>
      <c r="B200" s="14">
        <v>1500000</v>
      </c>
    </row>
    <row r="201" spans="1:2" x14ac:dyDescent="0.25">
      <c r="A201" s="13">
        <v>11</v>
      </c>
      <c r="B201" s="14">
        <v>985000</v>
      </c>
    </row>
    <row r="202" spans="1:2" x14ac:dyDescent="0.25">
      <c r="A202" s="13">
        <v>14</v>
      </c>
      <c r="B202" s="14">
        <v>1100000</v>
      </c>
    </row>
    <row r="203" spans="1:2" x14ac:dyDescent="0.25">
      <c r="A203" s="13">
        <v>15</v>
      </c>
      <c r="B203" s="14">
        <v>1200000</v>
      </c>
    </row>
    <row r="204" spans="1:2" x14ac:dyDescent="0.25">
      <c r="A204" s="13">
        <v>13</v>
      </c>
      <c r="B204" s="14">
        <v>682000</v>
      </c>
    </row>
    <row r="205" spans="1:2" x14ac:dyDescent="0.25">
      <c r="A205" s="13">
        <v>13</v>
      </c>
      <c r="B205" s="14">
        <v>1346000</v>
      </c>
    </row>
    <row r="206" spans="1:2" x14ac:dyDescent="0.25">
      <c r="A206" s="13">
        <v>11</v>
      </c>
      <c r="B206" s="14">
        <v>1260000</v>
      </c>
    </row>
    <row r="207" spans="1:2" x14ac:dyDescent="0.25">
      <c r="A207" s="13">
        <v>15</v>
      </c>
      <c r="B207" s="14">
        <v>2100000</v>
      </c>
    </row>
    <row r="208" spans="1:2" x14ac:dyDescent="0.25">
      <c r="A208" s="13">
        <v>15</v>
      </c>
      <c r="B208" s="14">
        <v>2250000</v>
      </c>
    </row>
    <row r="209" spans="1:2" x14ac:dyDescent="0.25">
      <c r="A209" s="13">
        <v>14</v>
      </c>
      <c r="B209" s="14">
        <v>1300000</v>
      </c>
    </row>
    <row r="210" spans="1:2" x14ac:dyDescent="0.25">
      <c r="A210" s="13">
        <v>17</v>
      </c>
      <c r="B210" s="14">
        <v>3380000</v>
      </c>
    </row>
    <row r="211" spans="1:2" x14ac:dyDescent="0.25">
      <c r="A211" s="13">
        <v>13</v>
      </c>
      <c r="B211" s="14">
        <v>1200000</v>
      </c>
    </row>
    <row r="212" spans="1:2" x14ac:dyDescent="0.25">
      <c r="A212" s="13">
        <v>11</v>
      </c>
      <c r="B212" s="14">
        <v>1450000</v>
      </c>
    </row>
    <row r="213" spans="1:2" x14ac:dyDescent="0.25">
      <c r="A213" s="13">
        <v>15</v>
      </c>
      <c r="B213" s="14">
        <v>1865000</v>
      </c>
    </row>
    <row r="214" spans="1:2" x14ac:dyDescent="0.25">
      <c r="A214" s="13">
        <v>11</v>
      </c>
      <c r="B214" s="14">
        <v>580000</v>
      </c>
    </row>
    <row r="215" spans="1:2" x14ac:dyDescent="0.25">
      <c r="A215" s="13">
        <v>11</v>
      </c>
      <c r="B215" s="14">
        <v>670000</v>
      </c>
    </row>
    <row r="216" spans="1:2" x14ac:dyDescent="0.25">
      <c r="A216" s="13">
        <v>13</v>
      </c>
      <c r="B216" s="14">
        <v>1300000</v>
      </c>
    </row>
    <row r="217" spans="1:2" x14ac:dyDescent="0.25">
      <c r="A217" s="13">
        <v>14</v>
      </c>
      <c r="B217" s="14">
        <v>1210000</v>
      </c>
    </row>
    <row r="218" spans="1:2" x14ac:dyDescent="0.25">
      <c r="A218" s="13">
        <v>14</v>
      </c>
      <c r="B218" s="14">
        <v>1600000</v>
      </c>
    </row>
    <row r="219" spans="1:2" x14ac:dyDescent="0.25">
      <c r="A219" s="13">
        <v>13</v>
      </c>
      <c r="B219" s="14">
        <v>1127000</v>
      </c>
    </row>
    <row r="220" spans="1:2" x14ac:dyDescent="0.25">
      <c r="A220" s="13">
        <v>11</v>
      </c>
      <c r="B220" s="14">
        <v>718000</v>
      </c>
    </row>
    <row r="221" spans="1:2" x14ac:dyDescent="0.25">
      <c r="A221" s="13">
        <v>11</v>
      </c>
      <c r="B221" s="14">
        <v>740000</v>
      </c>
    </row>
    <row r="222" spans="1:2" x14ac:dyDescent="0.25">
      <c r="A222" s="13">
        <v>11</v>
      </c>
      <c r="B222" s="14">
        <v>1370000</v>
      </c>
    </row>
    <row r="223" spans="1:2" x14ac:dyDescent="0.25">
      <c r="A223" s="13">
        <v>15</v>
      </c>
      <c r="B223" s="14">
        <v>1584000</v>
      </c>
    </row>
    <row r="224" spans="1:2" x14ac:dyDescent="0.25">
      <c r="A224" s="13">
        <v>16</v>
      </c>
      <c r="B224" s="14">
        <v>2650000</v>
      </c>
    </row>
    <row r="225" spans="1:2" x14ac:dyDescent="0.25">
      <c r="A225" s="13">
        <v>15</v>
      </c>
      <c r="B225" s="14">
        <v>2000000</v>
      </c>
    </row>
    <row r="226" spans="1:2" x14ac:dyDescent="0.25">
      <c r="A226" s="13">
        <v>10</v>
      </c>
      <c r="B226" s="14">
        <v>580000</v>
      </c>
    </row>
    <row r="227" spans="1:2" x14ac:dyDescent="0.25">
      <c r="A227" s="13">
        <v>13</v>
      </c>
      <c r="B227" s="14">
        <v>950000</v>
      </c>
    </row>
    <row r="228" spans="1:2" x14ac:dyDescent="0.25">
      <c r="A228" s="13">
        <v>15</v>
      </c>
      <c r="B228" s="14">
        <v>960000</v>
      </c>
    </row>
    <row r="229" spans="1:2" x14ac:dyDescent="0.25">
      <c r="A229" s="13">
        <v>11</v>
      </c>
      <c r="B229" s="14">
        <v>970000</v>
      </c>
    </row>
    <row r="230" spans="1:2" x14ac:dyDescent="0.25">
      <c r="A230" s="13">
        <v>10</v>
      </c>
      <c r="B230" s="14">
        <v>580000</v>
      </c>
    </row>
    <row r="231" spans="1:2" x14ac:dyDescent="0.25">
      <c r="A231" s="13">
        <v>18</v>
      </c>
      <c r="B231" s="14">
        <v>5600000</v>
      </c>
    </row>
    <row r="232" spans="1:2" x14ac:dyDescent="0.25">
      <c r="A232" s="13">
        <v>11</v>
      </c>
      <c r="B232" s="14">
        <v>750000</v>
      </c>
    </row>
    <row r="233" spans="1:2" x14ac:dyDescent="0.25">
      <c r="A233" s="13">
        <v>11</v>
      </c>
      <c r="B233" s="14">
        <v>1000000</v>
      </c>
    </row>
    <row r="234" spans="1:2" x14ac:dyDescent="0.25">
      <c r="A234" s="13">
        <v>15</v>
      </c>
      <c r="B234" s="14">
        <v>3000000</v>
      </c>
    </row>
    <row r="235" spans="1:2" x14ac:dyDescent="0.25">
      <c r="A235" s="13">
        <v>11</v>
      </c>
      <c r="B235" s="14">
        <v>625000</v>
      </c>
    </row>
    <row r="236" spans="1:2" x14ac:dyDescent="0.25">
      <c r="A236" s="13">
        <v>15</v>
      </c>
      <c r="B236" s="14">
        <v>2202500</v>
      </c>
    </row>
    <row r="237" spans="1:2" x14ac:dyDescent="0.25">
      <c r="A237" s="13">
        <v>17</v>
      </c>
      <c r="B237" s="14">
        <v>5800000</v>
      </c>
    </row>
    <row r="238" spans="1:2" x14ac:dyDescent="0.25">
      <c r="A238" s="13">
        <v>14</v>
      </c>
      <c r="B238" s="14">
        <v>1300000</v>
      </c>
    </row>
    <row r="239" spans="1:2" x14ac:dyDescent="0.25">
      <c r="A239" s="13">
        <v>11</v>
      </c>
      <c r="B239" s="14">
        <v>725000</v>
      </c>
    </row>
    <row r="240" spans="1:2" x14ac:dyDescent="0.25">
      <c r="A240" s="13">
        <v>13</v>
      </c>
      <c r="B240" s="14">
        <v>1200000</v>
      </c>
    </row>
    <row r="241" spans="1:2" x14ac:dyDescent="0.25">
      <c r="A241" s="13">
        <v>10</v>
      </c>
      <c r="B241" s="14">
        <v>740000</v>
      </c>
    </row>
    <row r="242" spans="1:2" x14ac:dyDescent="0.25">
      <c r="A242" s="13">
        <v>11</v>
      </c>
      <c r="B242" s="14">
        <v>575000</v>
      </c>
    </row>
    <row r="243" spans="1:2" x14ac:dyDescent="0.25">
      <c r="A243" s="13">
        <v>11</v>
      </c>
      <c r="B243" s="14">
        <v>760000</v>
      </c>
    </row>
    <row r="244" spans="1:2" x14ac:dyDescent="0.25">
      <c r="A244" s="13">
        <v>15</v>
      </c>
      <c r="B244" s="14">
        <v>2000000</v>
      </c>
    </row>
    <row r="245" spans="1:2" x14ac:dyDescent="0.25">
      <c r="A245" s="13">
        <v>15</v>
      </c>
      <c r="B245" s="14">
        <v>1100000</v>
      </c>
    </row>
    <row r="246" spans="1:2" x14ac:dyDescent="0.25">
      <c r="A246" s="13">
        <v>14</v>
      </c>
      <c r="B246" s="14">
        <v>1000000</v>
      </c>
    </row>
    <row r="247" spans="1:2" x14ac:dyDescent="0.25">
      <c r="A247" s="13">
        <v>14</v>
      </c>
      <c r="B247" s="14">
        <v>1500000</v>
      </c>
    </row>
    <row r="248" spans="1:2" x14ac:dyDescent="0.25">
      <c r="A248" s="13">
        <v>11</v>
      </c>
      <c r="B248" s="14">
        <v>825000</v>
      </c>
    </row>
    <row r="249" spans="1:2" x14ac:dyDescent="0.25">
      <c r="A249" s="13">
        <v>14</v>
      </c>
      <c r="B249" s="14">
        <v>1000000</v>
      </c>
    </row>
    <row r="250" spans="1:2" x14ac:dyDescent="0.25">
      <c r="A250" s="13">
        <v>14</v>
      </c>
      <c r="B250" s="14">
        <v>2200000</v>
      </c>
    </row>
    <row r="251" spans="1:2" x14ac:dyDescent="0.25">
      <c r="A251" s="13">
        <v>16</v>
      </c>
      <c r="B251" s="14">
        <v>2750000</v>
      </c>
    </row>
    <row r="252" spans="1:2" x14ac:dyDescent="0.25">
      <c r="A252" s="13">
        <v>17</v>
      </c>
      <c r="B252" s="14">
        <v>4300000</v>
      </c>
    </row>
    <row r="253" spans="1:2" x14ac:dyDescent="0.25">
      <c r="A253" s="13">
        <v>11</v>
      </c>
      <c r="B253" s="14">
        <v>651000</v>
      </c>
    </row>
    <row r="254" spans="1:2" x14ac:dyDescent="0.25">
      <c r="A254" s="13">
        <v>15</v>
      </c>
      <c r="B254" s="14">
        <v>1600000</v>
      </c>
    </row>
    <row r="255" spans="1:2" x14ac:dyDescent="0.25">
      <c r="A255" s="13">
        <v>15</v>
      </c>
      <c r="B255" s="14">
        <v>2030000</v>
      </c>
    </row>
    <row r="256" spans="1:2" x14ac:dyDescent="0.25">
      <c r="A256" s="13">
        <v>10</v>
      </c>
      <c r="B256" s="14">
        <v>680000</v>
      </c>
    </row>
    <row r="257" spans="1:2" x14ac:dyDescent="0.25">
      <c r="A257" s="13">
        <v>18</v>
      </c>
      <c r="B257" s="14">
        <v>6100000</v>
      </c>
    </row>
    <row r="258" spans="1:2" x14ac:dyDescent="0.25">
      <c r="A258" s="13">
        <v>11</v>
      </c>
      <c r="B258" s="14">
        <v>630000</v>
      </c>
    </row>
    <row r="259" spans="1:2" x14ac:dyDescent="0.25">
      <c r="A259" s="13">
        <v>13</v>
      </c>
      <c r="B259" s="14">
        <v>840000</v>
      </c>
    </row>
    <row r="260" spans="1:2" x14ac:dyDescent="0.25">
      <c r="A260" s="13">
        <v>13</v>
      </c>
      <c r="B260" s="14">
        <v>630000</v>
      </c>
    </row>
    <row r="261" spans="1:2" x14ac:dyDescent="0.25">
      <c r="A261" s="13">
        <v>17</v>
      </c>
      <c r="B261" s="14">
        <v>3637000</v>
      </c>
    </row>
    <row r="262" spans="1:2" x14ac:dyDescent="0.25">
      <c r="A262" s="13">
        <v>15</v>
      </c>
      <c r="B262" s="14">
        <v>3400000</v>
      </c>
    </row>
    <row r="263" spans="1:2" x14ac:dyDescent="0.25">
      <c r="A263" s="13">
        <v>15</v>
      </c>
      <c r="B263" s="14">
        <v>1701000</v>
      </c>
    </row>
    <row r="264" spans="1:2" x14ac:dyDescent="0.25">
      <c r="A264" s="13">
        <v>16</v>
      </c>
      <c r="B264" s="14">
        <v>3650000</v>
      </c>
    </row>
    <row r="265" spans="1:2" x14ac:dyDescent="0.25">
      <c r="A265" s="13">
        <v>11</v>
      </c>
      <c r="B265" s="14">
        <v>680000</v>
      </c>
    </row>
    <row r="266" spans="1:2" x14ac:dyDescent="0.25">
      <c r="A266" s="13">
        <v>15</v>
      </c>
      <c r="B266" s="14">
        <v>1150000</v>
      </c>
    </row>
    <row r="267" spans="1:2" x14ac:dyDescent="0.25">
      <c r="A267" s="13">
        <v>11</v>
      </c>
      <c r="B267" s="14">
        <v>775000</v>
      </c>
    </row>
    <row r="268" spans="1:2" x14ac:dyDescent="0.25">
      <c r="A268" s="13">
        <v>17</v>
      </c>
      <c r="B268" s="14">
        <v>4507000</v>
      </c>
    </row>
    <row r="269" spans="1:2" x14ac:dyDescent="0.25">
      <c r="A269" s="13">
        <v>14</v>
      </c>
      <c r="B269" s="14">
        <v>1050000</v>
      </c>
    </row>
    <row r="270" spans="1:2" x14ac:dyDescent="0.25">
      <c r="A270" s="13">
        <v>13</v>
      </c>
      <c r="B270" s="14">
        <v>820000</v>
      </c>
    </row>
    <row r="271" spans="1:2" x14ac:dyDescent="0.25">
      <c r="A271" s="13">
        <v>15</v>
      </c>
      <c r="B271" s="14">
        <v>2650000</v>
      </c>
    </row>
    <row r="272" spans="1:2" x14ac:dyDescent="0.25">
      <c r="A272" s="13">
        <v>11</v>
      </c>
      <c r="B272" s="14">
        <v>580000</v>
      </c>
    </row>
    <row r="273" spans="1:2" x14ac:dyDescent="0.25">
      <c r="A273" s="13">
        <v>13</v>
      </c>
      <c r="B273" s="14">
        <v>1188000</v>
      </c>
    </row>
    <row r="274" spans="1:2" x14ac:dyDescent="0.25">
      <c r="A274" s="13">
        <v>10</v>
      </c>
      <c r="B274" s="14">
        <v>735000</v>
      </c>
    </row>
    <row r="275" spans="1:2" x14ac:dyDescent="0.25">
      <c r="A275" s="13">
        <v>11</v>
      </c>
      <c r="B275" s="14">
        <v>1450000</v>
      </c>
    </row>
    <row r="276" spans="1:2" x14ac:dyDescent="0.25">
      <c r="A276" s="13">
        <v>15</v>
      </c>
      <c r="B276" s="14">
        <v>2200000</v>
      </c>
    </row>
    <row r="277" spans="1:2" x14ac:dyDescent="0.25">
      <c r="A277" s="13">
        <v>11</v>
      </c>
      <c r="B277" s="14">
        <v>840000</v>
      </c>
    </row>
    <row r="278" spans="1:2" x14ac:dyDescent="0.25">
      <c r="A278" s="13">
        <v>11</v>
      </c>
      <c r="B278" s="14">
        <v>580000</v>
      </c>
    </row>
    <row r="279" spans="1:2" x14ac:dyDescent="0.25">
      <c r="A279" s="13">
        <v>12</v>
      </c>
      <c r="B279" s="14">
        <v>1005000</v>
      </c>
    </row>
    <row r="280" spans="1:2" x14ac:dyDescent="0.25">
      <c r="A280" s="13">
        <v>13</v>
      </c>
      <c r="B280" s="14">
        <v>693000</v>
      </c>
    </row>
    <row r="281" spans="1:2" x14ac:dyDescent="0.25">
      <c r="A281" s="13">
        <v>10</v>
      </c>
      <c r="B281" s="14">
        <v>570000</v>
      </c>
    </row>
    <row r="282" spans="1:2" x14ac:dyDescent="0.25">
      <c r="A282" s="13">
        <v>10</v>
      </c>
      <c r="B282" s="14">
        <v>627000</v>
      </c>
    </row>
    <row r="283" spans="1:2" x14ac:dyDescent="0.25">
      <c r="A283" s="13">
        <v>14</v>
      </c>
      <c r="B283" s="14">
        <v>1540000</v>
      </c>
    </row>
    <row r="284" spans="1:2" x14ac:dyDescent="0.25">
      <c r="A284" s="13">
        <v>18</v>
      </c>
      <c r="B284" s="14">
        <v>6300000</v>
      </c>
    </row>
    <row r="285" spans="1:2" x14ac:dyDescent="0.25">
      <c r="A285" s="13">
        <v>11</v>
      </c>
      <c r="B285" s="14">
        <v>630000</v>
      </c>
    </row>
    <row r="286" spans="1:2" x14ac:dyDescent="0.25">
      <c r="A286" s="13">
        <v>14</v>
      </c>
      <c r="B286" s="14">
        <v>1000000</v>
      </c>
    </row>
    <row r="287" spans="1:2" x14ac:dyDescent="0.25">
      <c r="A287" s="13">
        <v>13</v>
      </c>
      <c r="B287" s="14">
        <v>1200000</v>
      </c>
    </row>
    <row r="288" spans="1:2" x14ac:dyDescent="0.25">
      <c r="A288" s="13">
        <v>11</v>
      </c>
      <c r="B288" s="14">
        <v>875000</v>
      </c>
    </row>
    <row r="289" spans="1:2" x14ac:dyDescent="0.25">
      <c r="A289" s="13">
        <v>11</v>
      </c>
      <c r="B289" s="14">
        <v>740000</v>
      </c>
    </row>
    <row r="290" spans="1:2" x14ac:dyDescent="0.25">
      <c r="A290" s="13">
        <v>15</v>
      </c>
      <c r="B290" s="14">
        <v>3900000</v>
      </c>
    </row>
    <row r="291" spans="1:2" x14ac:dyDescent="0.25">
      <c r="A291" s="13">
        <v>16</v>
      </c>
      <c r="B291" s="14">
        <v>4900000</v>
      </c>
    </row>
    <row r="292" spans="1:2" x14ac:dyDescent="0.25">
      <c r="A292" s="13">
        <v>11</v>
      </c>
      <c r="B292" s="14">
        <v>780000</v>
      </c>
    </row>
    <row r="293" spans="1:2" x14ac:dyDescent="0.25">
      <c r="A293" s="13">
        <v>13</v>
      </c>
      <c r="B293" s="14">
        <v>950000</v>
      </c>
    </row>
    <row r="294" spans="1:2" x14ac:dyDescent="0.25">
      <c r="A294" s="13">
        <v>16</v>
      </c>
      <c r="B294" s="14">
        <v>3600000</v>
      </c>
    </row>
    <row r="295" spans="1:2" x14ac:dyDescent="0.25">
      <c r="A295" s="13">
        <v>11</v>
      </c>
      <c r="B295" s="14">
        <v>750000</v>
      </c>
    </row>
    <row r="296" spans="1:2" x14ac:dyDescent="0.25">
      <c r="A296" s="13">
        <v>10</v>
      </c>
      <c r="B296" s="14">
        <v>775000</v>
      </c>
    </row>
    <row r="297" spans="1:2" x14ac:dyDescent="0.25">
      <c r="A297" s="13">
        <v>18</v>
      </c>
      <c r="B297" s="14">
        <v>6700000</v>
      </c>
    </row>
    <row r="298" spans="1:2" x14ac:dyDescent="0.25">
      <c r="A298" s="13">
        <v>13</v>
      </c>
      <c r="B298" s="14">
        <v>1230000</v>
      </c>
    </row>
    <row r="299" spans="1:2" x14ac:dyDescent="0.25">
      <c r="A299" s="13">
        <v>11</v>
      </c>
      <c r="B299" s="14">
        <v>1005000</v>
      </c>
    </row>
    <row r="300" spans="1:2" x14ac:dyDescent="0.25">
      <c r="A300" s="13">
        <v>11</v>
      </c>
      <c r="B300" s="14">
        <v>1200000</v>
      </c>
    </row>
    <row r="301" spans="1:2" x14ac:dyDescent="0.25">
      <c r="A301" s="13">
        <v>11</v>
      </c>
      <c r="B301" s="14">
        <v>690000</v>
      </c>
    </row>
    <row r="302" spans="1:2" x14ac:dyDescent="0.25">
      <c r="A302" s="13">
        <v>13</v>
      </c>
      <c r="B302" s="14">
        <v>783000</v>
      </c>
    </row>
    <row r="303" spans="1:2" x14ac:dyDescent="0.25">
      <c r="A303" s="13">
        <v>11</v>
      </c>
      <c r="B303" s="14">
        <v>1450000</v>
      </c>
    </row>
    <row r="304" spans="1:2" x14ac:dyDescent="0.25">
      <c r="A304" s="13">
        <v>11</v>
      </c>
      <c r="B304" s="14">
        <v>580000</v>
      </c>
    </row>
    <row r="305" spans="1:2" x14ac:dyDescent="0.25">
      <c r="A305" s="13">
        <v>11</v>
      </c>
      <c r="B305" s="14">
        <v>700000</v>
      </c>
    </row>
    <row r="306" spans="1:2" x14ac:dyDescent="0.25">
      <c r="A306" s="13">
        <v>13</v>
      </c>
      <c r="B306" s="14">
        <v>825000</v>
      </c>
    </row>
    <row r="307" spans="1:2" x14ac:dyDescent="0.25">
      <c r="A307" s="13">
        <v>13</v>
      </c>
      <c r="B307" s="14">
        <v>612000</v>
      </c>
    </row>
    <row r="308" spans="1:2" x14ac:dyDescent="0.25">
      <c r="A308" s="13">
        <v>14</v>
      </c>
      <c r="B308" s="14">
        <v>783000</v>
      </c>
    </row>
    <row r="309" spans="1:2" x14ac:dyDescent="0.25">
      <c r="A309" s="13">
        <v>13</v>
      </c>
      <c r="B309" s="14">
        <v>825000</v>
      </c>
    </row>
    <row r="310" spans="1:2" x14ac:dyDescent="0.25">
      <c r="A310" s="13">
        <v>12</v>
      </c>
      <c r="B310" s="14">
        <v>1070000</v>
      </c>
    </row>
    <row r="311" spans="1:2" x14ac:dyDescent="0.25">
      <c r="A311" s="13">
        <v>11</v>
      </c>
      <c r="B311" s="14">
        <v>775000</v>
      </c>
    </row>
    <row r="312" spans="1:2" x14ac:dyDescent="0.25">
      <c r="A312" s="13">
        <v>11</v>
      </c>
      <c r="B312" s="14">
        <v>1200000</v>
      </c>
    </row>
    <row r="313" spans="1:2" x14ac:dyDescent="0.25">
      <c r="A313" s="13">
        <v>11</v>
      </c>
      <c r="B313" s="14">
        <v>800000</v>
      </c>
    </row>
    <row r="314" spans="1:2" x14ac:dyDescent="0.25">
      <c r="A314" s="13">
        <v>14</v>
      </c>
      <c r="B314" s="14">
        <v>1267000</v>
      </c>
    </row>
    <row r="315" spans="1:2" x14ac:dyDescent="0.25">
      <c r="A315" s="13">
        <v>10</v>
      </c>
      <c r="B315" s="14">
        <v>655000</v>
      </c>
    </row>
    <row r="316" spans="1:2" x14ac:dyDescent="0.25">
      <c r="A316" s="13">
        <v>16</v>
      </c>
      <c r="B316" s="14">
        <v>3250000</v>
      </c>
    </row>
    <row r="317" spans="1:2" x14ac:dyDescent="0.25">
      <c r="A317" s="13">
        <v>14</v>
      </c>
      <c r="B317" s="14">
        <v>1850000</v>
      </c>
    </row>
    <row r="318" spans="1:2" x14ac:dyDescent="0.25">
      <c r="A318" s="13">
        <v>11</v>
      </c>
      <c r="B318" s="14">
        <v>800000</v>
      </c>
    </row>
    <row r="319" spans="1:2" x14ac:dyDescent="0.25">
      <c r="A319" s="13">
        <v>14</v>
      </c>
      <c r="B319" s="14">
        <v>1055000</v>
      </c>
    </row>
    <row r="320" spans="1:2" x14ac:dyDescent="0.25">
      <c r="A320" s="13">
        <v>11</v>
      </c>
      <c r="B320" s="14">
        <v>580000</v>
      </c>
    </row>
    <row r="321" spans="1:2" x14ac:dyDescent="0.25">
      <c r="A321" s="13">
        <v>15</v>
      </c>
      <c r="B321" s="14">
        <v>1592000</v>
      </c>
    </row>
    <row r="322" spans="1:2" x14ac:dyDescent="0.25">
      <c r="A322" s="13">
        <v>13</v>
      </c>
      <c r="B322" s="14">
        <v>820000</v>
      </c>
    </row>
    <row r="323" spans="1:2" x14ac:dyDescent="0.25">
      <c r="A323" s="13">
        <v>14</v>
      </c>
      <c r="B323" s="14">
        <v>677000</v>
      </c>
    </row>
    <row r="324" spans="1:2" x14ac:dyDescent="0.25">
      <c r="A324" s="13">
        <v>14</v>
      </c>
      <c r="B324" s="14">
        <v>1350000</v>
      </c>
    </row>
    <row r="325" spans="1:2" x14ac:dyDescent="0.25">
      <c r="A325" s="13">
        <v>13</v>
      </c>
      <c r="B325" s="14">
        <v>850000</v>
      </c>
    </row>
    <row r="326" spans="1:2" x14ac:dyDescent="0.25">
      <c r="A326" s="13">
        <v>14</v>
      </c>
      <c r="B326" s="14">
        <v>1595000</v>
      </c>
    </row>
    <row r="327" spans="1:2" x14ac:dyDescent="0.25">
      <c r="A327" s="13">
        <v>17</v>
      </c>
      <c r="B327" s="14">
        <v>4000000</v>
      </c>
    </row>
    <row r="328" spans="1:2" x14ac:dyDescent="0.25">
      <c r="A328" s="13">
        <v>11</v>
      </c>
      <c r="B328" s="14">
        <v>600000</v>
      </c>
    </row>
    <row r="329" spans="1:2" x14ac:dyDescent="0.25">
      <c r="A329" s="13">
        <v>14</v>
      </c>
      <c r="B329" s="14">
        <v>1650000</v>
      </c>
    </row>
    <row r="330" spans="1:2" x14ac:dyDescent="0.25">
      <c r="A330" s="13">
        <v>11</v>
      </c>
      <c r="B330" s="14">
        <v>570000</v>
      </c>
    </row>
    <row r="331" spans="1:2" x14ac:dyDescent="0.25">
      <c r="A331" s="13">
        <v>11</v>
      </c>
      <c r="B331" s="14">
        <v>910000</v>
      </c>
    </row>
    <row r="332" spans="1:2" x14ac:dyDescent="0.25">
      <c r="A332" s="13">
        <v>15</v>
      </c>
      <c r="B332" s="14">
        <v>1400000</v>
      </c>
    </row>
    <row r="333" spans="1:2" x14ac:dyDescent="0.25">
      <c r="A333" s="13">
        <v>13</v>
      </c>
      <c r="B333" s="14">
        <v>1500000</v>
      </c>
    </row>
    <row r="334" spans="1:2" x14ac:dyDescent="0.25">
      <c r="A334" s="13">
        <v>15</v>
      </c>
      <c r="B334" s="14">
        <v>3000000</v>
      </c>
    </row>
    <row r="335" spans="1:2" x14ac:dyDescent="0.25">
      <c r="A335" s="13">
        <v>10</v>
      </c>
      <c r="B335" s="14">
        <v>580000</v>
      </c>
    </row>
    <row r="336" spans="1:2" x14ac:dyDescent="0.25">
      <c r="A336" s="13">
        <v>12</v>
      </c>
      <c r="B336" s="14">
        <v>1100000</v>
      </c>
    </row>
    <row r="337" spans="1:2" x14ac:dyDescent="0.25">
      <c r="A337" s="13">
        <v>11</v>
      </c>
      <c r="B337" s="14">
        <v>1070000</v>
      </c>
    </row>
    <row r="338" spans="1:2" x14ac:dyDescent="0.25">
      <c r="A338" s="13">
        <v>15</v>
      </c>
      <c r="B338" s="14">
        <v>1125000</v>
      </c>
    </row>
    <row r="339" spans="1:2" x14ac:dyDescent="0.25">
      <c r="A339" s="13">
        <v>15</v>
      </c>
      <c r="B339" s="14">
        <v>1500000</v>
      </c>
    </row>
    <row r="340" spans="1:2" x14ac:dyDescent="0.25">
      <c r="A340" s="13">
        <v>17</v>
      </c>
      <c r="B340" s="14">
        <v>4750000</v>
      </c>
    </row>
    <row r="341" spans="1:2" x14ac:dyDescent="0.25">
      <c r="A341" s="13">
        <v>13</v>
      </c>
      <c r="B341" s="14">
        <v>826000</v>
      </c>
    </row>
    <row r="342" spans="1:2" x14ac:dyDescent="0.25">
      <c r="A342" s="13">
        <v>14</v>
      </c>
      <c r="B342" s="14">
        <v>3300000</v>
      </c>
    </row>
    <row r="343" spans="1:2" x14ac:dyDescent="0.25">
      <c r="A343" s="13">
        <v>15</v>
      </c>
      <c r="B343" s="14">
        <v>3125000</v>
      </c>
    </row>
    <row r="344" spans="1:2" x14ac:dyDescent="0.25">
      <c r="A344" s="13">
        <v>16</v>
      </c>
      <c r="B344" s="14">
        <v>2600000</v>
      </c>
    </row>
    <row r="345" spans="1:2" x14ac:dyDescent="0.25">
      <c r="A345" s="13">
        <v>11</v>
      </c>
      <c r="B345" s="14">
        <v>820000</v>
      </c>
    </row>
    <row r="346" spans="1:2" x14ac:dyDescent="0.25">
      <c r="A346" s="13">
        <v>11</v>
      </c>
      <c r="B346" s="14">
        <v>580000</v>
      </c>
    </row>
    <row r="347" spans="1:2" x14ac:dyDescent="0.25">
      <c r="A347" s="13">
        <v>13</v>
      </c>
      <c r="B347" s="14">
        <v>650000</v>
      </c>
    </row>
    <row r="348" spans="1:2" x14ac:dyDescent="0.25">
      <c r="A348" s="13">
        <v>14</v>
      </c>
      <c r="B348" s="14">
        <v>1847000</v>
      </c>
    </row>
    <row r="349" spans="1:2" x14ac:dyDescent="0.25">
      <c r="A349" s="13">
        <v>10</v>
      </c>
      <c r="B349" s="14">
        <v>580000</v>
      </c>
    </row>
    <row r="350" spans="1:2" x14ac:dyDescent="0.25">
      <c r="A350" s="13">
        <v>13</v>
      </c>
      <c r="B350" s="14">
        <v>630000</v>
      </c>
    </row>
    <row r="351" spans="1:2" x14ac:dyDescent="0.25">
      <c r="A351" s="13">
        <v>13</v>
      </c>
      <c r="B351" s="14">
        <v>825000</v>
      </c>
    </row>
    <row r="352" spans="1:2" x14ac:dyDescent="0.25">
      <c r="A352" s="13">
        <v>10</v>
      </c>
      <c r="B352" s="14">
        <v>567000</v>
      </c>
    </row>
    <row r="353" spans="1:2" x14ac:dyDescent="0.25">
      <c r="A353" s="13">
        <v>11</v>
      </c>
      <c r="B353" s="14">
        <v>790000</v>
      </c>
    </row>
    <row r="354" spans="1:2" x14ac:dyDescent="0.25">
      <c r="A354" s="13">
        <v>14</v>
      </c>
      <c r="B354" s="14">
        <v>1450000</v>
      </c>
    </row>
    <row r="355" spans="1:2" x14ac:dyDescent="0.25">
      <c r="A355" s="13">
        <v>17</v>
      </c>
      <c r="B355" s="14">
        <v>3050000</v>
      </c>
    </row>
    <row r="356" spans="1:2" x14ac:dyDescent="0.25">
      <c r="A356" s="13">
        <v>13</v>
      </c>
      <c r="B356" s="14">
        <v>682000</v>
      </c>
    </row>
    <row r="357" spans="1:2" x14ac:dyDescent="0.25">
      <c r="A357" s="13">
        <v>17</v>
      </c>
      <c r="B357" s="14">
        <v>3150000</v>
      </c>
    </row>
    <row r="358" spans="1:2" x14ac:dyDescent="0.25">
      <c r="A358" s="13">
        <v>10</v>
      </c>
      <c r="B358" s="14">
        <v>660000</v>
      </c>
    </row>
    <row r="359" spans="1:2" x14ac:dyDescent="0.25">
      <c r="A359" s="13">
        <v>13</v>
      </c>
      <c r="B359" s="14">
        <v>1260000</v>
      </c>
    </row>
    <row r="360" spans="1:2" x14ac:dyDescent="0.25">
      <c r="A360" s="13">
        <v>15</v>
      </c>
      <c r="B360" s="14">
        <v>1680000</v>
      </c>
    </row>
    <row r="361" spans="1:2" x14ac:dyDescent="0.25">
      <c r="A361" s="13">
        <v>15</v>
      </c>
      <c r="B361" s="14">
        <v>1670000</v>
      </c>
    </row>
    <row r="362" spans="1:2" x14ac:dyDescent="0.25">
      <c r="A362" s="13">
        <v>12</v>
      </c>
      <c r="B362" s="14">
        <v>1070000</v>
      </c>
    </row>
    <row r="363" spans="1:2" x14ac:dyDescent="0.25">
      <c r="A363" s="13">
        <v>11</v>
      </c>
      <c r="B363" s="14">
        <v>1400000</v>
      </c>
    </row>
    <row r="364" spans="1:2" x14ac:dyDescent="0.25">
      <c r="A364" s="13">
        <v>15</v>
      </c>
      <c r="B364" s="14">
        <v>1155000</v>
      </c>
    </row>
    <row r="365" spans="1:2" x14ac:dyDescent="0.25">
      <c r="A365" s="13">
        <v>11</v>
      </c>
      <c r="B365" s="14">
        <v>897000</v>
      </c>
    </row>
    <row r="366" spans="1:2" x14ac:dyDescent="0.25">
      <c r="A366" s="13">
        <v>15</v>
      </c>
      <c r="B366" s="14">
        <v>945000</v>
      </c>
    </row>
    <row r="367" spans="1:2" x14ac:dyDescent="0.25">
      <c r="A367" s="13">
        <v>11</v>
      </c>
      <c r="B367" s="14">
        <v>760000</v>
      </c>
    </row>
    <row r="368" spans="1:2" x14ac:dyDescent="0.25">
      <c r="A368" s="13">
        <v>15</v>
      </c>
      <c r="B368" s="14">
        <v>3270000</v>
      </c>
    </row>
    <row r="369" spans="1:2" x14ac:dyDescent="0.25">
      <c r="A369" s="13">
        <v>11</v>
      </c>
      <c r="B369" s="14">
        <v>645000</v>
      </c>
    </row>
    <row r="370" spans="1:2" x14ac:dyDescent="0.25">
      <c r="A370" s="13">
        <v>13</v>
      </c>
      <c r="B370" s="14">
        <v>892000</v>
      </c>
    </row>
    <row r="371" spans="1:2" x14ac:dyDescent="0.25">
      <c r="A371" s="13">
        <v>11</v>
      </c>
      <c r="B371" s="14">
        <v>980000</v>
      </c>
    </row>
    <row r="372" spans="1:2" x14ac:dyDescent="0.25">
      <c r="A372" s="13">
        <v>11</v>
      </c>
      <c r="B372" s="14">
        <v>1520000</v>
      </c>
    </row>
    <row r="373" spans="1:2" x14ac:dyDescent="0.25">
      <c r="A373" s="13">
        <v>11</v>
      </c>
      <c r="B373" s="14">
        <v>1095000</v>
      </c>
    </row>
    <row r="374" spans="1:2" x14ac:dyDescent="0.25">
      <c r="A374" s="13">
        <v>11</v>
      </c>
      <c r="B374" s="14">
        <v>715000</v>
      </c>
    </row>
    <row r="375" spans="1:2" x14ac:dyDescent="0.25">
      <c r="A375" s="13">
        <v>17</v>
      </c>
      <c r="B375" s="14">
        <v>3800000</v>
      </c>
    </row>
    <row r="376" spans="1:2" x14ac:dyDescent="0.25">
      <c r="A376" s="13">
        <v>16</v>
      </c>
      <c r="B376" s="14">
        <v>3500000</v>
      </c>
    </row>
    <row r="377" spans="1:2" x14ac:dyDescent="0.25">
      <c r="A377" s="13">
        <v>13</v>
      </c>
      <c r="B377" s="14">
        <v>750000</v>
      </c>
    </row>
    <row r="378" spans="1:2" x14ac:dyDescent="0.25">
      <c r="A378" s="13">
        <v>11</v>
      </c>
      <c r="B378" s="14">
        <v>1170000</v>
      </c>
    </row>
    <row r="379" spans="1:2" x14ac:dyDescent="0.25">
      <c r="A379" s="13">
        <v>15</v>
      </c>
      <c r="B379" s="14">
        <v>2800000</v>
      </c>
    </row>
    <row r="380" spans="1:2" x14ac:dyDescent="0.25">
      <c r="A380" s="13">
        <v>11</v>
      </c>
      <c r="B380" s="14">
        <v>690000</v>
      </c>
    </row>
    <row r="381" spans="1:2" x14ac:dyDescent="0.25">
      <c r="A381" s="13">
        <v>11</v>
      </c>
      <c r="B381" s="14">
        <v>1150000</v>
      </c>
    </row>
    <row r="382" spans="1:2" x14ac:dyDescent="0.25">
      <c r="A382" s="13">
        <v>13</v>
      </c>
      <c r="B382" s="14">
        <v>1300000</v>
      </c>
    </row>
    <row r="383" spans="1:2" x14ac:dyDescent="0.25">
      <c r="A383" s="13">
        <v>10</v>
      </c>
      <c r="B383" s="14">
        <v>745000</v>
      </c>
    </row>
    <row r="384" spans="1:2" x14ac:dyDescent="0.25">
      <c r="A384" s="13">
        <v>15</v>
      </c>
      <c r="B384" s="14">
        <v>2400000</v>
      </c>
    </row>
    <row r="385" spans="1:2" x14ac:dyDescent="0.25">
      <c r="A385" s="13">
        <v>11</v>
      </c>
      <c r="B385" s="14">
        <v>670000</v>
      </c>
    </row>
    <row r="386" spans="1:2" x14ac:dyDescent="0.25">
      <c r="A386" s="13">
        <v>11</v>
      </c>
      <c r="B386" s="14">
        <v>765000</v>
      </c>
    </row>
    <row r="387" spans="1:2" x14ac:dyDescent="0.25">
      <c r="A387" s="13">
        <v>11</v>
      </c>
      <c r="B387" s="14">
        <v>725000</v>
      </c>
    </row>
    <row r="388" spans="1:2" x14ac:dyDescent="0.25">
      <c r="A388" s="13">
        <v>11</v>
      </c>
      <c r="B388" s="14">
        <v>1200000</v>
      </c>
    </row>
    <row r="389" spans="1:2" x14ac:dyDescent="0.25">
      <c r="A389" s="13">
        <v>11</v>
      </c>
      <c r="B389" s="14">
        <v>580000</v>
      </c>
    </row>
    <row r="390" spans="1:2" x14ac:dyDescent="0.25">
      <c r="A390" s="13">
        <v>13</v>
      </c>
      <c r="B390" s="14">
        <v>630000</v>
      </c>
    </row>
    <row r="391" spans="1:2" x14ac:dyDescent="0.25">
      <c r="A391" s="13">
        <v>11</v>
      </c>
      <c r="B391" s="14">
        <v>580000</v>
      </c>
    </row>
    <row r="392" spans="1:2" x14ac:dyDescent="0.25">
      <c r="A392" s="13">
        <v>17</v>
      </c>
      <c r="B392" s="14">
        <v>3200000</v>
      </c>
    </row>
    <row r="393" spans="1:2" x14ac:dyDescent="0.25">
      <c r="A393" s="13">
        <v>14</v>
      </c>
      <c r="B393" s="14">
        <v>1653000</v>
      </c>
    </row>
    <row r="394" spans="1:2" x14ac:dyDescent="0.25">
      <c r="A394" s="13">
        <v>11</v>
      </c>
      <c r="B394" s="14">
        <v>750000</v>
      </c>
    </row>
    <row r="395" spans="1:2" x14ac:dyDescent="0.25">
      <c r="A395" s="13">
        <v>14</v>
      </c>
      <c r="B395" s="14">
        <v>1297800</v>
      </c>
    </row>
    <row r="396" spans="1:2" x14ac:dyDescent="0.25">
      <c r="A396" s="13">
        <v>10</v>
      </c>
      <c r="B396" s="14">
        <v>600000</v>
      </c>
    </row>
    <row r="397" spans="1:2" x14ac:dyDescent="0.25">
      <c r="A397" s="13">
        <v>13</v>
      </c>
      <c r="B397" s="14">
        <v>820000</v>
      </c>
    </row>
    <row r="398" spans="1:2" x14ac:dyDescent="0.25">
      <c r="A398" s="13">
        <v>15</v>
      </c>
      <c r="B398" s="14">
        <v>1207000</v>
      </c>
    </row>
    <row r="399" spans="1:2" x14ac:dyDescent="0.25">
      <c r="A399" s="13">
        <v>14</v>
      </c>
      <c r="B399" s="14">
        <v>3000000</v>
      </c>
    </row>
    <row r="400" spans="1:2" x14ac:dyDescent="0.25">
      <c r="A400" s="13">
        <v>14</v>
      </c>
      <c r="B400" s="14">
        <v>1330000</v>
      </c>
    </row>
    <row r="401" spans="1:2" x14ac:dyDescent="0.25">
      <c r="A401" s="13">
        <v>15</v>
      </c>
      <c r="B401" s="14">
        <v>1480000</v>
      </c>
    </row>
    <row r="402" spans="1:2" x14ac:dyDescent="0.25">
      <c r="A402" s="13">
        <v>16</v>
      </c>
      <c r="B402" s="14">
        <v>2800000</v>
      </c>
    </row>
    <row r="403" spans="1:2" x14ac:dyDescent="0.25">
      <c r="A403" s="13">
        <v>13</v>
      </c>
      <c r="B403" s="14">
        <v>880000</v>
      </c>
    </row>
    <row r="404" spans="1:2" x14ac:dyDescent="0.25">
      <c r="A404" s="13">
        <v>16</v>
      </c>
      <c r="B404" s="14">
        <v>2003400</v>
      </c>
    </row>
    <row r="405" spans="1:2" x14ac:dyDescent="0.25">
      <c r="A405" s="13">
        <v>13</v>
      </c>
      <c r="B405" s="14">
        <v>904000</v>
      </c>
    </row>
    <row r="406" spans="1:2" x14ac:dyDescent="0.25">
      <c r="A406" s="13">
        <v>13</v>
      </c>
      <c r="B406" s="14">
        <v>682000</v>
      </c>
    </row>
    <row r="407" spans="1:2" x14ac:dyDescent="0.25">
      <c r="A407" s="13">
        <v>11</v>
      </c>
      <c r="B407" s="14">
        <v>750000</v>
      </c>
    </row>
    <row r="408" spans="1:2" x14ac:dyDescent="0.25">
      <c r="A408" s="13">
        <v>15</v>
      </c>
      <c r="B408" s="14">
        <v>2600000</v>
      </c>
    </row>
    <row r="409" spans="1:2" x14ac:dyDescent="0.25">
      <c r="A409" s="13">
        <v>10</v>
      </c>
      <c r="B409" s="14">
        <v>635000</v>
      </c>
    </row>
    <row r="410" spans="1:2" x14ac:dyDescent="0.25">
      <c r="A410" s="13">
        <v>14</v>
      </c>
      <c r="B410" s="14">
        <v>1650000</v>
      </c>
    </row>
    <row r="411" spans="1:2" x14ac:dyDescent="0.25">
      <c r="A411" s="13">
        <v>15</v>
      </c>
      <c r="B411" s="14">
        <v>1242000</v>
      </c>
    </row>
    <row r="412" spans="1:2" x14ac:dyDescent="0.25">
      <c r="A412" s="13">
        <v>11</v>
      </c>
      <c r="B412" s="14">
        <v>719000</v>
      </c>
    </row>
    <row r="413" spans="1:2" x14ac:dyDescent="0.25">
      <c r="A413" s="13">
        <v>15</v>
      </c>
      <c r="B413" s="14">
        <v>3650000</v>
      </c>
    </row>
    <row r="414" spans="1:2" x14ac:dyDescent="0.25">
      <c r="A414" s="13">
        <v>11</v>
      </c>
      <c r="B414" s="14">
        <v>580000</v>
      </c>
    </row>
    <row r="415" spans="1:2" x14ac:dyDescent="0.25">
      <c r="A415" s="13">
        <v>11</v>
      </c>
      <c r="B415" s="14">
        <v>675000</v>
      </c>
    </row>
    <row r="416" spans="1:2" x14ac:dyDescent="0.25">
      <c r="A416" s="13">
        <v>11</v>
      </c>
      <c r="B416" s="14">
        <v>760000</v>
      </c>
    </row>
    <row r="417" spans="1:2" x14ac:dyDescent="0.25">
      <c r="A417" s="13">
        <v>11</v>
      </c>
      <c r="B417" s="14">
        <v>595000</v>
      </c>
    </row>
    <row r="418" spans="1:2" x14ac:dyDescent="0.25">
      <c r="A418" s="13">
        <v>14</v>
      </c>
      <c r="B418" s="14">
        <v>1100000</v>
      </c>
    </row>
    <row r="419" spans="1:2" x14ac:dyDescent="0.25">
      <c r="A419" s="13">
        <v>11</v>
      </c>
      <c r="B419" s="14">
        <v>925000</v>
      </c>
    </row>
    <row r="420" spans="1:2" x14ac:dyDescent="0.25">
      <c r="A420" s="13">
        <v>17</v>
      </c>
      <c r="B420" s="14">
        <v>3300000</v>
      </c>
    </row>
    <row r="421" spans="1:2" x14ac:dyDescent="0.25">
      <c r="A421" s="13">
        <v>15</v>
      </c>
      <c r="B421" s="14">
        <v>2400000</v>
      </c>
    </row>
    <row r="422" spans="1:2" x14ac:dyDescent="0.25">
      <c r="A422" s="13">
        <v>11</v>
      </c>
      <c r="B422" s="14">
        <v>710000</v>
      </c>
    </row>
    <row r="423" spans="1:2" x14ac:dyDescent="0.25">
      <c r="A423" s="13">
        <v>11</v>
      </c>
      <c r="B423" s="14">
        <v>1075000</v>
      </c>
    </row>
    <row r="424" spans="1:2" x14ac:dyDescent="0.25">
      <c r="A424" s="13">
        <v>12</v>
      </c>
      <c r="B424" s="14">
        <v>1000000</v>
      </c>
    </row>
    <row r="425" spans="1:2" x14ac:dyDescent="0.25">
      <c r="A425" s="13">
        <v>16</v>
      </c>
      <c r="B425" s="14">
        <v>3500000</v>
      </c>
    </row>
    <row r="426" spans="1:2" x14ac:dyDescent="0.25">
      <c r="A426" s="13">
        <v>13</v>
      </c>
      <c r="B426" s="14">
        <v>693000</v>
      </c>
    </row>
    <row r="427" spans="1:2" x14ac:dyDescent="0.25">
      <c r="A427" s="13">
        <v>16</v>
      </c>
      <c r="B427" s="14">
        <v>3200000</v>
      </c>
    </row>
    <row r="428" spans="1:2" x14ac:dyDescent="0.25">
      <c r="A428" s="13">
        <v>15</v>
      </c>
      <c r="B428" s="14">
        <v>4600000</v>
      </c>
    </row>
    <row r="429" spans="1:2" x14ac:dyDescent="0.25">
      <c r="A429" s="13">
        <v>15</v>
      </c>
      <c r="B429" s="14">
        <v>1958000</v>
      </c>
    </row>
    <row r="430" spans="1:2" x14ac:dyDescent="0.25">
      <c r="A430" s="13">
        <v>18</v>
      </c>
      <c r="B430" s="14">
        <v>5600000</v>
      </c>
    </row>
    <row r="431" spans="1:2" x14ac:dyDescent="0.25">
      <c r="A431" s="13">
        <v>10</v>
      </c>
      <c r="B431" s="14">
        <v>625000</v>
      </c>
    </row>
    <row r="432" spans="1:2" x14ac:dyDescent="0.25">
      <c r="A432" s="13">
        <v>11</v>
      </c>
      <c r="B432" s="14">
        <v>567000</v>
      </c>
    </row>
    <row r="433" spans="1:2" x14ac:dyDescent="0.25">
      <c r="A433" s="13">
        <v>13</v>
      </c>
      <c r="B433" s="14">
        <v>1100000</v>
      </c>
    </row>
    <row r="434" spans="1:2" x14ac:dyDescent="0.25">
      <c r="A434" s="13">
        <v>13</v>
      </c>
      <c r="B434" s="14">
        <v>716000</v>
      </c>
    </row>
    <row r="435" spans="1:2" x14ac:dyDescent="0.25">
      <c r="A435" s="13">
        <v>15</v>
      </c>
      <c r="B435" s="14">
        <v>1150000</v>
      </c>
    </row>
    <row r="436" spans="1:2" x14ac:dyDescent="0.25">
      <c r="A436" s="13">
        <v>10</v>
      </c>
      <c r="B436" s="14">
        <v>1102000</v>
      </c>
    </row>
    <row r="437" spans="1:2" x14ac:dyDescent="0.25">
      <c r="A437" s="13">
        <v>15</v>
      </c>
      <c r="B437" s="14">
        <v>1890000</v>
      </c>
    </row>
    <row r="438" spans="1:2" x14ac:dyDescent="0.25">
      <c r="A438" s="13">
        <v>14</v>
      </c>
      <c r="B438" s="14">
        <v>770000</v>
      </c>
    </row>
    <row r="439" spans="1:2" x14ac:dyDescent="0.25">
      <c r="A439" s="13">
        <v>15</v>
      </c>
      <c r="B439" s="14">
        <v>2600000</v>
      </c>
    </row>
    <row r="440" spans="1:2" x14ac:dyDescent="0.25">
      <c r="A440" s="13">
        <v>11</v>
      </c>
      <c r="B440" s="14">
        <v>740000</v>
      </c>
    </row>
    <row r="441" spans="1:2" x14ac:dyDescent="0.25">
      <c r="A441" s="13">
        <v>14</v>
      </c>
      <c r="B441" s="14">
        <v>2297000</v>
      </c>
    </row>
    <row r="442" spans="1:2" x14ac:dyDescent="0.25">
      <c r="A442" s="13">
        <v>15</v>
      </c>
      <c r="B442" s="14">
        <v>1014000</v>
      </c>
    </row>
    <row r="443" spans="1:2" x14ac:dyDescent="0.25">
      <c r="A443" s="13">
        <v>15</v>
      </c>
      <c r="B443" s="14">
        <v>1065000</v>
      </c>
    </row>
    <row r="444" spans="1:2" x14ac:dyDescent="0.25">
      <c r="A444" s="13">
        <v>14</v>
      </c>
      <c r="B444" s="14">
        <v>1130000</v>
      </c>
    </row>
    <row r="445" spans="1:2" x14ac:dyDescent="0.25">
      <c r="A445" s="13">
        <v>10</v>
      </c>
      <c r="B445" s="14">
        <v>745000</v>
      </c>
    </row>
    <row r="446" spans="1:2" x14ac:dyDescent="0.25">
      <c r="A446" s="13">
        <v>18</v>
      </c>
      <c r="B446" s="14">
        <v>5850000</v>
      </c>
    </row>
    <row r="447" spans="1:2" x14ac:dyDescent="0.25">
      <c r="A447" s="13">
        <v>15</v>
      </c>
      <c r="B447" s="14">
        <v>1850000</v>
      </c>
    </row>
    <row r="448" spans="1:2" x14ac:dyDescent="0.25">
      <c r="A448" s="13">
        <v>18</v>
      </c>
      <c r="B448" s="14">
        <v>8600000</v>
      </c>
    </row>
    <row r="449" spans="1:2" x14ac:dyDescent="0.25">
      <c r="A449" s="13">
        <v>16</v>
      </c>
      <c r="B449" s="14">
        <v>2900000</v>
      </c>
    </row>
    <row r="450" spans="1:2" x14ac:dyDescent="0.25">
      <c r="A450" s="13">
        <v>14</v>
      </c>
      <c r="B450" s="14">
        <v>973000</v>
      </c>
    </row>
    <row r="451" spans="1:2" x14ac:dyDescent="0.25">
      <c r="A451" s="13">
        <v>13</v>
      </c>
      <c r="B451" s="14">
        <v>1100000</v>
      </c>
    </row>
    <row r="452" spans="1:2" x14ac:dyDescent="0.25">
      <c r="A452" s="13">
        <v>13</v>
      </c>
      <c r="B452" s="14">
        <v>750000</v>
      </c>
    </row>
    <row r="453" spans="1:2" x14ac:dyDescent="0.25">
      <c r="A453" s="13">
        <v>14</v>
      </c>
      <c r="B453" s="14">
        <v>973000</v>
      </c>
    </row>
    <row r="454" spans="1:2" x14ac:dyDescent="0.25">
      <c r="A454" s="13">
        <v>14</v>
      </c>
      <c r="B454" s="14">
        <v>1155000</v>
      </c>
    </row>
    <row r="455" spans="1:2" x14ac:dyDescent="0.25">
      <c r="A455" s="13">
        <v>11</v>
      </c>
      <c r="B455" s="14">
        <v>550000</v>
      </c>
    </row>
    <row r="456" spans="1:2" x14ac:dyDescent="0.25">
      <c r="A456" s="13">
        <v>11</v>
      </c>
      <c r="B456" s="14">
        <v>550000</v>
      </c>
    </row>
    <row r="457" spans="1:2" x14ac:dyDescent="0.25">
      <c r="A457" s="13">
        <v>14</v>
      </c>
      <c r="B457" s="14">
        <v>1127000</v>
      </c>
    </row>
    <row r="458" spans="1:2" x14ac:dyDescent="0.25">
      <c r="A458" s="13">
        <v>15</v>
      </c>
      <c r="B458" s="14">
        <v>914000</v>
      </c>
    </row>
    <row r="459" spans="1:2" x14ac:dyDescent="0.25">
      <c r="A459" s="13">
        <v>14</v>
      </c>
      <c r="B459" s="14">
        <v>1105000</v>
      </c>
    </row>
    <row r="460" spans="1:2" x14ac:dyDescent="0.25">
      <c r="A460" s="13">
        <v>11</v>
      </c>
      <c r="B460" s="14">
        <v>570000</v>
      </c>
    </row>
    <row r="461" spans="1:2" x14ac:dyDescent="0.25">
      <c r="A461" s="13">
        <v>11</v>
      </c>
      <c r="B461" s="14">
        <v>570000</v>
      </c>
    </row>
    <row r="462" spans="1:2" x14ac:dyDescent="0.25">
      <c r="A462" s="13">
        <v>13</v>
      </c>
      <c r="B462" s="14">
        <v>610000</v>
      </c>
    </row>
    <row r="463" spans="1:2" x14ac:dyDescent="0.25">
      <c r="A463" s="13">
        <v>13</v>
      </c>
      <c r="B463" s="14">
        <v>610000</v>
      </c>
    </row>
    <row r="464" spans="1:2" x14ac:dyDescent="0.25">
      <c r="A464" s="13">
        <v>11</v>
      </c>
      <c r="B464" s="14">
        <v>550000</v>
      </c>
    </row>
    <row r="465" spans="1:2" x14ac:dyDescent="0.25">
      <c r="A465" s="13">
        <v>14</v>
      </c>
      <c r="B465" s="14">
        <v>1600000</v>
      </c>
    </row>
    <row r="466" spans="1:2" x14ac:dyDescent="0.25">
      <c r="A466" s="13">
        <v>14</v>
      </c>
      <c r="B466" s="14">
        <v>1386000</v>
      </c>
    </row>
    <row r="467" spans="1:2" x14ac:dyDescent="0.25">
      <c r="A467" s="13">
        <v>10</v>
      </c>
      <c r="B467" s="14">
        <v>550000</v>
      </c>
    </row>
    <row r="468" spans="1:2" x14ac:dyDescent="0.25">
      <c r="A468" s="13">
        <v>13</v>
      </c>
      <c r="B468" s="14">
        <v>610000</v>
      </c>
    </row>
    <row r="469" spans="1:2" x14ac:dyDescent="0.25">
      <c r="A469" s="13">
        <v>15</v>
      </c>
      <c r="B469" s="14">
        <v>1614000</v>
      </c>
    </row>
    <row r="470" spans="1:2" x14ac:dyDescent="0.25">
      <c r="A470" s="13">
        <v>13</v>
      </c>
      <c r="B470" s="14">
        <v>610000</v>
      </c>
    </row>
    <row r="471" spans="1:2" x14ac:dyDescent="0.25">
      <c r="A471" s="13">
        <v>14</v>
      </c>
      <c r="B471" s="14">
        <v>853000</v>
      </c>
    </row>
    <row r="472" spans="1:2" x14ac:dyDescent="0.25">
      <c r="A472" s="13">
        <v>10</v>
      </c>
      <c r="B472" s="14">
        <v>550000</v>
      </c>
    </row>
    <row r="473" spans="1:2" x14ac:dyDescent="0.25">
      <c r="A473" s="13">
        <v>14</v>
      </c>
      <c r="B473" s="14">
        <v>1105000</v>
      </c>
    </row>
    <row r="474" spans="1:2" x14ac:dyDescent="0.25">
      <c r="A474" s="13">
        <v>11</v>
      </c>
      <c r="B474" s="14">
        <v>550000</v>
      </c>
    </row>
    <row r="475" spans="1:2" x14ac:dyDescent="0.25">
      <c r="A475" s="13">
        <v>10</v>
      </c>
      <c r="B475" s="14">
        <v>550000</v>
      </c>
    </row>
    <row r="476" spans="1:2" x14ac:dyDescent="0.25">
      <c r="A476" s="13">
        <v>11</v>
      </c>
      <c r="B476" s="14">
        <v>550000</v>
      </c>
    </row>
    <row r="477" spans="1:2" x14ac:dyDescent="0.25">
      <c r="A477" s="13">
        <v>16</v>
      </c>
      <c r="B477" s="14">
        <v>1995000</v>
      </c>
    </row>
    <row r="478" spans="1:2" x14ac:dyDescent="0.25">
      <c r="A478" s="13">
        <v>15</v>
      </c>
      <c r="B478" s="14">
        <v>2122000</v>
      </c>
    </row>
    <row r="479" spans="1:2" x14ac:dyDescent="0.25">
      <c r="A479" s="13">
        <v>11</v>
      </c>
      <c r="B479" s="14">
        <v>570000</v>
      </c>
    </row>
    <row r="480" spans="1:2" x14ac:dyDescent="0.25">
      <c r="A480" s="13">
        <v>11</v>
      </c>
      <c r="B480" s="14">
        <v>570000</v>
      </c>
    </row>
    <row r="481" spans="1:2" x14ac:dyDescent="0.25">
      <c r="A481" s="13">
        <v>11</v>
      </c>
      <c r="B481" s="14">
        <v>570000</v>
      </c>
    </row>
    <row r="482" spans="1:2" x14ac:dyDescent="0.25">
      <c r="A482" s="13">
        <v>15</v>
      </c>
      <c r="B482" s="14">
        <v>1766000</v>
      </c>
    </row>
    <row r="483" spans="1:2" x14ac:dyDescent="0.25">
      <c r="A483" s="13">
        <v>13</v>
      </c>
      <c r="B483" s="14">
        <v>750000</v>
      </c>
    </row>
    <row r="484" spans="1:2" x14ac:dyDescent="0.25">
      <c r="A484" s="13">
        <v>13</v>
      </c>
      <c r="B484" s="14">
        <v>610000</v>
      </c>
    </row>
    <row r="485" spans="1:2" x14ac:dyDescent="0.25">
      <c r="A485" s="13">
        <v>13</v>
      </c>
      <c r="B485" s="14">
        <v>610000</v>
      </c>
    </row>
    <row r="486" spans="1:2" x14ac:dyDescent="0.25">
      <c r="A486" s="13">
        <v>11</v>
      </c>
      <c r="B486" s="14">
        <v>550000</v>
      </c>
    </row>
    <row r="487" spans="1:2" x14ac:dyDescent="0.25">
      <c r="A487" s="13">
        <v>13</v>
      </c>
      <c r="B487" s="14">
        <v>1614000</v>
      </c>
    </row>
    <row r="488" spans="1:2" x14ac:dyDescent="0.25">
      <c r="A488" s="13">
        <v>15</v>
      </c>
      <c r="B488" s="14">
        <v>1800000</v>
      </c>
    </row>
    <row r="489" spans="1:2" x14ac:dyDescent="0.25">
      <c r="A489" s="13">
        <v>15</v>
      </c>
      <c r="B489" s="14">
        <v>1800000</v>
      </c>
    </row>
    <row r="490" spans="1:2" x14ac:dyDescent="0.25">
      <c r="A490" s="13">
        <v>13</v>
      </c>
      <c r="B490" s="14">
        <v>610000</v>
      </c>
    </row>
    <row r="491" spans="1:2" x14ac:dyDescent="0.25">
      <c r="A491" s="13">
        <v>11</v>
      </c>
      <c r="B491" s="14">
        <v>550000</v>
      </c>
    </row>
    <row r="492" spans="1:2" x14ac:dyDescent="0.25">
      <c r="A492" s="13">
        <v>11</v>
      </c>
      <c r="B492" s="14">
        <v>550000</v>
      </c>
    </row>
    <row r="493" spans="1:2" x14ac:dyDescent="0.25">
      <c r="A493" s="13">
        <v>11</v>
      </c>
      <c r="B493" s="14">
        <v>550000</v>
      </c>
    </row>
    <row r="494" spans="1:2" x14ac:dyDescent="0.25">
      <c r="A494" s="13">
        <v>11</v>
      </c>
      <c r="B494" s="14">
        <v>550000</v>
      </c>
    </row>
    <row r="495" spans="1:2" x14ac:dyDescent="0.25">
      <c r="A495" s="13">
        <v>13</v>
      </c>
      <c r="B495" s="14">
        <v>630000</v>
      </c>
    </row>
    <row r="496" spans="1:2" x14ac:dyDescent="0.25">
      <c r="A496" s="13">
        <v>17</v>
      </c>
      <c r="B496" s="14">
        <v>5000000</v>
      </c>
    </row>
    <row r="497" spans="1:2" x14ac:dyDescent="0.25">
      <c r="A497" s="13">
        <v>16</v>
      </c>
      <c r="B497" s="14">
        <v>3700000</v>
      </c>
    </row>
    <row r="498" spans="1:2" x14ac:dyDescent="0.25">
      <c r="A498" s="13">
        <v>16</v>
      </c>
      <c r="B498" s="14">
        <v>2500000</v>
      </c>
    </row>
    <row r="499" spans="1:2" x14ac:dyDescent="0.25">
      <c r="A499" s="13">
        <v>13</v>
      </c>
      <c r="B499" s="14">
        <v>750000</v>
      </c>
    </row>
    <row r="500" spans="1:2" x14ac:dyDescent="0.25">
      <c r="A500" s="13">
        <v>11</v>
      </c>
      <c r="B500" s="14">
        <v>580000</v>
      </c>
    </row>
    <row r="501" spans="1:2" x14ac:dyDescent="0.25">
      <c r="A501" s="13">
        <v>13</v>
      </c>
      <c r="B501" s="14">
        <v>630000</v>
      </c>
    </row>
    <row r="502" spans="1:2" x14ac:dyDescent="0.25">
      <c r="A502" s="13">
        <v>13</v>
      </c>
      <c r="B502" s="14">
        <v>716000</v>
      </c>
    </row>
    <row r="503" spans="1:2" x14ac:dyDescent="0.25">
      <c r="A503" s="13">
        <v>13</v>
      </c>
      <c r="B503" s="14">
        <v>651000</v>
      </c>
    </row>
    <row r="504" spans="1:2" x14ac:dyDescent="0.25">
      <c r="A504" s="13">
        <v>15</v>
      </c>
      <c r="B504" s="14">
        <v>1180000</v>
      </c>
    </row>
    <row r="505" spans="1:2" x14ac:dyDescent="0.25">
      <c r="A505" s="13">
        <v>15</v>
      </c>
      <c r="B505" s="14">
        <v>2320000</v>
      </c>
    </row>
    <row r="506" spans="1:2" x14ac:dyDescent="0.25">
      <c r="A506" s="13">
        <v>16</v>
      </c>
      <c r="B506" s="14">
        <v>1800000</v>
      </c>
    </row>
    <row r="507" spans="1:2" x14ac:dyDescent="0.25">
      <c r="A507" s="13">
        <v>15</v>
      </c>
      <c r="B507" s="14">
        <v>1750000</v>
      </c>
    </row>
    <row r="508" spans="1:2" x14ac:dyDescent="0.25">
      <c r="A508" s="13">
        <v>11</v>
      </c>
      <c r="B508" s="14">
        <v>572000</v>
      </c>
    </row>
    <row r="509" spans="1:2" x14ac:dyDescent="0.25">
      <c r="A509" s="13">
        <v>11</v>
      </c>
      <c r="B509" s="14">
        <v>572000</v>
      </c>
    </row>
    <row r="510" spans="1:2" x14ac:dyDescent="0.25">
      <c r="A510" s="13">
        <v>11</v>
      </c>
      <c r="B510" s="14">
        <v>609000</v>
      </c>
    </row>
    <row r="511" spans="1:2" x14ac:dyDescent="0.25">
      <c r="A511" s="13">
        <v>11</v>
      </c>
      <c r="B511" s="14">
        <v>771000</v>
      </c>
    </row>
    <row r="512" spans="1:2" x14ac:dyDescent="0.25">
      <c r="A512" s="13">
        <v>11</v>
      </c>
      <c r="B512" s="14">
        <v>567000</v>
      </c>
    </row>
    <row r="513" spans="1:2" x14ac:dyDescent="0.25">
      <c r="A513" s="13">
        <v>11</v>
      </c>
      <c r="B513" s="14">
        <v>758000</v>
      </c>
    </row>
    <row r="514" spans="1:2" x14ac:dyDescent="0.25">
      <c r="A514" s="13">
        <v>11</v>
      </c>
      <c r="B514" s="14">
        <v>650000</v>
      </c>
    </row>
    <row r="515" spans="1:2" x14ac:dyDescent="0.25">
      <c r="A515" s="13">
        <v>11</v>
      </c>
      <c r="B515" s="14">
        <v>605000</v>
      </c>
    </row>
    <row r="516" spans="1:2" x14ac:dyDescent="0.25">
      <c r="A516" s="13">
        <v>11</v>
      </c>
      <c r="B516" s="14">
        <v>842000</v>
      </c>
    </row>
    <row r="517" spans="1:2" x14ac:dyDescent="0.25">
      <c r="A517" s="13">
        <v>11</v>
      </c>
      <c r="B517" s="14">
        <v>650000</v>
      </c>
    </row>
    <row r="518" spans="1:2" x14ac:dyDescent="0.25">
      <c r="A518" s="13">
        <v>11</v>
      </c>
      <c r="B518" s="14">
        <v>567000</v>
      </c>
    </row>
    <row r="519" spans="1:2" x14ac:dyDescent="0.25">
      <c r="A519" s="13">
        <v>11</v>
      </c>
      <c r="B519" s="14">
        <v>670000</v>
      </c>
    </row>
    <row r="520" spans="1:2" x14ac:dyDescent="0.25">
      <c r="A520" s="13">
        <v>11</v>
      </c>
      <c r="B520" s="14">
        <v>567000</v>
      </c>
    </row>
    <row r="521" spans="1:2" x14ac:dyDescent="0.25">
      <c r="A521" s="3">
        <v>14</v>
      </c>
      <c r="B521" s="3">
        <v>698000</v>
      </c>
    </row>
    <row r="522" spans="1:2" x14ac:dyDescent="0.25">
      <c r="A522" s="3">
        <v>13</v>
      </c>
      <c r="B522" s="3">
        <v>737000</v>
      </c>
    </row>
    <row r="523" spans="1:2" x14ac:dyDescent="0.25">
      <c r="A523" s="3">
        <v>13</v>
      </c>
      <c r="B523" s="3">
        <v>716000</v>
      </c>
    </row>
    <row r="524" spans="1:2" x14ac:dyDescent="0.25">
      <c r="A524" s="3">
        <v>13</v>
      </c>
      <c r="B524" s="3">
        <v>630000</v>
      </c>
    </row>
    <row r="525" spans="1:2" x14ac:dyDescent="0.25">
      <c r="A525" s="3">
        <v>11</v>
      </c>
      <c r="B525" s="3">
        <v>550000</v>
      </c>
    </row>
    <row r="526" spans="1:2" x14ac:dyDescent="0.25">
      <c r="A526" s="3">
        <v>11</v>
      </c>
      <c r="B526" s="3">
        <v>756000</v>
      </c>
    </row>
    <row r="527" spans="1:2" x14ac:dyDescent="0.25">
      <c r="A527" s="3">
        <v>13</v>
      </c>
      <c r="B527" s="3">
        <v>610000</v>
      </c>
    </row>
    <row r="528" spans="1:2" x14ac:dyDescent="0.25">
      <c r="A528" s="3">
        <v>13</v>
      </c>
      <c r="B528" s="3">
        <v>610000</v>
      </c>
    </row>
    <row r="529" spans="1:2" x14ac:dyDescent="0.25">
      <c r="A529" s="3">
        <v>11</v>
      </c>
      <c r="B529" s="3">
        <v>550000</v>
      </c>
    </row>
    <row r="530" spans="1:2" x14ac:dyDescent="0.25">
      <c r="A530" s="3">
        <v>13</v>
      </c>
      <c r="B530" s="3">
        <v>1250000</v>
      </c>
    </row>
    <row r="531" spans="1:2" x14ac:dyDescent="0.25">
      <c r="A531" s="3">
        <v>11</v>
      </c>
      <c r="B531" s="3">
        <v>550000</v>
      </c>
    </row>
    <row r="532" spans="1:2" x14ac:dyDescent="0.25">
      <c r="A532" s="3">
        <v>15</v>
      </c>
      <c r="B532" s="3">
        <v>2500000</v>
      </c>
    </row>
    <row r="533" spans="1:2" x14ac:dyDescent="0.25">
      <c r="A533" s="3">
        <v>11</v>
      </c>
      <c r="B533" s="3">
        <v>550000</v>
      </c>
    </row>
    <row r="534" spans="1:2" x14ac:dyDescent="0.25">
      <c r="A534" s="3">
        <v>11</v>
      </c>
      <c r="B534" s="3">
        <v>550000</v>
      </c>
    </row>
    <row r="535" spans="1:2" x14ac:dyDescent="0.25">
      <c r="A535" s="3">
        <v>13</v>
      </c>
      <c r="B535" s="3">
        <v>610000</v>
      </c>
    </row>
  </sheetData>
  <mergeCells count="2">
    <mergeCell ref="D4:I5"/>
    <mergeCell ref="K2:P3"/>
  </mergeCells>
  <pageMargins left="0.7" right="0.7" top="0.75" bottom="0.75" header="0.3" footer="0.3"/>
  <pageSetup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B45" sqref="B45"/>
    </sheetView>
  </sheetViews>
  <sheetFormatPr baseColWidth="10" defaultRowHeight="11.25" x14ac:dyDescent="0.2"/>
  <cols>
    <col min="1" max="1" width="3.875" style="1" bestFit="1" customWidth="1"/>
    <col min="2" max="2" width="26.875" style="1" bestFit="1" customWidth="1"/>
    <col min="3" max="3" width="6.125" style="1" bestFit="1" customWidth="1"/>
    <col min="4" max="5" width="28.75" style="1" bestFit="1" customWidth="1"/>
    <col min="6" max="16384" width="11" style="1"/>
  </cols>
  <sheetData>
    <row r="1" spans="1:4" x14ac:dyDescent="0.2">
      <c r="A1" s="11" t="s">
        <v>1435</v>
      </c>
      <c r="B1" s="11" t="s">
        <v>1436</v>
      </c>
      <c r="C1" s="11" t="s">
        <v>1437</v>
      </c>
      <c r="D1" s="11" t="s">
        <v>1452</v>
      </c>
    </row>
    <row r="2" spans="1:4" x14ac:dyDescent="0.2">
      <c r="A2" s="1">
        <v>6005</v>
      </c>
      <c r="B2" s="1" t="s">
        <v>1438</v>
      </c>
      <c r="C2" s="1" t="s">
        <v>1360</v>
      </c>
      <c r="D2" s="1" t="s">
        <v>1321</v>
      </c>
    </row>
    <row r="3" spans="1:4" x14ac:dyDescent="0.2">
      <c r="A3" s="1">
        <v>6003</v>
      </c>
      <c r="B3" s="1" t="s">
        <v>1439</v>
      </c>
      <c r="C3" s="1" t="s">
        <v>1360</v>
      </c>
      <c r="D3" s="1" t="s">
        <v>1321</v>
      </c>
    </row>
    <row r="4" spans="1:4" x14ac:dyDescent="0.2">
      <c r="A4" s="1">
        <v>2002</v>
      </c>
      <c r="B4" s="1" t="s">
        <v>1290</v>
      </c>
      <c r="C4" s="1" t="s">
        <v>1360</v>
      </c>
      <c r="D4" s="1" t="s">
        <v>1325</v>
      </c>
    </row>
    <row r="5" spans="1:4" x14ac:dyDescent="0.2">
      <c r="A5" s="1">
        <v>6001</v>
      </c>
      <c r="B5" s="1" t="s">
        <v>1440</v>
      </c>
      <c r="C5" s="1" t="s">
        <v>1360</v>
      </c>
      <c r="D5" s="1" t="s">
        <v>1321</v>
      </c>
    </row>
    <row r="6" spans="1:4" x14ac:dyDescent="0.2">
      <c r="A6" s="1">
        <v>2011</v>
      </c>
      <c r="B6" s="1" t="s">
        <v>1309</v>
      </c>
      <c r="C6" s="1" t="s">
        <v>1360</v>
      </c>
      <c r="D6" s="1" t="s">
        <v>1325</v>
      </c>
    </row>
    <row r="7" spans="1:4" x14ac:dyDescent="0.2">
      <c r="A7" s="1">
        <v>3001</v>
      </c>
      <c r="B7" s="1" t="s">
        <v>1295</v>
      </c>
      <c r="C7" s="1" t="s">
        <v>1360</v>
      </c>
      <c r="D7" s="1" t="s">
        <v>1326</v>
      </c>
    </row>
    <row r="8" spans="1:4" x14ac:dyDescent="0.2">
      <c r="A8" s="1">
        <v>6204</v>
      </c>
      <c r="B8" s="1" t="s">
        <v>1302</v>
      </c>
      <c r="C8" s="1" t="s">
        <v>1360</v>
      </c>
      <c r="D8" s="1" t="s">
        <v>1333</v>
      </c>
    </row>
    <row r="9" spans="1:4" x14ac:dyDescent="0.2">
      <c r="A9" s="1">
        <v>2001</v>
      </c>
      <c r="B9" s="1" t="s">
        <v>1441</v>
      </c>
      <c r="C9" s="1" t="s">
        <v>1360</v>
      </c>
      <c r="D9" s="1" t="s">
        <v>1325</v>
      </c>
    </row>
    <row r="10" spans="1:4" x14ac:dyDescent="0.2">
      <c r="A10" s="1">
        <v>2003</v>
      </c>
      <c r="B10" s="1" t="s">
        <v>1291</v>
      </c>
      <c r="C10" s="1" t="s">
        <v>1360</v>
      </c>
      <c r="D10" s="1" t="s">
        <v>1325</v>
      </c>
    </row>
    <row r="11" spans="1:4" x14ac:dyDescent="0.2">
      <c r="A11" s="1">
        <v>6101</v>
      </c>
      <c r="B11" s="1" t="s">
        <v>1442</v>
      </c>
      <c r="C11" s="1" t="s">
        <v>1360</v>
      </c>
      <c r="D11" s="1" t="s">
        <v>1330</v>
      </c>
    </row>
    <row r="12" spans="1:4" x14ac:dyDescent="0.2">
      <c r="A12" s="1">
        <v>6103</v>
      </c>
      <c r="B12" s="1" t="s">
        <v>1443</v>
      </c>
      <c r="C12" s="1" t="s">
        <v>1360</v>
      </c>
      <c r="D12" s="1" t="s">
        <v>1331</v>
      </c>
    </row>
    <row r="13" spans="1:4" x14ac:dyDescent="0.2">
      <c r="A13" s="1">
        <v>2005</v>
      </c>
      <c r="B13" s="1" t="s">
        <v>1293</v>
      </c>
      <c r="C13" s="1" t="s">
        <v>1360</v>
      </c>
      <c r="D13" s="1" t="s">
        <v>1319</v>
      </c>
    </row>
    <row r="14" spans="1:4" x14ac:dyDescent="0.2">
      <c r="A14" s="1">
        <v>3002</v>
      </c>
      <c r="B14" s="1" t="s">
        <v>1296</v>
      </c>
      <c r="C14" s="1" t="s">
        <v>1360</v>
      </c>
      <c r="D14" s="1" t="s">
        <v>1327</v>
      </c>
    </row>
    <row r="15" spans="1:4" x14ac:dyDescent="0.2">
      <c r="A15" s="1">
        <v>2004</v>
      </c>
      <c r="B15" s="1" t="s">
        <v>1292</v>
      </c>
      <c r="C15" s="1" t="s">
        <v>1360</v>
      </c>
      <c r="D15" s="1" t="s">
        <v>1325</v>
      </c>
    </row>
    <row r="16" spans="1:4" x14ac:dyDescent="0.2">
      <c r="A16" s="1">
        <v>6004</v>
      </c>
      <c r="B16" s="1" t="s">
        <v>1444</v>
      </c>
      <c r="C16" s="1" t="s">
        <v>1360</v>
      </c>
      <c r="D16" s="1" t="s">
        <v>1321</v>
      </c>
    </row>
    <row r="17" spans="1:4" x14ac:dyDescent="0.2">
      <c r="A17" s="1">
        <v>7202</v>
      </c>
      <c r="B17" s="1" t="s">
        <v>1307</v>
      </c>
      <c r="C17" s="1" t="s">
        <v>1360</v>
      </c>
      <c r="D17" s="1" t="s">
        <v>1332</v>
      </c>
    </row>
    <row r="18" spans="1:4" x14ac:dyDescent="0.2">
      <c r="A18" s="1">
        <v>7004</v>
      </c>
      <c r="B18" s="1" t="s">
        <v>1445</v>
      </c>
      <c r="C18" s="1" t="s">
        <v>1360</v>
      </c>
      <c r="D18" s="1" t="s">
        <v>1318</v>
      </c>
    </row>
    <row r="19" spans="1:4" x14ac:dyDescent="0.2">
      <c r="A19" s="1">
        <v>7001</v>
      </c>
      <c r="B19" s="1" t="s">
        <v>1446</v>
      </c>
      <c r="C19" s="1" t="s">
        <v>1360</v>
      </c>
      <c r="D19" s="1" t="s">
        <v>1318</v>
      </c>
    </row>
    <row r="20" spans="1:4" x14ac:dyDescent="0.2">
      <c r="A20" s="1">
        <v>1002</v>
      </c>
      <c r="B20" s="1" t="s">
        <v>1447</v>
      </c>
      <c r="C20" s="1" t="s">
        <v>1360</v>
      </c>
      <c r="D20" s="1" t="s">
        <v>1322</v>
      </c>
    </row>
    <row r="21" spans="1:4" x14ac:dyDescent="0.2">
      <c r="A21" s="1">
        <v>6104</v>
      </c>
      <c r="B21" s="1" t="s">
        <v>1448</v>
      </c>
      <c r="C21" s="1" t="s">
        <v>1360</v>
      </c>
      <c r="D21" s="1" t="s">
        <v>1331</v>
      </c>
    </row>
    <row r="22" spans="1:4" x14ac:dyDescent="0.2">
      <c r="A22" s="1">
        <v>7101</v>
      </c>
      <c r="B22" s="1" t="s">
        <v>1306</v>
      </c>
      <c r="C22" s="1" t="s">
        <v>1360</v>
      </c>
      <c r="D22" s="1" t="s">
        <v>1320</v>
      </c>
    </row>
    <row r="23" spans="1:4" x14ac:dyDescent="0.2">
      <c r="A23" s="1">
        <v>6102</v>
      </c>
      <c r="B23" s="1" t="s">
        <v>1299</v>
      </c>
      <c r="C23" s="1" t="s">
        <v>1360</v>
      </c>
      <c r="D23" s="1" t="s">
        <v>1331</v>
      </c>
    </row>
    <row r="24" spans="1:4" x14ac:dyDescent="0.2">
      <c r="A24" s="1">
        <v>3004</v>
      </c>
      <c r="B24" s="1" t="s">
        <v>1297</v>
      </c>
      <c r="C24" s="1" t="s">
        <v>1360</v>
      </c>
      <c r="D24" s="1" t="s">
        <v>1327</v>
      </c>
    </row>
    <row r="25" spans="1:4" x14ac:dyDescent="0.2">
      <c r="A25" s="1">
        <v>6205</v>
      </c>
      <c r="B25" s="1" t="s">
        <v>1303</v>
      </c>
      <c r="C25" s="1" t="s">
        <v>1360</v>
      </c>
      <c r="D25" s="1" t="s">
        <v>1333</v>
      </c>
    </row>
    <row r="26" spans="1:4" x14ac:dyDescent="0.2">
      <c r="A26" s="1">
        <v>6201</v>
      </c>
      <c r="B26" s="1" t="s">
        <v>1300</v>
      </c>
      <c r="C26" s="1" t="s">
        <v>1360</v>
      </c>
      <c r="D26" s="1" t="s">
        <v>1323</v>
      </c>
    </row>
    <row r="27" spans="1:4" x14ac:dyDescent="0.2">
      <c r="A27" s="1">
        <v>6002</v>
      </c>
      <c r="B27" s="1" t="s">
        <v>1449</v>
      </c>
      <c r="C27" s="1" t="s">
        <v>1360</v>
      </c>
      <c r="D27" s="1" t="s">
        <v>1321</v>
      </c>
    </row>
    <row r="28" spans="1:4" x14ac:dyDescent="0.2">
      <c r="A28" s="1">
        <v>6109</v>
      </c>
      <c r="B28" s="1" t="s">
        <v>1315</v>
      </c>
      <c r="C28" s="1" t="s">
        <v>1360</v>
      </c>
      <c r="D28" s="1" t="s">
        <v>1333</v>
      </c>
    </row>
    <row r="29" spans="1:4" x14ac:dyDescent="0.2">
      <c r="A29" s="1">
        <v>6006</v>
      </c>
      <c r="B29" s="1" t="s">
        <v>1450</v>
      </c>
      <c r="C29" s="1" t="s">
        <v>1360</v>
      </c>
      <c r="D29" s="1" t="s">
        <v>1321</v>
      </c>
    </row>
    <row r="30" spans="1:4" x14ac:dyDescent="0.2">
      <c r="A30" s="1">
        <v>7002</v>
      </c>
      <c r="B30" s="1" t="s">
        <v>1304</v>
      </c>
      <c r="C30" s="1" t="s">
        <v>1360</v>
      </c>
      <c r="D30" s="1" t="s">
        <v>1318</v>
      </c>
    </row>
    <row r="31" spans="1:4" x14ac:dyDescent="0.2">
      <c r="A31" s="1">
        <v>6012</v>
      </c>
      <c r="B31" s="1" t="s">
        <v>1311</v>
      </c>
      <c r="C31" s="1" t="s">
        <v>1360</v>
      </c>
      <c r="D31" s="1" t="s">
        <v>1321</v>
      </c>
    </row>
    <row r="32" spans="1:4" x14ac:dyDescent="0.2">
      <c r="A32" s="1">
        <v>6013</v>
      </c>
      <c r="B32" s="1" t="s">
        <v>1312</v>
      </c>
      <c r="C32" s="1" t="s">
        <v>1360</v>
      </c>
      <c r="D32" s="1" t="s">
        <v>1321</v>
      </c>
    </row>
    <row r="33" spans="1:4" x14ac:dyDescent="0.2">
      <c r="A33" s="1">
        <v>6106</v>
      </c>
      <c r="B33" s="1" t="s">
        <v>1314</v>
      </c>
      <c r="C33" s="1" t="s">
        <v>1360</v>
      </c>
      <c r="D33" s="1" t="s">
        <v>1330</v>
      </c>
    </row>
    <row r="34" spans="1:4" x14ac:dyDescent="0.2">
      <c r="A34" s="1">
        <v>7003</v>
      </c>
      <c r="B34" s="1" t="s">
        <v>1305</v>
      </c>
      <c r="C34" s="1" t="s">
        <v>1360</v>
      </c>
      <c r="D34" s="1" t="s">
        <v>1318</v>
      </c>
    </row>
    <row r="35" spans="1:4" x14ac:dyDescent="0.2">
      <c r="A35" s="1">
        <v>7401</v>
      </c>
      <c r="B35" s="1" t="s">
        <v>1308</v>
      </c>
      <c r="C35" s="1" t="s">
        <v>1360</v>
      </c>
      <c r="D35" s="1" t="s">
        <v>1308</v>
      </c>
    </row>
    <row r="36" spans="1:4" x14ac:dyDescent="0.2">
      <c r="A36" s="1">
        <v>6105</v>
      </c>
      <c r="B36" s="1" t="s">
        <v>1313</v>
      </c>
      <c r="C36" s="1" t="s">
        <v>1360</v>
      </c>
      <c r="D36" s="1" t="s">
        <v>1321</v>
      </c>
    </row>
    <row r="37" spans="1:4" x14ac:dyDescent="0.2">
      <c r="A37" s="1">
        <v>4002</v>
      </c>
      <c r="B37" s="1" t="s">
        <v>1298</v>
      </c>
      <c r="C37" s="1" t="s">
        <v>1360</v>
      </c>
      <c r="D37" s="1" t="s">
        <v>1328</v>
      </c>
    </row>
    <row r="38" spans="1:4" x14ac:dyDescent="0.2">
      <c r="A38" s="1">
        <v>7201</v>
      </c>
      <c r="B38" s="1" t="s">
        <v>45</v>
      </c>
      <c r="C38" s="1" t="s">
        <v>1360</v>
      </c>
      <c r="D38" s="1" t="s">
        <v>45</v>
      </c>
    </row>
    <row r="39" spans="1:4" x14ac:dyDescent="0.2">
      <c r="A39" s="1">
        <v>6202</v>
      </c>
      <c r="B39" s="1" t="s">
        <v>1301</v>
      </c>
      <c r="C39" s="1" t="s">
        <v>1360</v>
      </c>
      <c r="D39" s="1" t="s">
        <v>1323</v>
      </c>
    </row>
    <row r="40" spans="1:4" x14ac:dyDescent="0.2">
      <c r="A40" s="1">
        <v>2007</v>
      </c>
      <c r="B40" s="1" t="s">
        <v>1294</v>
      </c>
      <c r="C40" s="1" t="s">
        <v>1360</v>
      </c>
      <c r="D40" s="1" t="s">
        <v>1319</v>
      </c>
    </row>
    <row r="41" spans="1:4" x14ac:dyDescent="0.2">
      <c r="A41" s="1">
        <v>6111</v>
      </c>
      <c r="B41" s="1" t="s">
        <v>1316</v>
      </c>
      <c r="C41" s="1" t="s">
        <v>1360</v>
      </c>
      <c r="D41" s="1" t="s">
        <v>1330</v>
      </c>
    </row>
    <row r="42" spans="1:4" x14ac:dyDescent="0.2">
      <c r="A42" s="1">
        <v>6008</v>
      </c>
      <c r="B42" s="1" t="s">
        <v>1310</v>
      </c>
      <c r="C42" s="1" t="s">
        <v>1360</v>
      </c>
      <c r="D42" s="1" t="s">
        <v>1321</v>
      </c>
    </row>
    <row r="43" spans="1:4" x14ac:dyDescent="0.2">
      <c r="A43" s="1">
        <v>2005</v>
      </c>
      <c r="B43" s="1" t="s">
        <v>1293</v>
      </c>
      <c r="C43" s="1" t="s">
        <v>1359</v>
      </c>
      <c r="D43" s="1" t="s">
        <v>1319</v>
      </c>
    </row>
    <row r="44" spans="1:4" x14ac:dyDescent="0.2">
      <c r="A44" s="1">
        <v>7006</v>
      </c>
      <c r="B44" s="1" t="s">
        <v>1317</v>
      </c>
      <c r="C44" s="1" t="s">
        <v>1359</v>
      </c>
      <c r="D44" s="1" t="s">
        <v>1358</v>
      </c>
    </row>
    <row r="45" spans="1:4" x14ac:dyDescent="0.2">
      <c r="A45" s="1">
        <v>6003</v>
      </c>
      <c r="B45" s="1" t="s">
        <v>1334</v>
      </c>
      <c r="C45" s="1" t="s">
        <v>1359</v>
      </c>
      <c r="D45" s="1" t="s">
        <v>1321</v>
      </c>
    </row>
    <row r="46" spans="1:4" x14ac:dyDescent="0.2">
      <c r="A46" s="1">
        <v>3002</v>
      </c>
      <c r="B46" s="1" t="s">
        <v>1296</v>
      </c>
      <c r="C46" s="1" t="s">
        <v>1359</v>
      </c>
      <c r="D46" s="1" t="s">
        <v>1327</v>
      </c>
    </row>
    <row r="47" spans="1:4" x14ac:dyDescent="0.2">
      <c r="A47" s="1">
        <v>3001</v>
      </c>
      <c r="B47" s="1" t="s">
        <v>1295</v>
      </c>
      <c r="C47" s="1" t="s">
        <v>1359</v>
      </c>
      <c r="D47" s="1" t="s">
        <v>1326</v>
      </c>
    </row>
    <row r="48" spans="1:4" x14ac:dyDescent="0.2">
      <c r="A48" s="1">
        <v>2001</v>
      </c>
      <c r="B48" s="1" t="s">
        <v>1451</v>
      </c>
      <c r="C48" s="1" t="s">
        <v>1359</v>
      </c>
      <c r="D48" s="1" t="s">
        <v>1325</v>
      </c>
    </row>
    <row r="49" spans="1:4" x14ac:dyDescent="0.2">
      <c r="A49" s="1">
        <v>6106</v>
      </c>
      <c r="B49" s="1" t="s">
        <v>1314</v>
      </c>
      <c r="C49" s="1" t="s">
        <v>1359</v>
      </c>
      <c r="D49" s="1" t="s">
        <v>1330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8" sqref="A8"/>
    </sheetView>
  </sheetViews>
  <sheetFormatPr baseColWidth="10" defaultRowHeight="15.75" x14ac:dyDescent="0.25"/>
  <cols>
    <col min="1" max="1" width="19.125" bestFit="1" customWidth="1"/>
  </cols>
  <sheetData>
    <row r="1" spans="1:1" x14ac:dyDescent="0.25">
      <c r="A1" t="s">
        <v>1341</v>
      </c>
    </row>
    <row r="2" spans="1:1" x14ac:dyDescent="0.25">
      <c r="A2" t="s">
        <v>1340</v>
      </c>
    </row>
    <row r="3" spans="1:1" x14ac:dyDescent="0.25">
      <c r="A3" t="s">
        <v>1339</v>
      </c>
    </row>
    <row r="4" spans="1:1" x14ac:dyDescent="0.25">
      <c r="A4" t="s">
        <v>1338</v>
      </c>
    </row>
    <row r="5" spans="1:1" x14ac:dyDescent="0.25">
      <c r="A5" t="s">
        <v>1324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15D4B4AF20E4190B9F0A71118DA2F" ma:contentTypeVersion="10" ma:contentTypeDescription="Create a new document." ma:contentTypeScope="" ma:versionID="ddd4ed0391da20613cdd8ccbe9f68e22">
  <xsd:schema xmlns:xsd="http://www.w3.org/2001/XMLSchema" xmlns:xs="http://www.w3.org/2001/XMLSchema" xmlns:p="http://schemas.microsoft.com/office/2006/metadata/properties" xmlns:ns3="b5279c15-aca5-428f-a3d4-80663320567d" targetNamespace="http://schemas.microsoft.com/office/2006/metadata/properties" ma:root="true" ma:fieldsID="aa51129c9b7ed642e26554bf14eb456c" ns3:_="">
    <xsd:import namespace="b5279c15-aca5-428f-a3d4-80663320567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79c15-aca5-428f-a3d4-80663320567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279c15-aca5-428f-a3d4-80663320567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2AC59-4523-493D-B5D3-CFB8704E6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279c15-aca5-428f-a3d4-8066332056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EC017-EFB6-4818-BCC4-CEF590EA4633}">
  <ds:schemaRefs>
    <ds:schemaRef ds:uri="http://purl.org/dc/terms/"/>
    <ds:schemaRef ds:uri="b5279c15-aca5-428f-a3d4-80663320567d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2B5AC73-E83B-4B67-94BA-F2AEB1B427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de Estructura - Dotació</vt:lpstr>
      <vt:lpstr>Bandas 2025</vt:lpstr>
      <vt:lpstr>CeCos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Medina</dc:creator>
  <cp:lastModifiedBy>Carlos Medina</cp:lastModifiedBy>
  <dcterms:created xsi:type="dcterms:W3CDTF">2025-01-27T20:00:50Z</dcterms:created>
  <dcterms:modified xsi:type="dcterms:W3CDTF">2025-03-31T13:31:45Z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0x01010096915D4B4AF20E4190B9F0A71118DA2F</vt:lpwstr>
  </property>
</Properties>
</file>