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8606"/>
  <workbookPr defaultThemeVersion="124226"/>
  <bookViews>
    <workbookView xWindow="360" yWindow="90" windowWidth="21015" windowHeight="10455" activeTab="1"/>
  </bookViews>
  <sheets>
    <sheet name="README" sheetId="2" r:id="rId1"/>
    <sheet name="Full Detail" sheetId="5" r:id="rId2"/>
  </sheets>
  <definedNames>
    <definedName name="DriveSerialSpeed">#REF!</definedName>
    <definedName name="_xlnm.Print_Area" localSheetId="1">'Full Detail'!$A$1:$I$26</definedName>
  </definedNames>
  <calcPr calcId="144315"/>
</workbook>
</file>

<file path=xl/calcChain.xml><?xml version="1.0" encoding="utf-8"?>
<calcChain xmlns="http://schemas.openxmlformats.org/spreadsheetml/2006/main">
  <c r="I21" i="5" l="1"/>
  <c r="I20"/>
  <c r="I19"/>
  <c r="H19" l="1"/>
  <c r="H20"/>
  <c r="H21"/>
  <c r="G27"/>
  <c r="G28"/>
  <c r="C25" l="1"/>
  <c r="E12"/>
  <c r="E21"/>
  <c r="F21" s="1"/>
  <c r="I10"/>
  <c r="D20" s="1"/>
  <c r="I11"/>
  <c r="D21" s="1"/>
  <c r="I9"/>
  <c r="D19" s="1"/>
  <c r="C20"/>
  <c r="C21"/>
  <c r="C19"/>
  <c r="E19"/>
  <c r="F19" s="1"/>
  <c r="E20"/>
  <c r="F20" s="1"/>
  <c r="G21" l="1"/>
  <c r="E22"/>
  <c r="F22"/>
  <c r="G20"/>
  <c r="G19"/>
  <c r="H22" l="1"/>
  <c r="G22"/>
  <c r="B25" s="1"/>
  <c r="B28" l="1"/>
  <c r="F28" s="1"/>
  <c r="D25"/>
  <c r="C28" l="1"/>
  <c r="D28" l="1"/>
  <c r="E28"/>
</calcChain>
</file>

<file path=xl/sharedStrings.xml><?xml version="1.0" encoding="utf-8"?>
<sst xmlns="http://schemas.openxmlformats.org/spreadsheetml/2006/main" count="116" uniqueCount="95">
  <si>
    <t xml:space="preserve">Anticipated total number of users expected on the system </t>
  </si>
  <si>
    <t>Simple</t>
  </si>
  <si>
    <t>Average</t>
  </si>
  <si>
    <t>Complex</t>
  </si>
  <si>
    <t>Calculations and Results</t>
  </si>
  <si>
    <t>users</t>
  </si>
  <si>
    <t>MB/s</t>
  </si>
  <si>
    <t>Adjust for workload mix</t>
  </si>
  <si>
    <t>This spreadsheet can be used to estimate the number of cores required to support a user workload and workload mix.</t>
  </si>
  <si>
    <t>The spreadsheet uses a weighted average to determine the number of cores required based on your inputs.</t>
  </si>
  <si>
    <t>Estimated compression ratio (default = 2.5:1)</t>
  </si>
  <si>
    <t>Estimated percent of actual query concurrency</t>
  </si>
  <si>
    <t>Desired Query
Response Time in Sec</t>
  </si>
  <si>
    <t>drives</t>
  </si>
  <si>
    <t>Arrays Required per 4 Cores</t>
  </si>
  <si>
    <t>User Variable Input</t>
  </si>
  <si>
    <t>Estimated % of workload</t>
  </si>
  <si>
    <t>Calculated Concurrent Queries</t>
  </si>
  <si>
    <t>Enter your factors into the green fields and the results will be calculated in the pink cells.</t>
  </si>
  <si>
    <t>:1</t>
  </si>
  <si>
    <t>concurrency</t>
  </si>
  <si>
    <t>Number of data drives in single storage array</t>
  </si>
  <si>
    <t xml:space="preserve">Estimated drive serial throughput speed in compressed MB/s </t>
  </si>
  <si>
    <t xml:space="preserve">Enter the estimated compression ratio for the data used by the queries that will be stored in the database (default = 2.5:1) </t>
  </si>
  <si>
    <t>Enter the number of data drives that will be installed into a single storage array, only include data drives not Log drives</t>
  </si>
  <si>
    <t xml:space="preserve">This section allows for a high level adjustment to the configuration based on the anticipated workload. For simplicity the workload has been broken down into three query groupings that represent Simple, Average and Complex workload types. Details such as scan volume, expected query return time and % of total workload can be specified for each group. </t>
  </si>
  <si>
    <r>
      <t xml:space="preserve">The </t>
    </r>
    <r>
      <rPr>
        <b/>
        <sz val="11"/>
        <color theme="1"/>
        <rFont val="Calibri"/>
        <family val="2"/>
        <scheme val="minor"/>
      </rPr>
      <t>Simple</t>
    </r>
    <r>
      <rPr>
        <sz val="11"/>
        <color theme="1"/>
        <rFont val="Calibri"/>
        <family val="2"/>
        <scheme val="minor"/>
      </rPr>
      <t xml:space="preserve"> queries section represent a set of details related to the smallest query scan volume for the workload</t>
    </r>
  </si>
  <si>
    <r>
      <t xml:space="preserve">The </t>
    </r>
    <r>
      <rPr>
        <b/>
        <sz val="11"/>
        <color theme="1"/>
        <rFont val="Calibri"/>
        <family val="2"/>
        <scheme val="minor"/>
      </rPr>
      <t>Average</t>
    </r>
    <r>
      <rPr>
        <sz val="11"/>
        <color theme="1"/>
        <rFont val="Calibri"/>
        <family val="2"/>
        <scheme val="minor"/>
      </rPr>
      <t xml:space="preserve"> queries represent a set of details related to the average query scan volume (and usually the most frequent) for the workload</t>
    </r>
  </si>
  <si>
    <r>
      <t xml:space="preserve">The </t>
    </r>
    <r>
      <rPr>
        <b/>
        <sz val="11"/>
        <color theme="1"/>
        <rFont val="Calibri"/>
        <family val="2"/>
        <scheme val="minor"/>
      </rPr>
      <t>Complex</t>
    </r>
    <r>
      <rPr>
        <sz val="11"/>
        <color theme="1"/>
        <rFont val="Calibri"/>
        <family val="2"/>
        <scheme val="minor"/>
      </rPr>
      <t xml:space="preserve"> queries represent a set of details related to the largest query scan volumes for the workload</t>
    </r>
  </si>
  <si>
    <t>For each query group enter the % of the total workload that this group represents. Note: The total of all of the workload groups should total to 100%</t>
  </si>
  <si>
    <t>Description of the field</t>
  </si>
  <si>
    <t>Estimated drive serial throughput speed in compressed MB/s</t>
  </si>
  <si>
    <t>Throughput in MB/s for a Single Storage Array</t>
  </si>
  <si>
    <t>Throughput in MB/s for ALL Storage Arrays</t>
  </si>
  <si>
    <t>Estimated Query Data
Scan Volume in MB</t>
  </si>
  <si>
    <t>Enter the estimated single drive throughput in serial I/O read mode in MB/s as determined from hardware testing (defaults: 15k=125, 10k=115, 7.2k=100). Note: This should be the raw serial read rate for the drive, compression will be applied in the calculations.</t>
  </si>
  <si>
    <t>Enter the rated SSDW CPU per core consumption rate in MB/s as determined from hardware testing (default = 200 MB/s). Note: This should be the raw CPU consumption rate for the drive, compression will be applied in the calculations.</t>
  </si>
  <si>
    <r>
      <rPr>
        <b/>
        <i/>
        <sz val="16"/>
        <color theme="1"/>
        <rFont val="Calibri"/>
        <family val="2"/>
        <scheme val="minor"/>
      </rPr>
      <t>User Entered</t>
    </r>
    <r>
      <rPr>
        <b/>
        <sz val="16"/>
        <color theme="1"/>
        <rFont val="Calibri"/>
        <family val="2"/>
        <scheme val="minor"/>
      </rPr>
      <t xml:space="preserve">
System Configuration Details</t>
    </r>
  </si>
  <si>
    <r>
      <rPr>
        <b/>
        <i/>
        <sz val="16"/>
        <color theme="1"/>
        <rFont val="Calibri"/>
        <family val="2"/>
        <scheme val="minor"/>
      </rPr>
      <t>User Entered</t>
    </r>
    <r>
      <rPr>
        <b/>
        <sz val="16"/>
        <color theme="1"/>
        <rFont val="Calibri"/>
        <family val="2"/>
        <scheme val="minor"/>
      </rPr>
      <t xml:space="preserve">
Adjustments for Workload Mix</t>
    </r>
  </si>
  <si>
    <t>GB</t>
  </si>
  <si>
    <t>This section represents the calculations for the estimated system core requirement to meet the conditions based on user entered fields above.</t>
  </si>
  <si>
    <t>This represents a high level calculation of the potential throughput from a single array assuming that the drive can maintain the user entered drive serial read throughput rate.</t>
  </si>
  <si>
    <t>This represents the estimated data throughput from all the estimated arrays in the configuration. Note: This calculation makes the same assumptions as above.</t>
  </si>
  <si>
    <t>Calculated Target Concurrent Queries</t>
  </si>
  <si>
    <t>Estimated Target Queries per Hour</t>
  </si>
  <si>
    <t>Number of Cores Required</t>
  </si>
  <si>
    <t>Single Array Throughput in MB/s</t>
  </si>
  <si>
    <t>Arrays Required based on throughput requirements</t>
  </si>
  <si>
    <t>No of CPU cores</t>
  </si>
  <si>
    <t>Number of arrays</t>
  </si>
  <si>
    <t>Total Compressed Data Capacity (TB)</t>
  </si>
  <si>
    <t>% of core consumption rate achieved</t>
  </si>
  <si>
    <t>Suggested Fast Track RA Server Requirements</t>
  </si>
  <si>
    <t>Space Reserved for TempDB</t>
  </si>
  <si>
    <t>Estimated Number of Cores Required</t>
  </si>
  <si>
    <t>Usable capacity per drive</t>
  </si>
  <si>
    <t>Required Scan Rate in MB/s</t>
  </si>
  <si>
    <t>Calculated Single Query Scan Volume in  MB (compressed)</t>
  </si>
  <si>
    <t>Throughput in MB/s for All Required Arrays</t>
  </si>
  <si>
    <t>Fast Track SMP RA for SQL Server 2008 CPU Core Calculator v2.4</t>
  </si>
  <si>
    <t>Expected per CPU core consumption rate (MB/s)</t>
  </si>
  <si>
    <t>Estimated Query Data
Scan Volume MB (Uncompressed)</t>
  </si>
  <si>
    <t>Estimated Disk Scan volume MB (Uncompressed)</t>
  </si>
  <si>
    <t>Enter the estimated total users that will utilize the database, include applications and reporting services connections</t>
  </si>
  <si>
    <t>Enter the estimated percentage of the total number of users/connections actively be executing queries at any point in time (default = 1%)</t>
  </si>
  <si>
    <t>Estimated % data found in SQL Server cache</t>
  </si>
  <si>
    <t>Roughly how much data will be serviced from cache, versus having to be retrieved from disk. Use  0% if unsure.</t>
  </si>
  <si>
    <t>Space reserved for TempDB</t>
  </si>
  <si>
    <t>Usually approx 90% of individual drive space, in GB.</t>
  </si>
  <si>
    <t>% of space reserved for TempDB. This will vary according to your workload. Default 26%</t>
  </si>
  <si>
    <t>For each query group enter the number of seconds that the specified query scan volume should scanned from disk.  Note: This time does not include network transfer time of large result sets. This is not single run time, this should be the time you would expect under heavy load.</t>
  </si>
  <si>
    <t>This model ignores the impact of SAN array cache.</t>
  </si>
  <si>
    <t>The model does not take into account the impact of concurrent loading, creation of temp tables, or other concurrent writes (eg writes to TempDB)</t>
  </si>
  <si>
    <t>Assumptions and caveats</t>
  </si>
  <si>
    <t>It is predicated on complete adherence to the Fast Track configurations and Best Practice.</t>
  </si>
  <si>
    <t>The model assumes that table data will be compressed. This is not always the case.</t>
  </si>
  <si>
    <t>This model is by no means definitive and is meant only to by provide indicative guidance as to the type of server that might be required, and as such does not replace the need for professional guidance around server sizing.</t>
  </si>
  <si>
    <t>% CPU core consumption rate achieved</t>
  </si>
  <si>
    <t>Expected per CPU core consumption rate</t>
  </si>
  <si>
    <t>This simply takes into account the %CPU core consumption rate achieved, versus the MCR.</t>
  </si>
  <si>
    <t>Some queries will have heavier requirements on CPU than others. If you have benchmarked typical queries for your workload as per Fast Track DW Reference Architecture guidance, add in the values here compared with MCR, otherwise stick with the default values (100%, 50% 25%).</t>
  </si>
  <si>
    <t>This represents the weighted  number of concurrent queries for each query workload group.</t>
  </si>
  <si>
    <t>Data scan rate required to achieve the query workload.</t>
  </si>
  <si>
    <t>This represents the raw calculated number of CPU cores that would be required.</t>
  </si>
  <si>
    <t xml:space="preserve">This represents a calculation of the number of storage arrays that would be required to meet the workload adjusted query data scan volume. </t>
  </si>
  <si>
    <t>For each query group enter the estimated volume of data to be scanned in MB. Note: This query data scan volume represents data in its uncompressed state. The specified compression ratio entered above will be used to adjust query data scan volume for estimated system data compression.
This doesn't need to be scientific. Suggested ways to estimate this, for all the large scanned tables involved  in a typical query :
- row width (bytes) * number of rows scanned / (1024*1024) 
- OR uncompressed table size (MB) * number of days scanned / number of days in table
- OR compression ratio * number of logical reads (from SQL Server Profiler, or SET STATISTICS IO output) * 8KB / 1024</t>
  </si>
  <si>
    <t>Fast Track DW CPU max core consumption rate (MCR) in MB/s of page compressed data per core</t>
  </si>
  <si>
    <t>This represents a very high level estimate of the number of queries per hour that the system could theoretically support for each of the workload types.</t>
  </si>
  <si>
    <t>Rounds calculated numbers up to generate a suggested server specification using standard FTRA component building blocks per 4 cores.</t>
  </si>
  <si>
    <t>Max achievable CPU consumption in MB/s</t>
  </si>
  <si>
    <t>Max achievable IO Throughput in MB/s</t>
  </si>
  <si>
    <t>Required IO Throughput in MB/s</t>
  </si>
  <si>
    <t>Estimated Single Query Run Time (seconds)</t>
  </si>
  <si>
    <t>Desired Query Response Time (seconds)
(under load)</t>
  </si>
  <si>
    <t>Updated 12/09/2009 - uw</t>
  </si>
</sst>
</file>

<file path=xl/styles.xml><?xml version="1.0" encoding="utf-8"?>
<styleSheet xmlns="http://schemas.openxmlformats.org/spreadsheetml/2006/main" xmlns:mc="http://schemas.openxmlformats.org/markup-compatibility/2006" xmlns:x14ac="http://schemas.microsoft.com/office/spreadsheetml/2008/2/ac" mc:Ignorable="x14ac">
  <numFmts count="1">
    <numFmt numFmtId="164" formatCode="#,##0.0"/>
  </numFmts>
  <fonts count="14" x14ac:knownFonts="1">
    <font>
      <sz val="11"/>
      <color theme="1"/>
      <name val="Calibri"/>
      <family val="2"/>
      <scheme val="minor"/>
    </font>
    <font>
      <sz val="11"/>
      <color theme="1"/>
      <name val="Arial"/>
      <family val="2"/>
    </font>
    <font>
      <b/>
      <sz val="12"/>
      <color theme="1"/>
      <name val="Calibri"/>
      <family val="2"/>
      <scheme val="minor"/>
    </font>
    <font>
      <b/>
      <sz val="14"/>
      <color theme="1"/>
      <name val="Calibri"/>
      <family val="2"/>
      <scheme val="minor"/>
    </font>
    <font>
      <sz val="12"/>
      <color theme="1"/>
      <name val="Calibri"/>
      <family val="2"/>
      <scheme val="minor"/>
    </font>
    <font>
      <sz val="9"/>
      <color theme="1"/>
      <name val="Calibri"/>
      <family val="2"/>
      <scheme val="minor"/>
    </font>
    <font>
      <sz val="11"/>
      <color theme="1"/>
      <name val="Calibri"/>
      <family val="2"/>
      <scheme val="minor"/>
    </font>
    <font>
      <b/>
      <sz val="9"/>
      <color theme="1"/>
      <name val="Calibri"/>
      <family val="2"/>
      <scheme val="minor"/>
    </font>
    <font>
      <b/>
      <sz val="10"/>
      <color theme="1"/>
      <name val="Calibri"/>
      <family val="2"/>
      <scheme val="minor"/>
    </font>
    <font>
      <b/>
      <sz val="11"/>
      <color theme="1"/>
      <name val="Calibri"/>
      <family val="2"/>
      <scheme val="minor"/>
    </font>
    <font>
      <b/>
      <sz val="16"/>
      <color theme="1"/>
      <name val="Calibri"/>
      <family val="2"/>
      <scheme val="minor"/>
    </font>
    <font>
      <b/>
      <i/>
      <sz val="16"/>
      <color theme="1"/>
      <name val="Calibri"/>
      <family val="2"/>
      <scheme val="minor"/>
    </font>
    <font>
      <b/>
      <i/>
      <sz val="16"/>
      <name val="Calibri"/>
      <family val="2"/>
      <scheme val="minor"/>
    </font>
    <font>
      <b/>
      <sz val="10"/>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rgb="FFFFFFCC"/>
      </patternFill>
    </fill>
  </fills>
  <borders count="20">
    <border>
      <left/>
      <right/>
      <top/>
      <bottom/>
      <diagonal/>
    </border>
    <border>
      <left style="thin">
        <color rgb="FFB2B2B2"/>
      </left>
      <right style="thin">
        <color rgb="FFB2B2B2"/>
      </right>
      <top style="thin">
        <color rgb="FFB2B2B2"/>
      </top>
      <bottom style="thin">
        <color rgb="FFB2B2B2"/>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thin">
        <color auto="1"/>
      </bottom>
      <diagonal/>
    </border>
    <border>
      <left style="thin">
        <color auto="1"/>
      </left>
      <right/>
      <top style="thin">
        <color auto="1"/>
      </top>
      <bottom style="thin">
        <color auto="1"/>
      </bottom>
      <diagonal/>
    </border>
    <border>
      <left/>
      <right style="thin">
        <color rgb="FFB2B2B2"/>
      </right>
      <top style="thin">
        <color rgb="FFB2B2B2"/>
      </top>
      <bottom/>
      <diagonal/>
    </border>
    <border>
      <left/>
      <right/>
      <top/>
      <bottom style="double">
        <color auto="1"/>
      </bottom>
      <diagonal/>
    </border>
    <border>
      <left style="thin">
        <color rgb="FFB2B2B2"/>
      </left>
      <right style="thin">
        <color rgb="FFB2B2B2"/>
      </right>
      <top style="thin">
        <color rgb="FFB2B2B2"/>
      </top>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style="thin">
        <color rgb="FFB2B2B2"/>
      </right>
      <top/>
      <bottom/>
      <diagonal/>
    </border>
    <border>
      <left style="thin">
        <color rgb="FFB2B2B2"/>
      </left>
      <right/>
      <top style="thin">
        <color rgb="FFB2B2B2"/>
      </top>
      <bottom style="thin">
        <color auto="1"/>
      </bottom>
      <diagonal/>
    </border>
    <border>
      <left/>
      <right style="thin">
        <color rgb="FFB2B2B2"/>
      </right>
      <top style="thin">
        <color rgb="FFB2B2B2"/>
      </top>
      <bottom style="thin">
        <color auto="1"/>
      </bottom>
      <diagonal/>
    </border>
    <border>
      <left/>
      <right style="thin">
        <color rgb="FFB2B2B2"/>
      </right>
      <top/>
      <bottom/>
      <diagonal/>
    </border>
    <border>
      <left/>
      <right/>
      <top/>
      <bottom style="thin">
        <color theme="0" tint="-0.249977111117893"/>
      </bottom>
      <diagonal/>
    </border>
    <border>
      <left style="thin">
        <color rgb="FFB2B2B2"/>
      </left>
      <right style="thin">
        <color theme="0" tint="-0.249977111117893"/>
      </right>
      <top style="thin">
        <color rgb="FFB2B2B2"/>
      </top>
      <bottom style="thin">
        <color rgb="FFB2B2B2"/>
      </bottom>
      <diagonal/>
    </border>
    <border>
      <left/>
      <right style="thin">
        <color theme="0" tint="-0.249977111117893"/>
      </right>
      <top style="thin">
        <color theme="0" tint="-0.249977111117893"/>
      </top>
      <bottom style="thin">
        <color theme="0" tint="-0.249977111117893"/>
      </bottom>
      <diagonal/>
    </border>
  </borders>
  <cellStyleXfs count="3">
    <xf numFmtId="0" fontId="0" fillId="0" borderId="0"/>
    <xf numFmtId="0" fontId="6" fillId="4" borderId="1" applyNumberFormat="0" applyFont="0" applyAlignment="0" applyProtection="0"/>
    <xf numFmtId="9" fontId="6" fillId="0" borderId="0" applyFont="0" applyFill="0" applyBorder="0" applyAlignment="0" applyProtection="0"/>
  </cellStyleXfs>
  <cellXfs count="55">
    <xf numFmtId="0" fontId="0" fillId="0" borderId="0" xfId="0"/>
    <xf numFmtId="0" fontId="3" fillId="0" borderId="0" xfId="0" applyFont="1"/>
    <xf numFmtId="0" fontId="2" fillId="0" borderId="0" xfId="0" applyFont="1" applyAlignment="1">
      <alignment horizontal="left"/>
    </xf>
    <xf numFmtId="0" fontId="0" fillId="2" borderId="0" xfId="0" applyFill="1" applyProtection="1">
      <protection locked="0"/>
    </xf>
    <xf numFmtId="0" fontId="5" fillId="0" borderId="0" xfId="0" applyFont="1"/>
    <xf numFmtId="0" fontId="0" fillId="0" borderId="0" xfId="0" applyAlignment="1">
      <alignment wrapText="1"/>
    </xf>
    <xf numFmtId="1" fontId="4" fillId="3" borderId="0" xfId="0" applyNumberFormat="1" applyFont="1" applyFill="1"/>
    <xf numFmtId="0" fontId="1" fillId="0" borderId="0" xfId="0" applyFont="1" applyAlignment="1">
      <alignment horizontal="left" wrapText="1" indent="1"/>
    </xf>
    <xf numFmtId="3" fontId="0" fillId="2" borderId="3" xfId="0" applyNumberFormat="1" applyFill="1" applyBorder="1" applyProtection="1">
      <protection locked="0"/>
    </xf>
    <xf numFmtId="3" fontId="0" fillId="3" borderId="1" xfId="0" applyNumberFormat="1" applyFont="1" applyFill="1" applyBorder="1"/>
    <xf numFmtId="9" fontId="0" fillId="2" borderId="3" xfId="0" applyNumberFormat="1" applyFill="1" applyBorder="1" applyProtection="1">
      <protection locked="0"/>
    </xf>
    <xf numFmtId="164" fontId="0" fillId="2" borderId="3" xfId="0" applyNumberFormat="1" applyFill="1" applyBorder="1" applyProtection="1">
      <protection locked="0"/>
    </xf>
    <xf numFmtId="4" fontId="0" fillId="3" borderId="1" xfId="0" applyNumberFormat="1" applyFont="1" applyFill="1" applyBorder="1"/>
    <xf numFmtId="0" fontId="7" fillId="4" borderId="1" xfId="1" applyFont="1" applyAlignment="1">
      <alignment horizontal="right" wrapText="1"/>
    </xf>
    <xf numFmtId="0" fontId="2" fillId="0" borderId="0" xfId="0" applyFont="1" applyAlignment="1">
      <alignment horizontal="left" vertical="top"/>
    </xf>
    <xf numFmtId="4" fontId="2" fillId="3" borderId="2" xfId="0" applyNumberFormat="1" applyFont="1" applyFill="1" applyBorder="1"/>
    <xf numFmtId="3" fontId="2" fillId="3" borderId="2" xfId="0" applyNumberFormat="1" applyFont="1" applyFill="1" applyBorder="1"/>
    <xf numFmtId="0" fontId="5" fillId="4" borderId="1" xfId="1" applyFont="1" applyAlignment="1">
      <alignment horizontal="left" wrapText="1"/>
    </xf>
    <xf numFmtId="0" fontId="5" fillId="4" borderId="1" xfId="1" applyFont="1" applyAlignment="1">
      <alignment horizontal="center" wrapText="1"/>
    </xf>
    <xf numFmtId="9" fontId="2" fillId="3" borderId="2" xfId="0" applyNumberFormat="1" applyFont="1" applyFill="1" applyBorder="1"/>
    <xf numFmtId="3" fontId="0" fillId="3" borderId="5" xfId="0" applyNumberFormat="1" applyFont="1" applyFill="1" applyBorder="1"/>
    <xf numFmtId="9" fontId="0" fillId="2" borderId="6" xfId="0" applyNumberFormat="1" applyFill="1" applyBorder="1" applyProtection="1">
      <protection locked="0"/>
    </xf>
    <xf numFmtId="0" fontId="3" fillId="4" borderId="1" xfId="1" applyFont="1" applyAlignment="1">
      <alignment horizontal="center" wrapText="1"/>
    </xf>
    <xf numFmtId="0" fontId="0" fillId="0" borderId="0" xfId="0" applyAlignment="1">
      <alignment vertical="top" wrapText="1"/>
    </xf>
    <xf numFmtId="0" fontId="0" fillId="0" borderId="0" xfId="0" applyAlignment="1">
      <alignment wrapText="1"/>
    </xf>
    <xf numFmtId="9" fontId="0" fillId="2" borderId="3" xfId="2" applyFont="1" applyFill="1" applyBorder="1" applyProtection="1">
      <protection locked="0"/>
    </xf>
    <xf numFmtId="0" fontId="7" fillId="4" borderId="1" xfId="1" applyFont="1" applyAlignment="1">
      <alignment horizontal="center" vertical="center" wrapText="1"/>
    </xf>
    <xf numFmtId="0" fontId="7" fillId="4" borderId="7" xfId="1" applyFont="1" applyBorder="1" applyAlignment="1">
      <alignment horizontal="center" vertical="center" wrapText="1"/>
    </xf>
    <xf numFmtId="3" fontId="0" fillId="3" borderId="12" xfId="0" applyNumberFormat="1" applyFont="1" applyFill="1" applyBorder="1"/>
    <xf numFmtId="3" fontId="0" fillId="3" borderId="15" xfId="0" applyNumberFormat="1" applyFont="1" applyFill="1" applyBorder="1"/>
    <xf numFmtId="3" fontId="2" fillId="0" borderId="0" xfId="0" applyNumberFormat="1" applyFont="1" applyFill="1" applyBorder="1"/>
    <xf numFmtId="9" fontId="0" fillId="3" borderId="10" xfId="2" applyFont="1" applyFill="1" applyBorder="1"/>
    <xf numFmtId="9" fontId="0" fillId="3" borderId="14" xfId="2" applyFont="1" applyFill="1" applyBorder="1"/>
    <xf numFmtId="3" fontId="0" fillId="3" borderId="11" xfId="0" applyNumberFormat="1" applyFont="1" applyFill="1" applyBorder="1"/>
    <xf numFmtId="0" fontId="7" fillId="4" borderId="9" xfId="1" applyFont="1" applyBorder="1" applyAlignment="1">
      <alignment horizontal="center" vertical="center" wrapText="1"/>
    </xf>
    <xf numFmtId="3" fontId="0" fillId="3" borderId="11" xfId="0" applyNumberFormat="1" applyFont="1" applyFill="1" applyBorder="1" applyProtection="1"/>
    <xf numFmtId="3" fontId="0" fillId="3" borderId="15" xfId="0" applyNumberFormat="1" applyFont="1" applyFill="1" applyBorder="1" applyProtection="1"/>
    <xf numFmtId="3" fontId="2" fillId="3" borderId="8" xfId="0" applyNumberFormat="1" applyFont="1" applyFill="1" applyBorder="1"/>
    <xf numFmtId="0" fontId="2" fillId="0" borderId="0" xfId="0" applyFont="1" applyAlignment="1">
      <alignment horizontal="left" vertical="top" wrapText="1"/>
    </xf>
    <xf numFmtId="3" fontId="0" fillId="3" borderId="3" xfId="0" applyNumberFormat="1" applyFill="1" applyBorder="1" applyProtection="1"/>
    <xf numFmtId="0" fontId="7" fillId="4" borderId="1" xfId="1" applyFont="1" applyAlignment="1">
      <alignment horizontal="right" vertical="center" wrapText="1"/>
    </xf>
    <xf numFmtId="0" fontId="9" fillId="0" borderId="0" xfId="0" applyFont="1" applyAlignment="1">
      <alignment wrapText="1"/>
    </xf>
    <xf numFmtId="0" fontId="3" fillId="0" borderId="1" xfId="1" applyFont="1" applyFill="1" applyAlignment="1">
      <alignment horizontal="center" wrapText="1"/>
    </xf>
    <xf numFmtId="0" fontId="13" fillId="3" borderId="1" xfId="1" applyFont="1" applyFill="1" applyAlignment="1">
      <alignment horizontal="right" vertical="top" wrapText="1"/>
    </xf>
    <xf numFmtId="0" fontId="10" fillId="2" borderId="1" xfId="1" applyFont="1" applyFill="1" applyAlignment="1">
      <alignment horizontal="center" wrapText="1"/>
    </xf>
    <xf numFmtId="0" fontId="8" fillId="2" borderId="1" xfId="1" applyFont="1" applyFill="1" applyAlignment="1">
      <alignment horizontal="right" vertical="top" wrapText="1"/>
    </xf>
    <xf numFmtId="0" fontId="8" fillId="3" borderId="1" xfId="1" applyFont="1" applyFill="1" applyAlignment="1">
      <alignment horizontal="right" vertical="top" wrapText="1"/>
    </xf>
    <xf numFmtId="0" fontId="12" fillId="3" borderId="1" xfId="1" applyFont="1" applyFill="1" applyAlignment="1">
      <alignment horizontal="center" wrapText="1"/>
    </xf>
    <xf numFmtId="0" fontId="8" fillId="3" borderId="13" xfId="1" applyFont="1" applyFill="1" applyBorder="1" applyAlignment="1">
      <alignment horizontal="right" vertical="top" wrapText="1"/>
    </xf>
    <xf numFmtId="0" fontId="7" fillId="4" borderId="16" xfId="1" applyFont="1" applyBorder="1" applyAlignment="1">
      <alignment horizontal="center" vertical="center" wrapText="1"/>
    </xf>
    <xf numFmtId="0" fontId="7" fillId="4" borderId="4" xfId="1" applyFont="1" applyBorder="1" applyAlignment="1">
      <alignment horizontal="right" wrapText="1"/>
    </xf>
    <xf numFmtId="164" fontId="0" fillId="3" borderId="4" xfId="0" applyNumberFormat="1" applyFont="1" applyFill="1" applyBorder="1"/>
    <xf numFmtId="0" fontId="0" fillId="0" borderId="17" xfId="0" applyBorder="1"/>
    <xf numFmtId="0" fontId="7" fillId="4" borderId="19" xfId="1" applyFont="1" applyBorder="1" applyAlignment="1">
      <alignment horizontal="center" vertical="center" wrapText="1"/>
    </xf>
    <xf numFmtId="0" fontId="7" fillId="4" borderId="18" xfId="1" applyFont="1" applyBorder="1" applyAlignment="1">
      <alignment horizontal="center" vertical="center" wrapText="1"/>
    </xf>
  </cellXfs>
  <cellStyles count="3">
    <cellStyle name="Normal" xfId="0" builtinId="0"/>
    <cellStyle name="Note" xfId="1" builtinId="10"/>
    <cellStyle name="Percent" xfId="2" builtinId="5"/>
  </cellStyles>
  <dxfs count="4">
    <dxf>
      <font>
        <color rgb="FF9C0006"/>
      </font>
      <fill>
        <patternFill>
          <bgColor rgb="FFFFC7CE"/>
        </patternFill>
      </fill>
    </dxf>
    <dxf>
      <font>
        <color rgb="FF9C0006"/>
      </font>
      <fill>
        <patternFill>
          <bgColor rgb="FFFFC7CE"/>
        </patternFill>
      </fill>
    </dxf>
    <dxf>
      <font>
        <color rgb="FFFFFF00"/>
      </font>
      <fill>
        <patternFill>
          <bgColor rgb="FFFF0000"/>
        </patternFill>
      </fill>
    </dxf>
    <dxf>
      <font>
        <color rgb="FFFFFF00"/>
      </font>
      <fill>
        <patternFill>
          <bgColor rgb="FFFF0000"/>
        </patternFill>
      </fill>
    </dxf>
  </dxfs>
  <tableStyles count="0" defaultTableStyle="TableStyleMedium9" defaultPivotStyle="PivotStyleLight16"/>
  <extLst>
    <ext xmlns:x14="http://schemas.microsoft.com/office/spreadsheetml/2008/2/main" uri="{2FA3799A-409F-427f-AF3B-CBDC4617632B}">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07/7/7/main" val="1F497D" mc:Ignorable=""/>
      </a:dk2>
      <a:lt2>
        <a:srgbClr xmlns:mc="http://schemas.openxmlformats.org/markup-compatibility/2006" xmlns:a14="http://schemas.microsoft.com/office/drawing/2007/7/7/main" val="EEECE1" mc:Ignorable=""/>
      </a:lt2>
      <a:accent1>
        <a:srgbClr xmlns:mc="http://schemas.openxmlformats.org/markup-compatibility/2006" xmlns:a14="http://schemas.microsoft.com/office/drawing/2007/7/7/main" val="4F81BD" mc:Ignorable=""/>
      </a:accent1>
      <a:accent2>
        <a:srgbClr xmlns:mc="http://schemas.openxmlformats.org/markup-compatibility/2006" xmlns:a14="http://schemas.microsoft.com/office/drawing/2007/7/7/main" val="C0504D" mc:Ignorable=""/>
      </a:accent2>
      <a:accent3>
        <a:srgbClr xmlns:mc="http://schemas.openxmlformats.org/markup-compatibility/2006" xmlns:a14="http://schemas.microsoft.com/office/drawing/2007/7/7/main" val="9BBB59" mc:Ignorable=""/>
      </a:accent3>
      <a:accent4>
        <a:srgbClr xmlns:mc="http://schemas.openxmlformats.org/markup-compatibility/2006" xmlns:a14="http://schemas.microsoft.com/office/drawing/2007/7/7/main" val="8064A2" mc:Ignorable=""/>
      </a:accent4>
      <a:accent5>
        <a:srgbClr xmlns:mc="http://schemas.openxmlformats.org/markup-compatibility/2006" xmlns:a14="http://schemas.microsoft.com/office/drawing/2007/7/7/main" val="4BACC6" mc:Ignorable=""/>
      </a:accent5>
      <a:accent6>
        <a:srgbClr xmlns:mc="http://schemas.openxmlformats.org/markup-compatibility/2006" xmlns:a14="http://schemas.microsoft.com/office/drawing/2007/7/7/main" val="F79646" mc:Ignorable=""/>
      </a:accent6>
      <a:hlink>
        <a:srgbClr xmlns:mc="http://schemas.openxmlformats.org/markup-compatibility/2006" xmlns:a14="http://schemas.microsoft.com/office/drawing/2007/7/7/main" val="0000FF" mc:Ignorable=""/>
      </a:hlink>
      <a:folHlink>
        <a:srgbClr xmlns:mc="http://schemas.openxmlformats.org/markup-compatibility/2006" xmlns:a14="http://schemas.microsoft.com/office/drawing/2007/7/7/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07/7/7/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07/7/7/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07/7/7/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8/2/ac" mc:Ignorable="x14ac">
  <dimension ref="A1:C39"/>
  <sheetViews>
    <sheetView workbookViewId="0">
      <selection activeCell="A3" sqref="A3"/>
    </sheetView>
  </sheetViews>
  <sheetFormatPr defaultRowHeight="15" x14ac:dyDescent="0.25"/>
  <cols>
    <col min="1" max="1" width="50.85546875" customWidth="1"/>
    <col min="2" max="2" width="4.85546875" customWidth="1"/>
    <col min="3" max="3" width="95" style="24" customWidth="1"/>
  </cols>
  <sheetData>
    <row r="1" spans="1:3" ht="18.75" x14ac:dyDescent="0.3">
      <c r="A1" s="22" t="s">
        <v>73</v>
      </c>
    </row>
    <row r="2" spans="1:3" ht="45.75" x14ac:dyDescent="0.3">
      <c r="A2" s="42"/>
      <c r="C2" s="41" t="s">
        <v>76</v>
      </c>
    </row>
    <row r="3" spans="1:3" ht="18.75" x14ac:dyDescent="0.3">
      <c r="A3" s="42"/>
      <c r="C3" s="24" t="s">
        <v>74</v>
      </c>
    </row>
    <row r="4" spans="1:3" x14ac:dyDescent="0.25">
      <c r="C4" s="24" t="s">
        <v>71</v>
      </c>
    </row>
    <row r="5" spans="1:3" ht="30" x14ac:dyDescent="0.25">
      <c r="C5" s="24" t="s">
        <v>72</v>
      </c>
    </row>
    <row r="6" spans="1:3" x14ac:dyDescent="0.25">
      <c r="C6" s="24" t="s">
        <v>75</v>
      </c>
    </row>
    <row r="8" spans="1:3" x14ac:dyDescent="0.25">
      <c r="C8" s="41" t="s">
        <v>30</v>
      </c>
    </row>
    <row r="9" spans="1:3" ht="60" x14ac:dyDescent="0.35">
      <c r="A9" s="44" t="s">
        <v>37</v>
      </c>
      <c r="C9" s="23" t="s">
        <v>25</v>
      </c>
    </row>
    <row r="10" spans="1:3" ht="30" x14ac:dyDescent="0.25">
      <c r="A10" s="45" t="s">
        <v>0</v>
      </c>
      <c r="C10" s="23" t="s">
        <v>63</v>
      </c>
    </row>
    <row r="11" spans="1:3" ht="30" x14ac:dyDescent="0.25">
      <c r="A11" s="45" t="s">
        <v>11</v>
      </c>
      <c r="C11" s="23" t="s">
        <v>64</v>
      </c>
    </row>
    <row r="12" spans="1:3" ht="45" x14ac:dyDescent="0.25">
      <c r="A12" s="45" t="s">
        <v>86</v>
      </c>
      <c r="C12" s="23" t="s">
        <v>36</v>
      </c>
    </row>
    <row r="13" spans="1:3" ht="30" x14ac:dyDescent="0.25">
      <c r="A13" s="45" t="s">
        <v>10</v>
      </c>
      <c r="C13" s="23" t="s">
        <v>23</v>
      </c>
    </row>
    <row r="14" spans="1:3" ht="45" x14ac:dyDescent="0.25">
      <c r="A14" s="45" t="s">
        <v>31</v>
      </c>
      <c r="C14" s="23" t="s">
        <v>35</v>
      </c>
    </row>
    <row r="15" spans="1:3" ht="15.75" customHeight="1" x14ac:dyDescent="0.25">
      <c r="A15" s="45" t="s">
        <v>21</v>
      </c>
      <c r="C15" s="23" t="s">
        <v>24</v>
      </c>
    </row>
    <row r="16" spans="1:3" ht="15.75" customHeight="1" x14ac:dyDescent="0.25">
      <c r="A16" s="45" t="s">
        <v>55</v>
      </c>
      <c r="C16" s="23" t="s">
        <v>68</v>
      </c>
    </row>
    <row r="17" spans="1:3" ht="15.75" customHeight="1" x14ac:dyDescent="0.25">
      <c r="A17" s="45" t="s">
        <v>67</v>
      </c>
      <c r="C17" s="23" t="s">
        <v>69</v>
      </c>
    </row>
    <row r="18" spans="1:3" x14ac:dyDescent="0.25">
      <c r="C18" s="23"/>
    </row>
    <row r="19" spans="1:3" ht="60" x14ac:dyDescent="0.35">
      <c r="A19" s="44" t="s">
        <v>38</v>
      </c>
      <c r="C19" s="23" t="s">
        <v>25</v>
      </c>
    </row>
    <row r="20" spans="1:3" ht="30" x14ac:dyDescent="0.25">
      <c r="A20" s="45" t="s">
        <v>1</v>
      </c>
      <c r="C20" s="23" t="s">
        <v>26</v>
      </c>
    </row>
    <row r="21" spans="1:3" ht="30" x14ac:dyDescent="0.25">
      <c r="A21" s="45" t="s">
        <v>2</v>
      </c>
      <c r="C21" s="23" t="s">
        <v>27</v>
      </c>
    </row>
    <row r="22" spans="1:3" ht="30" x14ac:dyDescent="0.25">
      <c r="A22" s="45" t="s">
        <v>3</v>
      </c>
      <c r="C22" s="23" t="s">
        <v>28</v>
      </c>
    </row>
    <row r="23" spans="1:3" ht="135" x14ac:dyDescent="0.25">
      <c r="A23" s="45" t="s">
        <v>34</v>
      </c>
      <c r="C23" s="23" t="s">
        <v>85</v>
      </c>
    </row>
    <row r="24" spans="1:3" ht="45" x14ac:dyDescent="0.25">
      <c r="A24" s="45" t="s">
        <v>12</v>
      </c>
      <c r="C24" s="23" t="s">
        <v>70</v>
      </c>
    </row>
    <row r="25" spans="1:3" ht="30" x14ac:dyDescent="0.25">
      <c r="A25" s="45" t="s">
        <v>16</v>
      </c>
      <c r="C25" s="23" t="s">
        <v>29</v>
      </c>
    </row>
    <row r="26" spans="1:3" ht="30" x14ac:dyDescent="0.25">
      <c r="A26" s="45" t="s">
        <v>65</v>
      </c>
      <c r="C26" s="23" t="s">
        <v>66</v>
      </c>
    </row>
    <row r="27" spans="1:3" ht="30" x14ac:dyDescent="0.25">
      <c r="A27" s="45" t="s">
        <v>16</v>
      </c>
      <c r="C27" s="23" t="s">
        <v>29</v>
      </c>
    </row>
    <row r="28" spans="1:3" x14ac:dyDescent="0.25">
      <c r="C28" s="23"/>
    </row>
    <row r="29" spans="1:3" ht="30" x14ac:dyDescent="0.35">
      <c r="A29" s="47" t="s">
        <v>4</v>
      </c>
      <c r="C29" s="23" t="s">
        <v>40</v>
      </c>
    </row>
    <row r="30" spans="1:3" ht="45" x14ac:dyDescent="0.25">
      <c r="A30" s="43" t="s">
        <v>77</v>
      </c>
      <c r="C30" s="23" t="s">
        <v>80</v>
      </c>
    </row>
    <row r="31" spans="1:3" x14ac:dyDescent="0.25">
      <c r="A31" s="43" t="s">
        <v>78</v>
      </c>
      <c r="C31" s="23" t="s">
        <v>79</v>
      </c>
    </row>
    <row r="32" spans="1:3" x14ac:dyDescent="0.25">
      <c r="A32" s="43" t="s">
        <v>17</v>
      </c>
      <c r="C32" s="23" t="s">
        <v>81</v>
      </c>
    </row>
    <row r="33" spans="1:3" ht="30" x14ac:dyDescent="0.25">
      <c r="A33" s="43" t="s">
        <v>44</v>
      </c>
      <c r="C33" s="23" t="s">
        <v>87</v>
      </c>
    </row>
    <row r="34" spans="1:3" x14ac:dyDescent="0.25">
      <c r="A34" s="43" t="s">
        <v>56</v>
      </c>
      <c r="C34" s="23" t="s">
        <v>82</v>
      </c>
    </row>
    <row r="35" spans="1:3" x14ac:dyDescent="0.25">
      <c r="A35" s="43" t="s">
        <v>45</v>
      </c>
      <c r="C35" s="23" t="s">
        <v>83</v>
      </c>
    </row>
    <row r="36" spans="1:3" ht="30" x14ac:dyDescent="0.25">
      <c r="A36" s="46" t="s">
        <v>14</v>
      </c>
      <c r="C36" s="23" t="s">
        <v>84</v>
      </c>
    </row>
    <row r="37" spans="1:3" ht="30" x14ac:dyDescent="0.25">
      <c r="A37" s="46" t="s">
        <v>32</v>
      </c>
      <c r="C37" s="23" t="s">
        <v>41</v>
      </c>
    </row>
    <row r="38" spans="1:3" ht="30" x14ac:dyDescent="0.25">
      <c r="A38" s="46" t="s">
        <v>33</v>
      </c>
      <c r="C38" s="23" t="s">
        <v>42</v>
      </c>
    </row>
    <row r="39" spans="1:3" ht="30" x14ac:dyDescent="0.25">
      <c r="A39" s="48" t="s">
        <v>52</v>
      </c>
      <c r="C39" s="24" t="s">
        <v>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8/2/ac" mc:Ignorable="x14ac">
  <sheetPr>
    <pageSetUpPr fitToPage="1"/>
  </sheetPr>
  <dimension ref="A1:J29"/>
  <sheetViews>
    <sheetView tabSelected="1" workbookViewId="0">
      <selection activeCell="I1" sqref="I1"/>
    </sheetView>
  </sheetViews>
  <sheetFormatPr defaultRowHeight="15" x14ac:dyDescent="0.25"/>
  <cols>
    <col min="1" max="1" width="35.7109375" customWidth="1"/>
    <col min="2" max="2" width="11.140625" customWidth="1"/>
    <col min="3" max="3" width="11.7109375" customWidth="1"/>
    <col min="4" max="4" width="12.5703125" customWidth="1"/>
    <col min="5" max="5" width="11.42578125" customWidth="1"/>
    <col min="6" max="6" width="10.85546875" customWidth="1"/>
    <col min="7" max="7" width="12.5703125" customWidth="1"/>
    <col min="8" max="8" width="11.85546875" customWidth="1"/>
    <col min="9" max="9" width="12.5703125" customWidth="1"/>
    <col min="10" max="10" width="11.7109375" customWidth="1"/>
  </cols>
  <sheetData>
    <row r="1" spans="1:9" ht="18.75" x14ac:dyDescent="0.3">
      <c r="A1" s="1" t="s">
        <v>59</v>
      </c>
    </row>
    <row r="2" spans="1:9" x14ac:dyDescent="0.25">
      <c r="A2" s="4" t="s">
        <v>94</v>
      </c>
    </row>
    <row r="4" spans="1:9" x14ac:dyDescent="0.25">
      <c r="A4" t="s">
        <v>8</v>
      </c>
    </row>
    <row r="5" spans="1:9" x14ac:dyDescent="0.25">
      <c r="A5" s="3" t="s">
        <v>18</v>
      </c>
      <c r="B5" s="3"/>
      <c r="C5" s="3"/>
      <c r="D5" s="3"/>
      <c r="E5" s="3"/>
      <c r="F5" s="3"/>
    </row>
    <row r="6" spans="1:9" ht="15.75" x14ac:dyDescent="0.25">
      <c r="A6" s="6" t="s">
        <v>9</v>
      </c>
      <c r="B6" s="6"/>
      <c r="C6" s="6"/>
      <c r="D6" s="6"/>
      <c r="E6" s="6"/>
      <c r="F6" s="6"/>
    </row>
    <row r="7" spans="1:9" ht="15.75" x14ac:dyDescent="0.25">
      <c r="A7" s="2" t="s">
        <v>15</v>
      </c>
    </row>
    <row r="8" spans="1:9" ht="60" x14ac:dyDescent="0.25">
      <c r="A8" s="13" t="s">
        <v>0</v>
      </c>
      <c r="B8" s="8">
        <v>3000</v>
      </c>
      <c r="C8" s="17" t="s">
        <v>5</v>
      </c>
      <c r="D8" s="26" t="s">
        <v>7</v>
      </c>
      <c r="E8" s="26" t="s">
        <v>16</v>
      </c>
      <c r="F8" s="26" t="s">
        <v>65</v>
      </c>
      <c r="G8" s="26" t="s">
        <v>61</v>
      </c>
      <c r="H8" s="26" t="s">
        <v>93</v>
      </c>
      <c r="I8" s="26" t="s">
        <v>62</v>
      </c>
    </row>
    <row r="9" spans="1:9" ht="26.25" customHeight="1" x14ac:dyDescent="0.25">
      <c r="A9" s="40" t="s">
        <v>11</v>
      </c>
      <c r="B9" s="10">
        <v>0.01</v>
      </c>
      <c r="C9" s="17" t="s">
        <v>20</v>
      </c>
      <c r="D9" s="18" t="s">
        <v>1</v>
      </c>
      <c r="E9" s="21">
        <v>0.7</v>
      </c>
      <c r="F9" s="21">
        <v>0.1</v>
      </c>
      <c r="G9" s="8">
        <v>8000</v>
      </c>
      <c r="H9" s="8">
        <v>25</v>
      </c>
      <c r="I9" s="39">
        <f>G9*(1-F9)</f>
        <v>7200</v>
      </c>
    </row>
    <row r="10" spans="1:9" ht="26.25" customHeight="1" x14ac:dyDescent="0.25">
      <c r="A10" s="40" t="s">
        <v>86</v>
      </c>
      <c r="B10" s="8">
        <v>200</v>
      </c>
      <c r="C10" s="17" t="s">
        <v>6</v>
      </c>
      <c r="D10" s="18" t="s">
        <v>2</v>
      </c>
      <c r="E10" s="21">
        <v>0.2</v>
      </c>
      <c r="F10" s="21">
        <v>0</v>
      </c>
      <c r="G10" s="8">
        <v>75000</v>
      </c>
      <c r="H10" s="8">
        <v>180</v>
      </c>
      <c r="I10" s="39">
        <f t="shared" ref="I10:I11" si="0">G10*(1-F10)</f>
        <v>75000</v>
      </c>
    </row>
    <row r="11" spans="1:9" ht="26.25" customHeight="1" x14ac:dyDescent="0.25">
      <c r="A11" s="40" t="s">
        <v>10</v>
      </c>
      <c r="B11" s="11">
        <v>2.5</v>
      </c>
      <c r="C11" s="17" t="s">
        <v>19</v>
      </c>
      <c r="D11" s="18" t="s">
        <v>3</v>
      </c>
      <c r="E11" s="21">
        <v>0.1</v>
      </c>
      <c r="F11" s="21">
        <v>0</v>
      </c>
      <c r="G11" s="8">
        <v>450000</v>
      </c>
      <c r="H11" s="8">
        <v>1200</v>
      </c>
      <c r="I11" s="39">
        <f t="shared" si="0"/>
        <v>450000</v>
      </c>
    </row>
    <row r="12" spans="1:9" ht="24.75" customHeight="1" thickBot="1" x14ac:dyDescent="0.3">
      <c r="A12" s="13" t="s">
        <v>22</v>
      </c>
      <c r="B12" s="8">
        <v>100</v>
      </c>
      <c r="C12" s="17" t="s">
        <v>6</v>
      </c>
      <c r="E12" s="19">
        <f>(E9+E10+E11)</f>
        <v>0.99999999999999989</v>
      </c>
    </row>
    <row r="13" spans="1:9" ht="15.75" thickTop="1" x14ac:dyDescent="0.25">
      <c r="A13" s="13" t="s">
        <v>21</v>
      </c>
      <c r="B13" s="8">
        <v>8</v>
      </c>
      <c r="C13" s="17" t="s">
        <v>13</v>
      </c>
    </row>
    <row r="14" spans="1:9" x14ac:dyDescent="0.25">
      <c r="A14" s="13" t="s">
        <v>55</v>
      </c>
      <c r="B14" s="8">
        <v>272</v>
      </c>
      <c r="C14" s="17" t="s">
        <v>39</v>
      </c>
    </row>
    <row r="15" spans="1:9" x14ac:dyDescent="0.25">
      <c r="A15" s="13" t="s">
        <v>53</v>
      </c>
      <c r="B15" s="25">
        <v>0.26</v>
      </c>
      <c r="C15" s="17"/>
    </row>
    <row r="16" spans="1:9" x14ac:dyDescent="0.25">
      <c r="A16" s="7"/>
    </row>
    <row r="17" spans="1:10" ht="15.75" x14ac:dyDescent="0.25">
      <c r="A17" s="14" t="s">
        <v>4</v>
      </c>
      <c r="I17" s="52"/>
    </row>
    <row r="18" spans="1:10" ht="60.75" customHeight="1" x14ac:dyDescent="0.25">
      <c r="B18" s="26" t="s">
        <v>51</v>
      </c>
      <c r="C18" s="34" t="s">
        <v>60</v>
      </c>
      <c r="D18" s="26" t="s">
        <v>57</v>
      </c>
      <c r="E18" s="27" t="s">
        <v>43</v>
      </c>
      <c r="F18" s="27" t="s">
        <v>44</v>
      </c>
      <c r="G18" s="26" t="s">
        <v>91</v>
      </c>
      <c r="H18" s="54" t="s">
        <v>54</v>
      </c>
      <c r="I18" s="53" t="s">
        <v>92</v>
      </c>
    </row>
    <row r="19" spans="1:10" x14ac:dyDescent="0.25">
      <c r="A19" s="50" t="s">
        <v>1</v>
      </c>
      <c r="B19" s="31">
        <v>1</v>
      </c>
      <c r="C19" s="33">
        <f>B19*$B$10</f>
        <v>200</v>
      </c>
      <c r="D19" s="33">
        <f>(I9/B$11)</f>
        <v>2880</v>
      </c>
      <c r="E19" s="9">
        <f>((B$8*E9)*(B$9))</f>
        <v>21</v>
      </c>
      <c r="F19" s="28">
        <f>(3600/H9)*E19</f>
        <v>3024</v>
      </c>
      <c r="G19" s="9">
        <f>(E19*D19)/H9</f>
        <v>2419.1999999999998</v>
      </c>
      <c r="H19" s="12">
        <f>(G19/C19)</f>
        <v>12.095999999999998</v>
      </c>
      <c r="I19" s="51">
        <f>(D19/C19)/$B$28</f>
        <v>0.45</v>
      </c>
    </row>
    <row r="20" spans="1:10" x14ac:dyDescent="0.25">
      <c r="A20" s="13" t="s">
        <v>2</v>
      </c>
      <c r="B20" s="31">
        <v>0.5</v>
      </c>
      <c r="C20" s="35">
        <f t="shared" ref="C20:C21" si="1">B20*$B$10</f>
        <v>100</v>
      </c>
      <c r="D20" s="33">
        <f>(I10/B$11)</f>
        <v>30000</v>
      </c>
      <c r="E20" s="9">
        <f>((B$8*E10)*B$9)</f>
        <v>6</v>
      </c>
      <c r="F20" s="28">
        <f>(3600/H10)*E20</f>
        <v>120</v>
      </c>
      <c r="G20" s="9">
        <f>(E20*D20)/H10</f>
        <v>1000</v>
      </c>
      <c r="H20" s="12">
        <f>(G20/C20)</f>
        <v>10</v>
      </c>
      <c r="I20" s="51">
        <f>(D20/C20)/$B$28</f>
        <v>9.375</v>
      </c>
    </row>
    <row r="21" spans="1:10" x14ac:dyDescent="0.25">
      <c r="A21" s="13" t="s">
        <v>3</v>
      </c>
      <c r="B21" s="32">
        <v>0.25</v>
      </c>
      <c r="C21" s="36">
        <f t="shared" si="1"/>
        <v>50</v>
      </c>
      <c r="D21" s="29">
        <f>(I11/B$11)</f>
        <v>180000</v>
      </c>
      <c r="E21" s="20">
        <f>((B$8*E11)*B$9)</f>
        <v>3</v>
      </c>
      <c r="F21" s="29">
        <f>(3600/H11)*E21</f>
        <v>9</v>
      </c>
      <c r="G21" s="9">
        <f>(E21*D21)/H11</f>
        <v>450</v>
      </c>
      <c r="H21" s="12">
        <f>(G21/C21)</f>
        <v>9</v>
      </c>
      <c r="I21" s="51">
        <f>(D21/C21)/$B$28</f>
        <v>112.5</v>
      </c>
    </row>
    <row r="22" spans="1:10" ht="16.5" thickBot="1" x14ac:dyDescent="0.3">
      <c r="D22" s="30"/>
      <c r="E22" s="37">
        <f>(E19+E20+E21)</f>
        <v>30</v>
      </c>
      <c r="F22" s="16">
        <f>(F19+F20+F21)</f>
        <v>3153</v>
      </c>
      <c r="G22" s="16">
        <f>(G19+G20+G21)</f>
        <v>3869.2</v>
      </c>
      <c r="H22" s="15">
        <f>EVEN(H21+H20+H19)</f>
        <v>32</v>
      </c>
    </row>
    <row r="23" spans="1:10" ht="15.75" thickTop="1" x14ac:dyDescent="0.25"/>
    <row r="24" spans="1:10" ht="60" x14ac:dyDescent="0.25">
      <c r="A24" s="5"/>
      <c r="B24" s="26" t="s">
        <v>47</v>
      </c>
      <c r="C24" s="26" t="s">
        <v>46</v>
      </c>
      <c r="D24" s="26" t="s">
        <v>58</v>
      </c>
    </row>
    <row r="25" spans="1:10" ht="16.5" thickBot="1" x14ac:dyDescent="0.3">
      <c r="B25" s="16">
        <f>CEILING((G22/C25),1)</f>
        <v>5</v>
      </c>
      <c r="C25" s="16">
        <f>(IF(B$13&lt;=8, B$13,8)*B$12)</f>
        <v>800</v>
      </c>
      <c r="D25" s="16">
        <f>(B25*C25)</f>
        <v>4000</v>
      </c>
      <c r="J25" s="52"/>
    </row>
    <row r="26" spans="1:10" ht="16.5" customHeight="1" thickTop="1" x14ac:dyDescent="0.25">
      <c r="E26" s="52"/>
      <c r="F26" s="52"/>
      <c r="G26" s="52"/>
      <c r="H26" s="5"/>
    </row>
    <row r="27" spans="1:10" ht="57.75" customHeight="1" x14ac:dyDescent="0.25">
      <c r="A27" s="38" t="s">
        <v>52</v>
      </c>
      <c r="B27" s="26" t="s">
        <v>48</v>
      </c>
      <c r="C27" s="26" t="s">
        <v>49</v>
      </c>
      <c r="D27" s="26" t="s">
        <v>50</v>
      </c>
      <c r="E27" s="49" t="s">
        <v>90</v>
      </c>
      <c r="F27" s="49" t="s">
        <v>89</v>
      </c>
      <c r="G27" s="49" t="str">
        <f>G18</f>
        <v>Required IO Throughput in MB/s</v>
      </c>
    </row>
    <row r="28" spans="1:10" ht="16.5" thickBot="1" x14ac:dyDescent="0.3">
      <c r="B28" s="16">
        <f>CEILING(H22/8,1)*8</f>
        <v>32</v>
      </c>
      <c r="C28" s="16">
        <f>B28/4</f>
        <v>8</v>
      </c>
      <c r="D28" s="16">
        <f>C28*(B13/2)*B14*(1-B15)*B11/1024</f>
        <v>15.725</v>
      </c>
      <c r="E28" s="16">
        <f>C28*C25</f>
        <v>6400</v>
      </c>
      <c r="F28" s="16">
        <f>B28*B10</f>
        <v>6400</v>
      </c>
      <c r="G28" s="16">
        <f>G22</f>
        <v>3869.2</v>
      </c>
    </row>
    <row r="29" spans="1:10" ht="15.75" thickTop="1" x14ac:dyDescent="0.25"/>
  </sheetData>
  <conditionalFormatting sqref="E12">
    <cfRule type="cellIs" dxfId="3" priority="45" operator="lessThan">
      <formula>1</formula>
    </cfRule>
    <cfRule type="cellIs" dxfId="2" priority="46" operator="greaterThan">
      <formula>1</formula>
    </cfRule>
    <cfRule type="cellIs" dxfId="1" priority="47" operator="greaterThan">
      <formula>1</formula>
    </cfRule>
    <cfRule type="cellIs" dxfId="0" priority="48" operator="lessThan">
      <formula>1</formula>
    </cfRule>
  </conditionalFormatting>
  <pageMargins left="0" right="0" top="0.75" bottom="0.75" header="0.3" footer="0.3"/>
  <pageSetup scale="9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D7CBDA3FC53B34A8CBFCE0E034BC1AD" ma:contentTypeVersion="0" ma:contentTypeDescription="Create a new document." ma:contentTypeScope="" ma:versionID="a21d60ec672791a59cf9d8fcfa92da08">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outs:outSpaceData xmlns:outs="http://schemas.microsoft.com/office/2009/outspace/metadata">
  <outs:relatedDates>
    <outs:relatedDate>
      <outs:type>3</outs:type>
      <outs:displayName>Last Modified</outs:displayName>
      <outs:dateTime>2009-10-13T02:15:17Z</outs:dateTime>
      <outs:isPinned>true</outs:isPinned>
    </outs:relatedDate>
    <outs:relatedDate>
      <outs:type>2</outs:type>
      <outs:displayName>Created</outs:displayName>
      <outs:dateTime>2009-02-12T21:15:33Z</outs:dateTime>
      <outs:isPinned>true</outs:isPinned>
    </outs:relatedDate>
    <outs:relatedDate>
      <outs:type>4</outs:type>
      <outs:displayName>Last Printed</outs:displayName>
      <outs:dateTime>2009-06-09T22:13:23Z</outs:dateTime>
      <outs:isPinned>true</outs:isPinned>
    </outs:relatedDate>
  </outs:relatedDates>
  <outs:relatedDocuments>
    <outs:relatedDocument>
      <outs:type>2</outs:type>
      <outs:displayName>Other documents in current folder</outs:displayName>
      <outs:uri/>
      <outs:isPinned>true</outs:isPinned>
    </outs:relatedDocument>
  </outs:relatedDocuments>
  <outs:relatedPeople>
    <outs:relatedPeopleItem>
      <outs:category>Author</outs:category>
      <outs:people>
        <outs:relatedPerson>
          <outs:displayName>Scott Moran</outs:displayName>
          <outs:accountName/>
        </outs:relatedPerson>
      </outs:people>
      <outs:source>0</outs:source>
      <outs:isPinned>true</outs:isPinned>
    </outs:relatedPeopleItem>
    <outs:relatedPeopleItem>
      <outs:category>Last modified by</outs:category>
      <outs:people>
        <outs:relatedPerson>
          <outs:displayName>Umair Waheed (UK TSP - DW)</outs:displayName>
          <outs:accountName/>
        </outs:relatedPerson>
      </outs:people>
      <outs:source>0</outs:source>
      <outs:isPinned>true</outs:isPinned>
    </outs:relatedPeopleItem>
    <outs:relatedPeopleItem>
      <outs:category>Manager</outs:category>
      <outs:people/>
      <outs:source>0</outs:source>
      <outs:isPinned>false</outs:isPinned>
    </outs:relatedPeopleItem>
  </outs:relatedPeople>
  <propertyMetadataList xmlns="http://schemas.microsoft.com/office/2009/outspace/metadata">
    <propertyMetadata>
      <type>0</type>
      <propertyId>2228224</propertyId>
      <propertyName/>
      <isPinned>true</isPinned>
    </propertyMetadata>
    <propertyMetadata>
      <type>0</type>
      <propertyId>14</propertyId>
      <propertyName/>
      <isPinned>true</isPinned>
    </propertyMetadata>
    <propertyMetadata>
      <type>0</type>
      <propertyId>8</propertyId>
      <propertyName/>
      <isPinned>true</isPinned>
    </propertyMetadata>
    <propertyMetadata>
      <type>0</type>
      <propertyId>6</propertyId>
      <propertyName/>
      <isPinned>false</isPinned>
    </propertyMetadata>
    <propertyMetadata>
      <type>0</type>
      <propertyId>655365</propertyId>
      <propertyName/>
      <isPinned>false</isPinned>
    </propertyMetadata>
    <propertyMetadata>
      <type>0</type>
      <propertyId>1</propertyId>
      <propertyName/>
      <isPinned>false</isPinned>
    </propertyMetadata>
    <propertyMetadata>
      <type>0</type>
      <propertyId>0</propertyId>
      <propertyName/>
      <isPinned>true</isPinned>
    </propertyMetadata>
    <propertyMetadata>
      <type>0</type>
      <propertyId>13</propertyId>
      <propertyName/>
      <isPinned>false</isPinned>
    </propertyMetadata>
    <propertyMetadata>
      <type>0</type>
      <propertyId>1179653</propertyId>
      <propertyName/>
      <isPinned>false</isPinned>
    </propertyMetadata>
    <propertyMetadata>
      <type>0</type>
      <propertyId>22</propertyId>
      <propertyName/>
      <isPinned>false</isPinned>
    </propertyMetadata>
  </propertyMetadataList>
  <outs:corruptMetadataWasLost/>
</outs:outSpaceData>
</file>

<file path=customXml/itemProps1.xml><?xml version="1.0" encoding="utf-8"?>
<ds:datastoreItem xmlns:ds="http://schemas.openxmlformats.org/officeDocument/2006/customXml" ds:itemID="{E717A0C3-FB79-4867-8C6A-7349A9BF78FF}">
  <ds:schemaRefs>
    <ds:schemaRef ds:uri="http://purl.org/dc/elements/1.1/"/>
    <ds:schemaRef ds:uri="http://purl.org/dc/dcmitype/"/>
    <ds:schemaRef ds:uri="http://schemas.microsoft.com/office/2006/documentManagement/types"/>
    <ds:schemaRef ds:uri="http://www.w3.org/XML/1998/namespace"/>
    <ds:schemaRef ds:uri="http://schemas.microsoft.com/office/2006/metadata/properties"/>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2A1B345A-8583-4430-88DF-67E50B4FB508}">
  <ds:schemaRefs>
    <ds:schemaRef ds:uri="http://schemas.microsoft.com/sharepoint/v3/contenttype/forms"/>
  </ds:schemaRefs>
</ds:datastoreItem>
</file>

<file path=customXml/itemProps3.xml><?xml version="1.0" encoding="utf-8"?>
<ds:datastoreItem xmlns:ds="http://schemas.openxmlformats.org/officeDocument/2006/customXml" ds:itemID="{E84826EA-6560-46CE-B2CB-4C43C3B1AA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DDEB73E5-72BF-4214-BEAB-3CF7D2CBD95D}">
  <ds:schemaRefs>
    <ds:schemaRef ds:uri="http://schemas.microsoft.com/office/2009/outspace/metadat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README</vt:lpstr>
      <vt:lpstr>Full Detail</vt:lpstr>
      <vt:lpstr>'Full Detail'!Print_Area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Moran</dc:creator>
  <cp:lastModifiedBy>Umair Waheed (UK TSP - DW)</cp:lastModifiedBy>
  <cp:lastPrinted>2009-06-09T22:13:23Z</cp:lastPrinted>
  <dcterms:created xsi:type="dcterms:W3CDTF">2009-02-12T21:15:33Z</dcterms:created>
  <dcterms:modified xsi:type="dcterms:W3CDTF">2009-10-14T04:08:54Z</dcterms:modified>
</cp:coreProperties>
</file>