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Excel Practice Problem\"/>
    </mc:Choice>
  </mc:AlternateContent>
  <xr:revisionPtr revIDLastSave="0" documentId="13_ncr:1_{C444FAAC-BFEA-41A8-8A01-BDC3399E874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sights" sheetId="6" r:id="rId1"/>
    <sheet name="Dashboard" sheetId="2" state="hidden" r:id="rId2"/>
    <sheet name="Data" sheetId="1" r:id="rId3"/>
    <sheet name="Tiles" sheetId="3" state="hidden" r:id="rId4"/>
    <sheet name="Dashboard_1" sheetId="4" r:id="rId5"/>
    <sheet name="Tiles_1" sheetId="5" r:id="rId6"/>
  </sheets>
  <definedNames>
    <definedName name="_xlnm.Print_Area" localSheetId="1">Dashboard!$A$1:$K$27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 a="1"/>
  <c r="C3" i="5" s="1"/>
  <c r="C4" i="5" s="1"/>
  <c r="C11" i="5" s="1" a="1"/>
  <c r="C11" i="5" s="1"/>
  <c r="B16" i="4"/>
  <c r="C16" i="4"/>
  <c r="D16" i="4"/>
  <c r="B17" i="4"/>
  <c r="C17" i="4"/>
  <c r="D17" i="4"/>
  <c r="B18" i="4"/>
  <c r="C18" i="4"/>
  <c r="D18" i="4"/>
  <c r="B19" i="4"/>
  <c r="C19" i="4"/>
  <c r="D19" i="4"/>
  <c r="F19" i="4" s="1"/>
  <c r="B20" i="4"/>
  <c r="C20" i="4"/>
  <c r="D20" i="4"/>
  <c r="B21" i="4"/>
  <c r="C21" i="4"/>
  <c r="D21" i="4"/>
  <c r="E21" i="4" s="1"/>
  <c r="B22" i="4"/>
  <c r="C22" i="4"/>
  <c r="D22" i="4"/>
  <c r="B23" i="4"/>
  <c r="C23" i="4"/>
  <c r="D23" i="4"/>
  <c r="B24" i="4"/>
  <c r="C24" i="4"/>
  <c r="D24" i="4"/>
  <c r="B25" i="4"/>
  <c r="C25" i="4"/>
  <c r="D25" i="4"/>
  <c r="B12" i="4"/>
  <c r="C12" i="4"/>
  <c r="D12" i="4"/>
  <c r="B13" i="4"/>
  <c r="C13" i="4"/>
  <c r="D13" i="4"/>
  <c r="B14" i="4"/>
  <c r="C14" i="4"/>
  <c r="D14" i="4"/>
  <c r="B15" i="4"/>
  <c r="C15" i="4"/>
  <c r="D15" i="4"/>
  <c r="D11" i="4"/>
  <c r="C11" i="4"/>
  <c r="E11" i="4" s="1"/>
  <c r="B11" i="4"/>
  <c r="F10" i="2"/>
  <c r="E10" i="2"/>
  <c r="J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F11" i="2"/>
  <c r="E11" i="2"/>
  <c r="F16" i="4" l="1"/>
  <c r="F18" i="4"/>
  <c r="D4" i="5"/>
  <c r="C17" i="5" a="1"/>
  <c r="C17" i="5" s="1"/>
  <c r="C10" i="5" a="1"/>
  <c r="C10" i="5" s="1"/>
  <c r="C18" i="5" a="1"/>
  <c r="C18" i="5" s="1"/>
  <c r="C7" i="5" a="1"/>
  <c r="C7" i="5" s="1"/>
  <c r="C12" i="5" a="1"/>
  <c r="C12" i="5" s="1"/>
  <c r="C16" i="5" a="1"/>
  <c r="C16" i="5" s="1"/>
  <c r="C20" i="5" a="1"/>
  <c r="C20" i="5" s="1"/>
  <c r="C9" i="5" a="1"/>
  <c r="C9" i="5" s="1"/>
  <c r="C14" i="5" a="1"/>
  <c r="C14" i="5" s="1"/>
  <c r="C6" i="5" a="1"/>
  <c r="C6" i="5" s="1"/>
  <c r="C24" i="5" s="1"/>
  <c r="I16" i="5" s="1"/>
  <c r="C8" i="5" a="1"/>
  <c r="C8" i="5" s="1"/>
  <c r="C13" i="5" a="1"/>
  <c r="C13" i="5" s="1"/>
  <c r="C21" i="5" a="1"/>
  <c r="C21" i="5" s="1"/>
  <c r="C19" i="5" a="1"/>
  <c r="C19" i="5" s="1"/>
  <c r="D21" i="5" a="1"/>
  <c r="D21" i="5" s="1"/>
  <c r="D14" i="5" a="1"/>
  <c r="D14" i="5" s="1"/>
  <c r="D10" i="5" a="1"/>
  <c r="D10" i="5" s="1"/>
  <c r="D15" i="5" a="1"/>
  <c r="D15" i="5" s="1"/>
  <c r="D20" i="5" a="1"/>
  <c r="D20" i="5" s="1"/>
  <c r="D6" i="5" a="1"/>
  <c r="D6" i="5" s="1"/>
  <c r="D24" i="5" s="1"/>
  <c r="M16" i="5" s="1"/>
  <c r="D11" i="5" a="1"/>
  <c r="D11" i="5" s="1"/>
  <c r="D12" i="5" a="1"/>
  <c r="D12" i="5" s="1"/>
  <c r="D17" i="5" a="1"/>
  <c r="D17" i="5" s="1"/>
  <c r="D8" i="5" a="1"/>
  <c r="D8" i="5" s="1"/>
  <c r="D19" i="5" a="1"/>
  <c r="D19" i="5" s="1"/>
  <c r="D7" i="5" a="1"/>
  <c r="D7" i="5" s="1"/>
  <c r="D18" i="5" a="1"/>
  <c r="D18" i="5" s="1"/>
  <c r="D13" i="5" a="1"/>
  <c r="D13" i="5" s="1"/>
  <c r="D9" i="5" a="1"/>
  <c r="D9" i="5" s="1"/>
  <c r="D16" i="5" a="1"/>
  <c r="D16" i="5" s="1"/>
  <c r="C15" i="5" a="1"/>
  <c r="C15" i="5" s="1"/>
  <c r="G4" i="5"/>
  <c r="F4" i="5"/>
  <c r="E4" i="5"/>
  <c r="F23" i="4"/>
  <c r="F21" i="4"/>
  <c r="E23" i="4"/>
  <c r="E20" i="4"/>
  <c r="F24" i="4"/>
  <c r="E15" i="4"/>
  <c r="E18" i="4"/>
  <c r="E25" i="4"/>
  <c r="E19" i="4"/>
  <c r="F11" i="4"/>
  <c r="E24" i="4"/>
  <c r="E22" i="4"/>
  <c r="E16" i="4"/>
  <c r="E14" i="4"/>
  <c r="E17" i="4"/>
  <c r="F13" i="4"/>
  <c r="E12" i="4"/>
  <c r="F20" i="4"/>
  <c r="F22" i="4"/>
  <c r="F25" i="4"/>
  <c r="F17" i="4"/>
  <c r="F15" i="4"/>
  <c r="E13" i="4"/>
  <c r="F14" i="4"/>
  <c r="F12" i="4"/>
  <c r="D4" i="3"/>
  <c r="E4" i="3"/>
  <c r="F4" i="3"/>
  <c r="G4" i="3"/>
  <c r="C4" i="3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G13" i="5" l="1" a="1"/>
  <c r="G13" i="5" s="1"/>
  <c r="G21" i="5" a="1"/>
  <c r="G21" i="5" s="1"/>
  <c r="G7" i="5" a="1"/>
  <c r="G7" i="5" s="1"/>
  <c r="G6" i="5" a="1"/>
  <c r="G6" i="5" s="1"/>
  <c r="G24" i="5" s="1"/>
  <c r="Q16" i="5" s="1"/>
  <c r="G10" i="5" a="1"/>
  <c r="G10" i="5" s="1"/>
  <c r="G18" i="5" a="1"/>
  <c r="G18" i="5" s="1"/>
  <c r="G11" i="5" a="1"/>
  <c r="G11" i="5" s="1"/>
  <c r="G15" i="5" a="1"/>
  <c r="G15" i="5" s="1"/>
  <c r="G12" i="5" a="1"/>
  <c r="G12" i="5" s="1"/>
  <c r="G16" i="5" a="1"/>
  <c r="G16" i="5" s="1"/>
  <c r="G20" i="5" a="1"/>
  <c r="G20" i="5" s="1"/>
  <c r="G14" i="5" a="1"/>
  <c r="G14" i="5" s="1"/>
  <c r="G8" i="5" a="1"/>
  <c r="G8" i="5" s="1"/>
  <c r="G9" i="5" a="1"/>
  <c r="G9" i="5" s="1"/>
  <c r="G17" i="5" a="1"/>
  <c r="G17" i="5" s="1"/>
  <c r="G19" i="5" a="1"/>
  <c r="G19" i="5" s="1"/>
  <c r="C26" i="5"/>
  <c r="C25" i="5"/>
  <c r="J17" i="5" s="1"/>
  <c r="E6" i="5" a="1"/>
  <c r="E6" i="5" s="1"/>
  <c r="E24" i="5" s="1"/>
  <c r="I21" i="5" s="1"/>
  <c r="E14" i="5" a="1"/>
  <c r="E14" i="5" s="1"/>
  <c r="E8" i="5" a="1"/>
  <c r="E8" i="5" s="1"/>
  <c r="E11" i="5" a="1"/>
  <c r="E11" i="5" s="1"/>
  <c r="E15" i="5" a="1"/>
  <c r="E15" i="5" s="1"/>
  <c r="E12" i="5" a="1"/>
  <c r="E12" i="5" s="1"/>
  <c r="E9" i="5" a="1"/>
  <c r="E9" i="5" s="1"/>
  <c r="E13" i="5" a="1"/>
  <c r="E13" i="5" s="1"/>
  <c r="E17" i="5" a="1"/>
  <c r="E17" i="5" s="1"/>
  <c r="E21" i="5" a="1"/>
  <c r="E21" i="5" s="1"/>
  <c r="E10" i="5" a="1"/>
  <c r="E10" i="5" s="1"/>
  <c r="E19" i="5" a="1"/>
  <c r="E19" i="5" s="1"/>
  <c r="E20" i="5" a="1"/>
  <c r="E20" i="5" s="1"/>
  <c r="E18" i="5" a="1"/>
  <c r="E18" i="5" s="1"/>
  <c r="E16" i="5" a="1"/>
  <c r="E16" i="5" s="1"/>
  <c r="E7" i="5" a="1"/>
  <c r="E7" i="5" s="1"/>
  <c r="D26" i="5"/>
  <c r="D25" i="5"/>
  <c r="N17" i="5" s="1"/>
  <c r="F10" i="5" a="1"/>
  <c r="F10" i="5" s="1"/>
  <c r="F14" i="5" a="1"/>
  <c r="F14" i="5" s="1"/>
  <c r="F18" i="5" a="1"/>
  <c r="F18" i="5" s="1"/>
  <c r="F8" i="5" a="1"/>
  <c r="F8" i="5" s="1"/>
  <c r="F16" i="5" a="1"/>
  <c r="F16" i="5" s="1"/>
  <c r="F20" i="5" a="1"/>
  <c r="F20" i="5" s="1"/>
  <c r="F9" i="5" a="1"/>
  <c r="F9" i="5" s="1"/>
  <c r="F17" i="5" a="1"/>
  <c r="F17" i="5" s="1"/>
  <c r="F21" i="5" a="1"/>
  <c r="F21" i="5" s="1"/>
  <c r="F7" i="5" a="1"/>
  <c r="F7" i="5" s="1"/>
  <c r="F13" i="5" a="1"/>
  <c r="F13" i="5" s="1"/>
  <c r="F11" i="5" a="1"/>
  <c r="F11" i="5" s="1"/>
  <c r="F15" i="5" a="1"/>
  <c r="F15" i="5" s="1"/>
  <c r="F19" i="5" a="1"/>
  <c r="F19" i="5" s="1"/>
  <c r="F6" i="5" a="1"/>
  <c r="F6" i="5" s="1"/>
  <c r="F24" i="5" s="1"/>
  <c r="M21" i="5" s="1"/>
  <c r="F12" i="5" a="1"/>
  <c r="F12" i="5" s="1"/>
  <c r="G19" i="3" a="1"/>
  <c r="G19" i="3" s="1"/>
  <c r="G13" i="3" a="1"/>
  <c r="G13" i="3" s="1"/>
  <c r="G15" i="3" a="1"/>
  <c r="G15" i="3" s="1"/>
  <c r="G20" i="3" a="1"/>
  <c r="G20" i="3" s="1"/>
  <c r="G14" i="3" a="1"/>
  <c r="G14" i="3" s="1"/>
  <c r="G8" i="3" a="1"/>
  <c r="G8" i="3" s="1"/>
  <c r="G21" i="3" a="1"/>
  <c r="G21" i="3" s="1"/>
  <c r="G9" i="3" a="1"/>
  <c r="G9" i="3" s="1"/>
  <c r="G16" i="3" a="1"/>
  <c r="G16" i="3" s="1"/>
  <c r="G10" i="3" a="1"/>
  <c r="G10" i="3" s="1"/>
  <c r="G17" i="3" a="1"/>
  <c r="G17" i="3" s="1"/>
  <c r="G35" i="3" s="1"/>
  <c r="G11" i="3" a="1"/>
  <c r="G11" i="3" s="1"/>
  <c r="G18" i="3" a="1"/>
  <c r="G18" i="3" s="1"/>
  <c r="G12" i="3" a="1"/>
  <c r="G12" i="3" s="1"/>
  <c r="D16" i="3" a="1"/>
  <c r="D16" i="3" s="1"/>
  <c r="D10" i="3" a="1"/>
  <c r="D10" i="3" s="1"/>
  <c r="D17" i="3" a="1"/>
  <c r="D17" i="3" s="1"/>
  <c r="D35" i="3" s="1"/>
  <c r="D11" i="3" a="1"/>
  <c r="D11" i="3" s="1"/>
  <c r="D12" i="3" a="1"/>
  <c r="D12" i="3" s="1"/>
  <c r="D18" i="3" a="1"/>
  <c r="D18" i="3" s="1"/>
  <c r="D19" i="3" a="1"/>
  <c r="D19" i="3" s="1"/>
  <c r="D13" i="3" a="1"/>
  <c r="D13" i="3" s="1"/>
  <c r="D20" i="3" a="1"/>
  <c r="D20" i="3" s="1"/>
  <c r="D14" i="3" a="1"/>
  <c r="D14" i="3" s="1"/>
  <c r="D8" i="3" a="1"/>
  <c r="D8" i="3" s="1"/>
  <c r="D21" i="3" a="1"/>
  <c r="D21" i="3" s="1"/>
  <c r="D15" i="3" a="1"/>
  <c r="D15" i="3" s="1"/>
  <c r="D9" i="3" a="1"/>
  <c r="D9" i="3" s="1"/>
  <c r="C21" i="3" a="1"/>
  <c r="C21" i="3" s="1"/>
  <c r="C35" i="3" s="1"/>
  <c r="C15" i="3" a="1"/>
  <c r="C15" i="3" s="1"/>
  <c r="C9" i="3" a="1"/>
  <c r="C9" i="3" s="1"/>
  <c r="C16" i="3" a="1"/>
  <c r="C16" i="3" s="1"/>
  <c r="C10" i="3" a="1"/>
  <c r="C10" i="3" s="1"/>
  <c r="C7" i="3" a="1"/>
  <c r="C7" i="3" s="1"/>
  <c r="C18" i="3" a="1"/>
  <c r="C18" i="3" s="1"/>
  <c r="C12" i="3" a="1"/>
  <c r="C12" i="3" s="1"/>
  <c r="C19" i="3" a="1"/>
  <c r="C19" i="3" s="1"/>
  <c r="C13" i="3" a="1"/>
  <c r="C13" i="3" s="1"/>
  <c r="C20" i="3" a="1"/>
  <c r="C20" i="3" s="1"/>
  <c r="C14" i="3" a="1"/>
  <c r="C14" i="3" s="1"/>
  <c r="C8" i="3" a="1"/>
  <c r="C8" i="3" s="1"/>
  <c r="C17" i="3" a="1"/>
  <c r="C17" i="3" s="1"/>
  <c r="C11" i="3" a="1"/>
  <c r="C11" i="3" s="1"/>
  <c r="F18" i="3" a="1"/>
  <c r="F18" i="3" s="1"/>
  <c r="F12" i="3" a="1"/>
  <c r="F12" i="3" s="1"/>
  <c r="F19" i="3" a="1"/>
  <c r="F19" i="3" s="1"/>
  <c r="F13" i="3" a="1"/>
  <c r="F13" i="3" s="1"/>
  <c r="F20" i="3" a="1"/>
  <c r="F20" i="3" s="1"/>
  <c r="F8" i="3" a="1"/>
  <c r="F8" i="3" s="1"/>
  <c r="F14" i="3" a="1"/>
  <c r="F14" i="3" s="1"/>
  <c r="F21" i="3" a="1"/>
  <c r="F21" i="3" s="1"/>
  <c r="F15" i="3" a="1"/>
  <c r="F15" i="3" s="1"/>
  <c r="F9" i="3" a="1"/>
  <c r="F9" i="3" s="1"/>
  <c r="F16" i="3" a="1"/>
  <c r="F16" i="3" s="1"/>
  <c r="F10" i="3" a="1"/>
  <c r="F10" i="3" s="1"/>
  <c r="F17" i="3" a="1"/>
  <c r="F17" i="3" s="1"/>
  <c r="F35" i="3" s="1"/>
  <c r="F11" i="3" a="1"/>
  <c r="F11" i="3" s="1"/>
  <c r="E17" i="3" a="1"/>
  <c r="E17" i="3" s="1"/>
  <c r="E35" i="3" s="1"/>
  <c r="E11" i="3" a="1"/>
  <c r="E11" i="3" s="1"/>
  <c r="E19" i="3" a="1"/>
  <c r="E19" i="3" s="1"/>
  <c r="E18" i="3" a="1"/>
  <c r="E18" i="3" s="1"/>
  <c r="E12" i="3" a="1"/>
  <c r="E12" i="3" s="1"/>
  <c r="E13" i="3" a="1"/>
  <c r="E13" i="3" s="1"/>
  <c r="E8" i="3" a="1"/>
  <c r="E8" i="3" s="1"/>
  <c r="E20" i="3" a="1"/>
  <c r="E20" i="3" s="1"/>
  <c r="E14" i="3" a="1"/>
  <c r="E14" i="3" s="1"/>
  <c r="E21" i="3" a="1"/>
  <c r="E21" i="3" s="1"/>
  <c r="E15" i="3" a="1"/>
  <c r="E15" i="3" s="1"/>
  <c r="E9" i="3" a="1"/>
  <c r="E9" i="3" s="1"/>
  <c r="E16" i="3" a="1"/>
  <c r="E16" i="3" s="1"/>
  <c r="E10" i="3" a="1"/>
  <c r="E10" i="3" s="1"/>
  <c r="G25" i="2"/>
  <c r="H25" i="2" s="1"/>
  <c r="G24" i="2"/>
  <c r="H24" i="2" s="1"/>
  <c r="G18" i="2"/>
  <c r="H18" i="2" s="1"/>
  <c r="G12" i="2"/>
  <c r="H12" i="2" s="1"/>
  <c r="F6" i="3" a="1"/>
  <c r="F6" i="3" s="1"/>
  <c r="F34" i="3" s="1"/>
  <c r="W24" i="3" s="1"/>
  <c r="G6" i="3" a="1"/>
  <c r="G6" i="3" s="1"/>
  <c r="G34" i="3" s="1"/>
  <c r="AA24" i="3" s="1"/>
  <c r="E6" i="3" a="1"/>
  <c r="E6" i="3" s="1"/>
  <c r="E34" i="3" s="1"/>
  <c r="S24" i="3" s="1"/>
  <c r="E7" i="3" a="1"/>
  <c r="E7" i="3" s="1"/>
  <c r="C6" i="3" a="1"/>
  <c r="C6" i="3" s="1"/>
  <c r="C34" i="3" s="1"/>
  <c r="K24" i="3" s="1"/>
  <c r="D7" i="3" a="1"/>
  <c r="D7" i="3" s="1"/>
  <c r="G7" i="3" a="1"/>
  <c r="G7" i="3" s="1"/>
  <c r="F7" i="3" a="1"/>
  <c r="F7" i="3" s="1"/>
  <c r="D6" i="3" a="1"/>
  <c r="D6" i="3" s="1"/>
  <c r="D34" i="3" s="1"/>
  <c r="O24" i="3" s="1"/>
  <c r="G19" i="2"/>
  <c r="H19" i="2" s="1"/>
  <c r="G13" i="2"/>
  <c r="H13" i="2" s="1"/>
  <c r="G17" i="2"/>
  <c r="H17" i="2" s="1"/>
  <c r="G23" i="2"/>
  <c r="H23" i="2" s="1"/>
  <c r="G16" i="2"/>
  <c r="H16" i="2" s="1"/>
  <c r="G21" i="2"/>
  <c r="H21" i="2" s="1"/>
  <c r="G15" i="2"/>
  <c r="H15" i="2" s="1"/>
  <c r="G22" i="2"/>
  <c r="H22" i="2" s="1"/>
  <c r="G11" i="2"/>
  <c r="H11" i="2" s="1"/>
  <c r="G20" i="2"/>
  <c r="H20" i="2" s="1"/>
  <c r="G14" i="2"/>
  <c r="H14" i="2" s="1"/>
  <c r="G25" i="5" l="1"/>
  <c r="R17" i="5" s="1"/>
  <c r="G26" i="5"/>
  <c r="F26" i="5"/>
  <c r="F25" i="5"/>
  <c r="N22" i="5" s="1"/>
  <c r="C27" i="5"/>
  <c r="J18" i="5" s="1"/>
  <c r="D27" i="5"/>
  <c r="N18" i="5" s="1"/>
  <c r="E25" i="5"/>
  <c r="J22" i="5" s="1"/>
  <c r="E26" i="5"/>
  <c r="D37" i="3"/>
  <c r="E36" i="3"/>
  <c r="C36" i="3"/>
  <c r="G37" i="3"/>
  <c r="F37" i="3"/>
  <c r="C37" i="3"/>
  <c r="E37" i="3"/>
  <c r="F36" i="3"/>
  <c r="D36" i="3"/>
  <c r="G36" i="3"/>
  <c r="AB25" i="3" s="1"/>
  <c r="E38" i="3" l="1"/>
  <c r="T26" i="3" s="1"/>
  <c r="U25" i="3" s="1"/>
  <c r="F27" i="5"/>
  <c r="N23" i="5" s="1"/>
  <c r="E27" i="5"/>
  <c r="J23" i="5" s="1"/>
  <c r="G27" i="5"/>
  <c r="R18" i="5" s="1"/>
  <c r="T25" i="3"/>
  <c r="F38" i="3"/>
  <c r="X26" i="3" s="1"/>
  <c r="Y25" i="3" s="1"/>
  <c r="X25" i="3"/>
  <c r="L25" i="3"/>
  <c r="C38" i="3"/>
  <c r="L26" i="3" s="1"/>
  <c r="M25" i="3" s="1"/>
  <c r="D38" i="3"/>
  <c r="P26" i="3" s="1"/>
  <c r="Q25" i="3" s="1"/>
  <c r="P25" i="3"/>
  <c r="G38" i="3"/>
  <c r="AB26" i="3" s="1"/>
  <c r="AC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<sst xmlns="http://schemas.openxmlformats.org/spreadsheetml/2006/main" count="99" uniqueCount="71">
  <si>
    <t>Chandoo.org</t>
  </si>
  <si>
    <t>KPI</t>
  </si>
  <si>
    <t>Sessions</t>
  </si>
  <si>
    <t>Visitors</t>
  </si>
  <si>
    <t>Time on Page</t>
  </si>
  <si>
    <t>Video Views</t>
  </si>
  <si>
    <t>Social Engagement</t>
  </si>
  <si>
    <t>Added to cart</t>
  </si>
  <si>
    <t>Transactions</t>
  </si>
  <si>
    <t>Revenue</t>
  </si>
  <si>
    <t>Cart Abandon %</t>
  </si>
  <si>
    <t>Repeat Order %</t>
  </si>
  <si>
    <t>New leads</t>
  </si>
  <si>
    <t>Unsubs</t>
  </si>
  <si>
    <t>Social Followers</t>
  </si>
  <si>
    <t>Quick Website KPI Dashboard</t>
  </si>
  <si>
    <t>Social Media visit %</t>
  </si>
  <si>
    <t>Conversion %</t>
  </si>
  <si>
    <r>
      <t xml:space="preserve">Website KPI </t>
    </r>
    <r>
      <rPr>
        <sz val="24"/>
        <color theme="1"/>
        <rFont val="Segoe UI Light"/>
        <family val="2"/>
      </rPr>
      <t>Dashboard</t>
    </r>
  </si>
  <si>
    <t>Calc type</t>
  </si>
  <si>
    <t>Total</t>
  </si>
  <si>
    <t>Average</t>
  </si>
  <si>
    <t>This week</t>
  </si>
  <si>
    <t>Trend</t>
  </si>
  <si>
    <t>Comments</t>
  </si>
  <si>
    <t>Video tends to bring in more leads and transactions.</t>
  </si>
  <si>
    <t>We will be getting to 50k followers on Insta by July.</t>
  </si>
  <si>
    <t>Revenue forecast for the year is $360k</t>
  </si>
  <si>
    <t>Last week</t>
  </si>
  <si>
    <t>Show on top?</t>
  </si>
  <si>
    <t>Tile #</t>
  </si>
  <si>
    <t>KPI Row</t>
  </si>
  <si>
    <t>Values</t>
  </si>
  <si>
    <t>Type</t>
  </si>
  <si>
    <t>Name</t>
  </si>
  <si>
    <t>Latest</t>
  </si>
  <si>
    <t>This week total</t>
  </si>
  <si>
    <t>Last week total</t>
  </si>
  <si>
    <t>Delta</t>
  </si>
  <si>
    <t>Tiles</t>
  </si>
  <si>
    <t>i</t>
  </si>
  <si>
    <t>High abandon % is a concern. Consider follow-ups.</t>
  </si>
  <si>
    <t xml:space="preserve">∆ </t>
  </si>
  <si>
    <t>Type KPI name here</t>
  </si>
  <si>
    <t>Specify up to 5 KPIs to show in tiles</t>
  </si>
  <si>
    <t>Summary type to show in dashboard</t>
  </si>
  <si>
    <t>Change the dates</t>
  </si>
  <si>
    <t>Quick Website KPI Dashboard - Tiles</t>
  </si>
  <si>
    <t>Want more?, try our KPI Templates</t>
  </si>
  <si>
    <t>Modify data</t>
  </si>
  <si>
    <t xml:space="preserve">This Week </t>
  </si>
  <si>
    <t>Last Week</t>
  </si>
  <si>
    <t>This Week Vs Last Week</t>
  </si>
  <si>
    <t>This Week Performance</t>
  </si>
  <si>
    <t>KPI row</t>
  </si>
  <si>
    <t>Tile</t>
  </si>
  <si>
    <t>This Week total</t>
  </si>
  <si>
    <t>Last Week Total</t>
  </si>
  <si>
    <t>Website KPI Dashboard</t>
  </si>
  <si>
    <t>Delta_</t>
  </si>
  <si>
    <t>Insights:</t>
  </si>
  <si>
    <t>There is 10% increase in the sessions in this week as compared to last week</t>
  </si>
  <si>
    <t>The number of people who visits the site is increased by 3% in this week</t>
  </si>
  <si>
    <t>19% Views have been increased in this week</t>
  </si>
  <si>
    <t>There is an increase in social engagement of about 25% whereas no as such increment in social followers</t>
  </si>
  <si>
    <t>8% of decrease is observed in social media visit% and added to cart feature</t>
  </si>
  <si>
    <t>Only 4% of transactions are incresed in this week</t>
  </si>
  <si>
    <t>Comparison of different KPI's in this week Vs last week</t>
  </si>
  <si>
    <t>A  great amount of increment is observed in revenue and conversion% that is &gt;30%</t>
  </si>
  <si>
    <t>At the same time, 23% decreased in repeat order % in this week</t>
  </si>
  <si>
    <t>If we observed Trendlines of each KPI, there is approximately constant increase for social followers. It is the only KPI which has decreased very less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</si>
</sst>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₹&quot;\ * #,##0.00_ ;_ &quot;₹&quot;\ * \-#,##0.00_ ;_ &quot;₹&quot;\ * &quot;-&quot;??_ ;_ @_ "/>
    <numFmt numFmtId="164" formatCode="0.0%"/>
    <numFmt numFmtId="165" formatCode="&quot;$&quot;#,##0"/>
    <numFmt numFmtId="166" formatCode="0.0"/>
    <numFmt numFmtId="167" formatCode="_-[$$-409]* #,##0.00_ ;_-[$$-409]* \-#,##0.00\ ;_-[$$-409]* &quot;-&quot;??_ ;_-@_ "/>
    <numFmt numFmtId="168" formatCode="_-[$$-409]* #,##0_ ;_-[$$-409]* \-#,##0\ ;_-[$$-409]* &quot;-&quot;??_ ;_-@_ "/>
    <numFmt numFmtId="169" formatCode="_-[$$-1009]* #,##0_-;\-[$$-1009]* #,##0_-;_-[$$-1009]* &quot;-&quot;_-;_-@_-"/>
  </numFmts>
  <fonts count="23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Segoe UI Black"/>
      <family val="2"/>
    </font>
    <font>
      <sz val="11"/>
      <color theme="9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 tint="0.14999847407452621"/>
      <name val="Georgia"/>
      <family val="1"/>
    </font>
    <font>
      <sz val="10"/>
      <color theme="1" tint="0.499984740745262"/>
      <name val="Webdings"/>
      <family val="1"/>
      <charset val="2"/>
    </font>
    <font>
      <sz val="8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8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10" fontId="0" fillId="0" borderId="1" xfId="1" applyNumberFormat="1" applyFont="1" applyBorder="1"/>
    <xf numFmtId="0" fontId="4" fillId="4" borderId="1" xfId="0" applyFont="1" applyFill="1" applyBorder="1"/>
    <xf numFmtId="16" fontId="4" fillId="4" borderId="1" xfId="0" applyNumberFormat="1" applyFont="1" applyFill="1" applyBorder="1"/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/>
    <xf numFmtId="0" fontId="0" fillId="5" borderId="0" xfId="0" applyFill="1"/>
    <xf numFmtId="0" fontId="5" fillId="5" borderId="0" xfId="0" applyFont="1" applyFill="1" applyAlignment="1">
      <alignment vertical="center"/>
    </xf>
    <xf numFmtId="0" fontId="4" fillId="0" borderId="0" xfId="0" applyFont="1"/>
    <xf numFmtId="0" fontId="4" fillId="6" borderId="2" xfId="0" applyFont="1" applyFill="1" applyBorder="1"/>
    <xf numFmtId="0" fontId="4" fillId="6" borderId="2" xfId="0" applyFont="1" applyFill="1" applyBorder="1" applyAlignment="1">
      <alignment horizontal="center"/>
    </xf>
    <xf numFmtId="0" fontId="0" fillId="0" borderId="2" xfId="0" applyBorder="1"/>
    <xf numFmtId="9" fontId="0" fillId="0" borderId="2" xfId="1" applyFont="1" applyBorder="1"/>
    <xf numFmtId="10" fontId="0" fillId="0" borderId="2" xfId="1" applyNumberFormat="1" applyFont="1" applyBorder="1"/>
    <xf numFmtId="0" fontId="0" fillId="7" borderId="2" xfId="0" applyFill="1" applyBorder="1"/>
    <xf numFmtId="0" fontId="9" fillId="0" borderId="0" xfId="0" applyFont="1" applyAlignment="1">
      <alignment horizontal="center" vertical="center"/>
    </xf>
    <xf numFmtId="9" fontId="0" fillId="7" borderId="2" xfId="1" applyFont="1" applyFill="1" applyBorder="1"/>
    <xf numFmtId="3" fontId="0" fillId="0" borderId="2" xfId="0" applyNumberFormat="1" applyBorder="1"/>
    <xf numFmtId="3" fontId="0" fillId="7" borderId="2" xfId="0" applyNumberFormat="1" applyFill="1" applyBorder="1"/>
    <xf numFmtId="165" fontId="0" fillId="7" borderId="2" xfId="0" applyNumberFormat="1" applyFill="1" applyBorder="1"/>
    <xf numFmtId="16" fontId="4" fillId="6" borderId="2" xfId="0" applyNumberFormat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9" fontId="8" fillId="0" borderId="2" xfId="0" applyNumberFormat="1" applyFont="1" applyBorder="1" applyAlignment="1">
      <alignment horizontal="right" vertical="center"/>
    </xf>
    <xf numFmtId="9" fontId="8" fillId="7" borderId="2" xfId="0" applyNumberFormat="1" applyFont="1" applyFill="1" applyBorder="1" applyAlignment="1">
      <alignment horizontal="right" vertical="center"/>
    </xf>
    <xf numFmtId="9" fontId="7" fillId="0" borderId="2" xfId="1" applyFont="1" applyBorder="1" applyAlignment="1">
      <alignment horizontal="right" vertical="center"/>
    </xf>
    <xf numFmtId="9" fontId="7" fillId="7" borderId="2" xfId="1" applyFont="1" applyFill="1" applyBorder="1" applyAlignment="1">
      <alignment horizontal="right" vertical="center"/>
    </xf>
    <xf numFmtId="0" fontId="10" fillId="6" borderId="2" xfId="0" applyFont="1" applyFill="1" applyBorder="1" applyAlignment="1">
      <alignment horizontal="right"/>
    </xf>
    <xf numFmtId="9" fontId="0" fillId="0" borderId="0" xfId="0" applyNumberFormat="1" applyAlignment="1">
      <alignment horizontal="center" vertical="center"/>
    </xf>
    <xf numFmtId="9" fontId="7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0" fillId="4" borderId="0" xfId="0" applyFill="1"/>
    <xf numFmtId="165" fontId="0" fillId="4" borderId="0" xfId="0" applyNumberFormat="1" applyFill="1" applyAlignment="1">
      <alignment horizontal="center" vertical="center"/>
    </xf>
    <xf numFmtId="9" fontId="7" fillId="4" borderId="0" xfId="0" applyNumberFormat="1" applyFont="1" applyFill="1" applyAlignment="1">
      <alignment horizontal="left" vertical="center"/>
    </xf>
    <xf numFmtId="9" fontId="0" fillId="4" borderId="0" xfId="0" applyNumberFormat="1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9" fontId="0" fillId="0" borderId="3" xfId="1" applyFont="1" applyBorder="1"/>
    <xf numFmtId="0" fontId="6" fillId="5" borderId="0" xfId="0" applyFont="1" applyFill="1" applyAlignment="1">
      <alignment horizontal="right" vertical="center"/>
    </xf>
    <xf numFmtId="0" fontId="0" fillId="9" borderId="0" xfId="0" applyFill="1"/>
    <xf numFmtId="0" fontId="4" fillId="7" borderId="3" xfId="0" applyFont="1" applyFill="1" applyBorder="1"/>
    <xf numFmtId="0" fontId="0" fillId="7" borderId="3" xfId="0" applyFill="1" applyBorder="1"/>
    <xf numFmtId="0" fontId="13" fillId="0" borderId="0" xfId="0" applyFont="1" applyAlignment="1">
      <alignment horizontal="center" vertical="center" wrapText="1"/>
    </xf>
    <xf numFmtId="166" fontId="0" fillId="0" borderId="2" xfId="0" applyNumberFormat="1" applyBorder="1"/>
    <xf numFmtId="0" fontId="12" fillId="0" borderId="0" xfId="0" applyFont="1"/>
    <xf numFmtId="0" fontId="0" fillId="2" borderId="0" xfId="0" applyFill="1"/>
    <xf numFmtId="0" fontId="15" fillId="0" borderId="0" xfId="2" applyFont="1" applyAlignment="1">
      <alignment horizontal="left" vertical="center"/>
    </xf>
    <xf numFmtId="0" fontId="1" fillId="10" borderId="0" xfId="0" applyFont="1" applyFill="1"/>
    <xf numFmtId="0" fontId="2" fillId="2" borderId="0" xfId="0" applyFont="1" applyFill="1" applyAlignment="1">
      <alignment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167" fontId="18" fillId="12" borderId="0" xfId="3" applyNumberFormat="1" applyFont="1" applyFill="1" applyAlignment="1">
      <alignment horizontal="left" vertical="top"/>
    </xf>
    <xf numFmtId="9" fontId="18" fillId="12" borderId="0" xfId="1" applyFont="1" applyFill="1" applyAlignment="1">
      <alignment horizontal="center" vertical="center"/>
    </xf>
    <xf numFmtId="169" fontId="18" fillId="12" borderId="0" xfId="3" applyNumberFormat="1" applyFont="1" applyFill="1" applyAlignment="1">
      <alignment vertical="top"/>
    </xf>
    <xf numFmtId="168" fontId="19" fillId="8" borderId="0" xfId="0" applyNumberFormat="1" applyFont="1" applyFill="1" applyAlignment="1">
      <alignment horizontal="center" vertical="center"/>
    </xf>
    <xf numFmtId="9" fontId="19" fillId="8" borderId="0" xfId="0" applyNumberFormat="1" applyFont="1" applyFill="1" applyAlignment="1">
      <alignment horizontal="center" vertical="center"/>
    </xf>
    <xf numFmtId="167" fontId="19" fillId="8" borderId="0" xfId="0" applyNumberFormat="1" applyFont="1" applyFill="1" applyAlignment="1">
      <alignment horizontal="center" vertical="center"/>
    </xf>
    <xf numFmtId="9" fontId="19" fillId="8" borderId="0" xfId="1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167" fontId="21" fillId="8" borderId="0" xfId="0" applyNumberFormat="1" applyFont="1" applyFill="1" applyAlignment="1">
      <alignment horizontal="center" vertical="center"/>
    </xf>
    <xf numFmtId="168" fontId="20" fillId="8" borderId="0" xfId="0" applyNumberFormat="1" applyFont="1" applyFill="1" applyAlignment="1">
      <alignment horizontal="center" vertical="center"/>
    </xf>
    <xf numFmtId="0" fontId="21" fillId="14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22" fillId="14" borderId="0" xfId="0" applyFon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1" fillId="1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9" fontId="18" fillId="12" borderId="0" xfId="1" applyFont="1" applyFill="1" applyAlignment="1">
      <alignment horizontal="center" vertical="center"/>
    </xf>
    <xf numFmtId="168" fontId="19" fillId="8" borderId="0" xfId="0" applyNumberFormat="1" applyFont="1" applyFill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3.emf"/><Relationship Id="rId7" Type="http://schemas.openxmlformats.org/officeDocument/2006/relationships/hyperlink" Target="https://chandoo.org/dbt/index.html" TargetMode="Externa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hyperlink" Target="https://chandoo.org/wp/" TargetMode="External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hyperlink" Target="https://chandoo.org/dbt/index.html" TargetMode="External"/><Relationship Id="rId1" Type="http://schemas.openxmlformats.org/officeDocument/2006/relationships/hyperlink" Target="https://chandoo.org/wp/" TargetMode="External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5" Type="http://schemas.openxmlformats.org/officeDocument/2006/relationships/image" Target="../media/image17.emf"/><Relationship Id="rId4" Type="http://schemas.openxmlformats.org/officeDocument/2006/relationships/image" Target="../media/image16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19.emf"/><Relationship Id="rId1" Type="http://schemas.openxmlformats.org/officeDocument/2006/relationships/image" Target="../media/image18.emf"/><Relationship Id="rId5" Type="http://schemas.openxmlformats.org/officeDocument/2006/relationships/image" Target="../media/image22.emf"/><Relationship Id="rId4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14287</xdr:rowOff>
        </xdr:from>
        <xdr:to>
          <xdr:col>3</xdr:col>
          <xdr:colOff>628650</xdr:colOff>
          <xdr:row>4</xdr:row>
          <xdr:rowOff>1233487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58D97E9B-6C7D-4978-82F2-CC84BF3D11F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K$24:$M$28" spid="_x0000_s22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66725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454819</xdr:colOff>
          <xdr:row>4</xdr:row>
          <xdr:rowOff>14287</xdr:rowOff>
        </xdr:from>
        <xdr:to>
          <xdr:col>5</xdr:col>
          <xdr:colOff>769144</xdr:colOff>
          <xdr:row>4</xdr:row>
          <xdr:rowOff>1233487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EF916BD-60D6-4E50-A2D6-D557DB3E9DD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O$24:$Q$28" spid="_x0000_s228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321719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23813</xdr:colOff>
          <xdr:row>4</xdr:row>
          <xdr:rowOff>14287</xdr:rowOff>
        </xdr:from>
        <xdr:to>
          <xdr:col>8</xdr:col>
          <xdr:colOff>852488</xdr:colOff>
          <xdr:row>4</xdr:row>
          <xdr:rowOff>1233487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010C9D2-AD3B-431F-8852-DD9CF109CB5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S$24:$U$28" spid="_x0000_s228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176713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564357</xdr:colOff>
          <xdr:row>4</xdr:row>
          <xdr:rowOff>14287</xdr:rowOff>
        </xdr:from>
        <xdr:to>
          <xdr:col>9</xdr:col>
          <xdr:colOff>1802607</xdr:colOff>
          <xdr:row>4</xdr:row>
          <xdr:rowOff>1233487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CE9C3545-E86B-4FB5-9C3E-9C432DA3B5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W$24:$Y$28" spid="_x0000_s228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031707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2419350</xdr:colOff>
          <xdr:row>4</xdr:row>
          <xdr:rowOff>14287</xdr:rowOff>
        </xdr:from>
        <xdr:to>
          <xdr:col>10</xdr:col>
          <xdr:colOff>0</xdr:colOff>
          <xdr:row>4</xdr:row>
          <xdr:rowOff>1233487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6C5258ED-4990-44AA-B914-B2C5678D1E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!$AA$24:$AC$28" spid="_x0000_s228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886700" y="757237"/>
              <a:ext cx="1238250" cy="1219200"/>
            </a:xfrm>
            <a:prstGeom prst="rect">
              <a:avLst/>
            </a:prstGeom>
            <a:noFill/>
            <a:ln>
              <a:solidFill>
                <a:schemeClr val="bg1">
                  <a:lumMod val="65000"/>
                </a:schemeClr>
              </a:solidFill>
            </a:ln>
            <a:effectLst>
              <a:outerShdw blurRad="127000" dist="127000" dir="5400000" sx="90000" sy="90000" algn="t" rotWithShape="0">
                <a:schemeClr val="tx1">
                  <a:alpha val="40000"/>
                </a:scheme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0</xdr:colOff>
      <xdr:row>2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F38E795-5FB0-46A3-AC6E-BD0167FD394F}"/>
            </a:ext>
          </a:extLst>
        </xdr:cNvPr>
        <xdr:cNvSpPr/>
      </xdr:nvSpPr>
      <xdr:spPr>
        <a:xfrm>
          <a:off x="266700" y="742950"/>
          <a:ext cx="9067800" cy="333375"/>
        </a:xfrm>
        <a:prstGeom prst="roundRect">
          <a:avLst>
            <a:gd name="adj" fmla="val 5239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This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week performance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|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Summary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>
              <a:outerShdw blurRad="50800" dist="38100" dir="5400000" algn="t" rotWithShape="0">
                <a:schemeClr val="bg1">
                  <a:lumMod val="95000"/>
                  <a:alpha val="40000"/>
                </a:schemeClr>
              </a:outerShdw>
            </a:effectLst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4543E5A-2420-4CEF-8398-189861D38299}"/>
            </a:ext>
          </a:extLst>
        </xdr:cNvPr>
        <xdr:cNvSpPr/>
      </xdr:nvSpPr>
      <xdr:spPr>
        <a:xfrm>
          <a:off x="266700" y="2705100"/>
          <a:ext cx="9067800" cy="333375"/>
        </a:xfrm>
        <a:prstGeom prst="roundRect">
          <a:avLst>
            <a:gd name="adj" fmla="val 5239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This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week vs. Last week 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| Details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>
              <a:outerShdw blurRad="50800" dist="38100" dir="5400000" algn="t" rotWithShape="0">
                <a:schemeClr val="bg1">
                  <a:lumMod val="95000"/>
                  <a:alpha val="40000"/>
                </a:schemeClr>
              </a:outerShdw>
            </a:effectLst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12</xdr:col>
      <xdr:colOff>9525</xdr:colOff>
      <xdr:row>2</xdr:row>
      <xdr:rowOff>0</xdr:rowOff>
    </xdr:from>
    <xdr:to>
      <xdr:col>16</xdr:col>
      <xdr:colOff>9525</xdr:colOff>
      <xdr:row>3</xdr:row>
      <xdr:rowOff>0</xdr:rowOff>
    </xdr:to>
    <xdr:sp macro="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53F3947-E036-450E-83DF-6B67FB657087}"/>
            </a:ext>
          </a:extLst>
        </xdr:cNvPr>
        <xdr:cNvSpPr/>
      </xdr:nvSpPr>
      <xdr:spPr>
        <a:xfrm>
          <a:off x="9486900" y="742950"/>
          <a:ext cx="2438400" cy="333375"/>
        </a:xfrm>
        <a:prstGeom prst="roundRect">
          <a:avLst>
            <a:gd name="adj" fmla="val 8839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</a:rPr>
            <a:t>Created by Chandoo.org</a:t>
          </a:r>
        </a:p>
      </xdr:txBody>
    </xdr:sp>
    <xdr:clientData/>
  </xdr:twoCellAnchor>
  <xdr:twoCellAnchor editAs="oneCell">
    <xdr:from>
      <xdr:col>12</xdr:col>
      <xdr:colOff>0</xdr:colOff>
      <xdr:row>4</xdr:row>
      <xdr:rowOff>1</xdr:rowOff>
    </xdr:from>
    <xdr:to>
      <xdr:col>16</xdr:col>
      <xdr:colOff>19050</xdr:colOff>
      <xdr:row>11</xdr:row>
      <xdr:rowOff>1</xdr:rowOff>
    </xdr:to>
    <xdr:pic>
      <xdr:nvPicPr>
        <xdr:cNvPr id="12" name="Pictur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434947F-6930-4CAD-88DA-42EF32564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66826"/>
          <a:ext cx="2457450" cy="245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137961</xdr:colOff>
      <xdr:row>0</xdr:row>
      <xdr:rowOff>0</xdr:rowOff>
    </xdr:from>
    <xdr:to>
      <xdr:col>15</xdr:col>
      <xdr:colOff>490690</xdr:colOff>
      <xdr:row>1</xdr:row>
      <xdr:rowOff>38182</xdr:rowOff>
    </xdr:to>
    <xdr:pic>
      <xdr:nvPicPr>
        <xdr:cNvPr id="14" name="Picture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84713B-4415-433A-8570-301B1EE40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5336" y="0"/>
          <a:ext cx="2181529" cy="5906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2</xdr:row>
      <xdr:rowOff>0</xdr:rowOff>
    </xdr:from>
    <xdr:to>
      <xdr:col>24</xdr:col>
      <xdr:colOff>9525</xdr:colOff>
      <xdr:row>3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E636F-7A86-4294-AE1D-274390542646}"/>
            </a:ext>
          </a:extLst>
        </xdr:cNvPr>
        <xdr:cNvSpPr/>
      </xdr:nvSpPr>
      <xdr:spPr>
        <a:xfrm>
          <a:off x="9486900" y="742950"/>
          <a:ext cx="2438400" cy="333375"/>
        </a:xfrm>
        <a:prstGeom prst="roundRect">
          <a:avLst>
            <a:gd name="adj" fmla="val 8839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</a:rPr>
            <a:t>Created by Chandoo.org</a:t>
          </a:r>
        </a:p>
      </xdr:txBody>
    </xdr:sp>
    <xdr:clientData/>
  </xdr:twoCellAnchor>
  <xdr:twoCellAnchor editAs="oneCell">
    <xdr:from>
      <xdr:col>20</xdr:col>
      <xdr:colOff>0</xdr:colOff>
      <xdr:row>4</xdr:row>
      <xdr:rowOff>1</xdr:rowOff>
    </xdr:from>
    <xdr:to>
      <xdr:col>24</xdr:col>
      <xdr:colOff>19050</xdr:colOff>
      <xdr:row>16</xdr:row>
      <xdr:rowOff>171451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8FD3DA-A51F-4604-AACA-601A539A8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66826"/>
          <a:ext cx="2457450" cy="2457450"/>
        </a:xfrm>
        <a:prstGeom prst="rect">
          <a:avLst/>
        </a:prstGeom>
      </xdr:spPr>
    </xdr:pic>
    <xdr:clientData/>
  </xdr:twoCellAnchor>
  <xdr:twoCellAnchor editAs="oneCell">
    <xdr:from>
      <xdr:col>20</xdr:col>
      <xdr:colOff>137961</xdr:colOff>
      <xdr:row>0</xdr:row>
      <xdr:rowOff>9525</xdr:rowOff>
    </xdr:from>
    <xdr:to>
      <xdr:col>23</xdr:col>
      <xdr:colOff>490690</xdr:colOff>
      <xdr:row>1</xdr:row>
      <xdr:rowOff>9607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0B313-BF54-4B32-92B2-8B30F114B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7236" y="9525"/>
          <a:ext cx="2181529" cy="5906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82550</xdr:rowOff>
        </xdr:from>
        <xdr:to>
          <xdr:col>2</xdr:col>
          <xdr:colOff>414020</xdr:colOff>
          <xdr:row>6</xdr:row>
          <xdr:rowOff>452120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4FDF92F6-AB93-F9B4-E342-2CCB11FD197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_1!$I$16:$K$19" spid="_x0000_s52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463550"/>
              <a:ext cx="2217420" cy="12649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425450</xdr:colOff>
          <xdr:row>3</xdr:row>
          <xdr:rowOff>76200</xdr:rowOff>
        </xdr:from>
        <xdr:to>
          <xdr:col>4</xdr:col>
          <xdr:colOff>402590</xdr:colOff>
          <xdr:row>6</xdr:row>
          <xdr:rowOff>453390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26DAC10-BDC0-076B-E95D-9646DA7A4AB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_1!$M$16:$O$19" spid="_x0000_s525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228850" y="457200"/>
              <a:ext cx="2275840" cy="12725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527050</xdr:colOff>
          <xdr:row>3</xdr:row>
          <xdr:rowOff>80434</xdr:rowOff>
        </xdr:from>
        <xdr:to>
          <xdr:col>6</xdr:col>
          <xdr:colOff>1102783</xdr:colOff>
          <xdr:row>6</xdr:row>
          <xdr:rowOff>475404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EE42B945-8AE0-FBAF-C1E4-94330BAF44A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_1!$I$21:$K$24" spid="_x0000_s525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624917" y="766234"/>
              <a:ext cx="2099733" cy="12839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1286933</xdr:colOff>
          <xdr:row>3</xdr:row>
          <xdr:rowOff>80433</xdr:rowOff>
        </xdr:from>
        <xdr:to>
          <xdr:col>7</xdr:col>
          <xdr:colOff>1308100</xdr:colOff>
          <xdr:row>6</xdr:row>
          <xdr:rowOff>450003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66E15BB8-0463-3D8E-4F28-407BF01275E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_1!$M$21:$O$24" spid="_x0000_s525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908800" y="766233"/>
              <a:ext cx="2087033" cy="12585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1447800</xdr:colOff>
          <xdr:row>3</xdr:row>
          <xdr:rowOff>88899</xdr:rowOff>
        </xdr:from>
        <xdr:to>
          <xdr:col>7</xdr:col>
          <xdr:colOff>3543300</xdr:colOff>
          <xdr:row>6</xdr:row>
          <xdr:rowOff>458469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74F7EC05-7671-24F2-990C-222FACD71F4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les_1!$Q$16:$S$19" spid="_x0000_s525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135533" y="774699"/>
              <a:ext cx="2095500" cy="12585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6082F8-6930-4376-BA92-50798187C13E}" name="Table3" displayName="Table3" ref="B10:H25" totalsRowShown="0" headerRowDxfId="8" dataDxfId="7">
  <autoFilter ref="B10:H25" xr:uid="{796082F8-6930-4376-BA92-50798187C13E}"/>
  <tableColumns count="7">
    <tableColumn id="1" xr3:uid="{D1BCB95B-4B27-4064-A75F-1031F935538F}" name="KPI" dataDxfId="6">
      <calculatedColumnFormula>Data!B5</calculatedColumnFormula>
    </tableColumn>
    <tableColumn id="2" xr3:uid="{7B44554A-3D6F-41B8-A840-3C708A54FF9A}" name="This Week " dataDxfId="5">
      <calculatedColumnFormula>SUBTOTAL(IF(Data!D5="Total",9,1),Data!L5:R5)</calculatedColumnFormula>
    </tableColumn>
    <tableColumn id="3" xr3:uid="{F1586577-FBDD-47FB-A778-D015FC7FF8BB}" name="Last Week" dataDxfId="4">
      <calculatedColumnFormula>SUBTOTAL(IF(Data!D5="Total",9,1),Data!E5:K5)</calculatedColumnFormula>
    </tableColumn>
    <tableColumn id="4" xr3:uid="{8E3E5BDF-96ED-49E7-A960-4918B11927ED}" name="Delta" dataDxfId="3" dataCellStyle="Percent">
      <calculatedColumnFormula>($C11/$D11)-1</calculatedColumnFormula>
    </tableColumn>
    <tableColumn id="5" xr3:uid="{E94472D7-BC52-42F4-8B83-B13E9B8DB977}" name="Delta_" dataDxfId="2" dataCellStyle="Percent">
      <calculatedColumnFormula>($C11/$D11)-1</calculatedColumnFormula>
    </tableColumn>
    <tableColumn id="6" xr3:uid="{D0B82A98-FA0F-431D-9718-8F554DB2A876}" name="Trend" dataDxfId="1"/>
    <tableColumn id="7" xr3:uid="{1E2FFD24-D83F-40C7-BD7F-E22FEE2BB914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539F-219A-403C-869E-49CBFAF30540}">
  <dimension ref="A2:B12"/>
  <sheetViews>
    <sheetView zoomScale="120" zoomScaleNormal="120" workbookViewId="0">
      <selection activeCell="C14" sqref="C14"/>
    </sheetView>
  </sheetViews>
  <sheetFormatPr defaultRowHeight="14.4" x14ac:dyDescent="0.3"/>
  <sheetData>
    <row r="2" spans="1:2" x14ac:dyDescent="0.3">
      <c r="B2" t="s">
        <v>60</v>
      </c>
    </row>
    <row r="3" spans="1:2" x14ac:dyDescent="0.3">
      <c r="B3" t="s">
        <v>67</v>
      </c>
    </row>
    <row r="4" spans="1:2" x14ac:dyDescent="0.3">
      <c r="A4">
        <v>1</v>
      </c>
      <c r="B4" t="s">
        <v>61</v>
      </c>
    </row>
    <row r="5" spans="1:2" x14ac:dyDescent="0.3">
      <c r="A5">
        <v>2</v>
      </c>
      <c r="B5" t="s">
        <v>62</v>
      </c>
    </row>
    <row r="6" spans="1:2" x14ac:dyDescent="0.3">
      <c r="A6">
        <v>3</v>
      </c>
      <c r="B6" t="s">
        <v>63</v>
      </c>
    </row>
    <row r="7" spans="1:2" x14ac:dyDescent="0.3">
      <c r="A7">
        <v>4</v>
      </c>
      <c r="B7" t="s">
        <v>64</v>
      </c>
    </row>
    <row r="8" spans="1:2" x14ac:dyDescent="0.3">
      <c r="A8">
        <v>5</v>
      </c>
      <c r="B8" t="s">
        <v>65</v>
      </c>
    </row>
    <row r="9" spans="1:2" x14ac:dyDescent="0.3">
      <c r="A9">
        <v>6</v>
      </c>
      <c r="B9" t="s">
        <v>66</v>
      </c>
    </row>
    <row r="10" spans="1:2" x14ac:dyDescent="0.3">
      <c r="A10">
        <v>7</v>
      </c>
      <c r="B10" t="s">
        <v>68</v>
      </c>
    </row>
    <row r="11" spans="1:2" x14ac:dyDescent="0.3">
      <c r="A11">
        <v>8</v>
      </c>
      <c r="B11" t="s">
        <v>69</v>
      </c>
    </row>
    <row r="12" spans="1:2" x14ac:dyDescent="0.3">
      <c r="A12">
        <v>9</v>
      </c>
      <c r="B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61ED-BB37-4845-AF73-859BB0DD493B}">
  <sheetPr>
    <pageSetUpPr fitToPage="1"/>
  </sheetPr>
  <dimension ref="A1:P27"/>
  <sheetViews>
    <sheetView showGridLines="0" topLeftCell="A5" zoomScaleNormal="100" workbookViewId="0">
      <selection activeCell="I11" sqref="I11"/>
    </sheetView>
  </sheetViews>
  <sheetFormatPr defaultRowHeight="14.4" x14ac:dyDescent="0.3"/>
  <cols>
    <col min="1" max="1" width="2.5546875" customWidth="1"/>
    <col min="2" max="2" width="3" customWidth="1"/>
    <col min="4" max="4" width="11.88671875" customWidth="1"/>
    <col min="5" max="6" width="13.88671875" customWidth="1"/>
    <col min="7" max="7" width="6.5546875" customWidth="1"/>
    <col min="8" max="8" width="6.109375" customWidth="1"/>
    <col min="9" max="9" width="13.5546875" customWidth="1"/>
    <col min="10" max="10" width="54.88671875" customWidth="1"/>
    <col min="11" max="11" width="3.109375" customWidth="1"/>
    <col min="12" max="12" width="3.5546875" customWidth="1"/>
  </cols>
  <sheetData>
    <row r="1" spans="1:16" s="11" customFormat="1" ht="43.5" customHeight="1" x14ac:dyDescent="0.3">
      <c r="A1" s="46"/>
      <c r="B1" s="12" t="s">
        <v>18</v>
      </c>
      <c r="J1" s="45" t="str">
        <f>"Week ending on "&amp;TEXT(Data!R4,"d mmm yyyy")</f>
        <v>Week ending on 26 Apr 2020</v>
      </c>
    </row>
    <row r="3" spans="1:16" ht="26.25" customHeight="1" x14ac:dyDescent="0.3"/>
    <row r="4" spans="1:16" x14ac:dyDescent="0.3">
      <c r="M4" s="78" t="s">
        <v>48</v>
      </c>
      <c r="N4" s="78"/>
      <c r="O4" s="78"/>
      <c r="P4" s="78"/>
    </row>
    <row r="5" spans="1:16" ht="98.25" customHeight="1" x14ac:dyDescent="0.3">
      <c r="B5" s="41" t="s">
        <v>40</v>
      </c>
      <c r="K5" s="41" t="s">
        <v>40</v>
      </c>
    </row>
    <row r="7" spans="1:16" ht="26.25" customHeight="1" x14ac:dyDescent="0.3"/>
    <row r="8" spans="1:16" ht="9" customHeight="1" x14ac:dyDescent="0.3"/>
    <row r="9" spans="1:16" x14ac:dyDescent="0.3">
      <c r="E9" s="26" t="s">
        <v>22</v>
      </c>
      <c r="F9" s="26" t="s">
        <v>28</v>
      </c>
    </row>
    <row r="10" spans="1:16" x14ac:dyDescent="0.3">
      <c r="B10" s="41" t="s">
        <v>40</v>
      </c>
      <c r="C10" s="14" t="str">
        <f>Data!B4</f>
        <v>KPI</v>
      </c>
      <c r="D10" s="14"/>
      <c r="E10" s="25">
        <f>Data!R4</f>
        <v>43947</v>
      </c>
      <c r="F10" s="25">
        <f>Data!K4</f>
        <v>43940</v>
      </c>
      <c r="G10" s="31" t="s">
        <v>42</v>
      </c>
      <c r="H10" s="14"/>
      <c r="I10" s="15" t="s">
        <v>23</v>
      </c>
      <c r="J10" s="14" t="s">
        <v>24</v>
      </c>
      <c r="K10" s="41" t="s">
        <v>40</v>
      </c>
    </row>
    <row r="11" spans="1:16" x14ac:dyDescent="0.3">
      <c r="B11" s="20"/>
      <c r="C11" s="16" t="str">
        <f>Data!B5</f>
        <v>Sessions</v>
      </c>
      <c r="D11" s="16"/>
      <c r="E11" s="22">
        <f>SUBTOTAL(IF(Data!$D5="Total",9,1),Data!L5:R5)</f>
        <v>129735</v>
      </c>
      <c r="F11" s="22">
        <f>SUBTOTAL(IF(Data!$D5="Total",9,1),Data!E5:K5)</f>
        <v>117729</v>
      </c>
      <c r="G11" s="29">
        <f t="shared" ref="G11:G25" si="0">E11/F11-1</f>
        <v>0.10197997095023315</v>
      </c>
      <c r="H11" s="27">
        <f>G11</f>
        <v>0.10197997095023315</v>
      </c>
      <c r="I11" s="16"/>
      <c r="J11" s="16"/>
    </row>
    <row r="12" spans="1:16" x14ac:dyDescent="0.3">
      <c r="B12" s="20"/>
      <c r="C12" s="19" t="str">
        <f>Data!B6</f>
        <v>Visitors</v>
      </c>
      <c r="D12" s="19"/>
      <c r="E12" s="23">
        <f>SUBTOTAL(IF(Data!$D6="Total",9,1),Data!L6:R6)</f>
        <v>68792</v>
      </c>
      <c r="F12" s="23">
        <f>SUBTOTAL(IF(Data!$D6="Total",9,1),Data!E6:K6)</f>
        <v>66536</v>
      </c>
      <c r="G12" s="30">
        <f t="shared" si="0"/>
        <v>3.3906456655043993E-2</v>
      </c>
      <c r="H12" s="28">
        <f t="shared" ref="H12:H25" si="1">G12</f>
        <v>3.3906456655043993E-2</v>
      </c>
      <c r="I12" s="19"/>
      <c r="J12" s="19"/>
    </row>
    <row r="13" spans="1:16" x14ac:dyDescent="0.3">
      <c r="B13" s="20"/>
      <c r="C13" s="16" t="str">
        <f>Data!B7</f>
        <v>Time on Page</v>
      </c>
      <c r="D13" s="16"/>
      <c r="E13" s="50">
        <f>SUBTOTAL(IF(Data!$D7="Total",9,1),Data!L7:R7)</f>
        <v>125.14285714285714</v>
      </c>
      <c r="F13" s="50">
        <f>SUBTOTAL(IF(Data!$D7="Total",9,1),Data!E7:K7)</f>
        <v>176.42857142857142</v>
      </c>
      <c r="G13" s="29">
        <f t="shared" si="0"/>
        <v>-0.29068825910931173</v>
      </c>
      <c r="H13" s="27">
        <f t="shared" si="1"/>
        <v>-0.29068825910931173</v>
      </c>
      <c r="I13" s="16"/>
      <c r="J13" s="16"/>
    </row>
    <row r="14" spans="1:16" x14ac:dyDescent="0.3">
      <c r="B14" s="20">
        <v>1</v>
      </c>
      <c r="C14" s="19" t="str">
        <f>Data!B8</f>
        <v>Video Views</v>
      </c>
      <c r="D14" s="19"/>
      <c r="E14" s="23">
        <f>SUBTOTAL(IF(Data!$D8="Total",9,1),Data!L8:R8)</f>
        <v>32038</v>
      </c>
      <c r="F14" s="23">
        <f>SUBTOTAL(IF(Data!$D8="Total",9,1),Data!E8:K8)</f>
        <v>26990</v>
      </c>
      <c r="G14" s="30">
        <f t="shared" si="0"/>
        <v>0.18703223416080039</v>
      </c>
      <c r="H14" s="28">
        <f t="shared" si="1"/>
        <v>0.18703223416080039</v>
      </c>
      <c r="I14" s="19"/>
      <c r="J14" s="19" t="s">
        <v>25</v>
      </c>
    </row>
    <row r="15" spans="1:16" x14ac:dyDescent="0.3">
      <c r="B15" s="20"/>
      <c r="C15" s="16" t="str">
        <f>Data!B9</f>
        <v>Social Engagement</v>
      </c>
      <c r="D15" s="16"/>
      <c r="E15" s="22">
        <f>SUBTOTAL(IF(Data!$D9="Total",9,1),Data!L9:R9)</f>
        <v>747</v>
      </c>
      <c r="F15" s="22">
        <f>SUBTOTAL(IF(Data!$D9="Total",9,1),Data!E9:K9)</f>
        <v>597</v>
      </c>
      <c r="G15" s="29">
        <f t="shared" si="0"/>
        <v>0.25125628140703515</v>
      </c>
      <c r="H15" s="27">
        <f t="shared" si="1"/>
        <v>0.25125628140703515</v>
      </c>
      <c r="I15" s="16"/>
      <c r="J15" s="16"/>
    </row>
    <row r="16" spans="1:16" x14ac:dyDescent="0.3">
      <c r="B16" s="20"/>
      <c r="C16" s="19" t="str">
        <f>Data!B10</f>
        <v>New leads</v>
      </c>
      <c r="D16" s="19"/>
      <c r="E16" s="23">
        <f>SUBTOTAL(IF(Data!$D10="Total",9,1),Data!L10:R10)</f>
        <v>316</v>
      </c>
      <c r="F16" s="23">
        <f>SUBTOTAL(IF(Data!$D10="Total",9,1),Data!E10:K10)</f>
        <v>454</v>
      </c>
      <c r="G16" s="30">
        <f t="shared" si="0"/>
        <v>-0.30396475770925113</v>
      </c>
      <c r="H16" s="28">
        <f t="shared" si="1"/>
        <v>-0.30396475770925113</v>
      </c>
      <c r="I16" s="19"/>
      <c r="J16" s="19"/>
    </row>
    <row r="17" spans="2:11" x14ac:dyDescent="0.3">
      <c r="B17" s="20"/>
      <c r="C17" s="16" t="str">
        <f>Data!B11</f>
        <v>Unsubs</v>
      </c>
      <c r="D17" s="16"/>
      <c r="E17" s="22">
        <f>SUBTOTAL(IF(Data!$D11="Total",9,1),Data!L11:R11)</f>
        <v>28</v>
      </c>
      <c r="F17" s="22">
        <f>SUBTOTAL(IF(Data!$D11="Total",9,1),Data!E11:K11)</f>
        <v>33</v>
      </c>
      <c r="G17" s="29">
        <f t="shared" si="0"/>
        <v>-0.15151515151515149</v>
      </c>
      <c r="H17" s="27">
        <f t="shared" si="1"/>
        <v>-0.15151515151515149</v>
      </c>
      <c r="I17" s="16"/>
      <c r="J17" s="16"/>
    </row>
    <row r="18" spans="2:11" x14ac:dyDescent="0.3">
      <c r="B18" s="20"/>
      <c r="C18" s="19" t="str">
        <f>Data!B12</f>
        <v>Social Followers</v>
      </c>
      <c r="D18" s="19"/>
      <c r="E18" s="23">
        <f>SUBTOTAL(IF(Data!$D12="Total",9,1),Data!L12:R12)</f>
        <v>33188.142857142855</v>
      </c>
      <c r="F18" s="23">
        <f>SUBTOTAL(IF(Data!$D12="Total",9,1),Data!E12:K12)</f>
        <v>33109.428571428572</v>
      </c>
      <c r="G18" s="30">
        <f t="shared" si="0"/>
        <v>2.3773978927019712E-3</v>
      </c>
      <c r="H18" s="28">
        <f t="shared" si="1"/>
        <v>2.3773978927019712E-3</v>
      </c>
      <c r="I18" s="19"/>
      <c r="J18" s="19" t="s">
        <v>26</v>
      </c>
    </row>
    <row r="19" spans="2:11" x14ac:dyDescent="0.3">
      <c r="B19" s="20"/>
      <c r="C19" s="16" t="str">
        <f>Data!B13</f>
        <v>Social Media visit %</v>
      </c>
      <c r="D19" s="16"/>
      <c r="E19" s="17">
        <f>SUBTOTAL(IF(Data!$D13="Total",9,1),Data!L13:R13)</f>
        <v>0.23714285714285713</v>
      </c>
      <c r="F19" s="17">
        <f>SUBTOTAL(IF(Data!$D13="Total",9,1),Data!E13:K13)</f>
        <v>0.25857142857142856</v>
      </c>
      <c r="G19" s="29">
        <f t="shared" si="0"/>
        <v>-8.2872928176795591E-2</v>
      </c>
      <c r="H19" s="27">
        <f t="shared" si="1"/>
        <v>-8.2872928176795591E-2</v>
      </c>
      <c r="I19" s="16"/>
      <c r="J19" s="16"/>
    </row>
    <row r="20" spans="2:11" x14ac:dyDescent="0.3">
      <c r="B20" s="20"/>
      <c r="C20" s="19" t="str">
        <f>Data!B14</f>
        <v>Added to cart</v>
      </c>
      <c r="D20" s="19"/>
      <c r="E20" s="23">
        <f>SUBTOTAL(IF(Data!$D14="Total",9,1),Data!L14:R14)</f>
        <v>496</v>
      </c>
      <c r="F20" s="23">
        <f>SUBTOTAL(IF(Data!$D14="Total",9,1),Data!E14:K14)</f>
        <v>538.5</v>
      </c>
      <c r="G20" s="30">
        <f t="shared" si="0"/>
        <v>-7.8922934076137374E-2</v>
      </c>
      <c r="H20" s="28">
        <f t="shared" si="1"/>
        <v>-7.8922934076137374E-2</v>
      </c>
      <c r="I20" s="19"/>
      <c r="J20" s="19"/>
    </row>
    <row r="21" spans="2:11" x14ac:dyDescent="0.3">
      <c r="B21" s="20"/>
      <c r="C21" s="16" t="str">
        <f>Data!B15</f>
        <v>Transactions</v>
      </c>
      <c r="D21" s="16"/>
      <c r="E21" s="22">
        <f>SUBTOTAL(IF(Data!$D15="Total",9,1),Data!L15:R15)</f>
        <v>362.5</v>
      </c>
      <c r="F21" s="22">
        <f>SUBTOTAL(IF(Data!$D15="Total",9,1),Data!E15:K15)</f>
        <v>348.5</v>
      </c>
      <c r="G21" s="29">
        <f t="shared" si="0"/>
        <v>4.0172166427546729E-2</v>
      </c>
      <c r="H21" s="27">
        <f t="shared" si="1"/>
        <v>4.0172166427546729E-2</v>
      </c>
      <c r="I21" s="16"/>
      <c r="J21" s="16"/>
    </row>
    <row r="22" spans="2:11" ht="15" x14ac:dyDescent="0.35">
      <c r="B22" s="20">
        <v>1</v>
      </c>
      <c r="C22" s="19" t="str">
        <f>Data!B16</f>
        <v>Revenue</v>
      </c>
      <c r="D22" s="19"/>
      <c r="E22" s="24">
        <f>SUBTOTAL(IF(Data!$D16="Total",9,1),Data!L16:R16)</f>
        <v>6904</v>
      </c>
      <c r="F22" s="24">
        <f>SUBTOTAL(IF(Data!$D16="Total",9,1),Data!E16:K16)</f>
        <v>5256.5</v>
      </c>
      <c r="G22" s="30">
        <f t="shared" si="0"/>
        <v>0.31342147816988497</v>
      </c>
      <c r="H22" s="28">
        <f t="shared" si="1"/>
        <v>0.31342147816988497</v>
      </c>
      <c r="I22" s="19"/>
      <c r="J22" s="19" t="s">
        <v>27</v>
      </c>
      <c r="K22" s="51"/>
    </row>
    <row r="23" spans="2:11" x14ac:dyDescent="0.3">
      <c r="B23" s="20"/>
      <c r="C23" s="16" t="str">
        <f>Data!B17</f>
        <v>Cart Abandon %</v>
      </c>
      <c r="D23" s="16"/>
      <c r="E23" s="17">
        <f>SUBTOTAL(IF(Data!$D17="Total",9,1),Data!L17:R17)</f>
        <v>0.30740686344564488</v>
      </c>
      <c r="F23" s="17">
        <f>SUBTOTAL(IF(Data!$D17="Total",9,1),Data!E17:K17)</f>
        <v>0.34050149576155514</v>
      </c>
      <c r="G23" s="29">
        <f t="shared" si="0"/>
        <v>-9.7193794235446274E-2</v>
      </c>
      <c r="H23" s="27">
        <f t="shared" si="1"/>
        <v>-9.7193794235446274E-2</v>
      </c>
      <c r="I23" s="16"/>
      <c r="J23" s="16" t="s">
        <v>41</v>
      </c>
    </row>
    <row r="24" spans="2:11" x14ac:dyDescent="0.3">
      <c r="B24" s="20">
        <v>1</v>
      </c>
      <c r="C24" s="19" t="str">
        <f>Data!B18</f>
        <v>Repeat Order %</v>
      </c>
      <c r="D24" s="19"/>
      <c r="E24" s="21">
        <f>SUBTOTAL(IF(Data!$D18="Total",9,1),Data!L18:R18)</f>
        <v>0.10285714285714287</v>
      </c>
      <c r="F24" s="21">
        <f>SUBTOTAL(IF(Data!$D18="Total",9,1),Data!E18:K18)</f>
        <v>0.13428571428571426</v>
      </c>
      <c r="G24" s="30">
        <f t="shared" si="0"/>
        <v>-0.23404255319148914</v>
      </c>
      <c r="H24" s="28">
        <f t="shared" si="1"/>
        <v>-0.23404255319148914</v>
      </c>
      <c r="I24" s="19"/>
      <c r="J24" s="19"/>
    </row>
    <row r="25" spans="2:11" x14ac:dyDescent="0.3">
      <c r="B25" s="20">
        <v>1</v>
      </c>
      <c r="C25" s="16" t="str">
        <f>Data!B19</f>
        <v>Conversion %</v>
      </c>
      <c r="D25" s="16"/>
      <c r="E25" s="18">
        <f>SUBTOTAL(IF(Data!$D19="Total",9,1),Data!L19:R19)</f>
        <v>1.968928861928982E-2</v>
      </c>
      <c r="F25" s="18">
        <f>SUBTOTAL(IF(Data!$D19="Total",9,1),Data!E19:K19)</f>
        <v>1.4538437008143511E-2</v>
      </c>
      <c r="G25" s="29">
        <f t="shared" si="0"/>
        <v>0.35429197844727933</v>
      </c>
      <c r="H25" s="27">
        <f t="shared" si="1"/>
        <v>0.35429197844727933</v>
      </c>
      <c r="I25" s="16"/>
      <c r="J25" s="16"/>
    </row>
    <row r="27" spans="2:11" x14ac:dyDescent="0.3">
      <c r="C27" s="53" t="s">
        <v>49</v>
      </c>
    </row>
  </sheetData>
  <mergeCells count="1">
    <mergeCell ref="M4:P4"/>
  </mergeCells>
  <dataValidations count="3">
    <dataValidation allowBlank="1" showInputMessage="1" showErrorMessage="1" promptTitle="KPI Card Explained" prompt="Green ticks indicate more this week compared to last week. Red means less. _x000a__x000a_The columns show trend for current week with best day highlighted." sqref="K5 B5" xr:uid="{2C4B9886-B2F5-4542-91B7-1A46E7995455}"/>
    <dataValidation allowBlank="1" showInputMessage="1" showErrorMessage="1" promptTitle="Comments" prompt="Free text comments. Just type what you want." sqref="K10" xr:uid="{B87CB1E4-CF82-44CF-9349-27C809CC2660}"/>
    <dataValidation allowBlank="1" showInputMessage="1" showErrorMessage="1" promptTitle="Alerts" prompt="Type 1 in this column to see alert icon. This helps in emphasising the KPI" sqref="B10" xr:uid="{6F565632-6FC3-4F0C-8517-7D82FA6D4EA5}"/>
  </dataValidations>
  <hyperlinks>
    <hyperlink ref="C27" location="Data!A1" display="Modify data" xr:uid="{A40351D1-8EA5-4569-9696-F81B4F0FFC01}"/>
  </hyperlinks>
  <pageMargins left="0.7" right="0.7" top="0.75" bottom="0.75" header="0.3" footer="0.3"/>
  <pageSetup scale="88" orientation="landscape" horizontalDpi="0" verticalDpi="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CFF2FB3A-3D90-4F87-9AF8-6D49B53B6D8E}">
            <x14:iconSet iconSet="3Triangles" showValue="0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G11:G25</xm:sqref>
        </x14:conditionalFormatting>
        <x14:conditionalFormatting xmlns:xm="http://schemas.microsoft.com/office/excel/2006/main">
          <x14:cfRule type="iconSet" priority="1" id="{B4028FFB-0513-4E60-977D-BEB16478542C}">
            <x14:iconSet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TrafficLights1" iconId="0"/>
            </x14:iconSet>
          </x14:cfRule>
          <xm:sqref>B11:B25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high="1" low="1" xr2:uid="{2A823FD7-E8EE-4572-B5BF-9F6EA75D4E97}">
          <x14:colorSeries theme="1" tint="0.49998474074526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D00000"/>
          <x14:sparklines>
            <x14:sparkline>
              <xm:f>Data!L5:R5</xm:f>
              <xm:sqref>I11</xm:sqref>
            </x14:sparkline>
            <x14:sparkline>
              <xm:f>Data!L6:R6</xm:f>
              <xm:sqref>I12</xm:sqref>
            </x14:sparkline>
            <x14:sparkline>
              <xm:f>Data!L7:R7</xm:f>
              <xm:sqref>I13</xm:sqref>
            </x14:sparkline>
            <x14:sparkline>
              <xm:f>Data!L8:R8</xm:f>
              <xm:sqref>I14</xm:sqref>
            </x14:sparkline>
            <x14:sparkline>
              <xm:f>Data!L9:R9</xm:f>
              <xm:sqref>I15</xm:sqref>
            </x14:sparkline>
            <x14:sparkline>
              <xm:f>Data!L10:R10</xm:f>
              <xm:sqref>I16</xm:sqref>
            </x14:sparkline>
            <x14:sparkline>
              <xm:f>Data!L11:R11</xm:f>
              <xm:sqref>I17</xm:sqref>
            </x14:sparkline>
            <x14:sparkline>
              <xm:f>Data!L12:R12</xm:f>
              <xm:sqref>I18</xm:sqref>
            </x14:sparkline>
            <x14:sparkline>
              <xm:f>Data!L13:R13</xm:f>
              <xm:sqref>I19</xm:sqref>
            </x14:sparkline>
            <x14:sparkline>
              <xm:f>Data!L14:R14</xm:f>
              <xm:sqref>I20</xm:sqref>
            </x14:sparkline>
            <x14:sparkline>
              <xm:f>Data!L15:R15</xm:f>
              <xm:sqref>I21</xm:sqref>
            </x14:sparkline>
            <x14:sparkline>
              <xm:f>Data!L16:R16</xm:f>
              <xm:sqref>I22</xm:sqref>
            </x14:sparkline>
            <x14:sparkline>
              <xm:f>Data!L17:R17</xm:f>
              <xm:sqref>I23</xm:sqref>
            </x14:sparkline>
            <x14:sparkline>
              <xm:f>Data!L18:R18</xm:f>
              <xm:sqref>I24</xm:sqref>
            </x14:sparkline>
            <x14:sparkline>
              <xm:f>Data!L19:R19</xm:f>
              <xm:sqref>I25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showGridLines="0" topLeftCell="A2" workbookViewId="0">
      <selection activeCell="E12" sqref="E12"/>
    </sheetView>
  </sheetViews>
  <sheetFormatPr defaultRowHeight="14.4" x14ac:dyDescent="0.3"/>
  <cols>
    <col min="1" max="1" width="1.88671875" customWidth="1"/>
    <col min="2" max="2" width="20.109375" customWidth="1"/>
    <col min="3" max="3" width="16.109375" customWidth="1"/>
    <col min="4" max="4" width="10" customWidth="1"/>
    <col min="5" max="14" width="9.44140625" customWidth="1"/>
    <col min="19" max="20" width="4.33203125" customWidth="1"/>
  </cols>
  <sheetData>
    <row r="1" spans="1:24" s="2" customFormat="1" ht="46.5" customHeight="1" x14ac:dyDescent="0.75">
      <c r="A1" s="54"/>
      <c r="B1" s="1" t="s">
        <v>15</v>
      </c>
      <c r="C1" s="1"/>
      <c r="D1" s="1"/>
      <c r="L1" s="55"/>
      <c r="M1" s="55"/>
      <c r="N1" s="55"/>
      <c r="U1" s="52"/>
      <c r="V1" s="52"/>
      <c r="W1" s="52"/>
      <c r="X1" s="52"/>
    </row>
    <row r="3" spans="1:24" ht="43.5" customHeight="1" x14ac:dyDescent="0.3">
      <c r="B3" s="49" t="s">
        <v>43</v>
      </c>
      <c r="C3" s="49" t="s">
        <v>44</v>
      </c>
      <c r="D3" s="49" t="s">
        <v>45</v>
      </c>
      <c r="E3" s="49" t="s">
        <v>46</v>
      </c>
    </row>
    <row r="4" spans="1:24" x14ac:dyDescent="0.3">
      <c r="B4" s="6" t="s">
        <v>1</v>
      </c>
      <c r="C4" s="8" t="s">
        <v>29</v>
      </c>
      <c r="D4" s="8" t="s">
        <v>19</v>
      </c>
      <c r="E4" s="7">
        <v>43934</v>
      </c>
      <c r="F4" s="7">
        <v>43935</v>
      </c>
      <c r="G4" s="7">
        <v>43936</v>
      </c>
      <c r="H4" s="7">
        <v>43937</v>
      </c>
      <c r="I4" s="7">
        <v>43938</v>
      </c>
      <c r="J4" s="7">
        <v>43939</v>
      </c>
      <c r="K4" s="7">
        <v>43940</v>
      </c>
      <c r="L4" s="7">
        <v>43941</v>
      </c>
      <c r="M4" s="7">
        <v>43942</v>
      </c>
      <c r="N4" s="7">
        <v>43943</v>
      </c>
      <c r="O4" s="7">
        <v>43944</v>
      </c>
      <c r="P4" s="7">
        <v>43945</v>
      </c>
      <c r="Q4" s="7">
        <v>43946</v>
      </c>
      <c r="R4" s="7">
        <v>43947</v>
      </c>
      <c r="U4" s="78" t="s">
        <v>48</v>
      </c>
      <c r="V4" s="78"/>
      <c r="W4" s="78"/>
      <c r="X4" s="78"/>
    </row>
    <row r="5" spans="1:24" x14ac:dyDescent="0.3">
      <c r="B5" s="4" t="s">
        <v>2</v>
      </c>
      <c r="C5" s="9"/>
      <c r="D5" s="9" t="s">
        <v>20</v>
      </c>
      <c r="E5" s="4">
        <v>19173</v>
      </c>
      <c r="F5" s="4">
        <v>21892</v>
      </c>
      <c r="G5" s="4">
        <v>16301</v>
      </c>
      <c r="H5" s="4">
        <v>21979</v>
      </c>
      <c r="I5" s="4">
        <v>8151</v>
      </c>
      <c r="J5" s="4">
        <v>10990</v>
      </c>
      <c r="K5" s="4">
        <v>19243</v>
      </c>
      <c r="L5" s="4">
        <v>21412</v>
      </c>
      <c r="M5" s="4">
        <v>19243</v>
      </c>
      <c r="N5" s="4">
        <v>17645</v>
      </c>
      <c r="O5" s="4">
        <v>24010</v>
      </c>
      <c r="P5" s="4">
        <v>23613</v>
      </c>
      <c r="Q5" s="4">
        <v>12005</v>
      </c>
      <c r="R5" s="4">
        <v>11807</v>
      </c>
    </row>
    <row r="6" spans="1:24" x14ac:dyDescent="0.3">
      <c r="B6" s="4" t="s">
        <v>3</v>
      </c>
      <c r="C6" s="9"/>
      <c r="D6" s="9" t="s">
        <v>20</v>
      </c>
      <c r="E6" s="4">
        <v>11147</v>
      </c>
      <c r="F6" s="4">
        <v>10611</v>
      </c>
      <c r="G6" s="4">
        <v>12033</v>
      </c>
      <c r="H6" s="4">
        <v>10936</v>
      </c>
      <c r="I6" s="4">
        <v>6017</v>
      </c>
      <c r="J6" s="4">
        <v>5468</v>
      </c>
      <c r="K6" s="4">
        <v>10324</v>
      </c>
      <c r="L6" s="4">
        <v>11353</v>
      </c>
      <c r="M6" s="4">
        <v>10324</v>
      </c>
      <c r="N6" s="4">
        <v>13971</v>
      </c>
      <c r="O6" s="4">
        <v>11064</v>
      </c>
      <c r="P6" s="4">
        <v>11032</v>
      </c>
      <c r="Q6" s="4">
        <v>5532</v>
      </c>
      <c r="R6" s="4">
        <v>5516</v>
      </c>
    </row>
    <row r="7" spans="1:24" x14ac:dyDescent="0.3">
      <c r="B7" s="4" t="s">
        <v>4</v>
      </c>
      <c r="C7" s="9"/>
      <c r="D7" s="9" t="s">
        <v>21</v>
      </c>
      <c r="E7" s="4">
        <v>181</v>
      </c>
      <c r="F7" s="4">
        <v>298</v>
      </c>
      <c r="G7" s="4">
        <v>201</v>
      </c>
      <c r="H7" s="4">
        <v>165</v>
      </c>
      <c r="I7" s="4">
        <v>101</v>
      </c>
      <c r="J7" s="4">
        <v>83</v>
      </c>
      <c r="K7" s="4">
        <v>206</v>
      </c>
      <c r="L7" s="4">
        <v>119</v>
      </c>
      <c r="M7" s="4">
        <v>206</v>
      </c>
      <c r="N7" s="4">
        <v>281</v>
      </c>
      <c r="O7" s="4">
        <v>72</v>
      </c>
      <c r="P7" s="4">
        <v>108</v>
      </c>
      <c r="Q7" s="4">
        <v>36</v>
      </c>
      <c r="R7" s="4">
        <v>54</v>
      </c>
    </row>
    <row r="8" spans="1:24" x14ac:dyDescent="0.3">
      <c r="B8" s="4" t="s">
        <v>5</v>
      </c>
      <c r="C8" s="9">
        <v>2</v>
      </c>
      <c r="D8" s="9" t="s">
        <v>20</v>
      </c>
      <c r="E8" s="4">
        <v>3540</v>
      </c>
      <c r="F8" s="4">
        <v>6084</v>
      </c>
      <c r="G8" s="4">
        <v>3724</v>
      </c>
      <c r="H8" s="4">
        <v>3970</v>
      </c>
      <c r="I8" s="4">
        <v>1862</v>
      </c>
      <c r="J8" s="4">
        <v>1985</v>
      </c>
      <c r="K8" s="4">
        <v>5825</v>
      </c>
      <c r="L8" s="4">
        <v>7387</v>
      </c>
      <c r="M8" s="4">
        <v>5825</v>
      </c>
      <c r="N8" s="4">
        <v>4962</v>
      </c>
      <c r="O8" s="4">
        <v>4523</v>
      </c>
      <c r="P8" s="4">
        <v>4719</v>
      </c>
      <c r="Q8" s="4">
        <v>2262</v>
      </c>
      <c r="R8" s="4">
        <v>2360</v>
      </c>
    </row>
    <row r="9" spans="1:24" x14ac:dyDescent="0.3">
      <c r="B9" s="4" t="s">
        <v>6</v>
      </c>
      <c r="C9" s="9">
        <v>3</v>
      </c>
      <c r="D9" s="9" t="s">
        <v>20</v>
      </c>
      <c r="E9" s="4">
        <v>56</v>
      </c>
      <c r="F9" s="4">
        <v>122</v>
      </c>
      <c r="G9" s="4">
        <v>84</v>
      </c>
      <c r="H9" s="4">
        <v>94</v>
      </c>
      <c r="I9" s="4">
        <v>42</v>
      </c>
      <c r="J9" s="4">
        <v>47</v>
      </c>
      <c r="K9" s="4">
        <v>152</v>
      </c>
      <c r="L9" s="4">
        <v>113</v>
      </c>
      <c r="M9" s="4">
        <v>152</v>
      </c>
      <c r="N9" s="4">
        <v>80</v>
      </c>
      <c r="O9" s="4">
        <v>106</v>
      </c>
      <c r="P9" s="4">
        <v>162</v>
      </c>
      <c r="Q9" s="4">
        <v>53</v>
      </c>
      <c r="R9" s="4">
        <v>81</v>
      </c>
    </row>
    <row r="10" spans="1:24" x14ac:dyDescent="0.3">
      <c r="B10" s="4" t="s">
        <v>12</v>
      </c>
      <c r="C10" s="9"/>
      <c r="D10" s="9" t="s">
        <v>20</v>
      </c>
      <c r="E10" s="4">
        <v>59</v>
      </c>
      <c r="F10" s="4">
        <v>68</v>
      </c>
      <c r="G10" s="4">
        <v>89</v>
      </c>
      <c r="H10" s="4">
        <v>78</v>
      </c>
      <c r="I10" s="4">
        <v>45</v>
      </c>
      <c r="J10" s="4">
        <v>39</v>
      </c>
      <c r="K10" s="4">
        <v>76</v>
      </c>
      <c r="L10" s="4">
        <v>45</v>
      </c>
      <c r="M10" s="4">
        <v>76</v>
      </c>
      <c r="N10" s="4">
        <v>82</v>
      </c>
      <c r="O10" s="4">
        <v>31</v>
      </c>
      <c r="P10" s="4">
        <v>44</v>
      </c>
      <c r="Q10" s="4">
        <v>16</v>
      </c>
      <c r="R10" s="4">
        <v>22</v>
      </c>
    </row>
    <row r="11" spans="1:24" x14ac:dyDescent="0.3">
      <c r="B11" s="4" t="s">
        <v>13</v>
      </c>
      <c r="C11" s="9"/>
      <c r="D11" s="9" t="s">
        <v>20</v>
      </c>
      <c r="E11" s="4">
        <v>1</v>
      </c>
      <c r="F11" s="4">
        <v>5</v>
      </c>
      <c r="G11" s="4">
        <v>6</v>
      </c>
      <c r="H11" s="4">
        <v>5</v>
      </c>
      <c r="I11" s="4">
        <v>3</v>
      </c>
      <c r="J11" s="4">
        <v>3</v>
      </c>
      <c r="K11" s="4">
        <v>10</v>
      </c>
      <c r="L11" s="4">
        <v>1</v>
      </c>
      <c r="M11" s="4">
        <v>10</v>
      </c>
      <c r="N11" s="4">
        <v>3</v>
      </c>
      <c r="O11" s="4">
        <v>2</v>
      </c>
      <c r="P11" s="4">
        <v>7</v>
      </c>
      <c r="Q11" s="4">
        <v>1</v>
      </c>
      <c r="R11" s="4">
        <v>4</v>
      </c>
    </row>
    <row r="12" spans="1:24" x14ac:dyDescent="0.3">
      <c r="B12" s="4" t="s">
        <v>14</v>
      </c>
      <c r="C12" s="9"/>
      <c r="D12" s="9" t="s">
        <v>21</v>
      </c>
      <c r="E12" s="4">
        <v>33059</v>
      </c>
      <c r="F12" s="4">
        <v>33093</v>
      </c>
      <c r="G12" s="4">
        <v>33086</v>
      </c>
      <c r="H12" s="4">
        <v>33095</v>
      </c>
      <c r="I12" s="4">
        <v>33119</v>
      </c>
      <c r="J12" s="4">
        <v>33140</v>
      </c>
      <c r="K12" s="4">
        <v>33174</v>
      </c>
      <c r="L12" s="4">
        <v>33142</v>
      </c>
      <c r="M12" s="4">
        <v>33174</v>
      </c>
      <c r="N12" s="4">
        <v>33172</v>
      </c>
      <c r="O12" s="4">
        <v>33186</v>
      </c>
      <c r="P12" s="4">
        <v>33195</v>
      </c>
      <c r="Q12" s="4">
        <v>33211</v>
      </c>
      <c r="R12" s="4">
        <v>33237</v>
      </c>
    </row>
    <row r="13" spans="1:24" x14ac:dyDescent="0.3">
      <c r="B13" s="4" t="s">
        <v>16</v>
      </c>
      <c r="C13" s="9">
        <v>5</v>
      </c>
      <c r="D13" s="9" t="s">
        <v>21</v>
      </c>
      <c r="E13" s="10">
        <v>0.22</v>
      </c>
      <c r="F13" s="10">
        <v>0.21</v>
      </c>
      <c r="G13" s="10">
        <v>0.23</v>
      </c>
      <c r="H13" s="10">
        <v>0.28999999999999998</v>
      </c>
      <c r="I13" s="10">
        <v>0.3</v>
      </c>
      <c r="J13" s="10">
        <v>0.33</v>
      </c>
      <c r="K13" s="10">
        <v>0.23</v>
      </c>
      <c r="L13" s="10">
        <v>0.24</v>
      </c>
      <c r="M13" s="10">
        <v>0.23</v>
      </c>
      <c r="N13" s="10">
        <v>0.2</v>
      </c>
      <c r="O13" s="10">
        <v>0.14000000000000001</v>
      </c>
      <c r="P13" s="4">
        <v>0.26</v>
      </c>
      <c r="Q13" s="10">
        <v>0.27</v>
      </c>
      <c r="R13" s="10">
        <v>0.32</v>
      </c>
    </row>
    <row r="14" spans="1:24" x14ac:dyDescent="0.3">
      <c r="B14" s="4" t="s">
        <v>7</v>
      </c>
      <c r="C14" s="9"/>
      <c r="D14" s="9" t="s">
        <v>20</v>
      </c>
      <c r="E14" s="4">
        <v>108</v>
      </c>
      <c r="F14" s="4">
        <v>87</v>
      </c>
      <c r="G14" s="4">
        <v>100</v>
      </c>
      <c r="H14" s="4">
        <v>79</v>
      </c>
      <c r="I14" s="4">
        <v>50</v>
      </c>
      <c r="J14" s="4">
        <v>39.5</v>
      </c>
      <c r="K14" s="4">
        <v>75</v>
      </c>
      <c r="L14" s="4">
        <v>87</v>
      </c>
      <c r="M14" s="4">
        <v>75</v>
      </c>
      <c r="N14" s="4">
        <v>85</v>
      </c>
      <c r="O14" s="4">
        <v>72</v>
      </c>
      <c r="P14" s="4">
        <v>94</v>
      </c>
      <c r="Q14" s="4">
        <v>36</v>
      </c>
      <c r="R14" s="4">
        <v>47</v>
      </c>
    </row>
    <row r="15" spans="1:24" x14ac:dyDescent="0.3">
      <c r="B15" s="4" t="s">
        <v>8</v>
      </c>
      <c r="C15" s="9"/>
      <c r="D15" s="9" t="s">
        <v>20</v>
      </c>
      <c r="E15" s="4">
        <v>67</v>
      </c>
      <c r="F15" s="4">
        <v>70</v>
      </c>
      <c r="G15" s="4">
        <v>91</v>
      </c>
      <c r="H15" s="4">
        <v>28</v>
      </c>
      <c r="I15" s="4">
        <v>45.5</v>
      </c>
      <c r="J15" s="4">
        <v>14</v>
      </c>
      <c r="K15" s="4">
        <v>33</v>
      </c>
      <c r="L15" s="4">
        <v>74</v>
      </c>
      <c r="M15" s="4">
        <v>33</v>
      </c>
      <c r="N15" s="4">
        <v>80</v>
      </c>
      <c r="O15" s="4">
        <v>23</v>
      </c>
      <c r="P15" s="4">
        <v>94</v>
      </c>
      <c r="Q15" s="4">
        <v>11.5</v>
      </c>
      <c r="R15" s="4">
        <v>47</v>
      </c>
    </row>
    <row r="16" spans="1:24" x14ac:dyDescent="0.3">
      <c r="B16" s="4" t="s">
        <v>9</v>
      </c>
      <c r="C16" s="9">
        <v>1</v>
      </c>
      <c r="D16" s="9" t="s">
        <v>20</v>
      </c>
      <c r="E16" s="4">
        <v>733</v>
      </c>
      <c r="F16" s="4">
        <v>1953</v>
      </c>
      <c r="G16" s="4">
        <v>908</v>
      </c>
      <c r="H16" s="4">
        <v>541</v>
      </c>
      <c r="I16" s="4">
        <v>454</v>
      </c>
      <c r="J16" s="4">
        <v>270.5</v>
      </c>
      <c r="K16" s="4">
        <v>397</v>
      </c>
      <c r="L16" s="4">
        <v>1558</v>
      </c>
      <c r="M16" s="4">
        <v>397</v>
      </c>
      <c r="N16" s="4">
        <v>2312</v>
      </c>
      <c r="O16" s="4">
        <v>632</v>
      </c>
      <c r="P16" s="4">
        <v>1126</v>
      </c>
      <c r="Q16" s="4">
        <v>316</v>
      </c>
      <c r="R16" s="4">
        <v>563</v>
      </c>
    </row>
    <row r="17" spans="2:18" x14ac:dyDescent="0.3">
      <c r="B17" s="4" t="s">
        <v>10</v>
      </c>
      <c r="C17" s="9"/>
      <c r="D17" s="9" t="s">
        <v>21</v>
      </c>
      <c r="E17" s="10">
        <v>0.38324721269440565</v>
      </c>
      <c r="F17" s="10">
        <v>0.19814454515469981</v>
      </c>
      <c r="G17" s="10">
        <v>9.1978698177036522E-2</v>
      </c>
      <c r="H17" s="10">
        <v>0.63939559534244472</v>
      </c>
      <c r="I17" s="10">
        <v>0.31018131198442722</v>
      </c>
      <c r="J17" s="10">
        <v>0.20174570976435513</v>
      </c>
      <c r="K17" s="10">
        <v>0.55881739721351709</v>
      </c>
      <c r="L17" s="10">
        <v>0.14734301491635449</v>
      </c>
      <c r="M17" s="10">
        <v>0.55881739721351709</v>
      </c>
      <c r="N17" s="10">
        <v>6.198501463258832E-2</v>
      </c>
      <c r="O17" s="10">
        <v>0.67498401454677848</v>
      </c>
      <c r="P17" s="10">
        <v>2.1596917004056415E-3</v>
      </c>
      <c r="Q17" s="10">
        <v>0.50908508550399589</v>
      </c>
      <c r="R17" s="10">
        <v>0.19747382560587412</v>
      </c>
    </row>
    <row r="18" spans="2:18" x14ac:dyDescent="0.3">
      <c r="B18" s="4" t="s">
        <v>11</v>
      </c>
      <c r="C18" s="9"/>
      <c r="D18" s="9" t="s">
        <v>21</v>
      </c>
      <c r="E18" s="10">
        <v>0.17</v>
      </c>
      <c r="F18" s="10">
        <v>0.17</v>
      </c>
      <c r="G18" s="10">
        <v>0.15</v>
      </c>
      <c r="H18" s="10">
        <v>0.19</v>
      </c>
      <c r="I18" s="10">
        <v>7.4999999999999997E-2</v>
      </c>
      <c r="J18" s="10">
        <v>9.5000000000000001E-2</v>
      </c>
      <c r="K18" s="10">
        <v>0.09</v>
      </c>
      <c r="L18" s="10">
        <v>0.14000000000000001</v>
      </c>
      <c r="M18" s="10">
        <v>0.09</v>
      </c>
      <c r="N18" s="10">
        <v>0.19</v>
      </c>
      <c r="O18" s="10">
        <v>0.1</v>
      </c>
      <c r="P18" s="10">
        <v>0.1</v>
      </c>
      <c r="Q18" s="10">
        <v>0.05</v>
      </c>
      <c r="R18" s="10">
        <v>0.05</v>
      </c>
    </row>
    <row r="19" spans="2:18" x14ac:dyDescent="0.3">
      <c r="B19" s="4" t="s">
        <v>17</v>
      </c>
      <c r="C19" s="9">
        <v>4</v>
      </c>
      <c r="D19" s="9" t="s">
        <v>21</v>
      </c>
      <c r="E19" s="5">
        <v>2.0198371568122139E-2</v>
      </c>
      <c r="F19" s="5">
        <v>1.6175722019665786E-2</v>
      </c>
      <c r="G19" s="5">
        <v>3.0606269750287129E-2</v>
      </c>
      <c r="H19" s="5">
        <v>7.2007491918919747E-3</v>
      </c>
      <c r="I19" s="5">
        <v>1.5303134875143565E-2</v>
      </c>
      <c r="J19" s="5">
        <v>3.6003745959459874E-3</v>
      </c>
      <c r="K19" s="5">
        <v>8.6844370559479907E-3</v>
      </c>
      <c r="L19" s="5">
        <v>3.2078393952801286E-2</v>
      </c>
      <c r="M19" s="5">
        <v>8.6844370559479907E-3</v>
      </c>
      <c r="N19" s="5">
        <v>2.442504154954853E-2</v>
      </c>
      <c r="O19" s="5">
        <v>8.7021594248794971E-3</v>
      </c>
      <c r="P19" s="5">
        <v>3.9722605759607788E-2</v>
      </c>
      <c r="Q19" s="5">
        <v>4.3510797124397486E-3</v>
      </c>
      <c r="R19" s="5">
        <v>1.9861302879803894E-2</v>
      </c>
    </row>
  </sheetData>
  <mergeCells count="1">
    <mergeCell ref="U4:X4"/>
  </mergeCells>
  <dataValidations count="1">
    <dataValidation type="list" allowBlank="1" showInputMessage="1" showErrorMessage="1" sqref="D5:D19" xr:uid="{0048AD9A-E8ED-4E47-9DCE-0BB1E48F060E}">
      <formula1>"Total, Average"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BEBD-9BCB-4717-AFDD-F6E1E5E11367}">
  <dimension ref="A1:AC38"/>
  <sheetViews>
    <sheetView showGridLines="0" topLeftCell="C13" zoomScaleNormal="100" workbookViewId="0">
      <selection activeCell="O24" sqref="O24:Q24"/>
    </sheetView>
  </sheetViews>
  <sheetFormatPr defaultRowHeight="14.4" x14ac:dyDescent="0.3"/>
  <cols>
    <col min="1" max="1" width="4.33203125" customWidth="1"/>
    <col min="2" max="2" width="15.88671875" customWidth="1"/>
    <col min="3" max="7" width="11.44140625" customWidth="1"/>
    <col min="11" max="11" width="3.6640625" customWidth="1"/>
    <col min="12" max="12" width="11" customWidth="1"/>
    <col min="13" max="13" width="3.6640625" customWidth="1"/>
    <col min="14" max="14" width="5.109375" customWidth="1"/>
    <col min="15" max="15" width="3.6640625" customWidth="1"/>
    <col min="16" max="16" width="11" customWidth="1"/>
    <col min="17" max="17" width="3.6640625" customWidth="1"/>
    <col min="18" max="18" width="5.109375" customWidth="1"/>
    <col min="19" max="19" width="3.6640625" customWidth="1"/>
    <col min="20" max="20" width="11" customWidth="1"/>
    <col min="21" max="21" width="3.6640625" customWidth="1"/>
    <col min="22" max="22" width="5.109375" customWidth="1"/>
    <col min="23" max="23" width="3.6640625" customWidth="1"/>
    <col min="24" max="24" width="11" customWidth="1"/>
    <col min="25" max="25" width="3.6640625" customWidth="1"/>
    <col min="26" max="26" width="5.109375" customWidth="1"/>
    <col min="27" max="27" width="3.6640625" customWidth="1"/>
    <col min="28" max="28" width="11" customWidth="1"/>
    <col min="29" max="29" width="3.6640625" customWidth="1"/>
  </cols>
  <sheetData>
    <row r="1" spans="1:27" s="2" customFormat="1" ht="46.5" customHeight="1" x14ac:dyDescent="0.75">
      <c r="B1" s="1" t="s">
        <v>47</v>
      </c>
      <c r="C1" s="1"/>
      <c r="D1" s="1"/>
      <c r="P1" s="80" t="s">
        <v>0</v>
      </c>
      <c r="Q1" s="80"/>
      <c r="R1" s="80"/>
      <c r="S1" s="80"/>
      <c r="T1" s="80"/>
      <c r="U1" s="80"/>
      <c r="V1" s="80"/>
      <c r="W1" s="80"/>
      <c r="X1" s="80"/>
      <c r="Y1" s="3"/>
      <c r="Z1" s="3"/>
      <c r="AA1" s="3"/>
    </row>
    <row r="3" spans="1:27" x14ac:dyDescent="0.3">
      <c r="B3" s="47" t="s">
        <v>30</v>
      </c>
      <c r="C3" s="42">
        <v>1</v>
      </c>
      <c r="D3" s="42">
        <v>2</v>
      </c>
      <c r="E3" s="42">
        <v>3</v>
      </c>
      <c r="F3" s="42">
        <v>4</v>
      </c>
      <c r="G3" s="42">
        <v>5</v>
      </c>
    </row>
    <row r="4" spans="1:27" x14ac:dyDescent="0.3">
      <c r="B4" s="47" t="s">
        <v>31</v>
      </c>
      <c r="C4" s="42">
        <f>MATCH(C3,Data!$C$5:$C$19,0)</f>
        <v>12</v>
      </c>
      <c r="D4" s="42">
        <f>MATCH(D3,Data!$C$5:$C$19,0)</f>
        <v>4</v>
      </c>
      <c r="E4" s="42">
        <f>MATCH(E3,Data!$C$5:$C$19,0)</f>
        <v>5</v>
      </c>
      <c r="F4" s="42">
        <f>MATCH(F3,Data!$C$5:$C$19,0)</f>
        <v>15</v>
      </c>
      <c r="G4" s="42">
        <f>MATCH(G3,Data!$C$5:$C$19,0)</f>
        <v>9</v>
      </c>
    </row>
    <row r="6" spans="1:27" x14ac:dyDescent="0.3">
      <c r="B6" s="47" t="s">
        <v>1</v>
      </c>
      <c r="C6" s="42" t="str" cm="1">
        <f t="array" ref="C6">INDEX(Data!$B$5:$B$19,Tiles!C4)</f>
        <v>Revenue</v>
      </c>
      <c r="D6" s="42" t="str" cm="1">
        <f t="array" ref="D6">INDEX(Data!$B$5:$B$19,Tiles!D4)</f>
        <v>Video Views</v>
      </c>
      <c r="E6" s="42" t="str" cm="1">
        <f t="array" ref="E6">INDEX(Data!$B$5:$B$19,Tiles!E4)</f>
        <v>Social Engagement</v>
      </c>
      <c r="F6" s="42" t="str" cm="1">
        <f t="array" ref="F6">INDEX(Data!$B$5:$B$19,Tiles!F4)</f>
        <v>Conversion %</v>
      </c>
      <c r="G6" s="42" t="str" cm="1">
        <f t="array" ref="G6">INDEX(Data!$B$5:$B$19,Tiles!G4)</f>
        <v>Social Media visit %</v>
      </c>
    </row>
    <row r="7" spans="1:27" x14ac:dyDescent="0.3">
      <c r="B7" s="47" t="s">
        <v>33</v>
      </c>
      <c r="C7" s="43" t="str" cm="1">
        <f t="array" ref="C7">INDEX(Data!$D$5:$D$19,Tiles!C4)</f>
        <v>Total</v>
      </c>
      <c r="D7" s="43" t="str" cm="1">
        <f t="array" ref="D7">INDEX(Data!$D$5:$D$19,Tiles!D4)</f>
        <v>Total</v>
      </c>
      <c r="E7" s="43" t="str" cm="1">
        <f t="array" ref="E7">INDEX(Data!$D$5:$D$19,Tiles!E4)</f>
        <v>Total</v>
      </c>
      <c r="F7" s="43" t="str" cm="1">
        <f t="array" ref="F7">INDEX(Data!$D$5:$D$19,Tiles!F4)</f>
        <v>Average</v>
      </c>
      <c r="G7" s="43" t="str" cm="1">
        <f t="array" ref="G7">INDEX(Data!$D$5:$D$19,Tiles!G4)</f>
        <v>Average</v>
      </c>
    </row>
    <row r="8" spans="1:27" x14ac:dyDescent="0.3">
      <c r="A8" s="42">
        <v>1</v>
      </c>
      <c r="B8" s="47" t="s">
        <v>32</v>
      </c>
      <c r="C8" s="42" cm="1">
        <f t="array" ref="C8">INDEX(Data!$E$5:$R$19,Tiles!C$4,Tiles!$A8)</f>
        <v>733</v>
      </c>
      <c r="D8" s="42" cm="1">
        <f t="array" ref="D8">INDEX(Data!$E$5:$R$19,Tiles!D$4,Tiles!$A8)</f>
        <v>3540</v>
      </c>
      <c r="E8" s="42" cm="1">
        <f t="array" ref="E8">INDEX(Data!$E$5:$R$19,Tiles!E$4,Tiles!$A8)</f>
        <v>56</v>
      </c>
      <c r="F8" s="42" cm="1">
        <f t="array" ref="F8">INDEX(Data!$E$5:$R$19,Tiles!F$4,Tiles!$A8)</f>
        <v>2.0198371568122139E-2</v>
      </c>
      <c r="G8" s="42" cm="1">
        <f t="array" ref="G8">INDEX(Data!$E$5:$R$19,Tiles!G$4,Tiles!$A8)</f>
        <v>0.22</v>
      </c>
    </row>
    <row r="9" spans="1:27" x14ac:dyDescent="0.3">
      <c r="A9" s="42">
        <v>2</v>
      </c>
      <c r="C9" s="42" cm="1">
        <f t="array" ref="C9">INDEX(Data!$E$5:$R$19,Tiles!C$4,Tiles!$A9)</f>
        <v>1953</v>
      </c>
      <c r="D9" s="42" cm="1">
        <f t="array" ref="D9">INDEX(Data!$E$5:$R$19,Tiles!D$4,Tiles!$A9)</f>
        <v>6084</v>
      </c>
      <c r="E9" s="42" cm="1">
        <f t="array" ref="E9">INDEX(Data!$E$5:$R$19,Tiles!E$4,Tiles!$A9)</f>
        <v>122</v>
      </c>
      <c r="F9" s="42" cm="1">
        <f t="array" ref="F9">INDEX(Data!$E$5:$R$19,Tiles!F$4,Tiles!$A9)</f>
        <v>1.6175722019665786E-2</v>
      </c>
      <c r="G9" s="42" cm="1">
        <f t="array" ref="G9">INDEX(Data!$E$5:$R$19,Tiles!G$4,Tiles!$A9)</f>
        <v>0.21</v>
      </c>
    </row>
    <row r="10" spans="1:27" x14ac:dyDescent="0.3">
      <c r="A10" s="42">
        <v>3</v>
      </c>
      <c r="C10" s="42" cm="1">
        <f t="array" ref="C10">INDEX(Data!$E$5:$R$19,Tiles!C$4,Tiles!$A10)</f>
        <v>908</v>
      </c>
      <c r="D10" s="42" cm="1">
        <f t="array" ref="D10">INDEX(Data!$E$5:$R$19,Tiles!D$4,Tiles!$A10)</f>
        <v>3724</v>
      </c>
      <c r="E10" s="42" cm="1">
        <f t="array" ref="E10">INDEX(Data!$E$5:$R$19,Tiles!E$4,Tiles!$A10)</f>
        <v>84</v>
      </c>
      <c r="F10" s="42" cm="1">
        <f t="array" ref="F10">INDEX(Data!$E$5:$R$19,Tiles!F$4,Tiles!$A10)</f>
        <v>3.0606269750287129E-2</v>
      </c>
      <c r="G10" s="42" cm="1">
        <f t="array" ref="G10">INDEX(Data!$E$5:$R$19,Tiles!G$4,Tiles!$A10)</f>
        <v>0.23</v>
      </c>
    </row>
    <row r="11" spans="1:27" x14ac:dyDescent="0.3">
      <c r="A11" s="42">
        <v>4</v>
      </c>
      <c r="C11" s="42" cm="1">
        <f t="array" ref="C11">INDEX(Data!$E$5:$R$19,Tiles!C$4,Tiles!$A11)</f>
        <v>541</v>
      </c>
      <c r="D11" s="42" cm="1">
        <f t="array" ref="D11">INDEX(Data!$E$5:$R$19,Tiles!D$4,Tiles!$A11)</f>
        <v>3970</v>
      </c>
      <c r="E11" s="42" cm="1">
        <f t="array" ref="E11">INDEX(Data!$E$5:$R$19,Tiles!E$4,Tiles!$A11)</f>
        <v>94</v>
      </c>
      <c r="F11" s="42" cm="1">
        <f t="array" ref="F11">INDEX(Data!$E$5:$R$19,Tiles!F$4,Tiles!$A11)</f>
        <v>7.2007491918919747E-3</v>
      </c>
      <c r="G11" s="42" cm="1">
        <f t="array" ref="G11">INDEX(Data!$E$5:$R$19,Tiles!G$4,Tiles!$A11)</f>
        <v>0.28999999999999998</v>
      </c>
    </row>
    <row r="12" spans="1:27" x14ac:dyDescent="0.3">
      <c r="A12" s="42">
        <v>5</v>
      </c>
      <c r="C12" s="42" cm="1">
        <f t="array" ref="C12">INDEX(Data!$E$5:$R$19,Tiles!C$4,Tiles!$A12)</f>
        <v>454</v>
      </c>
      <c r="D12" s="42" cm="1">
        <f t="array" ref="D12">INDEX(Data!$E$5:$R$19,Tiles!D$4,Tiles!$A12)</f>
        <v>1862</v>
      </c>
      <c r="E12" s="42" cm="1">
        <f t="array" ref="E12">INDEX(Data!$E$5:$R$19,Tiles!E$4,Tiles!$A12)</f>
        <v>42</v>
      </c>
      <c r="F12" s="42" cm="1">
        <f t="array" ref="F12">INDEX(Data!$E$5:$R$19,Tiles!F$4,Tiles!$A12)</f>
        <v>1.5303134875143565E-2</v>
      </c>
      <c r="G12" s="42" cm="1">
        <f t="array" ref="G12">INDEX(Data!$E$5:$R$19,Tiles!G$4,Tiles!$A12)</f>
        <v>0.3</v>
      </c>
    </row>
    <row r="13" spans="1:27" x14ac:dyDescent="0.3">
      <c r="A13" s="42">
        <v>6</v>
      </c>
      <c r="C13" s="42" cm="1">
        <f t="array" ref="C13">INDEX(Data!$E$5:$R$19,Tiles!C$4,Tiles!$A13)</f>
        <v>270.5</v>
      </c>
      <c r="D13" s="42" cm="1">
        <f t="array" ref="D13">INDEX(Data!$E$5:$R$19,Tiles!D$4,Tiles!$A13)</f>
        <v>1985</v>
      </c>
      <c r="E13" s="42" cm="1">
        <f t="array" ref="E13">INDEX(Data!$E$5:$R$19,Tiles!E$4,Tiles!$A13)</f>
        <v>47</v>
      </c>
      <c r="F13" s="42" cm="1">
        <f t="array" ref="F13">INDEX(Data!$E$5:$R$19,Tiles!F$4,Tiles!$A13)</f>
        <v>3.6003745959459874E-3</v>
      </c>
      <c r="G13" s="42" cm="1">
        <f t="array" ref="G13">INDEX(Data!$E$5:$R$19,Tiles!G$4,Tiles!$A13)</f>
        <v>0.33</v>
      </c>
    </row>
    <row r="14" spans="1:27" x14ac:dyDescent="0.3">
      <c r="A14" s="42">
        <v>7</v>
      </c>
      <c r="C14" s="42" cm="1">
        <f t="array" ref="C14">INDEX(Data!$E$5:$R$19,Tiles!C$4,Tiles!$A14)</f>
        <v>397</v>
      </c>
      <c r="D14" s="42" cm="1">
        <f t="array" ref="D14">INDEX(Data!$E$5:$R$19,Tiles!D$4,Tiles!$A14)</f>
        <v>5825</v>
      </c>
      <c r="E14" s="42" cm="1">
        <f t="array" ref="E14">INDEX(Data!$E$5:$R$19,Tiles!E$4,Tiles!$A14)</f>
        <v>152</v>
      </c>
      <c r="F14" s="42" cm="1">
        <f t="array" ref="F14">INDEX(Data!$E$5:$R$19,Tiles!F$4,Tiles!$A14)</f>
        <v>8.6844370559479907E-3</v>
      </c>
      <c r="G14" s="42" cm="1">
        <f t="array" ref="G14">INDEX(Data!$E$5:$R$19,Tiles!G$4,Tiles!$A14)</f>
        <v>0.23</v>
      </c>
    </row>
    <row r="15" spans="1:27" x14ac:dyDescent="0.3">
      <c r="A15" s="42">
        <v>8</v>
      </c>
      <c r="C15" s="42" cm="1">
        <f t="array" ref="C15">INDEX(Data!$E$5:$R$19,Tiles!C$4,Tiles!$A15)</f>
        <v>1558</v>
      </c>
      <c r="D15" s="42" cm="1">
        <f t="array" ref="D15">INDEX(Data!$E$5:$R$19,Tiles!D$4,Tiles!$A15)</f>
        <v>7387</v>
      </c>
      <c r="E15" s="42" cm="1">
        <f t="array" ref="E15">INDEX(Data!$E$5:$R$19,Tiles!E$4,Tiles!$A15)</f>
        <v>113</v>
      </c>
      <c r="F15" s="42" cm="1">
        <f t="array" ref="F15">INDEX(Data!$E$5:$R$19,Tiles!F$4,Tiles!$A15)</f>
        <v>3.2078393952801286E-2</v>
      </c>
      <c r="G15" s="42" cm="1">
        <f t="array" ref="G15">INDEX(Data!$E$5:$R$19,Tiles!G$4,Tiles!$A15)</f>
        <v>0.24</v>
      </c>
    </row>
    <row r="16" spans="1:27" x14ac:dyDescent="0.3">
      <c r="A16" s="42">
        <v>9</v>
      </c>
      <c r="C16" s="42" cm="1">
        <f t="array" ref="C16">INDEX(Data!$E$5:$R$19,Tiles!C$4,Tiles!$A16)</f>
        <v>397</v>
      </c>
      <c r="D16" s="42" cm="1">
        <f t="array" ref="D16">INDEX(Data!$E$5:$R$19,Tiles!D$4,Tiles!$A16)</f>
        <v>5825</v>
      </c>
      <c r="E16" s="42" cm="1">
        <f t="array" ref="E16">INDEX(Data!$E$5:$R$19,Tiles!E$4,Tiles!$A16)</f>
        <v>152</v>
      </c>
      <c r="F16" s="42" cm="1">
        <f t="array" ref="F16">INDEX(Data!$E$5:$R$19,Tiles!F$4,Tiles!$A16)</f>
        <v>8.6844370559479907E-3</v>
      </c>
      <c r="G16" s="42" cm="1">
        <f t="array" ref="G16">INDEX(Data!$E$5:$R$19,Tiles!G$4,Tiles!$A16)</f>
        <v>0.23</v>
      </c>
    </row>
    <row r="17" spans="1:29" x14ac:dyDescent="0.3">
      <c r="A17" s="42">
        <v>10</v>
      </c>
      <c r="C17" s="42" cm="1">
        <f t="array" ref="C17">INDEX(Data!$E$5:$R$19,Tiles!C$4,Tiles!$A17)</f>
        <v>2312</v>
      </c>
      <c r="D17" s="42" cm="1">
        <f t="array" ref="D17">INDEX(Data!$E$5:$R$19,Tiles!D$4,Tiles!$A17)</f>
        <v>4962</v>
      </c>
      <c r="E17" s="42" cm="1">
        <f t="array" ref="E17">INDEX(Data!$E$5:$R$19,Tiles!E$4,Tiles!$A17)</f>
        <v>80</v>
      </c>
      <c r="F17" s="42" cm="1">
        <f t="array" ref="F17">INDEX(Data!$E$5:$R$19,Tiles!F$4,Tiles!$A17)</f>
        <v>2.442504154954853E-2</v>
      </c>
      <c r="G17" s="42" cm="1">
        <f t="array" ref="G17">INDEX(Data!$E$5:$R$19,Tiles!G$4,Tiles!$A17)</f>
        <v>0.2</v>
      </c>
    </row>
    <row r="18" spans="1:29" x14ac:dyDescent="0.3">
      <c r="A18" s="42">
        <v>11</v>
      </c>
      <c r="C18" s="42" cm="1">
        <f t="array" ref="C18">INDEX(Data!$E$5:$R$19,Tiles!C$4,Tiles!$A18)</f>
        <v>632</v>
      </c>
      <c r="D18" s="42" cm="1">
        <f t="array" ref="D18">INDEX(Data!$E$5:$R$19,Tiles!D$4,Tiles!$A18)</f>
        <v>4523</v>
      </c>
      <c r="E18" s="42" cm="1">
        <f t="array" ref="E18">INDEX(Data!$E$5:$R$19,Tiles!E$4,Tiles!$A18)</f>
        <v>106</v>
      </c>
      <c r="F18" s="42" cm="1">
        <f t="array" ref="F18">INDEX(Data!$E$5:$R$19,Tiles!F$4,Tiles!$A18)</f>
        <v>8.7021594248794971E-3</v>
      </c>
      <c r="G18" s="42" cm="1">
        <f t="array" ref="G18">INDEX(Data!$E$5:$R$19,Tiles!G$4,Tiles!$A18)</f>
        <v>0.14000000000000001</v>
      </c>
    </row>
    <row r="19" spans="1:29" x14ac:dyDescent="0.3">
      <c r="A19" s="42">
        <v>12</v>
      </c>
      <c r="C19" s="42" cm="1">
        <f t="array" ref="C19">INDEX(Data!$E$5:$R$19,Tiles!C$4,Tiles!$A19)</f>
        <v>1126</v>
      </c>
      <c r="D19" s="42" cm="1">
        <f t="array" ref="D19">INDEX(Data!$E$5:$R$19,Tiles!D$4,Tiles!$A19)</f>
        <v>4719</v>
      </c>
      <c r="E19" s="42" cm="1">
        <f t="array" ref="E19">INDEX(Data!$E$5:$R$19,Tiles!E$4,Tiles!$A19)</f>
        <v>162</v>
      </c>
      <c r="F19" s="42" cm="1">
        <f t="array" ref="F19">INDEX(Data!$E$5:$R$19,Tiles!F$4,Tiles!$A19)</f>
        <v>3.9722605759607788E-2</v>
      </c>
      <c r="G19" s="42" cm="1">
        <f t="array" ref="G19">INDEX(Data!$E$5:$R$19,Tiles!G$4,Tiles!$A19)</f>
        <v>0.26</v>
      </c>
    </row>
    <row r="20" spans="1:29" x14ac:dyDescent="0.3">
      <c r="A20" s="42">
        <v>13</v>
      </c>
      <c r="C20" s="42" cm="1">
        <f t="array" ref="C20">INDEX(Data!$E$5:$R$19,Tiles!C$4,Tiles!$A20)</f>
        <v>316</v>
      </c>
      <c r="D20" s="42" cm="1">
        <f t="array" ref="D20">INDEX(Data!$E$5:$R$19,Tiles!D$4,Tiles!$A20)</f>
        <v>2262</v>
      </c>
      <c r="E20" s="42" cm="1">
        <f t="array" ref="E20">INDEX(Data!$E$5:$R$19,Tiles!E$4,Tiles!$A20)</f>
        <v>53</v>
      </c>
      <c r="F20" s="42" cm="1">
        <f t="array" ref="F20">INDEX(Data!$E$5:$R$19,Tiles!F$4,Tiles!$A20)</f>
        <v>4.3510797124397486E-3</v>
      </c>
      <c r="G20" s="42" cm="1">
        <f t="array" ref="G20">INDEX(Data!$E$5:$R$19,Tiles!G$4,Tiles!$A20)</f>
        <v>0.27</v>
      </c>
    </row>
    <row r="21" spans="1:29" x14ac:dyDescent="0.3">
      <c r="A21" s="42">
        <v>14</v>
      </c>
      <c r="C21" s="42" cm="1">
        <f t="array" ref="C21">INDEX(Data!$E$5:$R$19,Tiles!C$4,Tiles!$A21)</f>
        <v>563</v>
      </c>
      <c r="D21" s="42" cm="1">
        <f t="array" ref="D21">INDEX(Data!$E$5:$R$19,Tiles!D$4,Tiles!$A21)</f>
        <v>2360</v>
      </c>
      <c r="E21" s="42" cm="1">
        <f t="array" ref="E21">INDEX(Data!$E$5:$R$19,Tiles!E$4,Tiles!$A21)</f>
        <v>81</v>
      </c>
      <c r="F21" s="42" cm="1">
        <f t="array" ref="F21">INDEX(Data!$E$5:$R$19,Tiles!F$4,Tiles!$A21)</f>
        <v>1.9861302879803894E-2</v>
      </c>
      <c r="G21" s="42" cm="1">
        <f t="array" ref="G21">INDEX(Data!$E$5:$R$19,Tiles!G$4,Tiles!$A21)</f>
        <v>0.32</v>
      </c>
    </row>
    <row r="22" spans="1:29" x14ac:dyDescent="0.3">
      <c r="K22" s="13" t="s">
        <v>39</v>
      </c>
    </row>
    <row r="24" spans="1:29" ht="42.75" customHeight="1" x14ac:dyDescent="0.3">
      <c r="K24" s="79" t="str">
        <f>C34</f>
        <v>Revenue</v>
      </c>
      <c r="L24" s="79"/>
      <c r="M24" s="79"/>
      <c r="N24" s="34"/>
      <c r="O24" s="79" t="str">
        <f>D34</f>
        <v>Video Views</v>
      </c>
      <c r="P24" s="79"/>
      <c r="Q24" s="79"/>
      <c r="R24" s="34"/>
      <c r="S24" s="79" t="str">
        <f>E34</f>
        <v>Social Engagement</v>
      </c>
      <c r="T24" s="79"/>
      <c r="U24" s="79"/>
      <c r="V24" s="34"/>
      <c r="W24" s="79" t="str">
        <f>F34</f>
        <v>Conversion %</v>
      </c>
      <c r="X24" s="79"/>
      <c r="Y24" s="79"/>
      <c r="Z24" s="34"/>
      <c r="AA24" s="79" t="str">
        <f>G34</f>
        <v>Social Media visit %</v>
      </c>
      <c r="AB24" s="79"/>
      <c r="AC24" s="79"/>
    </row>
    <row r="25" spans="1:29" x14ac:dyDescent="0.3">
      <c r="K25" s="35"/>
      <c r="L25" s="36">
        <f>C36</f>
        <v>6904</v>
      </c>
      <c r="M25" s="37">
        <f>L26</f>
        <v>0.31342147816988497</v>
      </c>
      <c r="N25" s="33"/>
      <c r="O25" s="35"/>
      <c r="P25" s="39">
        <f>D36</f>
        <v>32038</v>
      </c>
      <c r="Q25" s="37">
        <f>P26</f>
        <v>0.18703223416080039</v>
      </c>
      <c r="R25" s="33"/>
      <c r="S25" s="35"/>
      <c r="T25" s="39">
        <f>E36</f>
        <v>747</v>
      </c>
      <c r="U25" s="37">
        <f>T26</f>
        <v>0.25125628140703515</v>
      </c>
      <c r="V25" s="33"/>
      <c r="W25" s="35"/>
      <c r="X25" s="40">
        <f>F36</f>
        <v>1.968928861928982E-2</v>
      </c>
      <c r="Y25" s="37">
        <f>X26</f>
        <v>0.35429197844727933</v>
      </c>
      <c r="Z25" s="33"/>
      <c r="AA25" s="35"/>
      <c r="AB25" s="38">
        <f>G36</f>
        <v>0.23714285714285713</v>
      </c>
      <c r="AC25" s="37">
        <f>AB26</f>
        <v>-8.2872928176795591E-2</v>
      </c>
    </row>
    <row r="26" spans="1:29" x14ac:dyDescent="0.3">
      <c r="K26" s="35"/>
      <c r="L26" s="38">
        <f>C38</f>
        <v>0.31342147816988497</v>
      </c>
      <c r="M26" s="38"/>
      <c r="N26" s="32"/>
      <c r="O26" s="35"/>
      <c r="P26" s="38">
        <f>D38</f>
        <v>0.18703223416080039</v>
      </c>
      <c r="Q26" s="38"/>
      <c r="R26" s="32"/>
      <c r="S26" s="35"/>
      <c r="T26" s="38">
        <f>E38</f>
        <v>0.25125628140703515</v>
      </c>
      <c r="U26" s="38"/>
      <c r="V26" s="32"/>
      <c r="W26" s="35"/>
      <c r="X26" s="38">
        <f>F38</f>
        <v>0.35429197844727933</v>
      </c>
      <c r="Y26" s="38"/>
      <c r="Z26" s="32"/>
      <c r="AA26" s="35"/>
      <c r="AB26" s="38">
        <f>G38</f>
        <v>-8.2872928176795591E-2</v>
      </c>
      <c r="AC26" s="38"/>
    </row>
    <row r="27" spans="1:29" x14ac:dyDescent="0.3">
      <c r="K27" s="35"/>
      <c r="L27" s="35"/>
      <c r="M27" s="35"/>
      <c r="O27" s="35"/>
      <c r="P27" s="35"/>
      <c r="Q27" s="35"/>
      <c r="S27" s="35"/>
      <c r="T27" s="35"/>
      <c r="U27" s="35"/>
      <c r="W27" s="35"/>
      <c r="X27" s="35"/>
      <c r="Y27" s="35"/>
      <c r="AA27" s="35"/>
      <c r="AB27" s="35"/>
      <c r="AC27" s="35"/>
    </row>
    <row r="28" spans="1:29" ht="7.5" customHeight="1" x14ac:dyDescent="0.3">
      <c r="K28" s="35"/>
      <c r="L28" s="35"/>
      <c r="M28" s="35"/>
      <c r="O28" s="35"/>
      <c r="P28" s="35"/>
      <c r="Q28" s="35"/>
      <c r="S28" s="35"/>
      <c r="T28" s="35"/>
      <c r="U28" s="35"/>
      <c r="W28" s="35"/>
      <c r="X28" s="35"/>
      <c r="Y28" s="35"/>
      <c r="AA28" s="35"/>
      <c r="AB28" s="35"/>
      <c r="AC28" s="35"/>
    </row>
    <row r="34" spans="2:7" x14ac:dyDescent="0.3">
      <c r="B34" s="48" t="s">
        <v>34</v>
      </c>
      <c r="C34" s="42" t="str">
        <f>C6</f>
        <v>Revenue</v>
      </c>
      <c r="D34" s="42" t="str">
        <f>D6</f>
        <v>Video Views</v>
      </c>
      <c r="E34" s="42" t="str">
        <f>E6</f>
        <v>Social Engagement</v>
      </c>
      <c r="F34" s="42" t="str">
        <f>F6</f>
        <v>Conversion %</v>
      </c>
      <c r="G34" s="42" t="str">
        <f>G6</f>
        <v>Social Media visit %</v>
      </c>
    </row>
    <row r="35" spans="2:7" x14ac:dyDescent="0.3">
      <c r="B35" s="48" t="s">
        <v>35</v>
      </c>
      <c r="C35" s="42">
        <f>C21</f>
        <v>563</v>
      </c>
      <c r="D35" s="42">
        <f>D17</f>
        <v>4962</v>
      </c>
      <c r="E35" s="42">
        <f>E17</f>
        <v>80</v>
      </c>
      <c r="F35" s="42">
        <f>F17</f>
        <v>2.442504154954853E-2</v>
      </c>
      <c r="G35" s="42">
        <f>G17</f>
        <v>0.2</v>
      </c>
    </row>
    <row r="36" spans="2:7" x14ac:dyDescent="0.3">
      <c r="B36" s="48" t="s">
        <v>36</v>
      </c>
      <c r="C36" s="42">
        <f>SUBTOTAL(IF(C$7="Total",9,1),C15:C21)</f>
        <v>6904</v>
      </c>
      <c r="D36" s="42">
        <f t="shared" ref="D36:G36" si="0">SUBTOTAL(IF(D$7="Total",9,1),D15:D21)</f>
        <v>32038</v>
      </c>
      <c r="E36" s="42">
        <f t="shared" si="0"/>
        <v>747</v>
      </c>
      <c r="F36" s="42">
        <f t="shared" si="0"/>
        <v>1.968928861928982E-2</v>
      </c>
      <c r="G36" s="42">
        <f t="shared" si="0"/>
        <v>0.23714285714285713</v>
      </c>
    </row>
    <row r="37" spans="2:7" x14ac:dyDescent="0.3">
      <c r="B37" s="48" t="s">
        <v>37</v>
      </c>
      <c r="C37" s="42">
        <f>SUBTOTAL(IF(C$7="Total",9,1),C8:C14)</f>
        <v>5256.5</v>
      </c>
      <c r="D37" s="42">
        <f t="shared" ref="D37:G37" si="1">SUBTOTAL(IF(D$7="Total",9,1),D8:D14)</f>
        <v>26990</v>
      </c>
      <c r="E37" s="42">
        <f t="shared" si="1"/>
        <v>597</v>
      </c>
      <c r="F37" s="42">
        <f t="shared" si="1"/>
        <v>1.4538437008143511E-2</v>
      </c>
      <c r="G37" s="42">
        <f t="shared" si="1"/>
        <v>0.25857142857142856</v>
      </c>
    </row>
    <row r="38" spans="2:7" x14ac:dyDescent="0.3">
      <c r="B38" s="48" t="s">
        <v>38</v>
      </c>
      <c r="C38" s="44">
        <f>C36/C37-1</f>
        <v>0.31342147816988497</v>
      </c>
      <c r="D38" s="44">
        <f t="shared" ref="D38:G38" si="2">D36/D37-1</f>
        <v>0.18703223416080039</v>
      </c>
      <c r="E38" s="44">
        <f t="shared" si="2"/>
        <v>0.25125628140703515</v>
      </c>
      <c r="F38" s="44">
        <f t="shared" si="2"/>
        <v>0.35429197844727933</v>
      </c>
      <c r="G38" s="44">
        <f t="shared" si="2"/>
        <v>-8.2872928176795591E-2</v>
      </c>
    </row>
  </sheetData>
  <mergeCells count="6">
    <mergeCell ref="K24:M24"/>
    <mergeCell ref="P1:X1"/>
    <mergeCell ref="AA24:AC24"/>
    <mergeCell ref="W24:Y24"/>
    <mergeCell ref="S24:U24"/>
    <mergeCell ref="O24:Q24"/>
  </mergeCells>
  <conditionalFormatting sqref="M25:N25">
    <cfRule type="iconSet" priority="9">
      <iconSet iconSet="3Symbols" showValue="0">
        <cfvo type="percent" val="0"/>
        <cfvo type="num" val="0"/>
        <cfvo type="num" val="0" gte="0"/>
      </iconSet>
    </cfRule>
  </conditionalFormatting>
  <conditionalFormatting sqref="R25">
    <cfRule type="iconSet" priority="8">
      <iconSet iconSet="3Symbols" showValue="0">
        <cfvo type="percent" val="0"/>
        <cfvo type="num" val="0"/>
        <cfvo type="num" val="0" gte="0"/>
      </iconSet>
    </cfRule>
  </conditionalFormatting>
  <conditionalFormatting sqref="V25">
    <cfRule type="iconSet" priority="7">
      <iconSet iconSet="3Symbols" showValue="0">
        <cfvo type="percent" val="0"/>
        <cfvo type="num" val="0"/>
        <cfvo type="num" val="0" gte="0"/>
      </iconSet>
    </cfRule>
  </conditionalFormatting>
  <conditionalFormatting sqref="Z25">
    <cfRule type="iconSet" priority="6">
      <iconSet iconSet="3Symbols" showValue="0">
        <cfvo type="percent" val="0"/>
        <cfvo type="num" val="0"/>
        <cfvo type="num" val="0" gte="0"/>
      </iconSet>
    </cfRule>
  </conditionalFormatting>
  <conditionalFormatting sqref="Q25">
    <cfRule type="iconSet" priority="4">
      <iconSet iconSet="3Symbols" showValue="0">
        <cfvo type="percent" val="0"/>
        <cfvo type="num" val="0"/>
        <cfvo type="num" val="0" gte="0"/>
      </iconSet>
    </cfRule>
  </conditionalFormatting>
  <conditionalFormatting sqref="U25">
    <cfRule type="iconSet" priority="3">
      <iconSet iconSet="3Symbols" showValue="0">
        <cfvo type="percent" val="0"/>
        <cfvo type="num" val="0"/>
        <cfvo type="num" val="0" gte="0"/>
      </iconSet>
    </cfRule>
  </conditionalFormatting>
  <conditionalFormatting sqref="Y25">
    <cfRule type="iconSet" priority="2">
      <iconSet iconSet="3Symbols" showValue="0">
        <cfvo type="percent" val="0"/>
        <cfvo type="num" val="0"/>
        <cfvo type="num" val="0" gte="0"/>
      </iconSet>
    </cfRule>
  </conditionalFormatting>
  <conditionalFormatting sqref="AC25">
    <cfRule type="iconSet" priority="1">
      <iconSet iconSet="3Symbols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high="1" minAxisType="custom" xr2:uid="{E8D2996C-D9C3-4025-93C8-0DE06CEB5503}">
          <x14:colorSeries theme="9"/>
          <x14:colorNegative rgb="FFD00000"/>
          <x14:colorAxis rgb="FF000000"/>
          <x14:colorMarkers rgb="FFD00000"/>
          <x14:colorFirst rgb="FFD00000"/>
          <x14:colorLast rgb="FFD00000"/>
          <x14:colorHigh theme="9" tint="-0.499984740745262"/>
          <x14:colorLow rgb="FFD00000"/>
          <x14:sparklines>
            <x14:sparkline>
              <xm:f>Tiles!C15:C21</xm:f>
              <xm:sqref>L27</xm:sqref>
            </x14:sparkline>
            <x14:sparkline>
              <xm:f>Tiles!D15:D21</xm:f>
              <xm:sqref>P27</xm:sqref>
            </x14:sparkline>
            <x14:sparkline>
              <xm:f>Tiles!E15:E21</xm:f>
              <xm:sqref>T27</xm:sqref>
            </x14:sparkline>
            <x14:sparkline>
              <xm:f>Tiles!F15:F21</xm:f>
              <xm:sqref>X27</xm:sqref>
            </x14:sparkline>
            <x14:sparkline>
              <xm:f>Tiles!G15:G21</xm:f>
              <xm:sqref>AB27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2A11-812B-49DC-8DB3-FF651F4F9A02}">
  <dimension ref="B1:H31"/>
  <sheetViews>
    <sheetView showGridLines="0" showRowColHeaders="0" tabSelected="1" zoomScale="90" zoomScaleNormal="90" workbookViewId="0">
      <selection activeCell="E18" sqref="E18"/>
    </sheetView>
  </sheetViews>
  <sheetFormatPr defaultRowHeight="23.4" customHeight="1" x14ac:dyDescent="0.3"/>
  <cols>
    <col min="1" max="1" width="8.88671875" style="57"/>
    <col min="2" max="2" width="17.44140625" style="57" bestFit="1" customWidth="1"/>
    <col min="3" max="3" width="15.33203125" style="57" customWidth="1"/>
    <col min="4" max="4" width="18.109375" style="57" customWidth="1"/>
    <col min="5" max="5" width="13.33203125" style="57" customWidth="1"/>
    <col min="6" max="6" width="8.88671875" style="57" customWidth="1"/>
    <col min="7" max="7" width="30.109375" style="57" customWidth="1"/>
    <col min="8" max="8" width="62.5546875" style="57" customWidth="1"/>
    <col min="9" max="16384" width="8.88671875" style="57"/>
  </cols>
  <sheetData>
    <row r="1" spans="2:8" s="74" customFormat="1" ht="23.4" customHeight="1" x14ac:dyDescent="0.3">
      <c r="C1" s="76" t="s">
        <v>58</v>
      </c>
    </row>
    <row r="2" spans="2:8" s="75" customFormat="1" ht="7.2" customHeight="1" x14ac:dyDescent="0.3"/>
    <row r="3" spans="2:8" s="58" customFormat="1" ht="23.4" customHeight="1" x14ac:dyDescent="0.3">
      <c r="C3" s="59" t="s">
        <v>53</v>
      </c>
    </row>
    <row r="4" spans="2:8" s="60" customFormat="1" ht="23.4" customHeight="1" x14ac:dyDescent="0.3">
      <c r="C4" s="61"/>
    </row>
    <row r="5" spans="2:8" s="60" customFormat="1" ht="23.4" customHeight="1" x14ac:dyDescent="0.3">
      <c r="C5" s="61"/>
    </row>
    <row r="7" spans="2:8" ht="43.8" customHeight="1" x14ac:dyDescent="0.3"/>
    <row r="8" spans="2:8" s="58" customFormat="1" ht="31.8" customHeight="1" x14ac:dyDescent="0.3">
      <c r="C8" s="59" t="s">
        <v>52</v>
      </c>
    </row>
    <row r="9" spans="2:8" s="60" customFormat="1" ht="6.6" customHeight="1" x14ac:dyDescent="0.3">
      <c r="C9" s="61"/>
    </row>
    <row r="10" spans="2:8" ht="23.4" customHeight="1" x14ac:dyDescent="0.3">
      <c r="B10" s="57" t="s">
        <v>1</v>
      </c>
      <c r="C10" s="57" t="s">
        <v>50</v>
      </c>
      <c r="D10" s="57" t="s">
        <v>51</v>
      </c>
      <c r="E10" s="57" t="s">
        <v>38</v>
      </c>
      <c r="F10" s="57" t="s">
        <v>59</v>
      </c>
      <c r="G10" s="57" t="s">
        <v>23</v>
      </c>
      <c r="H10" s="57" t="s">
        <v>24</v>
      </c>
    </row>
    <row r="11" spans="2:8" ht="23.4" customHeight="1" x14ac:dyDescent="0.3">
      <c r="B11" s="57" t="str">
        <f>Data!B5</f>
        <v>Sessions</v>
      </c>
      <c r="C11" s="57">
        <f>SUBTOTAL(IF(Data!D5="Total",9,1),Data!L5:R5)</f>
        <v>129735</v>
      </c>
      <c r="D11" s="57">
        <f>SUBTOTAL(IF(Data!D5="Total",9,1),Data!E5:K5)</f>
        <v>117729</v>
      </c>
      <c r="E11" s="56">
        <f>($C11/$D11)-1</f>
        <v>0.10197997095023315</v>
      </c>
      <c r="F11" s="56">
        <f>($C11/$D11)-1</f>
        <v>0.10197997095023315</v>
      </c>
    </row>
    <row r="12" spans="2:8" ht="23.4" customHeight="1" x14ac:dyDescent="0.3">
      <c r="B12" s="57" t="str">
        <f>Data!B6</f>
        <v>Visitors</v>
      </c>
      <c r="C12" s="57">
        <f>SUBTOTAL(IF(Data!D6="Total",9,1),Data!L6:R6)</f>
        <v>68792</v>
      </c>
      <c r="D12" s="57">
        <f>SUBTOTAL(IF(Data!D6="Total",9,1),Data!E6:K6)</f>
        <v>66536</v>
      </c>
      <c r="E12" s="56">
        <f t="shared" ref="E12:F25" si="0">($C12/$D12)-1</f>
        <v>3.3906456655043993E-2</v>
      </c>
      <c r="F12" s="56">
        <f t="shared" si="0"/>
        <v>3.3906456655043993E-2</v>
      </c>
    </row>
    <row r="13" spans="2:8" ht="23.4" customHeight="1" x14ac:dyDescent="0.3">
      <c r="B13" s="57" t="str">
        <f>Data!B7</f>
        <v>Time on Page</v>
      </c>
      <c r="C13" s="57">
        <f>SUBTOTAL(IF(Data!D7="Total",9,1),Data!L7:R7)</f>
        <v>125.14285714285714</v>
      </c>
      <c r="D13" s="57">
        <f>SUBTOTAL(IF(Data!D7="Total",9,1),Data!E7:K7)</f>
        <v>176.42857142857142</v>
      </c>
      <c r="E13" s="56">
        <f t="shared" si="0"/>
        <v>-0.29068825910931173</v>
      </c>
      <c r="F13" s="56">
        <f t="shared" si="0"/>
        <v>-0.29068825910931173</v>
      </c>
    </row>
    <row r="14" spans="2:8" ht="23.4" customHeight="1" x14ac:dyDescent="0.3">
      <c r="B14" s="57" t="str">
        <f>Data!B8</f>
        <v>Video Views</v>
      </c>
      <c r="C14" s="57">
        <f>SUBTOTAL(IF(Data!D8="Total",9,1),Data!L8:R8)</f>
        <v>32038</v>
      </c>
      <c r="D14" s="57">
        <f>SUBTOTAL(IF(Data!D8="Total",9,1),Data!E8:K8)</f>
        <v>26990</v>
      </c>
      <c r="E14" s="56">
        <f t="shared" si="0"/>
        <v>0.18703223416080039</v>
      </c>
      <c r="F14" s="56">
        <f t="shared" si="0"/>
        <v>0.18703223416080039</v>
      </c>
    </row>
    <row r="15" spans="2:8" ht="23.4" customHeight="1" x14ac:dyDescent="0.3">
      <c r="B15" s="57" t="str">
        <f>Data!B9</f>
        <v>Social Engagement</v>
      </c>
      <c r="C15" s="57">
        <f>SUBTOTAL(IF(Data!D9="Total",9,1),Data!L9:R9)</f>
        <v>747</v>
      </c>
      <c r="D15" s="57">
        <f>SUBTOTAL(IF(Data!D9="Total",9,1),Data!E9:K9)</f>
        <v>597</v>
      </c>
      <c r="E15" s="56">
        <f t="shared" si="0"/>
        <v>0.25125628140703515</v>
      </c>
      <c r="F15" s="56">
        <f t="shared" si="0"/>
        <v>0.25125628140703515</v>
      </c>
    </row>
    <row r="16" spans="2:8" ht="23.4" customHeight="1" x14ac:dyDescent="0.3">
      <c r="B16" s="57" t="str">
        <f>Data!B10</f>
        <v>New leads</v>
      </c>
      <c r="C16" s="57">
        <f>SUBTOTAL(IF(Data!D10="Total",9,1),Data!L10:R10)</f>
        <v>316</v>
      </c>
      <c r="D16" s="57">
        <f>SUBTOTAL(IF(Data!D10="Total",9,1),Data!E10:K10)</f>
        <v>454</v>
      </c>
      <c r="E16" s="56">
        <f t="shared" si="0"/>
        <v>-0.30396475770925113</v>
      </c>
      <c r="F16" s="56">
        <f t="shared" si="0"/>
        <v>-0.30396475770925113</v>
      </c>
    </row>
    <row r="17" spans="2:6" ht="23.4" customHeight="1" x14ac:dyDescent="0.3">
      <c r="B17" s="57" t="str">
        <f>Data!B11</f>
        <v>Unsubs</v>
      </c>
      <c r="C17" s="57">
        <f>SUBTOTAL(IF(Data!D11="Total",9,1),Data!L11:R11)</f>
        <v>28</v>
      </c>
      <c r="D17" s="57">
        <f>SUBTOTAL(IF(Data!D11="Total",9,1),Data!E11:K11)</f>
        <v>33</v>
      </c>
      <c r="E17" s="56">
        <f t="shared" si="0"/>
        <v>-0.15151515151515149</v>
      </c>
      <c r="F17" s="56">
        <f t="shared" si="0"/>
        <v>-0.15151515151515149</v>
      </c>
    </row>
    <row r="18" spans="2:6" ht="23.4" customHeight="1" x14ac:dyDescent="0.3">
      <c r="B18" s="57" t="str">
        <f>Data!B12</f>
        <v>Social Followers</v>
      </c>
      <c r="C18" s="57">
        <f>SUBTOTAL(IF(Data!D12="Total",9,1),Data!L12:R12)</f>
        <v>33188.142857142855</v>
      </c>
      <c r="D18" s="57">
        <f>SUBTOTAL(IF(Data!D12="Total",9,1),Data!E12:K12)</f>
        <v>33109.428571428572</v>
      </c>
      <c r="E18" s="77">
        <f t="shared" si="0"/>
        <v>2.3773978927019712E-3</v>
      </c>
      <c r="F18" s="56">
        <f t="shared" si="0"/>
        <v>2.3773978927019712E-3</v>
      </c>
    </row>
    <row r="19" spans="2:6" ht="23.4" customHeight="1" x14ac:dyDescent="0.3">
      <c r="B19" s="57" t="str">
        <f>Data!B13</f>
        <v>Social Media visit %</v>
      </c>
      <c r="C19" s="57">
        <f>SUBTOTAL(IF(Data!D13="Total",9,1),Data!L13:R13)</f>
        <v>0.23714285714285713</v>
      </c>
      <c r="D19" s="57">
        <f>SUBTOTAL(IF(Data!D13="Total",9,1),Data!E13:K13)</f>
        <v>0.25857142857142856</v>
      </c>
      <c r="E19" s="56">
        <f t="shared" si="0"/>
        <v>-8.2872928176795591E-2</v>
      </c>
      <c r="F19" s="56">
        <f t="shared" si="0"/>
        <v>-8.2872928176795591E-2</v>
      </c>
    </row>
    <row r="20" spans="2:6" ht="23.4" customHeight="1" x14ac:dyDescent="0.3">
      <c r="B20" s="57" t="str">
        <f>Data!B14</f>
        <v>Added to cart</v>
      </c>
      <c r="C20" s="57">
        <f>SUBTOTAL(IF(Data!D14="Total",9,1),Data!L14:R14)</f>
        <v>496</v>
      </c>
      <c r="D20" s="57">
        <f>SUBTOTAL(IF(Data!D14="Total",9,1),Data!E14:K14)</f>
        <v>538.5</v>
      </c>
      <c r="E20" s="56">
        <f t="shared" si="0"/>
        <v>-7.8922934076137374E-2</v>
      </c>
      <c r="F20" s="56">
        <f t="shared" si="0"/>
        <v>-7.8922934076137374E-2</v>
      </c>
    </row>
    <row r="21" spans="2:6" ht="23.4" customHeight="1" x14ac:dyDescent="0.3">
      <c r="B21" s="57" t="str">
        <f>Data!B15</f>
        <v>Transactions</v>
      </c>
      <c r="C21" s="57">
        <f>SUBTOTAL(IF(Data!D15="Total",9,1),Data!L15:R15)</f>
        <v>362.5</v>
      </c>
      <c r="D21" s="57">
        <f>SUBTOTAL(IF(Data!D15="Total",9,1),Data!E15:K15)</f>
        <v>348.5</v>
      </c>
      <c r="E21" s="56">
        <f t="shared" si="0"/>
        <v>4.0172166427546729E-2</v>
      </c>
      <c r="F21" s="56">
        <f t="shared" si="0"/>
        <v>4.0172166427546729E-2</v>
      </c>
    </row>
    <row r="22" spans="2:6" ht="23.4" customHeight="1" x14ac:dyDescent="0.3">
      <c r="B22" s="57" t="str">
        <f>Data!B16</f>
        <v>Revenue</v>
      </c>
      <c r="C22" s="57">
        <f>SUBTOTAL(IF(Data!D16="Total",9,1),Data!L16:R16)</f>
        <v>6904</v>
      </c>
      <c r="D22" s="57">
        <f>SUBTOTAL(IF(Data!D16="Total",9,1),Data!E16:K16)</f>
        <v>5256.5</v>
      </c>
      <c r="E22" s="56">
        <f t="shared" si="0"/>
        <v>0.31342147816988497</v>
      </c>
      <c r="F22" s="56">
        <f t="shared" si="0"/>
        <v>0.31342147816988497</v>
      </c>
    </row>
    <row r="23" spans="2:6" ht="23.4" customHeight="1" x14ac:dyDescent="0.3">
      <c r="B23" s="57" t="str">
        <f>Data!B17</f>
        <v>Cart Abandon %</v>
      </c>
      <c r="C23" s="57">
        <f>SUBTOTAL(IF(Data!D17="Total",9,1),Data!L17:R17)</f>
        <v>0.30740686344564488</v>
      </c>
      <c r="D23" s="57">
        <f>SUBTOTAL(IF(Data!D17="Total",9,1),Data!E17:K17)</f>
        <v>0.34050149576155514</v>
      </c>
      <c r="E23" s="56">
        <f t="shared" si="0"/>
        <v>-9.7193794235446274E-2</v>
      </c>
      <c r="F23" s="56">
        <f t="shared" si="0"/>
        <v>-9.7193794235446274E-2</v>
      </c>
    </row>
    <row r="24" spans="2:6" ht="23.4" customHeight="1" x14ac:dyDescent="0.3">
      <c r="B24" s="57" t="str">
        <f>Data!B18</f>
        <v>Repeat Order %</v>
      </c>
      <c r="C24" s="57">
        <f>SUBTOTAL(IF(Data!D18="Total",9,1),Data!L18:R18)</f>
        <v>0.10285714285714287</v>
      </c>
      <c r="D24" s="57">
        <f>SUBTOTAL(IF(Data!D18="Total",9,1),Data!E18:K18)</f>
        <v>0.13428571428571426</v>
      </c>
      <c r="E24" s="56">
        <f t="shared" si="0"/>
        <v>-0.23404255319148914</v>
      </c>
      <c r="F24" s="56">
        <f t="shared" si="0"/>
        <v>-0.23404255319148914</v>
      </c>
    </row>
    <row r="25" spans="2:6" ht="23.4" customHeight="1" x14ac:dyDescent="0.3">
      <c r="B25" s="57" t="str">
        <f>Data!B19</f>
        <v>Conversion %</v>
      </c>
      <c r="C25" s="57">
        <f>SUBTOTAL(IF(Data!D19="Total",9,1),Data!L19:R19)</f>
        <v>1.968928861928982E-2</v>
      </c>
      <c r="D25" s="57">
        <f>SUBTOTAL(IF(Data!D19="Total",9,1),Data!E19:K19)</f>
        <v>1.4538437008143511E-2</v>
      </c>
      <c r="E25" s="56">
        <f t="shared" si="0"/>
        <v>0.35429197844727933</v>
      </c>
      <c r="F25" s="56">
        <f t="shared" si="0"/>
        <v>0.35429197844727933</v>
      </c>
    </row>
    <row r="26" spans="2:6" ht="23.4" customHeight="1" x14ac:dyDescent="0.3">
      <c r="E26" s="56"/>
      <c r="F26" s="56"/>
    </row>
    <row r="27" spans="2:6" ht="23.4" customHeight="1" x14ac:dyDescent="0.3">
      <c r="E27" s="56"/>
      <c r="F27" s="56"/>
    </row>
    <row r="28" spans="2:6" ht="23.4" customHeight="1" x14ac:dyDescent="0.3">
      <c r="E28" s="56"/>
      <c r="F28" s="56"/>
    </row>
    <row r="29" spans="2:6" ht="23.4" customHeight="1" x14ac:dyDescent="0.3">
      <c r="E29" s="56"/>
      <c r="F29" s="56"/>
    </row>
    <row r="30" spans="2:6" ht="23.4" customHeight="1" x14ac:dyDescent="0.3">
      <c r="E30" s="56"/>
      <c r="F30" s="56"/>
    </row>
    <row r="31" spans="2:6" ht="23.4" customHeight="1" x14ac:dyDescent="0.3">
      <c r="E31" s="56"/>
      <c r="F31" s="56"/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83C50E2-49FE-4ADE-9A51-0B175A7E7D55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3Arrows" iconId="2"/>
              <x14:cfIcon iconSet="3Arrows" iconId="2"/>
            </x14:iconSet>
          </x14:cfRule>
          <xm:sqref>F11:F31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BA49D9AD-A570-4A2A-96A8-8E2189E05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theme="1"/>
          <x14:colorLow rgb="FFFF5055"/>
          <x14:sparklines>
            <x14:sparkline>
              <xm:f>Data!E5:R5</xm:f>
              <xm:sqref>G11</xm:sqref>
            </x14:sparkline>
            <x14:sparkline>
              <xm:f>Data!E6:R6</xm:f>
              <xm:sqref>G12</xm:sqref>
            </x14:sparkline>
            <x14:sparkline>
              <xm:f>Data!E7:R7</xm:f>
              <xm:sqref>G13</xm:sqref>
            </x14:sparkline>
            <x14:sparkline>
              <xm:f>Data!E8:R8</xm:f>
              <xm:sqref>G14</xm:sqref>
            </x14:sparkline>
            <x14:sparkline>
              <xm:f>Data!E9:R9</xm:f>
              <xm:sqref>G15</xm:sqref>
            </x14:sparkline>
            <x14:sparkline>
              <xm:f>Data!E10:R10</xm:f>
              <xm:sqref>G16</xm:sqref>
            </x14:sparkline>
            <x14:sparkline>
              <xm:f>Data!E11:R11</xm:f>
              <xm:sqref>G17</xm:sqref>
            </x14:sparkline>
            <x14:sparkline>
              <xm:f>Data!E12:R12</xm:f>
              <xm:sqref>G18</xm:sqref>
            </x14:sparkline>
            <x14:sparkline>
              <xm:f>Data!E13:R13</xm:f>
              <xm:sqref>G19</xm:sqref>
            </x14:sparkline>
            <x14:sparkline>
              <xm:f>Data!E14:R14</xm:f>
              <xm:sqref>G20</xm:sqref>
            </x14:sparkline>
            <x14:sparkline>
              <xm:f>Data!E15:R15</xm:f>
              <xm:sqref>G21</xm:sqref>
            </x14:sparkline>
            <x14:sparkline>
              <xm:f>Data!E16:R16</xm:f>
              <xm:sqref>G22</xm:sqref>
            </x14:sparkline>
            <x14:sparkline>
              <xm:f>Data!E17:R17</xm:f>
              <xm:sqref>G23</xm:sqref>
            </x14:sparkline>
            <x14:sparkline>
              <xm:f>Data!E18:R18</xm:f>
              <xm:sqref>G24</xm:sqref>
            </x14:sparkline>
            <x14:sparkline>
              <xm:f>Data!E19:R19</xm:f>
              <xm:sqref>G25</xm:sqref>
            </x14:sparkline>
            <x14:sparkline>
              <xm:f>Data!E20:R20</xm:f>
              <xm:sqref>G26</xm:sqref>
            </x14:sparkline>
            <x14:sparkline>
              <xm:f>Data!E21:R21</xm:f>
              <xm:sqref>G27</xm:sqref>
            </x14:sparkline>
            <x14:sparkline>
              <xm:f>Data!E22:R22</xm:f>
              <xm:sqref>G28</xm:sqref>
            </x14:sparkline>
            <x14:sparkline>
              <xm:f>Data!E23:R23</xm:f>
              <xm:sqref>G29</xm:sqref>
            </x14:sparkline>
            <x14:sparkline>
              <xm:f>Data!E24:R24</xm:f>
              <xm:sqref>G30</xm:sqref>
            </x14:sparkline>
            <x14:sparkline>
              <xm:f>Data!E25:R25</xm:f>
              <xm:sqref>G31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AD03-87E7-4346-8DA1-436F5BA016CF}">
  <dimension ref="A3:S27"/>
  <sheetViews>
    <sheetView topLeftCell="A10" workbookViewId="0">
      <selection activeCell="J17" sqref="J17"/>
    </sheetView>
  </sheetViews>
  <sheetFormatPr defaultRowHeight="14.4" x14ac:dyDescent="0.3"/>
  <cols>
    <col min="1" max="1" width="8.88671875" style="57"/>
    <col min="2" max="2" width="7.21875" style="57" bestFit="1" customWidth="1"/>
    <col min="3" max="3" width="8" style="57" bestFit="1" customWidth="1"/>
    <col min="4" max="4" width="10.88671875" style="57" bestFit="1" customWidth="1"/>
    <col min="5" max="5" width="16.33203125" style="57" bestFit="1" customWidth="1"/>
    <col min="6" max="6" width="12" style="57" bestFit="1" customWidth="1"/>
    <col min="7" max="7" width="14.109375" style="57" bestFit="1" customWidth="1"/>
    <col min="8" max="8" width="12.33203125" style="57" customWidth="1"/>
    <col min="9" max="9" width="6.88671875" style="57" customWidth="1"/>
    <col min="10" max="10" width="14.88671875" style="57" customWidth="1"/>
    <col min="11" max="11" width="10.5546875" style="57" customWidth="1"/>
    <col min="12" max="12" width="5.33203125" style="57" customWidth="1"/>
    <col min="13" max="13" width="9.109375" style="57" customWidth="1"/>
    <col min="14" max="14" width="14.44140625" style="57" customWidth="1"/>
    <col min="15" max="15" width="9.44140625" style="57" customWidth="1"/>
    <col min="16" max="17" width="8.88671875" style="57"/>
    <col min="18" max="18" width="9.77734375" style="57" bestFit="1" customWidth="1"/>
    <col min="19" max="19" width="11.88671875" style="57" customWidth="1"/>
    <col min="20" max="16384" width="8.88671875" style="57"/>
  </cols>
  <sheetData>
    <row r="3" spans="1:19" x14ac:dyDescent="0.3">
      <c r="B3" s="57" t="s">
        <v>55</v>
      </c>
      <c r="C3" s="57" cm="1">
        <f t="array" ref="C3:G3">_xlfn.SEQUENCE(1,5,1,1)</f>
        <v>1</v>
      </c>
      <c r="D3" s="57">
        <v>2</v>
      </c>
      <c r="E3" s="57">
        <v>3</v>
      </c>
      <c r="F3" s="57">
        <v>4</v>
      </c>
      <c r="G3" s="57">
        <v>5</v>
      </c>
    </row>
    <row r="4" spans="1:19" x14ac:dyDescent="0.3">
      <c r="B4" s="57" t="s">
        <v>54</v>
      </c>
      <c r="C4" s="57">
        <f>MATCH(C3,Data!$C$5:$C$19,0)</f>
        <v>12</v>
      </c>
      <c r="D4" s="57">
        <f>MATCH(D3,Data!$C$5:$C$19,0)</f>
        <v>4</v>
      </c>
      <c r="E4" s="57">
        <f>MATCH(E3,Data!$C$5:$C$19,0)</f>
        <v>5</v>
      </c>
      <c r="F4" s="57">
        <f>MATCH(F3,Data!$C$5:$C$19,0)</f>
        <v>15</v>
      </c>
      <c r="G4" s="57">
        <f>MATCH(G3,Data!$C$5:$C$19,0)</f>
        <v>9</v>
      </c>
    </row>
    <row r="6" spans="1:19" x14ac:dyDescent="0.3">
      <c r="B6" s="57" t="s">
        <v>1</v>
      </c>
      <c r="C6" s="57" t="str" cm="1">
        <f t="array" ref="C6">INDEX(Data!$B$5:$B$19,Tiles_1!C4)</f>
        <v>Revenue</v>
      </c>
      <c r="D6" s="57" t="str" cm="1">
        <f t="array" ref="D6">INDEX(Data!$B$5:$B$19,Tiles_1!D4)</f>
        <v>Video Views</v>
      </c>
      <c r="E6" s="57" t="str" cm="1">
        <f t="array" ref="E6">INDEX(Data!$B$5:$B$19,Tiles_1!E4)</f>
        <v>Social Engagement</v>
      </c>
      <c r="F6" s="57" t="str" cm="1">
        <f t="array" ref="F6">INDEX(Data!$B$5:$B$19,Tiles_1!F4)</f>
        <v>Conversion %</v>
      </c>
      <c r="G6" s="57" t="str" cm="1">
        <f t="array" ref="G6">INDEX(Data!$B$5:$B$19,Tiles_1!G4)</f>
        <v>Social Media visit %</v>
      </c>
    </row>
    <row r="7" spans="1:19" ht="21.6" customHeight="1" x14ac:dyDescent="0.3">
      <c r="B7" s="57" t="s">
        <v>33</v>
      </c>
      <c r="C7" s="57" t="str" cm="1">
        <f t="array" ref="C7">INDEX(Data!$D$5:$D$19,Tiles_1!C4)</f>
        <v>Total</v>
      </c>
      <c r="D7" s="57" t="str" cm="1">
        <f t="array" ref="D7">INDEX(Data!$D$5:$D$19,Tiles_1!D4)</f>
        <v>Total</v>
      </c>
      <c r="E7" s="57" t="str" cm="1">
        <f t="array" ref="E7">INDEX(Data!$D$5:$D$19,Tiles_1!E4)</f>
        <v>Total</v>
      </c>
      <c r="F7" s="57" t="str" cm="1">
        <f t="array" ref="F7">INDEX(Data!$D$5:$D$19,Tiles_1!F4)</f>
        <v>Average</v>
      </c>
      <c r="G7" s="57" t="str" cm="1">
        <f t="array" ref="G7">INDEX(Data!$D$5:$D$19,Tiles_1!G4)</f>
        <v>Average</v>
      </c>
    </row>
    <row r="8" spans="1:19" ht="4.8" customHeight="1" x14ac:dyDescent="0.3">
      <c r="A8" s="57">
        <v>1</v>
      </c>
      <c r="B8" s="57" t="s">
        <v>32</v>
      </c>
      <c r="C8" s="57" cm="1">
        <f t="array" ref="C8">INDEX(Data!$E$5:$R$19,Tiles_1!$C$4,Tiles_1!A8)</f>
        <v>733</v>
      </c>
      <c r="D8" s="57" cm="1">
        <f t="array" ref="D8">INDEX(Data!$E$5:$R$19,Tiles_1!$D$4,Tiles_1!A8)</f>
        <v>3540</v>
      </c>
      <c r="E8" s="57" cm="1">
        <f t="array" ref="E8">INDEX(Data!$E$5:$R$19,Tiles_1!$E$4,Tiles_1!A8)</f>
        <v>56</v>
      </c>
      <c r="F8" s="57" cm="1">
        <f t="array" ref="F8">INDEX(Data!$E$5:$R$19,Tiles_1!$F$4,Tiles_1!A8)</f>
        <v>2.0198371568122139E-2</v>
      </c>
      <c r="G8" s="57" cm="1">
        <f t="array" ref="G8">INDEX(Data!$E$5:$R$19,Tiles_1!$G$4,Tiles_1!A8)</f>
        <v>0.22</v>
      </c>
    </row>
    <row r="9" spans="1:19" ht="45.6" customHeight="1" x14ac:dyDescent="0.3">
      <c r="A9" s="57">
        <v>2</v>
      </c>
      <c r="C9" s="57" cm="1">
        <f t="array" ref="C9">INDEX(Data!$E$5:$R$19,Tiles_1!$C$4,Tiles_1!A9)</f>
        <v>1953</v>
      </c>
      <c r="D9" s="57" cm="1">
        <f t="array" ref="D9">INDEX(Data!$E$5:$R$19,Tiles_1!$D$4,Tiles_1!A9)</f>
        <v>6084</v>
      </c>
      <c r="E9" s="57" cm="1">
        <f t="array" ref="E9">INDEX(Data!$E$5:$R$19,Tiles_1!$E$4,Tiles_1!A9)</f>
        <v>122</v>
      </c>
      <c r="F9" s="57" cm="1">
        <f t="array" ref="F9">INDEX(Data!$E$5:$R$19,Tiles_1!$F$4,Tiles_1!A9)</f>
        <v>1.6175722019665786E-2</v>
      </c>
      <c r="G9" s="57" cm="1">
        <f t="array" ref="G9">INDEX(Data!$E$5:$R$19,Tiles_1!$G$4,Tiles_1!A9)</f>
        <v>0.21</v>
      </c>
      <c r="I9" s="84"/>
      <c r="J9" s="84"/>
      <c r="K9" s="63"/>
      <c r="L9" s="63"/>
      <c r="M9" s="63"/>
      <c r="N9" s="63"/>
      <c r="O9" s="63"/>
    </row>
    <row r="10" spans="1:19" ht="18" x14ac:dyDescent="0.3">
      <c r="A10" s="57">
        <v>3</v>
      </c>
      <c r="C10" s="57" cm="1">
        <f t="array" ref="C10">INDEX(Data!$E$5:$R$19,Tiles_1!$C$4,Tiles_1!A10)</f>
        <v>908</v>
      </c>
      <c r="D10" s="57" cm="1">
        <f t="array" ref="D10">INDEX(Data!$E$5:$R$19,Tiles_1!$D$4,Tiles_1!A10)</f>
        <v>3724</v>
      </c>
      <c r="E10" s="57" cm="1">
        <f t="array" ref="E10">INDEX(Data!$E$5:$R$19,Tiles_1!$E$4,Tiles_1!A10)</f>
        <v>84</v>
      </c>
      <c r="F10" s="57" cm="1">
        <f t="array" ref="F10">INDEX(Data!$E$5:$R$19,Tiles_1!$F$4,Tiles_1!A10)</f>
        <v>3.0606269750287129E-2</v>
      </c>
      <c r="G10" s="57" cm="1">
        <f t="array" ref="G10">INDEX(Data!$E$5:$R$19,Tiles_1!$G$4,Tiles_1!A10)</f>
        <v>0.23</v>
      </c>
      <c r="I10" s="66"/>
      <c r="J10" s="66"/>
      <c r="K10" s="66"/>
      <c r="L10" s="64"/>
      <c r="M10" s="64"/>
      <c r="N10" s="64"/>
      <c r="O10" s="64"/>
    </row>
    <row r="11" spans="1:19" ht="18" x14ac:dyDescent="0.3">
      <c r="A11" s="57">
        <v>4</v>
      </c>
      <c r="C11" s="57" cm="1">
        <f t="array" ref="C11">INDEX(Data!$E$5:$R$19,Tiles_1!$C$4,Tiles_1!A11)</f>
        <v>541</v>
      </c>
      <c r="D11" s="57" cm="1">
        <f t="array" ref="D11">INDEX(Data!$E$5:$R$19,Tiles_1!$D$4,Tiles_1!A11)</f>
        <v>3970</v>
      </c>
      <c r="E11" s="57" cm="1">
        <f t="array" ref="E11">INDEX(Data!$E$5:$R$19,Tiles_1!$E$4,Tiles_1!A11)</f>
        <v>94</v>
      </c>
      <c r="F11" s="57" cm="1">
        <f t="array" ref="F11">INDEX(Data!$E$5:$R$19,Tiles_1!$F$4,Tiles_1!A11)</f>
        <v>7.2007491918919747E-3</v>
      </c>
      <c r="G11" s="57" cm="1">
        <f t="array" ref="G11">INDEX(Data!$E$5:$R$19,Tiles_1!$G$4,Tiles_1!A11)</f>
        <v>0.28999999999999998</v>
      </c>
      <c r="I11" s="85"/>
      <c r="J11" s="85"/>
      <c r="K11" s="65"/>
      <c r="L11" s="65"/>
      <c r="M11" s="65"/>
      <c r="N11" s="65"/>
      <c r="O11" s="65"/>
    </row>
    <row r="12" spans="1:19" x14ac:dyDescent="0.3">
      <c r="A12" s="57">
        <v>5</v>
      </c>
      <c r="C12" s="57" cm="1">
        <f t="array" ref="C12">INDEX(Data!$E$5:$R$19,Tiles_1!$C$4,Tiles_1!A12)</f>
        <v>454</v>
      </c>
      <c r="D12" s="57" cm="1">
        <f t="array" ref="D12">INDEX(Data!$E$5:$R$19,Tiles_1!$D$4,Tiles_1!A12)</f>
        <v>1862</v>
      </c>
      <c r="E12" s="57" cm="1">
        <f t="array" ref="E12">INDEX(Data!$E$5:$R$19,Tiles_1!$E$4,Tiles_1!A12)</f>
        <v>42</v>
      </c>
      <c r="F12" s="57" cm="1">
        <f t="array" ref="F12">INDEX(Data!$E$5:$R$19,Tiles_1!$F$4,Tiles_1!A12)</f>
        <v>1.5303134875143565E-2</v>
      </c>
      <c r="G12" s="57" cm="1">
        <f t="array" ref="G12">INDEX(Data!$E$5:$R$19,Tiles_1!$G$4,Tiles_1!A12)</f>
        <v>0.3</v>
      </c>
    </row>
    <row r="13" spans="1:19" x14ac:dyDescent="0.3">
      <c r="A13" s="57">
        <v>6</v>
      </c>
      <c r="C13" s="57" cm="1">
        <f t="array" ref="C13">INDEX(Data!$E$5:$R$19,Tiles_1!$C$4,Tiles_1!A13)</f>
        <v>270.5</v>
      </c>
      <c r="D13" s="57" cm="1">
        <f t="array" ref="D13">INDEX(Data!$E$5:$R$19,Tiles_1!$D$4,Tiles_1!A13)</f>
        <v>1985</v>
      </c>
      <c r="E13" s="57" cm="1">
        <f t="array" ref="E13">INDEX(Data!$E$5:$R$19,Tiles_1!$E$4,Tiles_1!A13)</f>
        <v>47</v>
      </c>
      <c r="F13" s="57" cm="1">
        <f t="array" ref="F13">INDEX(Data!$E$5:$R$19,Tiles_1!$F$4,Tiles_1!A13)</f>
        <v>3.6003745959459874E-3</v>
      </c>
      <c r="G13" s="57" cm="1">
        <f t="array" ref="G13">INDEX(Data!$E$5:$R$19,Tiles_1!$G$4,Tiles_1!A13)</f>
        <v>0.33</v>
      </c>
    </row>
    <row r="14" spans="1:19" x14ac:dyDescent="0.3">
      <c r="A14" s="57">
        <v>7</v>
      </c>
      <c r="C14" s="57" cm="1">
        <f t="array" ref="C14">INDEX(Data!$E$5:$R$19,Tiles_1!$C$4,Tiles_1!A14)</f>
        <v>397</v>
      </c>
      <c r="D14" s="57" cm="1">
        <f t="array" ref="D14">INDEX(Data!$E$5:$R$19,Tiles_1!$D$4,Tiles_1!A14)</f>
        <v>5825</v>
      </c>
      <c r="E14" s="57" cm="1">
        <f t="array" ref="E14">INDEX(Data!$E$5:$R$19,Tiles_1!$E$4,Tiles_1!A14)</f>
        <v>152</v>
      </c>
      <c r="F14" s="57" cm="1">
        <f t="array" ref="F14">INDEX(Data!$E$5:$R$19,Tiles_1!$F$4,Tiles_1!A14)</f>
        <v>8.6844370559479907E-3</v>
      </c>
      <c r="G14" s="57" cm="1">
        <f t="array" ref="G14">INDEX(Data!$E$5:$R$19,Tiles_1!$G$4,Tiles_1!A14)</f>
        <v>0.23</v>
      </c>
      <c r="I14" s="57" t="s">
        <v>39</v>
      </c>
    </row>
    <row r="15" spans="1:19" x14ac:dyDescent="0.3">
      <c r="A15" s="57">
        <v>8</v>
      </c>
      <c r="C15" s="57" cm="1">
        <f t="array" ref="C15">INDEX(Data!$E$5:$R$19,Tiles_1!$C$4,Tiles_1!A15)</f>
        <v>1558</v>
      </c>
      <c r="D15" s="57" cm="1">
        <f t="array" ref="D15">INDEX(Data!$E$5:$R$19,Tiles_1!$D$4,Tiles_1!A15)</f>
        <v>7387</v>
      </c>
      <c r="E15" s="57" cm="1">
        <f t="array" ref="E15">INDEX(Data!$E$5:$R$19,Tiles_1!$E$4,Tiles_1!A15)</f>
        <v>113</v>
      </c>
      <c r="F15" s="57" cm="1">
        <f t="array" ref="F15">INDEX(Data!$E$5:$R$19,Tiles_1!$F$4,Tiles_1!A15)</f>
        <v>3.2078393952801286E-2</v>
      </c>
      <c r="G15" s="57" cm="1">
        <f t="array" ref="G15">INDEX(Data!$E$5:$R$19,Tiles_1!$G$4,Tiles_1!A15)</f>
        <v>0.24</v>
      </c>
    </row>
    <row r="16" spans="1:19" ht="25.8" x14ac:dyDescent="0.3">
      <c r="A16" s="57">
        <v>9</v>
      </c>
      <c r="C16" s="57" cm="1">
        <f t="array" ref="C16">INDEX(Data!$E$5:$R$19,Tiles_1!$C$4,Tiles_1!A16)</f>
        <v>397</v>
      </c>
      <c r="D16" s="57" cm="1">
        <f t="array" ref="D16">INDEX(Data!$E$5:$R$19,Tiles_1!$D$4,Tiles_1!A16)</f>
        <v>5825</v>
      </c>
      <c r="E16" s="57" cm="1">
        <f t="array" ref="E16">INDEX(Data!$E$5:$R$19,Tiles_1!$E$4,Tiles_1!A16)</f>
        <v>152</v>
      </c>
      <c r="F16" s="57" cm="1">
        <f t="array" ref="F16">INDEX(Data!$E$5:$R$19,Tiles_1!$F$4,Tiles_1!A16)</f>
        <v>8.6844370559479907E-3</v>
      </c>
      <c r="G16" s="57" cm="1">
        <f t="array" ref="G16">INDEX(Data!$E$5:$R$19,Tiles_1!$G$4,Tiles_1!A16)</f>
        <v>0.23</v>
      </c>
      <c r="I16" s="81" t="str">
        <f>C24</f>
        <v>Revenue</v>
      </c>
      <c r="J16" s="81"/>
      <c r="K16" s="81"/>
      <c r="M16" s="81" t="str">
        <f>D24</f>
        <v>Video Views</v>
      </c>
      <c r="N16" s="81"/>
      <c r="O16" s="81"/>
      <c r="Q16" s="81" t="str">
        <f>G24</f>
        <v>Social Media visit %</v>
      </c>
      <c r="R16" s="81"/>
      <c r="S16" s="81"/>
    </row>
    <row r="17" spans="1:19" ht="21" x14ac:dyDescent="0.3">
      <c r="A17" s="57">
        <v>10</v>
      </c>
      <c r="C17" s="57" cm="1">
        <f t="array" ref="C17">INDEX(Data!$E$5:$R$19,Tiles_1!$C$4,Tiles_1!A17)</f>
        <v>2312</v>
      </c>
      <c r="D17" s="57" cm="1">
        <f t="array" ref="D17">INDEX(Data!$E$5:$R$19,Tiles_1!$D$4,Tiles_1!A17)</f>
        <v>4962</v>
      </c>
      <c r="E17" s="57" cm="1">
        <f t="array" ref="E17">INDEX(Data!$E$5:$R$19,Tiles_1!$E$4,Tiles_1!A17)</f>
        <v>80</v>
      </c>
      <c r="F17" s="57" cm="1">
        <f t="array" ref="F17">INDEX(Data!$E$5:$R$19,Tiles_1!$F$4,Tiles_1!A17)</f>
        <v>2.442504154954853E-2</v>
      </c>
      <c r="G17" s="57" cm="1">
        <f t="array" ref="G17">INDEX(Data!$E$5:$R$19,Tiles_1!$G$4,Tiles_1!A17)</f>
        <v>0.2</v>
      </c>
      <c r="I17" s="62"/>
      <c r="J17" s="67">
        <f>C25</f>
        <v>6904</v>
      </c>
      <c r="K17" s="62"/>
      <c r="M17" s="67"/>
      <c r="N17" s="67">
        <f>D25</f>
        <v>32038</v>
      </c>
      <c r="O17" s="62"/>
      <c r="Q17" s="62"/>
      <c r="R17" s="69">
        <f>G25</f>
        <v>0.23714285714285713</v>
      </c>
      <c r="S17" s="62"/>
    </row>
    <row r="18" spans="1:19" ht="21" x14ac:dyDescent="0.3">
      <c r="A18" s="57">
        <v>11</v>
      </c>
      <c r="C18" s="57" cm="1">
        <f t="array" ref="C18">INDEX(Data!$E$5:$R$19,Tiles_1!$C$4,Tiles_1!A18)</f>
        <v>632</v>
      </c>
      <c r="D18" s="57" cm="1">
        <f t="array" ref="D18">INDEX(Data!$E$5:$R$19,Tiles_1!$D$4,Tiles_1!A18)</f>
        <v>4523</v>
      </c>
      <c r="E18" s="57" cm="1">
        <f t="array" ref="E18">INDEX(Data!$E$5:$R$19,Tiles_1!$E$4,Tiles_1!A18)</f>
        <v>106</v>
      </c>
      <c r="F18" s="57" cm="1">
        <f t="array" ref="F18">INDEX(Data!$E$5:$R$19,Tiles_1!$F$4,Tiles_1!A18)</f>
        <v>8.7021594248794971E-3</v>
      </c>
      <c r="G18" s="57" cm="1">
        <f t="array" ref="G18">INDEX(Data!$E$5:$R$19,Tiles_1!$G$4,Tiles_1!A18)</f>
        <v>0.14000000000000001</v>
      </c>
      <c r="I18" s="62"/>
      <c r="J18" s="68">
        <f>C27</f>
        <v>0.31342147816988497</v>
      </c>
      <c r="K18" s="62"/>
      <c r="M18" s="67"/>
      <c r="N18" s="70">
        <f>D27</f>
        <v>0.18703223416080039</v>
      </c>
      <c r="O18" s="62"/>
      <c r="Q18" s="62"/>
      <c r="R18" s="70">
        <f>G27</f>
        <v>-8.2872928176795591E-2</v>
      </c>
      <c r="S18" s="62"/>
    </row>
    <row r="19" spans="1:19" ht="31.8" customHeight="1" x14ac:dyDescent="0.3">
      <c r="A19" s="57">
        <v>12</v>
      </c>
      <c r="C19" s="57" cm="1">
        <f t="array" ref="C19">INDEX(Data!$E$5:$R$19,Tiles_1!$C$4,Tiles_1!A19)</f>
        <v>1126</v>
      </c>
      <c r="D19" s="57" cm="1">
        <f t="array" ref="D19">INDEX(Data!$E$5:$R$19,Tiles_1!$D$4,Tiles_1!A19)</f>
        <v>4719</v>
      </c>
      <c r="E19" s="57" cm="1">
        <f t="array" ref="E19">INDEX(Data!$E$5:$R$19,Tiles_1!$E$4,Tiles_1!A19)</f>
        <v>162</v>
      </c>
      <c r="F19" s="57" cm="1">
        <f t="array" ref="F19">INDEX(Data!$E$5:$R$19,Tiles_1!$F$4,Tiles_1!A19)</f>
        <v>3.9722605759607788E-2</v>
      </c>
      <c r="G19" s="57" cm="1">
        <f t="array" ref="G19">INDEX(Data!$E$5:$R$19,Tiles_1!$G$4,Tiles_1!A19)</f>
        <v>0.26</v>
      </c>
      <c r="I19" s="82"/>
      <c r="J19" s="82"/>
      <c r="K19" s="82"/>
      <c r="M19" s="86"/>
      <c r="N19" s="86"/>
      <c r="O19" s="86"/>
      <c r="Q19" s="82"/>
      <c r="R19" s="82"/>
      <c r="S19" s="82"/>
    </row>
    <row r="20" spans="1:19" x14ac:dyDescent="0.3">
      <c r="A20" s="57">
        <v>13</v>
      </c>
      <c r="C20" s="57" cm="1">
        <f t="array" ref="C20">INDEX(Data!$E$5:$R$19,Tiles_1!$C$4,Tiles_1!A20)</f>
        <v>316</v>
      </c>
      <c r="D20" s="57" cm="1">
        <f t="array" ref="D20">INDEX(Data!$E$5:$R$19,Tiles_1!$D$4,Tiles_1!A20)</f>
        <v>2262</v>
      </c>
      <c r="E20" s="57" cm="1">
        <f t="array" ref="E20">INDEX(Data!$E$5:$R$19,Tiles_1!$E$4,Tiles_1!A20)</f>
        <v>53</v>
      </c>
      <c r="F20" s="57" cm="1">
        <f t="array" ref="F20">INDEX(Data!$E$5:$R$19,Tiles_1!$F$4,Tiles_1!A20)</f>
        <v>4.3510797124397486E-3</v>
      </c>
      <c r="G20" s="57" cm="1">
        <f t="array" ref="G20">INDEX(Data!$E$5:$R$19,Tiles_1!$G$4,Tiles_1!A20)</f>
        <v>0.27</v>
      </c>
    </row>
    <row r="21" spans="1:19" ht="25.8" x14ac:dyDescent="0.3">
      <c r="A21" s="57">
        <v>14</v>
      </c>
      <c r="C21" s="57" cm="1">
        <f t="array" ref="C21">INDEX(Data!$E$5:$R$19,Tiles_1!$C$4,Tiles_1!A21)</f>
        <v>563</v>
      </c>
      <c r="D21" s="57" cm="1">
        <f t="array" ref="D21">INDEX(Data!$E$5:$R$19,Tiles_1!$D$4,Tiles_1!A21)</f>
        <v>2360</v>
      </c>
      <c r="E21" s="57" cm="1">
        <f t="array" ref="E21">INDEX(Data!$E$5:$R$19,Tiles_1!$E$4,Tiles_1!A21)</f>
        <v>81</v>
      </c>
      <c r="F21" s="57" cm="1">
        <f t="array" ref="F21">INDEX(Data!$E$5:$R$19,Tiles_1!$F$4,Tiles_1!A21)</f>
        <v>1.9861302879803894E-2</v>
      </c>
      <c r="G21" s="57" cm="1">
        <f t="array" ref="G21">INDEX(Data!$E$5:$R$19,Tiles_1!$G$4,Tiles_1!A21)</f>
        <v>0.32</v>
      </c>
      <c r="I21" s="81" t="str">
        <f>E24</f>
        <v>Social Engagement</v>
      </c>
      <c r="J21" s="81"/>
      <c r="K21" s="81"/>
      <c r="M21" s="81" t="str">
        <f>F24</f>
        <v>Conversion %</v>
      </c>
      <c r="N21" s="81"/>
      <c r="O21" s="81"/>
    </row>
    <row r="22" spans="1:19" ht="25.8" x14ac:dyDescent="0.3">
      <c r="I22" s="62"/>
      <c r="J22" s="73">
        <f>E25</f>
        <v>747</v>
      </c>
      <c r="K22" s="62"/>
      <c r="M22" s="71"/>
      <c r="N22" s="72">
        <f>F25</f>
        <v>1.968928861928982E-2</v>
      </c>
      <c r="O22" s="71"/>
    </row>
    <row r="23" spans="1:19" ht="23.4" x14ac:dyDescent="0.3">
      <c r="I23" s="62"/>
      <c r="J23" s="68">
        <f>E27</f>
        <v>0.25125628140703515</v>
      </c>
      <c r="K23" s="62"/>
      <c r="M23" s="71"/>
      <c r="N23" s="68">
        <f>F27</f>
        <v>0.35429197844727933</v>
      </c>
      <c r="O23" s="71"/>
    </row>
    <row r="24" spans="1:19" ht="33" customHeight="1" x14ac:dyDescent="0.3">
      <c r="B24" s="57" t="s">
        <v>1</v>
      </c>
      <c r="C24" s="57" t="str">
        <f>C6</f>
        <v>Revenue</v>
      </c>
      <c r="D24" s="57" t="str">
        <f t="shared" ref="D24:G24" si="0">D6</f>
        <v>Video Views</v>
      </c>
      <c r="E24" s="57" t="str">
        <f t="shared" si="0"/>
        <v>Social Engagement</v>
      </c>
      <c r="F24" s="57" t="str">
        <f t="shared" si="0"/>
        <v>Conversion %</v>
      </c>
      <c r="G24" s="57" t="str">
        <f t="shared" si="0"/>
        <v>Social Media visit %</v>
      </c>
      <c r="I24" s="82"/>
      <c r="J24" s="82"/>
      <c r="K24" s="82"/>
      <c r="M24" s="83"/>
      <c r="N24" s="83"/>
      <c r="O24" s="83"/>
    </row>
    <row r="25" spans="1:19" x14ac:dyDescent="0.3">
      <c r="B25" s="57" t="s">
        <v>56</v>
      </c>
      <c r="C25" s="57">
        <f>SUBTOTAL(IF(C$7="Total",9,1),C15:C21)</f>
        <v>6904</v>
      </c>
      <c r="D25" s="57">
        <f t="shared" ref="D25:G25" si="1">SUBTOTAL(IF(D$7="Total",9,1),D15:D21)</f>
        <v>32038</v>
      </c>
      <c r="E25" s="57">
        <f t="shared" si="1"/>
        <v>747</v>
      </c>
      <c r="F25" s="57">
        <f t="shared" si="1"/>
        <v>1.968928861928982E-2</v>
      </c>
      <c r="G25" s="57">
        <f t="shared" si="1"/>
        <v>0.23714285714285713</v>
      </c>
    </row>
    <row r="26" spans="1:19" x14ac:dyDescent="0.3">
      <c r="B26" s="57" t="s">
        <v>57</v>
      </c>
      <c r="C26" s="57">
        <f>SUBTOTAL(IF(C$7="Total",9,1),C8:C14)</f>
        <v>5256.5</v>
      </c>
      <c r="D26" s="57">
        <f t="shared" ref="D26:G26" si="2">SUBTOTAL(IF(D$7="Total",9,1),D8:D14)</f>
        <v>26990</v>
      </c>
      <c r="E26" s="57">
        <f t="shared" si="2"/>
        <v>597</v>
      </c>
      <c r="F26" s="57">
        <f t="shared" si="2"/>
        <v>1.4538437008143511E-2</v>
      </c>
      <c r="G26" s="57">
        <f t="shared" si="2"/>
        <v>0.25857142857142856</v>
      </c>
    </row>
    <row r="27" spans="1:19" x14ac:dyDescent="0.3">
      <c r="B27" s="57" t="s">
        <v>38</v>
      </c>
      <c r="C27" s="56">
        <f>(C$25/C$26)-1</f>
        <v>0.31342147816988497</v>
      </c>
      <c r="D27" s="56">
        <f t="shared" ref="D27:G27" si="3">(D$25/D$26)-1</f>
        <v>0.18703223416080039</v>
      </c>
      <c r="E27" s="56">
        <f t="shared" si="3"/>
        <v>0.25125628140703515</v>
      </c>
      <c r="F27" s="56">
        <f t="shared" si="3"/>
        <v>0.35429197844727933</v>
      </c>
      <c r="G27" s="56">
        <f t="shared" si="3"/>
        <v>-8.2872928176795591E-2</v>
      </c>
    </row>
  </sheetData>
  <mergeCells count="12">
    <mergeCell ref="I9:J9"/>
    <mergeCell ref="I11:J11"/>
    <mergeCell ref="I16:K16"/>
    <mergeCell ref="I19:K19"/>
    <mergeCell ref="M16:O16"/>
    <mergeCell ref="M19:O19"/>
    <mergeCell ref="I21:K21"/>
    <mergeCell ref="I24:K24"/>
    <mergeCell ref="M21:O21"/>
    <mergeCell ref="M24:O24"/>
    <mergeCell ref="Q16:S16"/>
    <mergeCell ref="Q19:S19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D51F6663-0C86-41EB-BB2C-69A7E892F2F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249977111117893"/>
          <x14:colorLow theme="4" tint="-0.249977111117893"/>
          <x14:sparklines>
            <x14:sparkline>
              <xm:f>Tiles_1!C15:C21</xm:f>
              <xm:sqref>I19</xm:sqref>
            </x14:sparkline>
          </x14:sparklines>
        </x14:sparklineGroup>
        <x14:sparklineGroup type="column" displayEmptyCellsAs="gap" high="1" low="1" xr2:uid="{99866BF3-3516-47B1-9708-7E3C98A26B3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249977111117893"/>
          <x14:colorLow theme="4" tint="-0.249977111117893"/>
          <x14:sparklines>
            <x14:sparkline>
              <xm:f>Tiles_1!D15:D21</xm:f>
              <xm:sqref>M19</xm:sqref>
            </x14:sparkline>
          </x14:sparklines>
        </x14:sparklineGroup>
        <x14:sparklineGroup type="column" displayEmptyCellsAs="gap" high="1" low="1" xr2:uid="{2EE990C2-8E3D-4832-97F8-16A82243B4D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249977111117893"/>
          <x14:colorLow theme="4" tint="-0.499984740745262"/>
          <x14:sparklines>
            <x14:sparkline>
              <xm:f>Tiles_1!E15:E21</xm:f>
              <xm:sqref>I24</xm:sqref>
            </x14:sparkline>
          </x14:sparklines>
        </x14:sparklineGroup>
        <x14:sparklineGroup type="column" displayEmptyCellsAs="gap" high="1" low="1" first="1" xr2:uid="{5D2B26D4-B450-46EF-AB38-EE4E591CA9F7}">
          <x14:colorSeries rgb="FF376092"/>
          <x14:colorNegative rgb="FFD00000"/>
          <x14:colorAxis rgb="FF000000"/>
          <x14:colorMarkers rgb="FFD00000"/>
          <x14:colorFirst theme="4" tint="-0.499984740745262"/>
          <x14:colorLast rgb="FFD00000"/>
          <x14:colorHigh theme="9" tint="-0.249977111117893"/>
          <x14:colorLow theme="4" tint="-0.499984740745262"/>
          <x14:sparklines>
            <x14:sparkline>
              <xm:f>Tiles_1!F15:F21</xm:f>
              <xm:sqref>M24</xm:sqref>
            </x14:sparkline>
          </x14:sparklines>
        </x14:sparklineGroup>
        <x14:sparklineGroup type="column" displayEmptyCellsAs="gap" high="1" xr2:uid="{658BA69E-2DA0-4FAC-8CE7-41915B7CDEB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249977111117893"/>
          <x14:colorLow rgb="FFD00000"/>
          <x14:sparklines>
            <x14:sparkline>
              <xm:f>Tiles_1!G15:G21</xm:f>
              <xm:sqref>Q19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Insights</vt:lpstr>
      <vt:lpstr>Dashboard</vt:lpstr>
      <vt:lpstr>Data</vt:lpstr>
      <vt:lpstr>Tiles</vt:lpstr>
      <vt:lpstr>Dashboard_1</vt:lpstr>
      <vt:lpstr>Tiles_1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cp:lastPrinted>2020-04-28T04:27:44Z</cp:lastPrinted>
  <dcterms:created xsi:type="dcterms:W3CDTF">2017-05-18T22:37:17Z</dcterms:created>
  <dcterms:modified xsi:type="dcterms:W3CDTF">2023-01-21T13:08:15Z</dcterms:modified>
</cp:coreProperties>
</file>