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7.xml" ContentType="application/vnd.openxmlformats-officedocument.spreadsheetml.table+xml"/>
  <Override PartName="/xl/queryTables/queryTable4.xml" ContentType="application/vnd.openxmlformats-officedocument.spreadsheetml.queryTable+xml"/>
  <Override PartName="/xl/tables/table18.xml" ContentType="application/vnd.openxmlformats-officedocument.spreadsheetml.table+xml"/>
  <Override PartName="/xl/queryTables/queryTable5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6.xml" ContentType="application/vnd.openxmlformats-officedocument.spreadsheetml.queryTable+xml"/>
  <Override PartName="/xl/tables/table23.xml" ContentType="application/vnd.openxmlformats-officedocument.spreadsheetml.table+xml"/>
  <Override PartName="/xl/queryTables/queryTable7.xml" ContentType="application/vnd.openxmlformats-officedocument.spreadsheetml.queryTable+xml"/>
  <Override PartName="/xl/tables/table24.xml" ContentType="application/vnd.openxmlformats-officedocument.spreadsheetml.table+xml"/>
  <Override PartName="/xl/queryTables/queryTable8.xml" ContentType="application/vnd.openxmlformats-officedocument.spreadsheetml.queryTable+xml"/>
  <Override PartName="/xl/tables/table25.xml" ContentType="application/vnd.openxmlformats-officedocument.spreadsheetml.table+xml"/>
  <Override PartName="/xl/queryTables/queryTable9.xml" ContentType="application/vnd.openxmlformats-officedocument.spreadsheetml.queryTable+xml"/>
  <Override PartName="/xl/tables/table26.xml" ContentType="application/vnd.openxmlformats-officedocument.spreadsheetml.table+xml"/>
  <Override PartName="/xl/queryTables/queryTable10.xml" ContentType="application/vnd.openxmlformats-officedocument.spreadsheetml.queryTable+xml"/>
  <Override PartName="/xl/tables/table27.xml" ContentType="application/vnd.openxmlformats-officedocument.spreadsheetml.table+xml"/>
  <Override PartName="/xl/queryTables/queryTable11.xml" ContentType="application/vnd.openxmlformats-officedocument.spreadsheetml.queryTable+xml"/>
  <Override PartName="/xl/tables/table28.xml" ContentType="application/vnd.openxmlformats-officedocument.spreadsheetml.table+xml"/>
  <Override PartName="/xl/queryTables/queryTable12.xml" ContentType="application/vnd.openxmlformats-officedocument.spreadsheetml.queryTable+xml"/>
  <Override PartName="/xl/tables/table29.xml" ContentType="application/vnd.openxmlformats-officedocument.spreadsheetml.table+xml"/>
  <Override PartName="/xl/queryTables/queryTable13.xml" ContentType="application/vnd.openxmlformats-officedocument.spreadsheetml.queryTable+xml"/>
  <Override PartName="/xl/tables/table30.xml" ContentType="application/vnd.openxmlformats-officedocument.spreadsheetml.table+xml"/>
  <Override PartName="/xl/queryTables/queryTable14.xml" ContentType="application/vnd.openxmlformats-officedocument.spreadsheetml.query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queryTables/queryTable15.xml" ContentType="application/vnd.openxmlformats-officedocument.spreadsheetml.query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OneDrive\Documents\GitHub\Algorytmy-i-Struktury-Danych\laboratorium\lista4\sprawko\"/>
    </mc:Choice>
  </mc:AlternateContent>
  <xr:revisionPtr revIDLastSave="0" documentId="13_ncr:1_{109BCD0D-7025-4555-8372-600D03F34692}" xr6:coauthVersionLast="43" xr6:coauthVersionMax="43" xr10:uidLastSave="{00000000-0000-0000-0000-000000000000}"/>
  <bookViews>
    <workbookView xWindow="-108" yWindow="-108" windowWidth="30936" windowHeight="17040" activeTab="3" xr2:uid="{FD8C2EDD-940D-425E-B0E1-82E8B3A84220}"/>
  </bookViews>
  <sheets>
    <sheet name="Arkusz12" sheetId="20" r:id="rId1"/>
    <sheet name="Arkusz20" sheetId="21" r:id="rId2"/>
    <sheet name="Arkusz21" sheetId="22" r:id="rId3"/>
    <sheet name="Arkusz1" sheetId="1" r:id="rId4"/>
    <sheet name="Arkusz19" sheetId="19" r:id="rId5"/>
    <sheet name="Arkusz18" sheetId="18" r:id="rId6"/>
    <sheet name="Arkusz17" sheetId="17" r:id="rId7"/>
    <sheet name="Arkusz3" sheetId="3" r:id="rId8"/>
    <sheet name="Arkusz2" sheetId="2" r:id="rId9"/>
    <sheet name="Arkusz5" sheetId="5" r:id="rId10"/>
    <sheet name="Arkusz7" sheetId="7" r:id="rId11"/>
    <sheet name="Arkusz11" sheetId="11" r:id="rId12"/>
    <sheet name="Arkusz10" sheetId="10" r:id="rId13"/>
    <sheet name="Arkusz9" sheetId="9" r:id="rId14"/>
    <sheet name="Arkusz8" sheetId="8" r:id="rId15"/>
    <sheet name="Arkusz6" sheetId="6" r:id="rId16"/>
    <sheet name="Arkusz4" sheetId="4" r:id="rId17"/>
    <sheet name="Arkusz16" sheetId="16" r:id="rId18"/>
    <sheet name="Arkusz15" sheetId="15" r:id="rId19"/>
    <sheet name="Arkusz14" sheetId="14" r:id="rId20"/>
    <sheet name="Arkusz13" sheetId="13" r:id="rId21"/>
  </sheets>
  <definedNames>
    <definedName name="DaneZewnętrzne_1" localSheetId="0" hidden="1">Arkusz12!$A$1:$J$21</definedName>
    <definedName name="DaneZewnętrzne_1" localSheetId="19" hidden="1">Arkusz14!$A$1:$J$21</definedName>
    <definedName name="DaneZewnętrzne_1" localSheetId="17" hidden="1">Arkusz16!$A$1:$J$21</definedName>
    <definedName name="DaneZewnętrzne_1" localSheetId="5" hidden="1">Arkusz18!$A$1:$J$21</definedName>
    <definedName name="DaneZewnętrzne_1" localSheetId="1" hidden="1">Arkusz20!$A$1:$J$21</definedName>
    <definedName name="DaneZewnętrzne_1" localSheetId="2" hidden="1">Arkusz21!$A$1:$J$21</definedName>
    <definedName name="DaneZewnętrzne_1" localSheetId="16" hidden="1">Arkusz4!$A$1:$J$11</definedName>
    <definedName name="DaneZewnętrzne_2" localSheetId="4" hidden="1">Arkusz19!$A$1:$J$21</definedName>
    <definedName name="DaneZewnętrzne_2" localSheetId="9" hidden="1">Arkusz5!$A$1:$J$11</definedName>
    <definedName name="DaneZewnętrzne_2" localSheetId="15" hidden="1">Arkusz6!$A$1:$J$11</definedName>
    <definedName name="DaneZewnętrzne_3" localSheetId="10" hidden="1">Arkusz7!$A$1:$J$11</definedName>
    <definedName name="DaneZewnętrzne_3" localSheetId="14" hidden="1">Arkusz8!$A$1:$J$11</definedName>
    <definedName name="DaneZewnętrzne_4" localSheetId="13" hidden="1">Arkusz9!$A$1:$J$11</definedName>
    <definedName name="DaneZewnętrzne_5" localSheetId="12" hidden="1">Arkusz10!$A$1:$J$11</definedName>
    <definedName name="DaneZewnętrzne_6" localSheetId="11" hidden="1">Arkusz11!$A$1:$J$11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D96" i="1"/>
  <c r="C96" i="1"/>
  <c r="E97" i="1"/>
  <c r="D97" i="1"/>
  <c r="C97" i="1"/>
  <c r="E95" i="1"/>
  <c r="D95" i="1"/>
  <c r="C95" i="1"/>
  <c r="E81" i="1" l="1"/>
  <c r="D81" i="1"/>
  <c r="C81" i="1"/>
  <c r="E80" i="1"/>
  <c r="D80" i="1"/>
  <c r="C80" i="1"/>
  <c r="E79" i="1"/>
  <c r="D79" i="1"/>
  <c r="C79" i="1"/>
  <c r="E76" i="1"/>
  <c r="D76" i="1"/>
  <c r="C76" i="1"/>
  <c r="E75" i="1"/>
  <c r="D75" i="1"/>
  <c r="C75" i="1"/>
  <c r="E74" i="1"/>
  <c r="D74" i="1"/>
  <c r="C74" i="1"/>
  <c r="E71" i="1"/>
  <c r="D71" i="1"/>
  <c r="C71" i="1"/>
  <c r="E70" i="1"/>
  <c r="D70" i="1"/>
  <c r="C70" i="1"/>
  <c r="E69" i="1"/>
  <c r="D69" i="1"/>
  <c r="C69" i="1"/>
  <c r="E66" i="1"/>
  <c r="D66" i="1"/>
  <c r="C66" i="1"/>
  <c r="E65" i="1"/>
  <c r="D65" i="1"/>
  <c r="C65" i="1"/>
  <c r="E64" i="1"/>
  <c r="D64" i="1"/>
  <c r="C64" i="1"/>
  <c r="E51" i="1"/>
  <c r="D51" i="1"/>
  <c r="C51" i="1"/>
  <c r="E50" i="1"/>
  <c r="D50" i="1"/>
  <c r="C50" i="1"/>
  <c r="E49" i="1"/>
  <c r="D49" i="1"/>
  <c r="C49" i="1"/>
  <c r="E46" i="1"/>
  <c r="D46" i="1"/>
  <c r="C46" i="1"/>
  <c r="E45" i="1"/>
  <c r="D45" i="1"/>
  <c r="C45" i="1"/>
  <c r="E44" i="1"/>
  <c r="D44" i="1"/>
  <c r="C44" i="1"/>
  <c r="E41" i="1"/>
  <c r="D41" i="1"/>
  <c r="E40" i="1"/>
  <c r="D40" i="1"/>
  <c r="E39" i="1"/>
  <c r="D39" i="1"/>
  <c r="C39" i="1"/>
  <c r="C41" i="1"/>
  <c r="C40" i="1"/>
  <c r="C34" i="1"/>
  <c r="E36" i="1"/>
  <c r="D36" i="1"/>
  <c r="C36" i="1"/>
  <c r="E35" i="1"/>
  <c r="D35" i="1"/>
  <c r="C35" i="1"/>
  <c r="E34" i="1"/>
  <c r="D34" i="1"/>
  <c r="C14" i="1"/>
  <c r="C4" i="1"/>
  <c r="E14" i="1"/>
  <c r="D14" i="1"/>
  <c r="E21" i="1"/>
  <c r="D21" i="1"/>
  <c r="C21" i="1"/>
  <c r="E20" i="1"/>
  <c r="D20" i="1"/>
  <c r="C20" i="1"/>
  <c r="E19" i="1"/>
  <c r="D19" i="1"/>
  <c r="C19" i="1"/>
  <c r="E16" i="1"/>
  <c r="E15" i="1"/>
  <c r="D16" i="1"/>
  <c r="D15" i="1"/>
  <c r="C16" i="1"/>
  <c r="C15" i="1"/>
  <c r="C5" i="1"/>
  <c r="D5" i="1"/>
  <c r="E5" i="1"/>
  <c r="E11" i="1"/>
  <c r="E10" i="1"/>
  <c r="E9" i="1"/>
  <c r="C10" i="1"/>
  <c r="D10" i="1"/>
  <c r="D11" i="1"/>
  <c r="D9" i="1"/>
  <c r="E6" i="1"/>
  <c r="E4" i="1"/>
  <c r="D6" i="1"/>
  <c r="D4" i="1"/>
  <c r="C11" i="1"/>
  <c r="C9" i="1"/>
  <c r="C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F07FD-C305-4074-9CC0-F5CAADF5C5A0}" keepAlive="1" name="Zapytanie — BST_aspell" description="Połączenie z zapytaniem „BST_aspell” w skoroszycie." type="5" refreshedVersion="6" background="1" saveData="1">
    <dbPr connection="Provider=Microsoft.Mashup.OleDb.1;Data Source=$Workbook$;Location=BST_aspell;Extended Properties=&quot;&quot;" command="SELECT * FROM [BST_aspell]"/>
  </connection>
  <connection id="2" xr16:uid="{BF45DEF6-EB2C-4945-98C1-5A7913AE07D9}" keepAlive="1" name="Zapytanie — BST_bst" description="Połączenie z zapytaniem „BST_bst” w skoroszycie." type="5" refreshedVersion="6" background="1" saveData="1">
    <dbPr connection="Provider=Microsoft.Mashup.OleDb.1;Data Source=$Workbook$;Location=BST_bst;Extended Properties=&quot;&quot;" command="SELECT * FROM [BST_bst]"/>
  </connection>
  <connection id="3" xr16:uid="{C0F0A204-918F-4132-AF45-2FE18C443A0C}" keepAlive="1" name="Zapytanie — BST_kjb" description="Połączenie z zapytaniem „BST_kjb” w skoroszycie." type="5" refreshedVersion="6" background="1" saveData="1">
    <dbPr connection="Provider=Microsoft.Mashup.OleDb.1;Data Source=$Workbook$;Location=BST_kjb;Extended Properties=&quot;&quot;" command="SELECT * FROM [BST_kjb]"/>
  </connection>
  <connection id="4" xr16:uid="{FF454D22-88B0-4A65-8418-3C51C1AAFF2A}" keepAlive="1" name="Zapytanie — BST_lotr" description="Połączenie z zapytaniem „BST_lotr” w skoroszycie." type="5" refreshedVersion="6" background="1" saveData="1">
    <dbPr connection="Provider=Microsoft.Mashup.OleDb.1;Data Source=$Workbook$;Location=BST_lotr;Extended Properties=&quot;&quot;" command="SELECT * FROM [BST_lotr]"/>
  </connection>
  <connection id="5" xr16:uid="{37736A95-A022-4E72-947C-6109CC85B382}" keepAlive="1" name="Zapytanie — BST_sample" description="Połączenie z zapytaniem „BST_sample” w skoroszycie." type="5" refreshedVersion="6" background="1" saveData="1">
    <dbPr connection="Provider=Microsoft.Mashup.OleDb.1;Data Source=$Workbook$;Location=BST_sample;Extended Properties=&quot;&quot;" command="SELECT * FROM [BST_sample]"/>
  </connection>
  <connection id="6" xr16:uid="{489F9B4C-AC0C-4720-BEF1-CB62838C1974}" keepAlive="1" name="Zapytanie — RBTree_aspell" description="Połączenie z zapytaniem „RBTree_aspell” w skoroszycie." type="5" refreshedVersion="6" background="1" saveData="1">
    <dbPr connection="Provider=Microsoft.Mashup.OleDb.1;Data Source=$Workbook$;Location=RBTree_aspell;Extended Properties=&quot;&quot;" command="SELECT * FROM [RBTree_aspell]"/>
  </connection>
  <connection id="7" xr16:uid="{E79D4EEF-C5C3-4E2C-BD1C-F7CFFF6B32F9}" keepAlive="1" name="Zapytanie — RBTree_bst" description="Połączenie z zapytaniem „RBTree_bst” w skoroszycie." type="5" refreshedVersion="6" background="1" saveData="1">
    <dbPr connection="Provider=Microsoft.Mashup.OleDb.1;Data Source=$Workbook$;Location=RBTree_bst;Extended Properties=&quot;&quot;" command="SELECT * FROM [RBTree_bst]"/>
  </connection>
  <connection id="8" xr16:uid="{EBC5F7D6-8F34-4130-ACD8-1721BECDB7B8}" keepAlive="1" name="Zapytanie — RBTree_kjb" description="Połączenie z zapytaniem „RBTree_kjb” w skoroszycie." type="5" refreshedVersion="6" background="1" saveData="1">
    <dbPr connection="Provider=Microsoft.Mashup.OleDb.1;Data Source=$Workbook$;Location=RBTree_kjb;Extended Properties=&quot;&quot;" command="SELECT * FROM [RBTree_kjb]"/>
  </connection>
  <connection id="9" xr16:uid="{356A01A7-95B5-443C-9B4A-24D1085A013E}" keepAlive="1" name="Zapytanie — RBTree_lotr" description="Połączenie z zapytaniem „RBTree_lotr” w skoroszycie." type="5" refreshedVersion="6" background="1" saveData="1">
    <dbPr connection="Provider=Microsoft.Mashup.OleDb.1;Data Source=$Workbook$;Location=RBTree_lotr;Extended Properties=&quot;&quot;" command="SELECT * FROM [RBTree_lotr]"/>
  </connection>
  <connection id="10" xr16:uid="{E9077817-D9E1-4009-9DBE-6F933CD90436}" keepAlive="1" name="Zapytanie — RBTree_sample" description="Połączenie z zapytaniem „RBTree_sample” w skoroszycie." type="5" refreshedVersion="6" background="1" saveData="1">
    <dbPr connection="Provider=Microsoft.Mashup.OleDb.1;Data Source=$Workbook$;Location=RBTree_sample;Extended Properties=&quot;&quot;" command="SELECT * FROM [RBTree_sample]"/>
  </connection>
  <connection id="11" xr16:uid="{554AED62-58CA-4044-9393-AE7F70D09CE8}" keepAlive="1" name="Zapytanie — SplayTree_aspell" description="Połączenie z zapytaniem „SplayTree_aspell” w skoroszycie." type="5" refreshedVersion="6" background="1" saveData="1">
    <dbPr connection="Provider=Microsoft.Mashup.OleDb.1;Data Source=$Workbook$;Location=SplayTree_aspell;Extended Properties=&quot;&quot;" command="SELECT * FROM [SplayTree_aspell]"/>
  </connection>
  <connection id="12" xr16:uid="{3F775598-1806-40EE-B64F-6A75DA920803}" keepAlive="1" name="Zapytanie — SplayTree_bst" description="Połączenie z zapytaniem „SplayTree_bst” w skoroszycie." type="5" refreshedVersion="6" background="1" saveData="1">
    <dbPr connection="Provider=Microsoft.Mashup.OleDb.1;Data Source=$Workbook$;Location=SplayTree_bst;Extended Properties=&quot;&quot;" command="SELECT * FROM [SplayTree_bst]"/>
  </connection>
  <connection id="13" xr16:uid="{8A44E265-CBC8-44DA-B2B3-3BAA57F28B16}" keepAlive="1" name="Zapytanie — SplayTree_kjb" description="Połączenie z zapytaniem „SplayTree_kjb” w skoroszycie." type="5" refreshedVersion="6" background="1" saveData="1">
    <dbPr connection="Provider=Microsoft.Mashup.OleDb.1;Data Source=$Workbook$;Location=SplayTree_kjb;Extended Properties=&quot;&quot;" command="SELECT * FROM [SplayTree_kjb]"/>
  </connection>
  <connection id="14" xr16:uid="{205C42EB-63EC-4904-B360-1B187861153D}" keepAlive="1" name="Zapytanie — SplayTree_lotr" description="Połączenie z zapytaniem „SplayTree_lotr” w skoroszycie." type="5" refreshedVersion="6" background="1" saveData="1">
    <dbPr connection="Provider=Microsoft.Mashup.OleDb.1;Data Source=$Workbook$;Location=SplayTree_lotr;Extended Properties=&quot;&quot;" command="SELECT * FROM [SplayTree_lotr]"/>
  </connection>
  <connection id="15" xr16:uid="{49DD9C41-CD70-433F-BA84-C47DBD3D0B1B}" keepAlive="1" name="Zapytanie — SplayTree_sample" description="Połączenie z zapytaniem „SplayTree_sample” w skoroszycie." type="5" refreshedVersion="6" background="1" saveData="1">
    <dbPr connection="Provider=Microsoft.Mashup.OleDb.1;Data Source=$Workbook$;Location=SplayTree_sample;Extended Properties=&quot;&quot;" command="SELECT * FROM [SplayTree_sample]"/>
  </connection>
</connections>
</file>

<file path=xl/sharedStrings.xml><?xml version="1.0" encoding="utf-8"?>
<sst xmlns="http://schemas.openxmlformats.org/spreadsheetml/2006/main" count="524" uniqueCount="25">
  <si>
    <t>insert_time</t>
  </si>
  <si>
    <t>insert_cmp_count</t>
  </si>
  <si>
    <t>insert_modified_nodes</t>
  </si>
  <si>
    <t>search_time</t>
  </si>
  <si>
    <t>search_cmp_count</t>
  </si>
  <si>
    <t>search_modified_nodes</t>
  </si>
  <si>
    <t>delete_time</t>
  </si>
  <si>
    <t>delete_cmp_count</t>
  </si>
  <si>
    <t>delete_modified_nodes</t>
  </si>
  <si>
    <t>Column1</t>
  </si>
  <si>
    <t/>
  </si>
  <si>
    <t>structure</t>
  </si>
  <si>
    <t>insert</t>
  </si>
  <si>
    <t>search</t>
  </si>
  <si>
    <t>delete</t>
  </si>
  <si>
    <t>BST</t>
  </si>
  <si>
    <t>RBT</t>
  </si>
  <si>
    <t>SPLAY</t>
  </si>
  <si>
    <t xml:space="preserve"> </t>
  </si>
  <si>
    <t>lotr</t>
  </si>
  <si>
    <t>aspell</t>
  </si>
  <si>
    <t>kjb</t>
  </si>
  <si>
    <t>sample</t>
  </si>
  <si>
    <t xml:space="preserve">insert </t>
  </si>
  <si>
    <t>optymalne dla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</si>
</sst>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2" fontId="0" fillId="0" borderId="0" xfId="0" applyNumberFormat="1"/>
    <xf numFmtId="0" fontId="2" fillId="2" borderId="1" xfId="0" applyNumberFormat="1" applyFont="1" applyFill="1" applyBorder="1"/>
    <xf numFmtId="0" fontId="2" fillId="2" borderId="0" xfId="0" applyNumberFormat="1" applyFont="1" applyFill="1" applyBorder="1"/>
    <xf numFmtId="0" fontId="2" fillId="2" borderId="2" xfId="0" applyNumberFormat="1" applyFont="1" applyFill="1" applyBorder="1"/>
    <xf numFmtId="164" fontId="0" fillId="0" borderId="0" xfId="0" applyNumberFormat="1"/>
    <xf numFmtId="0" fontId="0" fillId="0" borderId="3" xfId="0" applyNumberFormat="1" applyFont="1" applyBorder="1"/>
    <xf numFmtId="0" fontId="0" fillId="0" borderId="4" xfId="0" applyNumberFormat="1" applyFont="1" applyBorder="1"/>
    <xf numFmtId="1" fontId="0" fillId="0" borderId="0" xfId="1" applyNumberFormat="1" applyFont="1"/>
    <xf numFmtId="0" fontId="2" fillId="3" borderId="0" xfId="0" applyNumberFormat="1" applyFont="1" applyFill="1" applyBorder="1"/>
    <xf numFmtId="0" fontId="2" fillId="3" borderId="5" xfId="0" applyNumberFormat="1" applyFont="1" applyFill="1" applyBorder="1"/>
  </cellXfs>
  <cellStyles count="2">
    <cellStyle name="Dziesiętny" xfId="1" builtinId="3"/>
    <cellStyle name="Normalny" xfId="0" builtinId="0"/>
  </cellStyles>
  <dxfs count="9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6"/>
          <bgColor theme="6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64" formatCode="0.00000"/>
    </dxf>
    <dxf>
      <numFmt numFmtId="164" formatCode="0.00000"/>
    </dxf>
    <dxf>
      <numFmt numFmtId="164" formatCode="0.000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lotr.txt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Arkusz1!$B$4:$B$6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Arkusz1!$C$4:$C$6</c:f>
              <c:numCache>
                <c:formatCode>0.00</c:formatCode>
                <c:ptCount val="3"/>
                <c:pt idx="0">
                  <c:v>7.6230130236999996</c:v>
                </c:pt>
                <c:pt idx="1">
                  <c:v>0.14319562030000002</c:v>
                </c:pt>
                <c:pt idx="2">
                  <c:v>0.11784607979999999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A-4D95-ADBB-D0A957B4574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Arkusz1!$B$4:$B$6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Arkusz1!$D$4:$D$6</c:f>
              <c:numCache>
                <c:formatCode>0.00</c:formatCode>
                <c:ptCount val="3"/>
                <c:pt idx="0">
                  <c:v>0.10078466999999999</c:v>
                </c:pt>
                <c:pt idx="1">
                  <c:v>6.0353200949999998E-2</c:v>
                </c:pt>
                <c:pt idx="2">
                  <c:v>8.9251676299999999E-2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A-4D95-ADBB-D0A957B4574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Arkusz1!$B$4:$B$6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Arkusz1!$E$4:$E$6</c:f>
              <c:numCache>
                <c:formatCode>0.00</c:formatCode>
                <c:ptCount val="3"/>
                <c:pt idx="0">
                  <c:v>7.3630184000000001E-2</c:v>
                </c:pt>
                <c:pt idx="1">
                  <c:v>0.10202029915000002</c:v>
                </c:pt>
                <c:pt idx="2">
                  <c:v>0.16392088129999999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A-4D95-ADBB-D0A957B45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8537776"/>
        <c:axId val="580137968"/>
      </c:barChart>
      <c:catAx>
        <c:axId val="5085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37968"/>
        <c:crossesAt val="1.0000000000000002E-2"/>
        <c:auto val="1"/>
        <c:lblAlgn val="ctr"/>
        <c:lblOffset val="100"/>
        <c:noMultiLvlLbl val="0"/>
      </c:catAx>
      <c:valAx>
        <c:axId val="580137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lotr.txt - modyfikacje węzłów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Arkusz1!$B$69</c:f>
              <c:strCache>
                <c:ptCount val="1"/>
                <c:pt idx="0">
                  <c:v>BST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Arkusz1!$C$68:$E$68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Arkusz1!$C$69:$E$69</c:f>
              <c:numCache>
                <c:formatCode>General</c:formatCode>
                <c:ptCount val="3"/>
                <c:pt idx="0">
                  <c:v>388672</c:v>
                </c:pt>
                <c:pt idx="1">
                  <c:v>0</c:v>
                </c:pt>
                <c:pt idx="2">
                  <c:v>1310868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4702-B373-3CA5B92B8806}"/>
            </c:ext>
          </c:extLst>
        </c:ser>
        <c:ser>
          <c:idx val="1"/>
          <c:order val="1"/>
          <c:tx>
            <c:strRef>
              <c:f>Arkusz1!$B$70</c:f>
              <c:strCache>
                <c:ptCount val="1"/>
                <c:pt idx="0">
                  <c:v>RBT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Arkusz1!$C$68:$E$68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Arkusz1!$C$70:$E$70</c:f>
              <c:numCache>
                <c:formatCode>General</c:formatCode>
                <c:ptCount val="3"/>
                <c:pt idx="0">
                  <c:v>3284553</c:v>
                </c:pt>
                <c:pt idx="1">
                  <c:v>0</c:v>
                </c:pt>
                <c:pt idx="2">
                  <c:v>2847472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4702-B373-3CA5B92B8806}"/>
            </c:ext>
          </c:extLst>
        </c:ser>
        <c:ser>
          <c:idx val="2"/>
          <c:order val="2"/>
          <c:tx>
            <c:strRef>
              <c:f>Arkusz1!$B$71</c:f>
              <c:strCache>
                <c:ptCount val="1"/>
                <c:pt idx="0">
                  <c:v>SPLAY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Arkusz1!$C$68:$E$68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Arkusz1!$C$71:$E$71</c:f>
              <c:numCache>
                <c:formatCode>General</c:formatCode>
                <c:ptCount val="3"/>
                <c:pt idx="0">
                  <c:v>774190</c:v>
                </c:pt>
                <c:pt idx="1">
                  <c:v>385686</c:v>
                </c:pt>
                <c:pt idx="2">
                  <c:v>1831762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4702-B373-3CA5B92B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0138680"/>
        <c:axId val="1390136440"/>
      </c:barChart>
      <c:catAx>
        <c:axId val="139013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6440"/>
        <c:crosses val="autoZero"/>
        <c:auto val="1"/>
        <c:lblAlgn val="ctr"/>
        <c:lblOffset val="100"/>
        <c:noMultiLvlLbl val="0"/>
      </c:catAx>
      <c:valAx>
        <c:axId val="13901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8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KJB.txt</a:t>
            </a:r>
            <a:r>
              <a:rPr lang="pl-PL" baseline="0"/>
              <a:t> - modyfikacje węzłów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Arkusz1!$B$74</c:f>
              <c:strCache>
                <c:ptCount val="1"/>
                <c:pt idx="0">
                  <c:v>BST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Arkusz1!$C$73:$E$73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Arkusz1!$C$74:$E$74</c:f>
              <c:numCache>
                <c:formatCode>General</c:formatCode>
                <c:ptCount val="3"/>
                <c:pt idx="0">
                  <c:v>2533026</c:v>
                </c:pt>
                <c:pt idx="1">
                  <c:v>0</c:v>
                </c:pt>
                <c:pt idx="2">
                  <c:v>6675313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B-42FF-A586-F5B791AA4AD9}"/>
            </c:ext>
          </c:extLst>
        </c:ser>
        <c:ser>
          <c:idx val="1"/>
          <c:order val="1"/>
          <c:tx>
            <c:strRef>
              <c:f>Arkusz1!$B$75</c:f>
              <c:strCache>
                <c:ptCount val="1"/>
                <c:pt idx="0">
                  <c:v>RBT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Arkusz1!$C$73:$E$73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Arkusz1!$C$75:$E$75</c:f>
              <c:numCache>
                <c:formatCode>General</c:formatCode>
                <c:ptCount val="3"/>
                <c:pt idx="0">
                  <c:v>21379060</c:v>
                </c:pt>
                <c:pt idx="1">
                  <c:v>0</c:v>
                </c:pt>
                <c:pt idx="2">
                  <c:v>18932450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B-42FF-A586-F5B791AA4AD9}"/>
            </c:ext>
          </c:extLst>
        </c:ser>
        <c:ser>
          <c:idx val="2"/>
          <c:order val="2"/>
          <c:tx>
            <c:strRef>
              <c:f>Arkusz1!$B$76</c:f>
              <c:strCache>
                <c:ptCount val="1"/>
                <c:pt idx="0">
                  <c:v>SPLAY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Arkusz1!$C$73:$E$73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Arkusz1!$C$76:$E$76</c:f>
              <c:numCache>
                <c:formatCode>General</c:formatCode>
                <c:ptCount val="3"/>
                <c:pt idx="0">
                  <c:v>4457379</c:v>
                </c:pt>
                <c:pt idx="1">
                  <c:v>1756362</c:v>
                </c:pt>
                <c:pt idx="2">
                  <c:v>11383160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B-42FF-A586-F5B791AA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4712272"/>
        <c:axId val="1164711952"/>
      </c:barChart>
      <c:catAx>
        <c:axId val="11647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11952"/>
        <c:crosses val="autoZero"/>
        <c:auto val="1"/>
        <c:lblAlgn val="ctr"/>
        <c:lblOffset val="100"/>
        <c:noMultiLvlLbl val="0"/>
      </c:catAx>
      <c:valAx>
        <c:axId val="11647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1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sample.txt - modyfikacje węzłów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Arkusz1!$B$79</c:f>
              <c:strCache>
                <c:ptCount val="1"/>
                <c:pt idx="0">
                  <c:v>BST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Arkusz1!$C$78:$E$78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Arkusz1!$C$79:$E$79</c:f>
              <c:numCache>
                <c:formatCode>General</c:formatCode>
                <c:ptCount val="3"/>
                <c:pt idx="0">
                  <c:v>110</c:v>
                </c:pt>
                <c:pt idx="1">
                  <c:v>0</c:v>
                </c:pt>
                <c:pt idx="2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E-410A-87CA-031AB8F35A9B}"/>
            </c:ext>
          </c:extLst>
        </c:ser>
        <c:ser>
          <c:idx val="1"/>
          <c:order val="1"/>
          <c:tx>
            <c:strRef>
              <c:f>Arkusz1!$B$80</c:f>
              <c:strCache>
                <c:ptCount val="1"/>
                <c:pt idx="0">
                  <c:v>RBT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Arkusz1!$C$78:$E$78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Arkusz1!$C$80:$E$80</c:f>
              <c:numCache>
                <c:formatCode>General</c:formatCode>
                <c:ptCount val="3"/>
                <c:pt idx="0">
                  <c:v>599</c:v>
                </c:pt>
                <c:pt idx="1">
                  <c:v>0</c:v>
                </c:pt>
                <c:pt idx="2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E-410A-87CA-031AB8F35A9B}"/>
            </c:ext>
          </c:extLst>
        </c:ser>
        <c:ser>
          <c:idx val="2"/>
          <c:order val="2"/>
          <c:tx>
            <c:strRef>
              <c:f>Arkusz1!$B$81</c:f>
              <c:strCache>
                <c:ptCount val="1"/>
                <c:pt idx="0">
                  <c:v>SPLAY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Arkusz1!$C$78:$E$78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Arkusz1!$C$81:$E$81</c:f>
              <c:numCache>
                <c:formatCode>General</c:formatCode>
                <c:ptCount val="3"/>
                <c:pt idx="0">
                  <c:v>224</c:v>
                </c:pt>
                <c:pt idx="1">
                  <c:v>112</c:v>
                </c:pt>
                <c:pt idx="2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E-410A-87CA-031AB8F3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3918264"/>
        <c:axId val="1153919224"/>
      </c:barChart>
      <c:catAx>
        <c:axId val="115391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19224"/>
        <c:crosses val="autoZero"/>
        <c:auto val="1"/>
        <c:lblAlgn val="ctr"/>
        <c:lblOffset val="100"/>
        <c:noMultiLvlLbl val="0"/>
      </c:catAx>
      <c:valAx>
        <c:axId val="115391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918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Arkusz1!$C$94</c:f>
              <c:strCache>
                <c:ptCount val="1"/>
                <c:pt idx="0">
                  <c:v>insert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Arkusz1!$B$95:$B$97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Arkusz1!$C$95:$C$97</c:f>
              <c:numCache>
                <c:formatCode>General</c:formatCode>
                <c:ptCount val="3"/>
                <c:pt idx="0">
                  <c:v>0.47260816010000006</c:v>
                </c:pt>
                <c:pt idx="1">
                  <c:v>1.9510555750000005E-2</c:v>
                </c:pt>
                <c:pt idx="2">
                  <c:v>1.7795154100000002E-2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A-42B5-A166-1F75F3C69F1B}"/>
            </c:ext>
          </c:extLst>
        </c:ser>
        <c:ser>
          <c:idx val="1"/>
          <c:order val="1"/>
          <c:tx>
            <c:strRef>
              <c:f>Arkusz1!$D$94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Arkusz1!$B$95:$B$97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Arkusz1!$D$95:$D$97</c:f>
              <c:numCache>
                <c:formatCode>General</c:formatCode>
                <c:ptCount val="3"/>
                <c:pt idx="0">
                  <c:v>1.6399781350000003E-2</c:v>
                </c:pt>
                <c:pt idx="1">
                  <c:v>1.9807999749999999E-2</c:v>
                </c:pt>
                <c:pt idx="2">
                  <c:v>2.4904824649999997E-2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A-42B5-A166-1F75F3C69F1B}"/>
            </c:ext>
          </c:extLst>
        </c:ser>
        <c:ser>
          <c:idx val="2"/>
          <c:order val="2"/>
          <c:tx>
            <c:strRef>
              <c:f>Arkusz1!$E$94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Arkusz1!$B$95:$B$97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Arkusz1!$E$95:$E$97</c:f>
              <c:numCache>
                <c:formatCode>General</c:formatCode>
                <c:ptCount val="3"/>
                <c:pt idx="0">
                  <c:v>1.2981237950000002E-2</c:v>
                </c:pt>
                <c:pt idx="1">
                  <c:v>1.8802686399999997E-2</c:v>
                </c:pt>
                <c:pt idx="2">
                  <c:v>2.1023290399999998E-2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A-42B5-A166-1F75F3C69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110288"/>
        <c:axId val="1080108048"/>
      </c:barChart>
      <c:catAx>
        <c:axId val="10801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08048"/>
        <c:crosses val="autoZero"/>
        <c:auto val="1"/>
        <c:lblAlgn val="ctr"/>
        <c:lblOffset val="100"/>
        <c:noMultiLvlLbl val="0"/>
      </c:catAx>
      <c:valAx>
        <c:axId val="10801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aspell_wordlist.txt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Arkusz1!$C$8</c:f>
              <c:strCache>
                <c:ptCount val="1"/>
                <c:pt idx="0">
                  <c:v>insert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Arkusz1!$B$9:$B$11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Arkusz1!$C$9:$C$11</c:f>
              <c:numCache>
                <c:formatCode>0.00</c:formatCode>
                <c:ptCount val="3"/>
                <c:pt idx="0">
                  <c:v>66.994988932300004</c:v>
                </c:pt>
                <c:pt idx="1">
                  <c:v>3.9481849249999999E-2</c:v>
                </c:pt>
                <c:pt idx="2">
                  <c:v>2.2981165899999999E-2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A-4608-8A9F-6C9D95450F9E}"/>
            </c:ext>
          </c:extLst>
        </c:ser>
        <c:ser>
          <c:idx val="1"/>
          <c:order val="1"/>
          <c:tx>
            <c:strRef>
              <c:f>Arkusz1!$D$8</c:f>
              <c:strCache>
                <c:ptCount val="1"/>
                <c:pt idx="0">
                  <c:v>search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Arkusz1!$B$9:$B$11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Arkusz1!$D$9:$D$11</c:f>
              <c:numCache>
                <c:formatCode>0.00</c:formatCode>
                <c:ptCount val="3"/>
                <c:pt idx="0">
                  <c:v>64.610854193999984</c:v>
                </c:pt>
                <c:pt idx="1">
                  <c:v>4.0124410549999989E-2</c:v>
                </c:pt>
                <c:pt idx="2">
                  <c:v>4.8287157499999997E-2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A-4608-8A9F-6C9D95450F9E}"/>
            </c:ext>
          </c:extLst>
        </c:ser>
        <c:ser>
          <c:idx val="2"/>
          <c:order val="2"/>
          <c:tx>
            <c:strRef>
              <c:f>Arkusz1!$E$8</c:f>
              <c:strCache>
                <c:ptCount val="1"/>
                <c:pt idx="0">
                  <c:v>delete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Arkusz1!$B$9:$B$11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Arkusz1!$E$9:$E$11</c:f>
              <c:numCache>
                <c:formatCode>0.00</c:formatCode>
                <c:ptCount val="3"/>
                <c:pt idx="0">
                  <c:v>2.1639381700000002E-2</c:v>
                </c:pt>
                <c:pt idx="1">
                  <c:v>3.7460952700000001E-2</c:v>
                </c:pt>
                <c:pt idx="2">
                  <c:v>36.205997295500005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BA-4608-8A9F-6C9D95450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3272048"/>
        <c:axId val="508536496"/>
      </c:barChart>
      <c:catAx>
        <c:axId val="413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6496"/>
        <c:crossesAt val="1.0000000000000002E-2"/>
        <c:auto val="1"/>
        <c:lblAlgn val="ctr"/>
        <c:lblOffset val="100"/>
        <c:noMultiLvlLbl val="0"/>
      </c:catAx>
      <c:valAx>
        <c:axId val="508536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KJB.txt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Arkusz1!$C$13</c:f>
              <c:strCache>
                <c:ptCount val="1"/>
                <c:pt idx="0">
                  <c:v>insert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Arkusz1!$B$14:$B$16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Arkusz1!$C$14:$C$16</c:f>
              <c:numCache>
                <c:formatCode>0.00</c:formatCode>
                <c:ptCount val="3"/>
                <c:pt idx="0">
                  <c:v>1896.1749413048001</c:v>
                </c:pt>
                <c:pt idx="1">
                  <c:v>0.76453926449999998</c:v>
                </c:pt>
                <c:pt idx="2">
                  <c:v>0.62526002549999993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2-4468-B271-32E9C43E4123}"/>
            </c:ext>
          </c:extLst>
        </c:ser>
        <c:ser>
          <c:idx val="1"/>
          <c:order val="1"/>
          <c:tx>
            <c:strRef>
              <c:f>Arkusz1!$D$13</c:f>
              <c:strCache>
                <c:ptCount val="1"/>
                <c:pt idx="0">
                  <c:v>search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Arkusz1!$B$14:$B$16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Arkusz1!$D$14:$D$16</c:f>
              <c:numCache>
                <c:formatCode>0.00</c:formatCode>
                <c:ptCount val="3"/>
                <c:pt idx="0">
                  <c:v>0.49075633379999994</c:v>
                </c:pt>
                <c:pt idx="1">
                  <c:v>0.24275325135</c:v>
                </c:pt>
                <c:pt idx="2">
                  <c:v>0.36407692740000003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2-4468-B271-32E9C43E4123}"/>
            </c:ext>
          </c:extLst>
        </c:ser>
        <c:ser>
          <c:idx val="2"/>
          <c:order val="2"/>
          <c:tx>
            <c:strRef>
              <c:f>Arkusz1!$E$13</c:f>
              <c:strCache>
                <c:ptCount val="1"/>
                <c:pt idx="0">
                  <c:v>delete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Arkusz1!$B$14:$B$16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Arkusz1!$E$14:$E$16</c:f>
              <c:numCache>
                <c:formatCode>0.00</c:formatCode>
                <c:ptCount val="3"/>
                <c:pt idx="0">
                  <c:v>0.32827064849999998</c:v>
                </c:pt>
                <c:pt idx="1">
                  <c:v>0.50773954974999991</c:v>
                </c:pt>
                <c:pt idx="2">
                  <c:v>4.4407148331000004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2-4468-B271-32E9C43E41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4709072"/>
        <c:axId val="1164708112"/>
      </c:barChart>
      <c:catAx>
        <c:axId val="11647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08112"/>
        <c:crossesAt val="0.1"/>
        <c:auto val="1"/>
        <c:lblAlgn val="ctr"/>
        <c:lblOffset val="100"/>
        <c:noMultiLvlLbl val="0"/>
      </c:catAx>
      <c:valAx>
        <c:axId val="1164708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09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sample.txt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Arkusz1!$C$18</c:f>
              <c:strCache>
                <c:ptCount val="1"/>
                <c:pt idx="0">
                  <c:v>insert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Arkusz1!$B$19:$B$21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Arkusz1!$C$19:$C$21</c:f>
              <c:numCache>
                <c:formatCode>0.00000</c:formatCode>
                <c:ptCount val="3"/>
                <c:pt idx="0">
                  <c:v>7.3284420000000003E-4</c:v>
                </c:pt>
                <c:pt idx="1">
                  <c:v>3.5729130000000008E-4</c:v>
                </c:pt>
                <c:pt idx="2">
                  <c:v>1.2879679999999995E-4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B-4152-A3B4-DFDFC50CAECE}"/>
            </c:ext>
          </c:extLst>
        </c:ser>
        <c:ser>
          <c:idx val="1"/>
          <c:order val="1"/>
          <c:tx>
            <c:strRef>
              <c:f>Arkusz1!$D$18</c:f>
              <c:strCache>
                <c:ptCount val="1"/>
                <c:pt idx="0">
                  <c:v>search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Arkusz1!$B$19:$B$21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Arkusz1!$D$19:$D$21</c:f>
              <c:numCache>
                <c:formatCode>0.00000</c:formatCode>
                <c:ptCount val="3"/>
                <c:pt idx="0">
                  <c:v>1.273177E-4</c:v>
                </c:pt>
                <c:pt idx="1">
                  <c:v>1.4600554999999999E-4</c:v>
                </c:pt>
                <c:pt idx="2">
                  <c:v>1.2344909999999998E-4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B-4152-A3B4-DFDFC50CAECE}"/>
            </c:ext>
          </c:extLst>
        </c:ser>
        <c:ser>
          <c:idx val="2"/>
          <c:order val="2"/>
          <c:tx>
            <c:strRef>
              <c:f>Arkusz1!$E$18</c:f>
              <c:strCache>
                <c:ptCount val="1"/>
                <c:pt idx="0">
                  <c:v>delete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Arkusz1!$B$19:$B$21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Arkusz1!$E$19:$E$21</c:f>
              <c:numCache>
                <c:formatCode>0.00000</c:formatCode>
                <c:ptCount val="3"/>
                <c:pt idx="0">
                  <c:v>1.2418849999999999E-4</c:v>
                </c:pt>
                <c:pt idx="1">
                  <c:v>1.4623319999999999E-4</c:v>
                </c:pt>
                <c:pt idx="2">
                  <c:v>1.2572480000000002E-4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B-4152-A3B4-DFDFC50CA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5298064"/>
        <c:axId val="1345297744"/>
      </c:barChart>
      <c:catAx>
        <c:axId val="13452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97744"/>
        <c:crossesAt val="1.0000000000000004E-5"/>
        <c:auto val="1"/>
        <c:lblAlgn val="ctr"/>
        <c:lblOffset val="100"/>
        <c:noMultiLvlLbl val="0"/>
      </c:catAx>
      <c:valAx>
        <c:axId val="13452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98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aspell_wordlist.txt - porównania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Arkusz1!$C$33</c:f>
              <c:strCache>
                <c:ptCount val="1"/>
                <c:pt idx="0">
                  <c:v>insert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Arkusz1!$B$34:$B$36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Arkusz1!$C$34:$C$36</c:f>
              <c:numCache>
                <c:formatCode>0</c:formatCode>
                <c:ptCount val="3"/>
                <c:pt idx="0">
                  <c:v>15869952579</c:v>
                </c:pt>
                <c:pt idx="1">
                  <c:v>8666684</c:v>
                </c:pt>
                <c:pt idx="2">
                  <c:v>2111972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0-4447-BD85-B312DF4093A3}"/>
            </c:ext>
          </c:extLst>
        </c:ser>
        <c:ser>
          <c:idx val="1"/>
          <c:order val="1"/>
          <c:tx>
            <c:strRef>
              <c:f>Arkusz1!$D$33</c:f>
              <c:strCache>
                <c:ptCount val="1"/>
                <c:pt idx="0">
                  <c:v>search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Arkusz1!$B$34:$B$36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Arkusz1!$D$34:$D$36</c:f>
              <c:numCache>
                <c:formatCode>0</c:formatCode>
                <c:ptCount val="3"/>
                <c:pt idx="0">
                  <c:v>23804613930</c:v>
                </c:pt>
                <c:pt idx="1">
                  <c:v>6059976</c:v>
                </c:pt>
                <c:pt idx="2">
                  <c:v>6226920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0-4447-BD85-B312DF4093A3}"/>
            </c:ext>
          </c:extLst>
        </c:ser>
        <c:ser>
          <c:idx val="2"/>
          <c:order val="2"/>
          <c:tx>
            <c:strRef>
              <c:f>Arkusz1!$E$33</c:f>
              <c:strCache>
                <c:ptCount val="1"/>
                <c:pt idx="0">
                  <c:v>delete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Arkusz1!$B$34:$B$36</c:f>
              <c:strCache>
                <c:ptCount val="3"/>
                <c:pt idx="0">
                  <c:v>BST</c:v>
                </c:pt>
                <c:pt idx="1">
                  <c:v>RBT</c:v>
                </c:pt>
                <c:pt idx="2">
                  <c:v>SPLAY</c:v>
                </c:pt>
              </c:strCache>
            </c:strRef>
          </c:cat>
          <c:val>
            <c:numRef>
              <c:f>Arkusz1!$E$34:$E$36</c:f>
              <c:numCache>
                <c:formatCode>0</c:formatCode>
                <c:ptCount val="3"/>
                <c:pt idx="0">
                  <c:v>779656</c:v>
                </c:pt>
                <c:pt idx="1">
                  <c:v>7073898.5999999996</c:v>
                </c:pt>
                <c:pt idx="2">
                  <c:v>2214405001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B0-4447-BD85-B312DF409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0084600"/>
        <c:axId val="1390080120"/>
      </c:barChart>
      <c:catAx>
        <c:axId val="139008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0120"/>
        <c:crosses val="autoZero"/>
        <c:auto val="1"/>
        <c:lblAlgn val="ctr"/>
        <c:lblOffset val="100"/>
        <c:noMultiLvlLbl val="0"/>
      </c:catAx>
      <c:valAx>
        <c:axId val="1390080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lotr.txt</a:t>
            </a:r>
            <a:r>
              <a:rPr lang="en-GB"/>
              <a:t> </a:t>
            </a:r>
            <a:r>
              <a:rPr lang="pl-PL"/>
              <a:t>- porównania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Arkusz1!$B$39</c:f>
              <c:strCache>
                <c:ptCount val="1"/>
                <c:pt idx="0">
                  <c:v>BST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Arkusz1!$C$38:$E$38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Arkusz1!$C$39:$E$39</c:f>
              <c:numCache>
                <c:formatCode>General</c:formatCode>
                <c:ptCount val="3"/>
                <c:pt idx="0">
                  <c:v>358281907</c:v>
                </c:pt>
                <c:pt idx="1">
                  <c:v>12954535</c:v>
                </c:pt>
                <c:pt idx="2">
                  <c:v>9432598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5-4970-86D1-BFC20E5FCE0E}"/>
            </c:ext>
          </c:extLst>
        </c:ser>
        <c:ser>
          <c:idx val="1"/>
          <c:order val="1"/>
          <c:tx>
            <c:strRef>
              <c:f>Arkusz1!$B$40</c:f>
              <c:strCache>
                <c:ptCount val="1"/>
                <c:pt idx="0">
                  <c:v>RBT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Arkusz1!$C$38:$E$38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Arkusz1!$C$40:$E$40</c:f>
              <c:numCache>
                <c:formatCode>General</c:formatCode>
                <c:ptCount val="3"/>
                <c:pt idx="0">
                  <c:v>10925652</c:v>
                </c:pt>
                <c:pt idx="1">
                  <c:v>5758264</c:v>
                </c:pt>
                <c:pt idx="2">
                  <c:v>9853047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5-4970-86D1-BFC20E5FCE0E}"/>
            </c:ext>
          </c:extLst>
        </c:ser>
        <c:ser>
          <c:idx val="2"/>
          <c:order val="2"/>
          <c:tx>
            <c:strRef>
              <c:f>Arkusz1!$B$41</c:f>
              <c:strCache>
                <c:ptCount val="1"/>
                <c:pt idx="0">
                  <c:v>SPLAY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Arkusz1!$C$38:$E$38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Arkusz1!$C$41:$E$41</c:f>
              <c:numCache>
                <c:formatCode>General</c:formatCode>
                <c:ptCount val="3"/>
                <c:pt idx="0">
                  <c:v>28096707</c:v>
                </c:pt>
                <c:pt idx="1">
                  <c:v>19570813</c:v>
                </c:pt>
                <c:pt idx="2">
                  <c:v>25478622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5-4970-86D1-BFC20E5F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0127800"/>
        <c:axId val="1390130040"/>
      </c:barChart>
      <c:catAx>
        <c:axId val="139012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0040"/>
        <c:crosses val="autoZero"/>
        <c:auto val="1"/>
        <c:lblAlgn val="ctr"/>
        <c:lblOffset val="100"/>
        <c:noMultiLvlLbl val="0"/>
      </c:catAx>
      <c:valAx>
        <c:axId val="1390130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27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KJB.txt - porównania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BST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Arkusz1!$C$43:$E$43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Arkusz1!$C$44:$E$44</c:f>
              <c:numCache>
                <c:formatCode>General</c:formatCode>
                <c:ptCount val="3"/>
                <c:pt idx="0">
                  <c:v>235906085006</c:v>
                </c:pt>
                <c:pt idx="1">
                  <c:v>66896244</c:v>
                </c:pt>
                <c:pt idx="2">
                  <c:v>49076304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8-4D1D-A2A5-9E880598DC4B}"/>
            </c:ext>
          </c:extLst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RBT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Arkusz1!$C$43:$E$43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Arkusz1!$C$45:$E$45</c:f>
              <c:numCache>
                <c:formatCode>General</c:formatCode>
                <c:ptCount val="3"/>
                <c:pt idx="0">
                  <c:v>93965925</c:v>
                </c:pt>
                <c:pt idx="1">
                  <c:v>31065954</c:v>
                </c:pt>
                <c:pt idx="2">
                  <c:v>63147346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8-4D1D-A2A5-9E880598DC4B}"/>
            </c:ext>
          </c:extLst>
        </c:ser>
        <c:ser>
          <c:idx val="2"/>
          <c:order val="2"/>
          <c:tx>
            <c:strRef>
              <c:f>Arkusz1!$B$46</c:f>
              <c:strCache>
                <c:ptCount val="1"/>
                <c:pt idx="0">
                  <c:v>SPLAY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Arkusz1!$C$43:$E$43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Arkusz1!$C$46:$E$46</c:f>
              <c:numCache>
                <c:formatCode>General</c:formatCode>
                <c:ptCount val="3"/>
                <c:pt idx="0">
                  <c:v>126591977</c:v>
                </c:pt>
                <c:pt idx="1">
                  <c:v>72870253</c:v>
                </c:pt>
                <c:pt idx="2">
                  <c:v>538778054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8-4D1D-A2A5-9E880598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0648184"/>
        <c:axId val="840647864"/>
      </c:barChart>
      <c:catAx>
        <c:axId val="84064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47864"/>
        <c:crosses val="autoZero"/>
        <c:auto val="1"/>
        <c:lblAlgn val="ctr"/>
        <c:lblOffset val="100"/>
        <c:noMultiLvlLbl val="0"/>
      </c:catAx>
      <c:valAx>
        <c:axId val="840647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48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sample.txt - porównania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Arkusz1!$B$49</c:f>
              <c:strCache>
                <c:ptCount val="1"/>
                <c:pt idx="0">
                  <c:v>BST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Arkusz1!$C$48:$E$48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Arkusz1!$C$49:$E$49</c:f>
              <c:numCache>
                <c:formatCode>General</c:formatCode>
                <c:ptCount val="3"/>
                <c:pt idx="0">
                  <c:v>840</c:v>
                </c:pt>
                <c:pt idx="1">
                  <c:v>902</c:v>
                </c:pt>
                <c:pt idx="2">
                  <c:v>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5-412B-B1C2-4487083C8B76}"/>
            </c:ext>
          </c:extLst>
        </c:ser>
        <c:ser>
          <c:idx val="1"/>
          <c:order val="1"/>
          <c:tx>
            <c:strRef>
              <c:f>Arkusz1!$B$50</c:f>
              <c:strCache>
                <c:ptCount val="1"/>
                <c:pt idx="0">
                  <c:v>RBT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Arkusz1!$C$48:$E$48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Arkusz1!$C$50:$E$50</c:f>
              <c:numCache>
                <c:formatCode>General</c:formatCode>
                <c:ptCount val="3"/>
                <c:pt idx="0">
                  <c:v>914</c:v>
                </c:pt>
                <c:pt idx="1">
                  <c:v>611</c:v>
                </c:pt>
                <c:pt idx="2">
                  <c:v>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5-412B-B1C2-4487083C8B76}"/>
            </c:ext>
          </c:extLst>
        </c:ser>
        <c:ser>
          <c:idx val="2"/>
          <c:order val="2"/>
          <c:tx>
            <c:strRef>
              <c:f>Arkusz1!$B$51</c:f>
              <c:strCache>
                <c:ptCount val="1"/>
                <c:pt idx="0">
                  <c:v>SPLAY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Arkusz1!$C$48:$E$48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Arkusz1!$C$51:$E$51</c:f>
              <c:numCache>
                <c:formatCode>General</c:formatCode>
                <c:ptCount val="3"/>
                <c:pt idx="0">
                  <c:v>3038</c:v>
                </c:pt>
                <c:pt idx="1">
                  <c:v>3001</c:v>
                </c:pt>
                <c:pt idx="2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5-412B-B1C2-4487083C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0111160"/>
        <c:axId val="1390115000"/>
      </c:barChart>
      <c:catAx>
        <c:axId val="139011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15000"/>
        <c:crosses val="autoZero"/>
        <c:auto val="1"/>
        <c:lblAlgn val="ctr"/>
        <c:lblOffset val="100"/>
        <c:noMultiLvlLbl val="0"/>
      </c:catAx>
      <c:valAx>
        <c:axId val="1390115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11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aspell_wordlist.txt - modyfikacje węzłów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Arkusz1!$B$64</c:f>
              <c:strCache>
                <c:ptCount val="1"/>
                <c:pt idx="0">
                  <c:v>BST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Arkusz1!$C$63:$E$63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Arkusz1!$C$64:$E$64</c:f>
              <c:numCache>
                <c:formatCode>General</c:formatCode>
                <c:ptCount val="3"/>
                <c:pt idx="0">
                  <c:v>251952</c:v>
                </c:pt>
                <c:pt idx="1">
                  <c:v>0</c:v>
                </c:pt>
                <c:pt idx="2">
                  <c:v>351798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6-486C-B65A-D0909541AA1B}"/>
            </c:ext>
          </c:extLst>
        </c:ser>
        <c:ser>
          <c:idx val="1"/>
          <c:order val="1"/>
          <c:tx>
            <c:strRef>
              <c:f>Arkusz1!$B$65</c:f>
              <c:strCache>
                <c:ptCount val="1"/>
                <c:pt idx="0">
                  <c:v>RBT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Arkusz1!$C$63:$E$63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Arkusz1!$C$65:$E$65</c:f>
              <c:numCache>
                <c:formatCode>General</c:formatCode>
                <c:ptCount val="3"/>
                <c:pt idx="0">
                  <c:v>2078232</c:v>
                </c:pt>
                <c:pt idx="1">
                  <c:v>0</c:v>
                </c:pt>
                <c:pt idx="2">
                  <c:v>1095026.95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6-486C-B65A-D0909541AA1B}"/>
            </c:ext>
          </c:extLst>
        </c:ser>
        <c:ser>
          <c:idx val="2"/>
          <c:order val="2"/>
          <c:tx>
            <c:strRef>
              <c:f>Arkusz1!$B$66</c:f>
              <c:strCache>
                <c:ptCount val="1"/>
                <c:pt idx="0">
                  <c:v>SPLAY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Arkusz1!$C$63:$E$63</c:f>
              <c:strCache>
                <c:ptCount val="3"/>
                <c:pt idx="0">
                  <c:v>insert</c:v>
                </c:pt>
                <c:pt idx="1">
                  <c:v>search</c:v>
                </c:pt>
                <c:pt idx="2">
                  <c:v>delete</c:v>
                </c:pt>
              </c:strCache>
            </c:strRef>
          </c:cat>
          <c:val>
            <c:numRef>
              <c:f>Arkusz1!$C$66:$E$66</c:f>
              <c:numCache>
                <c:formatCode>General</c:formatCode>
                <c:ptCount val="3"/>
                <c:pt idx="0">
                  <c:v>503901</c:v>
                </c:pt>
                <c:pt idx="1">
                  <c:v>181077</c:v>
                </c:pt>
                <c:pt idx="2">
                  <c:v>624604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46-486C-B65A-D0909541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3273328"/>
        <c:axId val="501753840"/>
      </c:barChart>
      <c:catAx>
        <c:axId val="4132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53840"/>
        <c:crosses val="autoZero"/>
        <c:auto val="1"/>
        <c:lblAlgn val="ctr"/>
        <c:lblOffset val="100"/>
        <c:noMultiLvlLbl val="0"/>
      </c:catAx>
      <c:valAx>
        <c:axId val="5017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73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15</xdr:col>
      <xdr:colOff>0</xdr:colOff>
      <xdr:row>16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D0209D-3B45-47E6-9B4D-84AC933B4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4762</xdr:rowOff>
    </xdr:from>
    <xdr:to>
      <xdr:col>25</xdr:col>
      <xdr:colOff>0</xdr:colOff>
      <xdr:row>16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B7EE287-7634-4AC7-9674-C4F4BB27E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607870</xdr:colOff>
      <xdr:row>17</xdr:row>
      <xdr:rowOff>3030</xdr:rowOff>
    </xdr:from>
    <xdr:to>
      <xdr:col>15</xdr:col>
      <xdr:colOff>0</xdr:colOff>
      <xdr:row>31</xdr:row>
      <xdr:rowOff>79230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B92B48C-EDB9-4966-A35F-4CBA07E07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</xdr:colOff>
      <xdr:row>16</xdr:row>
      <xdr:rowOff>187468</xdr:rowOff>
    </xdr:from>
    <xdr:to>
      <xdr:col>25</xdr:col>
      <xdr:colOff>0</xdr:colOff>
      <xdr:row>31</xdr:row>
      <xdr:rowOff>73168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EAD4BDB-712E-450E-8D1C-9099094C5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32</xdr:row>
      <xdr:rowOff>3520</xdr:rowOff>
    </xdr:from>
    <xdr:to>
      <xdr:col>25</xdr:col>
      <xdr:colOff>0</xdr:colOff>
      <xdr:row>46</xdr:row>
      <xdr:rowOff>79720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9886733-F3D4-4E31-9127-3F93E5CD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31</xdr:row>
      <xdr:rowOff>186980</xdr:rowOff>
    </xdr:from>
    <xdr:to>
      <xdr:col>15</xdr:col>
      <xdr:colOff>0</xdr:colOff>
      <xdr:row>46</xdr:row>
      <xdr:rowOff>72680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DF3B24D-B6FE-4A07-8041-937BE252A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</xdr:colOff>
      <xdr:row>47</xdr:row>
      <xdr:rowOff>3313</xdr:rowOff>
    </xdr:from>
    <xdr:to>
      <xdr:col>15</xdr:col>
      <xdr:colOff>1</xdr:colOff>
      <xdr:row>61</xdr:row>
      <xdr:rowOff>79513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F9BA61E-A5C9-460D-BB51-448DF5CFE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600716</xdr:colOff>
      <xdr:row>47</xdr:row>
      <xdr:rowOff>2722</xdr:rowOff>
    </xdr:from>
    <xdr:to>
      <xdr:col>24</xdr:col>
      <xdr:colOff>593913</xdr:colOff>
      <xdr:row>61</xdr:row>
      <xdr:rowOff>78922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4ADEF64-503B-4D52-B249-AEDE90D8E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600714</xdr:colOff>
      <xdr:row>62</xdr:row>
      <xdr:rowOff>2722</xdr:rowOff>
    </xdr:from>
    <xdr:to>
      <xdr:col>24</xdr:col>
      <xdr:colOff>601116</xdr:colOff>
      <xdr:row>76</xdr:row>
      <xdr:rowOff>78922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4C0EDCD-DE32-47D7-A164-A37DFBF98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5600</xdr:colOff>
      <xdr:row>62</xdr:row>
      <xdr:rowOff>1120</xdr:rowOff>
    </xdr:from>
    <xdr:to>
      <xdr:col>14</xdr:col>
      <xdr:colOff>605116</xdr:colOff>
      <xdr:row>76</xdr:row>
      <xdr:rowOff>77320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70B3AD8E-CA4B-4E02-9290-3BEBD0E27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5602</xdr:colOff>
      <xdr:row>77</xdr:row>
      <xdr:rowOff>1120</xdr:rowOff>
    </xdr:from>
    <xdr:to>
      <xdr:col>15</xdr:col>
      <xdr:colOff>0</xdr:colOff>
      <xdr:row>91</xdr:row>
      <xdr:rowOff>77320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AEC14E20-CA1B-4AB6-AD17-B905881A0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5601</xdr:colOff>
      <xdr:row>77</xdr:row>
      <xdr:rowOff>1120</xdr:rowOff>
    </xdr:from>
    <xdr:to>
      <xdr:col>24</xdr:col>
      <xdr:colOff>605117</xdr:colOff>
      <xdr:row>91</xdr:row>
      <xdr:rowOff>77320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FFFC8EA6-0DD8-4C5C-BB00-71004D6D9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607040</xdr:colOff>
      <xdr:row>92</xdr:row>
      <xdr:rowOff>175644</xdr:rowOff>
    </xdr:from>
    <xdr:to>
      <xdr:col>13</xdr:col>
      <xdr:colOff>202550</xdr:colOff>
      <xdr:row>108</xdr:row>
      <xdr:rowOff>17291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35C8F65-639B-47F7-B9DF-3698E6436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F9F71284-15B8-4701-9EC7-17C4C8E6870E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3" xr16:uid="{2988AD44-DB6B-45A5-8887-999E3AFE5EAB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7787784F-1650-4C6A-BD76-ECCB3DFF81DD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4" xr16:uid="{07917FF4-3B87-4C47-840A-8113750B2F18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3" xr16:uid="{8A4980EE-43CC-4358-A771-DA1C192E9560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0" xr16:uid="{E34B2257-DDA9-4510-BDD6-CD4D703A9381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D81C3917-7AB6-42E4-BD23-444898EFAFC7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2" xr16:uid="{C03686D1-E190-408E-9EF3-7A7D2041DE37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31BF2BB0-3E00-4C77-8AC6-EBC91C63F19E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654FC67D-BF9A-4D18-96C1-6F11998C2F8E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F7DA3E6D-92B9-40D0-8E46-922A9AD71556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1" xr16:uid="{4E94C473-9EEB-47C7-A067-A04700C97DA0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5" xr16:uid="{D949141C-B98A-42F8-A1FE-663A3AF74A01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5" xr16:uid="{63BBB120-238F-4A76-9756-01579AB5AE86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4" xr16:uid="{3972E001-DD3E-4380-8ED6-D58D9305412F}" autoFormatId="16" applyNumberFormats="0" applyBorderFormats="0" applyFontFormats="0" applyPatternFormats="0" applyAlignmentFormats="0" applyWidthHeightFormats="0">
  <queryTableRefresh nextId="11">
    <queryTableFields count="10">
      <queryTableField id="1" name="insert_time" tableColumnId="1"/>
      <queryTableField id="2" name="insert_cmp_count" tableColumnId="2"/>
      <queryTableField id="3" name="insert_modified_nodes" tableColumnId="3"/>
      <queryTableField id="4" name="search_time" tableColumnId="4"/>
      <queryTableField id="5" name="search_cmp_count" tableColumnId="5"/>
      <queryTableField id="6" name="search_modified_nodes" tableColumnId="6"/>
      <queryTableField id="7" name="delete_time" tableColumnId="7"/>
      <queryTableField id="8" name="delete_cmp_count" tableColumnId="8"/>
      <queryTableField id="9" name="delete_modified_nodes" tableColumnId="9"/>
      <queryTableField id="10" name="Column1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A8D64B-EC2B-491C-A69C-6EF69894DC65}" name="BST_bst" displayName="BST_bst" ref="A1:J21" tableType="queryTable" totalsRowShown="0">
  <autoFilter ref="A1:J21" xr:uid="{DEB17AA9-9B3F-4748-8EB7-6A76FB2F88B6}"/>
  <tableColumns count="10">
    <tableColumn id="1" xr3:uid="{3DEB2603-AFC6-4A17-80CD-B7728AE5C5A3}" uniqueName="1" name="insert_time" queryTableFieldId="1"/>
    <tableColumn id="2" xr3:uid="{2574A299-6C45-41F3-8B16-34E7CC906425}" uniqueName="2" name="insert_cmp_count" queryTableFieldId="2"/>
    <tableColumn id="3" xr3:uid="{87247657-F390-4AB8-A9C1-8357A80DB607}" uniqueName="3" name="insert_modified_nodes" queryTableFieldId="3"/>
    <tableColumn id="4" xr3:uid="{A81D2A00-D8C8-4548-BB7D-52BEF2F09A09}" uniqueName="4" name="search_time" queryTableFieldId="4"/>
    <tableColumn id="5" xr3:uid="{BA00DA74-5ED7-4F7B-BE4C-CCEB23893FEC}" uniqueName="5" name="search_cmp_count" queryTableFieldId="5"/>
    <tableColumn id="6" xr3:uid="{7C8CF68A-E160-4323-B719-017FEE67BEEC}" uniqueName="6" name="search_modified_nodes" queryTableFieldId="6"/>
    <tableColumn id="7" xr3:uid="{7480AA92-9BCA-4E83-AA56-FA75A98017DE}" uniqueName="7" name="delete_time" queryTableFieldId="7"/>
    <tableColumn id="8" xr3:uid="{0F3C5123-ADF8-4A61-BCB9-9F9044E05A45}" uniqueName="8" name="delete_cmp_count" queryTableFieldId="8"/>
    <tableColumn id="9" xr3:uid="{F62A89F1-E16B-4E8F-8E3D-9108B238D784}" uniqueName="9" name="delete_modified_nodes" queryTableFieldId="9"/>
    <tableColumn id="10" xr3:uid="{04F6E7C3-3BB0-4121-B495-FE4E178638F2}" uniqueName="10" name="Column1" queryTableFieldId="10" dataDxf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AC84C0E-94A2-444C-A7BB-0815FBBC2246}" name="Tabela26" displayName="Tabela26" ref="B43:E46" totalsRowShown="0" headerRowDxfId="60" tableBorderDxfId="59">
  <autoFilter ref="B43:E46" xr:uid="{454F423A-4C31-4003-95C2-CFD67DD2F116}"/>
  <tableColumns count="4">
    <tableColumn id="1" xr3:uid="{428CAF58-AA8D-4127-A9AE-F7DD5E0B95F9}" name="structure" dataDxfId="58"/>
    <tableColumn id="2" xr3:uid="{34085BB8-6975-442F-9676-CFFEA7360990}" name="insert" dataDxfId="57"/>
    <tableColumn id="3" xr3:uid="{61785F34-061E-4365-A284-5E02EAC4DD0A}" name="search" dataDxfId="56"/>
    <tableColumn id="4" xr3:uid="{FDA8D98E-AA0F-496B-B2BC-56762AF8847C}" name="delete" dataDxfId="55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653E001-AB2B-4E5F-ADBE-8D685052CB60}" name="Tabela27" displayName="Tabela27" ref="B48:E51" totalsRowShown="0" headerRowDxfId="54" tableBorderDxfId="53">
  <autoFilter ref="B48:E51" xr:uid="{F9827085-7BC5-4F2D-9648-14D3652287C6}"/>
  <tableColumns count="4">
    <tableColumn id="1" xr3:uid="{677FAE14-C9B9-47E7-BFAE-D1AC028F8CC6}" name="structure" dataDxfId="52"/>
    <tableColumn id="2" xr3:uid="{D964E1F0-B6A4-4FBD-867F-35C0EA950795}" name="insert" dataDxfId="51"/>
    <tableColumn id="3" xr3:uid="{A7377803-2DE9-420F-AB5D-9CBAD7F098F9}" name="search" dataDxfId="50"/>
    <tableColumn id="4" xr3:uid="{E21F4EED-2076-46C5-8896-D259550BA4AE}" name="delete" dataDxfId="49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D78E210-59B1-4979-B8D1-2C95F20913CE}" name="Tabela28" displayName="Tabela28" ref="B63:E66" totalsRowShown="0" headerRowDxfId="48" tableBorderDxfId="47">
  <autoFilter ref="B63:E66" xr:uid="{CB35FC65-0DD7-4D88-9591-22252F6A6757}"/>
  <tableColumns count="4">
    <tableColumn id="1" xr3:uid="{AAFD12EC-ADA4-4625-8A30-A0856BE9B6CF}" name="structure" dataDxfId="46"/>
    <tableColumn id="2" xr3:uid="{89A0065C-72DA-4E40-886E-453B643CE83F}" name="insert" dataDxfId="45"/>
    <tableColumn id="3" xr3:uid="{410857C9-8106-4BB7-8D42-40AA86C17A0B}" name="search" dataDxfId="44"/>
    <tableColumn id="4" xr3:uid="{B5948964-A881-4040-BA61-14A5A267BFD5}" name="delete" dataDxfId="43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94741903-CE5D-437C-939A-300C7ACE3538}" name="Tabela29" displayName="Tabela29" ref="B68:E71" totalsRowShown="0" headerRowDxfId="42" tableBorderDxfId="41">
  <autoFilter ref="B68:E71" xr:uid="{79F1ED0E-4819-403E-B998-45DA8FB989ED}"/>
  <tableColumns count="4">
    <tableColumn id="1" xr3:uid="{EFF6FA16-24FA-4EEE-86EC-D1E877351ED0}" name="structure" dataDxfId="40"/>
    <tableColumn id="2" xr3:uid="{7659D2D6-4ECF-4679-9B60-4EDAF04E1FB3}" name="insert" dataDxfId="39"/>
    <tableColumn id="3" xr3:uid="{0398F23C-5BFC-41DE-B39A-9D43DD9E1626}" name="search" dataDxfId="38"/>
    <tableColumn id="4" xr3:uid="{DE2C8893-D08F-4B90-93B2-46D07861852E}" name="delete" dataDxfId="37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ED8FC9A-1657-4DAE-AE92-8DC554208677}" name="Tabela30" displayName="Tabela30" ref="B73:E76" totalsRowShown="0" headerRowDxfId="36" tableBorderDxfId="35">
  <autoFilter ref="B73:E76" xr:uid="{926AFE11-F1D9-4B34-9D5F-577FB1F1BD9B}"/>
  <tableColumns count="4">
    <tableColumn id="1" xr3:uid="{F0E47859-4199-44F3-B299-4B0F18109426}" name="structure" dataDxfId="34"/>
    <tableColumn id="2" xr3:uid="{6FE34DA1-84CA-4C16-9738-89AA2B3B97BA}" name="insert" dataDxfId="33"/>
    <tableColumn id="3" xr3:uid="{B47D9FFA-BDDB-463A-B828-C9D5A91F54A9}" name="search" dataDxfId="32"/>
    <tableColumn id="4" xr3:uid="{49D59EEF-6044-4FC1-B347-86545943C653}" name="delete" dataDxfId="31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6CD01E6-96AE-407F-AA2B-2F2BF4AC0B1A}" name="Tabela31" displayName="Tabela31" ref="B78:E81" totalsRowShown="0" headerRowDxfId="30" tableBorderDxfId="29">
  <autoFilter ref="B78:E81" xr:uid="{8B34A14A-7E51-4286-BE5D-FABEF3AB6913}"/>
  <tableColumns count="4">
    <tableColumn id="1" xr3:uid="{C32DD7B1-7D88-4680-B769-BDBF3E53EDC2}" name="structure" dataDxfId="28"/>
    <tableColumn id="2" xr3:uid="{03AC5C17-E68F-4177-93BA-A5AE1A29ED40}" name="insert" dataDxfId="27"/>
    <tableColumn id="3" xr3:uid="{5CBC1635-ED8B-427D-B4CB-F5E4341ED8B6}" name="search" dataDxfId="26"/>
    <tableColumn id="4" xr3:uid="{94D118D2-F2E6-471C-BB1E-4DAC98D30679}" name="delete" dataDxfId="25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79A45CE-2B67-4827-A39C-10330E47E3C0}" name="Tabela33" displayName="Tabela33" ref="B94:E97" totalsRowShown="0" headerRowDxfId="0">
  <autoFilter ref="B94:E97" xr:uid="{2524441B-37CF-4B26-8C1D-751FCF676568}"/>
  <tableColumns count="4">
    <tableColumn id="1" xr3:uid="{B44006C5-0EDE-4304-A0D1-5F8C95A01749}" name="optymalne dla bst" dataDxfId="4"/>
    <tableColumn id="2" xr3:uid="{3B0531BA-E96C-41C2-B66A-89A256256A69}" name="insert " dataDxfId="3"/>
    <tableColumn id="3" xr3:uid="{51EB64E1-D277-4000-896E-A94A0BFD8656}" name="search" dataDxfId="2"/>
    <tableColumn id="4" xr3:uid="{7F34B906-391A-4E9A-B2C7-C52B8DCF279F}" name="delete" dataDxfId="1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04ECE1-7E20-4F7D-96A6-09B1873D4F2D}" name="RBTree_aspell_2" displayName="RBTree_aspell_2" ref="A1:J21" tableType="queryTable" totalsRowShown="0">
  <autoFilter ref="A1:J21" xr:uid="{7B6CEABF-5C83-496C-91DD-FC350E343D96}"/>
  <tableColumns count="10">
    <tableColumn id="1" xr3:uid="{56A677BA-131A-463E-9008-60CEBF130B48}" uniqueName="1" name="insert_time" queryTableFieldId="1"/>
    <tableColumn id="2" xr3:uid="{4A14B433-C92D-4213-81B6-E88B8410439F}" uniqueName="2" name="insert_cmp_count" queryTableFieldId="2"/>
    <tableColumn id="3" xr3:uid="{45D3211D-B2DB-448A-97D9-57F797846691}" uniqueName="3" name="insert_modified_nodes" queryTableFieldId="3"/>
    <tableColumn id="4" xr3:uid="{51708687-9723-46CF-8954-D28BBD9B396D}" uniqueName="4" name="search_time" queryTableFieldId="4"/>
    <tableColumn id="5" xr3:uid="{8E315DF9-8FA7-47EF-BFFD-22410C38BF67}" uniqueName="5" name="search_cmp_count" queryTableFieldId="5"/>
    <tableColumn id="6" xr3:uid="{9D55B45A-93B8-4E4E-BB84-7DD36B9499E2}" uniqueName="6" name="search_modified_nodes" queryTableFieldId="6"/>
    <tableColumn id="7" xr3:uid="{385256AE-BB8C-4F6D-B841-B66BD05B00E2}" uniqueName="7" name="delete_time" queryTableFieldId="7"/>
    <tableColumn id="8" xr3:uid="{96B5F31A-78CE-4FF6-85DB-CD8D148C4551}" uniqueName="8" name="delete_cmp_count" queryTableFieldId="8"/>
    <tableColumn id="9" xr3:uid="{D6DAAC88-E9A9-4DEB-8D87-D85EB22860F7}" uniqueName="9" name="delete_modified_nodes" queryTableFieldId="9"/>
    <tableColumn id="10" xr3:uid="{EA1CEDCA-BBF3-46A3-B003-D985AE180ECC}" uniqueName="10" name="Column1" queryTableFieldId="10" dataDxfId="2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9BFCD00-8268-474C-99A9-C442F1C06216}" name="RBTree_lotr_2" displayName="RBTree_lotr_2" ref="A1:J21" tableType="queryTable" totalsRowShown="0">
  <autoFilter ref="A1:J21" xr:uid="{6C3301A7-34AC-42AC-9135-26D843DFF348}"/>
  <tableColumns count="10">
    <tableColumn id="1" xr3:uid="{E5730D6E-4FF2-4655-A7A0-71F530E5E6A2}" uniqueName="1" name="insert_time" queryTableFieldId="1"/>
    <tableColumn id="2" xr3:uid="{9288E9DA-C010-4241-9EEE-B893C3B7186A}" uniqueName="2" name="insert_cmp_count" queryTableFieldId="2"/>
    <tableColumn id="3" xr3:uid="{7A9A4CFE-7017-45AA-AB70-A1CE1987055F}" uniqueName="3" name="insert_modified_nodes" queryTableFieldId="3"/>
    <tableColumn id="4" xr3:uid="{C8DC6B00-3368-4ED3-812F-4C308EB56FCB}" uniqueName="4" name="search_time" queryTableFieldId="4"/>
    <tableColumn id="5" xr3:uid="{F3F89208-4D07-4B9B-A8BF-C882E119A3A9}" uniqueName="5" name="search_cmp_count" queryTableFieldId="5"/>
    <tableColumn id="6" xr3:uid="{0861825A-C96E-4108-A083-02398863F014}" uniqueName="6" name="search_modified_nodes" queryTableFieldId="6"/>
    <tableColumn id="7" xr3:uid="{045D29DC-0930-41B7-9B15-F6E530C9695E}" uniqueName="7" name="delete_time" queryTableFieldId="7"/>
    <tableColumn id="8" xr3:uid="{DDBD31F5-F617-4D12-A119-63224C2B5CBF}" uniqueName="8" name="delete_cmp_count" queryTableFieldId="8"/>
    <tableColumn id="9" xr3:uid="{477BAB1C-4E6F-4D3D-AF1C-4FEF647CF403}" uniqueName="9" name="delete_modified_nodes" queryTableFieldId="9"/>
    <tableColumn id="10" xr3:uid="{87646323-B367-4A0E-BB4A-BBEA6C8D1D17}" uniqueName="10" name="Column1" queryTableFieldId="10" dataDxfId="2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BA58A81-6CAD-48BF-9666-63DD434FA6FE}" name="BST_lotr__2" displayName="BST_lotr__2" ref="A1:J2" totalsRowShown="0">
  <autoFilter ref="A1:J2" xr:uid="{992441E3-B317-4951-A3D7-688D2263E0BD}"/>
  <tableColumns count="10">
    <tableColumn id="1" xr3:uid="{0396F7D0-7D09-44D2-A052-8570015EE3D9}" name="insert_time"/>
    <tableColumn id="2" xr3:uid="{731F518F-8B56-4A94-AFF1-9DCD8404F19F}" name="insert_cmp_count"/>
    <tableColumn id="3" xr3:uid="{EAB262D1-4049-4446-AA80-0068148D9F4D}" name="insert_modified_nodes"/>
    <tableColumn id="4" xr3:uid="{F66DA694-7CAE-4261-9B60-5DC4314D5EC0}" name="search_time"/>
    <tableColumn id="5" xr3:uid="{5BA03A39-0F00-48BB-AE21-A7D6E7EC75A6}" name="search_cmp_count"/>
    <tableColumn id="6" xr3:uid="{8CF7A329-580D-48AA-810B-701366E86E0F}" name="search_modified_nodes"/>
    <tableColumn id="7" xr3:uid="{C526F765-DE42-4AC3-8A75-4151D8A7F38A}" name="delete_time"/>
    <tableColumn id="8" xr3:uid="{D2FCC936-8099-4AC3-BC26-4174D75788B5}" name="delete_cmp_count"/>
    <tableColumn id="9" xr3:uid="{E22D0298-3979-45BF-96BC-515EBF3F1A0A}" name="delete_modified_nodes"/>
    <tableColumn id="10" xr3:uid="{892F1E03-B0D5-4D82-899F-2B822352A1AA}" name="Column1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E025DD-6C1C-46ED-A77D-C834C7EC10A9}" name="SplayTree_bst" displayName="SplayTree_bst" ref="A1:J21" tableType="queryTable" totalsRowShown="0">
  <autoFilter ref="A1:J21" xr:uid="{2103D87E-A116-4A5C-B3AC-C0EE2329D0D8}"/>
  <tableColumns count="10">
    <tableColumn id="1" xr3:uid="{23471CD0-B193-42A6-9AF5-065E7DBB883E}" uniqueName="1" name="insert_time" queryTableFieldId="1"/>
    <tableColumn id="2" xr3:uid="{122E82CB-FCA9-4C28-BE23-851A71978A51}" uniqueName="2" name="insert_cmp_count" queryTableFieldId="2"/>
    <tableColumn id="3" xr3:uid="{8EE2EDFC-9359-46AC-9AA3-5C1EA400AE84}" uniqueName="3" name="insert_modified_nodes" queryTableFieldId="3"/>
    <tableColumn id="4" xr3:uid="{0C64C55F-F33F-4272-B25A-D0718127D8F0}" uniqueName="4" name="search_time" queryTableFieldId="4"/>
    <tableColumn id="5" xr3:uid="{B7A90666-E204-447D-8D64-2EDAFBA85055}" uniqueName="5" name="search_cmp_count" queryTableFieldId="5"/>
    <tableColumn id="6" xr3:uid="{414D5794-89A3-4FCB-9C5B-C0321806008B}" uniqueName="6" name="search_modified_nodes" queryTableFieldId="6"/>
    <tableColumn id="7" xr3:uid="{BA23024B-FDD2-448A-91A7-6DA4CAEFB612}" uniqueName="7" name="delete_time" queryTableFieldId="7"/>
    <tableColumn id="8" xr3:uid="{F672562C-E866-424F-9E1B-8C69CF4058F3}" uniqueName="8" name="delete_cmp_count" queryTableFieldId="8"/>
    <tableColumn id="9" xr3:uid="{CE0F7AC7-0583-4503-8B3D-DDA5429F0D79}" uniqueName="9" name="delete_modified_nodes" queryTableFieldId="9"/>
    <tableColumn id="10" xr3:uid="{DBD968D5-03F3-489A-8251-136CAE52E5B3}" uniqueName="10" name="Column1" queryTableFieldId="10" dataDxfId="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3E457F-FEC0-40C4-A935-B3BD404E5F4A}" name="RBTree_lotr" displayName="RBTree_lotr" ref="A1:J6" totalsRowShown="0">
  <autoFilter ref="A1:J6" xr:uid="{654063AD-F065-4F45-B076-BE7D3238917E}"/>
  <tableColumns count="10">
    <tableColumn id="1" xr3:uid="{F06ECEAF-CD41-4D1C-9B29-0AE5E8A93EB1}" name="insert_time"/>
    <tableColumn id="2" xr3:uid="{3BFC0F0A-3604-47F7-BA58-B4A887308CC8}" name="insert_cmp_count"/>
    <tableColumn id="3" xr3:uid="{70C0C1AC-AAC7-4DF5-A8D9-A41B4805C8A1}" name="insert_modified_nodes"/>
    <tableColumn id="4" xr3:uid="{36FCDC62-DC86-4FE5-B69A-C4ABB5A01AE2}" name="search_time"/>
    <tableColumn id="5" xr3:uid="{9EB8B2F8-5747-430C-8348-E5D974CE58EF}" name="search_cmp_count"/>
    <tableColumn id="6" xr3:uid="{91865E08-0095-46D2-B20C-219FD1D84ADF}" name="search_modified_nodes"/>
    <tableColumn id="7" xr3:uid="{4F53D2F8-CB59-4573-8E00-BC51014CE222}" name="delete_time"/>
    <tableColumn id="8" xr3:uid="{963D8888-89F0-40F0-B967-A23258855D0C}" name="delete_cmp_count"/>
    <tableColumn id="9" xr3:uid="{B569A350-1C4A-425D-8D71-4E35965DBF06}" name="delete_modified_nodes"/>
    <tableColumn id="10" xr3:uid="{315C7959-69D6-4F70-BB00-0987F101E122}" name="Column1" dataDxfId="2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7777F-F445-4044-BCEB-13F2A910AB5F}" name="RBTree_aspell" displayName="RBTree_aspell" ref="A1:J6" totalsRowShown="0">
  <autoFilter ref="A1:J6" xr:uid="{E4F67D75-07E3-4464-86A0-B008F2239AA2}"/>
  <tableColumns count="10">
    <tableColumn id="1" xr3:uid="{1396611F-8F72-4AA2-A3F1-614CF741F4BA}" name="insert_time"/>
    <tableColumn id="2" xr3:uid="{A8F028F5-BDBC-49D7-A82A-8B6C4A728DC6}" name="insert_cmp_count"/>
    <tableColumn id="3" xr3:uid="{34F36ABA-8431-4451-9CA5-7BD75F90FB24}" name="insert_modified_nodes"/>
    <tableColumn id="4" xr3:uid="{A949BE52-A9C6-4E88-819B-D646690AA3FC}" name="search_time"/>
    <tableColumn id="5" xr3:uid="{6C4E2D7D-D51E-4488-92C2-F1BB1FB5E3E7}" name="search_cmp_count"/>
    <tableColumn id="6" xr3:uid="{B18B4EFD-B637-462A-A0C3-F2179B921E6F}" name="search_modified_nodes"/>
    <tableColumn id="7" xr3:uid="{8991749E-304A-474C-93F1-27A74AC56E22}" name="delete_time"/>
    <tableColumn id="8" xr3:uid="{2021BADD-2840-4253-8CF5-44F45D715012}" name="delete_cmp_count"/>
    <tableColumn id="9" xr3:uid="{68857ACD-169D-4D2C-B847-75DCCA8B9D95}" name="delete_modified_nodes"/>
    <tableColumn id="10" xr3:uid="{C4DEFBA0-2A95-4973-9CCD-209B4620C09A}" name="Column1" dataDxfId="20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762E7D-8A75-4BA1-9411-C65D3FD65919}" name="SplayTree_aspell" displayName="SplayTree_aspell" ref="A1:J11" tableType="queryTable" totalsRowShown="0">
  <autoFilter ref="A1:J11" xr:uid="{BA5D61E1-AC8F-47E5-B0E4-A721BC22AB52}"/>
  <tableColumns count="10">
    <tableColumn id="1" xr3:uid="{127F82AB-5D18-432F-B7AF-EF19082F5FFE}" uniqueName="1" name="insert_time" queryTableFieldId="1"/>
    <tableColumn id="2" xr3:uid="{F2A7B0A6-18F7-4D27-89E5-7080BD81C9A0}" uniqueName="2" name="insert_cmp_count" queryTableFieldId="2"/>
    <tableColumn id="3" xr3:uid="{5866BBCE-F079-442E-B2F9-9F2A8DB39498}" uniqueName="3" name="insert_modified_nodes" queryTableFieldId="3"/>
    <tableColumn id="4" xr3:uid="{736B120D-5902-4878-A291-2E6BEEEFBAAC}" uniqueName="4" name="search_time" queryTableFieldId="4"/>
    <tableColumn id="5" xr3:uid="{6AB1F0FA-19FD-46DB-827C-45B5565C732B}" uniqueName="5" name="search_cmp_count" queryTableFieldId="5"/>
    <tableColumn id="6" xr3:uid="{B80A6E44-DCCC-472A-A7AD-14BE6A841368}" uniqueName="6" name="search_modified_nodes" queryTableFieldId="6"/>
    <tableColumn id="7" xr3:uid="{DDEE2BC5-AC14-4CEB-BD81-15086116DEB7}" uniqueName="7" name="delete_time" queryTableFieldId="7"/>
    <tableColumn id="8" xr3:uid="{A904D9F5-001C-4CC6-B6E0-06E098CBB8C5}" uniqueName="8" name="delete_cmp_count" queryTableFieldId="8"/>
    <tableColumn id="9" xr3:uid="{FCA126CD-9280-432A-AA70-4ECC9C73475F}" uniqueName="9" name="delete_modified_nodes" queryTableFieldId="9"/>
    <tableColumn id="10" xr3:uid="{45C6981D-5CE7-4DD0-AE5E-88E0CB17E154}" uniqueName="10" name="Column1" queryTableFieldId="10" dataDxfId="19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DB617F-4930-4C12-BB49-BC39B7E216CF}" name="SplayTree_sample" displayName="SplayTree_sample" ref="A1:J11" tableType="queryTable" totalsRowShown="0">
  <autoFilter ref="A1:J11" xr:uid="{F119245C-6CDC-4334-9C67-E854C60427C4}"/>
  <tableColumns count="10">
    <tableColumn id="1" xr3:uid="{2059D351-50DB-4143-8B2A-8C7E21A3BC75}" uniqueName="1" name="insert_time" queryTableFieldId="1"/>
    <tableColumn id="2" xr3:uid="{53EEA2A3-61BC-42CA-88C0-C44DD2D47C4F}" uniqueName="2" name="insert_cmp_count" queryTableFieldId="2"/>
    <tableColumn id="3" xr3:uid="{00EC0A02-EC14-44DA-9E0F-DE3DD9185373}" uniqueName="3" name="insert_modified_nodes" queryTableFieldId="3"/>
    <tableColumn id="4" xr3:uid="{FE1FD417-F885-4927-B4CB-DB9B2494E3A1}" uniqueName="4" name="search_time" queryTableFieldId="4"/>
    <tableColumn id="5" xr3:uid="{F7E8DC74-FF6B-4632-9CEA-86DF933EB4D2}" uniqueName="5" name="search_cmp_count" queryTableFieldId="5"/>
    <tableColumn id="6" xr3:uid="{6336A7F6-0CE0-4F48-BDEC-A41797787191}" uniqueName="6" name="search_modified_nodes" queryTableFieldId="6"/>
    <tableColumn id="7" xr3:uid="{2F23A810-8AC8-49FD-87AD-7BC6E9157496}" uniqueName="7" name="delete_time" queryTableFieldId="7"/>
    <tableColumn id="8" xr3:uid="{28A027BB-D3C3-4DDE-9F13-01C7A8C43FE9}" uniqueName="8" name="delete_cmp_count" queryTableFieldId="8"/>
    <tableColumn id="9" xr3:uid="{3CE70D3B-E10A-4F0E-8C4F-1F742DC8D66C}" uniqueName="9" name="delete_modified_nodes" queryTableFieldId="9"/>
    <tableColumn id="10" xr3:uid="{5980462D-5181-405F-BA57-77DB036166E5}" uniqueName="10" name="Column1" queryTableFieldId="10" dataDxfId="18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A650EB-D260-4D15-8227-9A0E0FE6D2E6}" name="BST_sample" displayName="BST_sample" ref="A1:J11" tableType="queryTable" totalsRowShown="0">
  <autoFilter ref="A1:J11" xr:uid="{CA0A527B-F0FA-4B3B-91F3-4436ADF0B6C1}"/>
  <tableColumns count="10">
    <tableColumn id="1" xr3:uid="{820F31DC-9269-49E7-A9F2-735DE4A46F83}" uniqueName="1" name="insert_time" queryTableFieldId="1"/>
    <tableColumn id="2" xr3:uid="{E25D21B6-24F1-4CAF-8B93-D5DBA9CF88E7}" uniqueName="2" name="insert_cmp_count" queryTableFieldId="2"/>
    <tableColumn id="3" xr3:uid="{CD40137C-5F0F-4996-9C4B-12E3E5E3D6C6}" uniqueName="3" name="insert_modified_nodes" queryTableFieldId="3"/>
    <tableColumn id="4" xr3:uid="{4A5E4689-2C06-441A-B6A9-28FBEE84556F}" uniqueName="4" name="search_time" queryTableFieldId="4"/>
    <tableColumn id="5" xr3:uid="{39BEFD5A-1F48-46C5-AAF8-77489BD78A1D}" uniqueName="5" name="search_cmp_count" queryTableFieldId="5"/>
    <tableColumn id="6" xr3:uid="{15E94615-BE7D-4C4D-8CCA-7EA6606A571E}" uniqueName="6" name="search_modified_nodes" queryTableFieldId="6"/>
    <tableColumn id="7" xr3:uid="{2170463E-4822-4E08-89F3-1408E28697C3}" uniqueName="7" name="delete_time" queryTableFieldId="7"/>
    <tableColumn id="8" xr3:uid="{EEB0F066-096A-484D-BAE5-5F3FE4D7E5E3}" uniqueName="8" name="delete_cmp_count" queryTableFieldId="8"/>
    <tableColumn id="9" xr3:uid="{579E86B7-79DD-4509-90D1-427359C6B9C7}" uniqueName="9" name="delete_modified_nodes" queryTableFieldId="9"/>
    <tableColumn id="10" xr3:uid="{5A40E942-F2AE-44CA-B028-6EC6AB589042}" uniqueName="10" name="Column1" queryTableFieldId="10" dataDxfId="1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97D837-F55E-4464-A560-EF0D7913BD9C}" name="BST_lotr" displayName="BST_lotr" ref="A1:J11" tableType="queryTable" totalsRowShown="0">
  <autoFilter ref="A1:J11" xr:uid="{85C977CF-5286-49AD-A3D8-A9B7504F6625}"/>
  <tableColumns count="10">
    <tableColumn id="1" xr3:uid="{90ED3D49-4AC9-4FC4-90C3-07D9D10EB051}" uniqueName="1" name="insert_time" queryTableFieldId="1"/>
    <tableColumn id="2" xr3:uid="{A6E97E0C-CD74-4796-A194-E36D0F64BF07}" uniqueName="2" name="insert_cmp_count" queryTableFieldId="2"/>
    <tableColumn id="3" xr3:uid="{FF063708-84B3-4E87-8AAC-95BDDA5BB53E}" uniqueName="3" name="insert_modified_nodes" queryTableFieldId="3"/>
    <tableColumn id="4" xr3:uid="{D5C318A9-38F5-45B7-BA2B-EABA5DE48137}" uniqueName="4" name="search_time" queryTableFieldId="4"/>
    <tableColumn id="5" xr3:uid="{755BD065-0E18-4107-B851-455B2D9A90D7}" uniqueName="5" name="search_cmp_count" queryTableFieldId="5"/>
    <tableColumn id="6" xr3:uid="{E9556ACD-DDE9-4B03-8D7E-D7F36C8880BD}" uniqueName="6" name="search_modified_nodes" queryTableFieldId="6"/>
    <tableColumn id="7" xr3:uid="{8FE8CA5E-24DC-4C92-9C8A-FB3B272DF693}" uniqueName="7" name="delete_time" queryTableFieldId="7"/>
    <tableColumn id="8" xr3:uid="{69113E0D-D52E-45A6-AB20-6394C6A016AD}" uniqueName="8" name="delete_cmp_count" queryTableFieldId="8"/>
    <tableColumn id="9" xr3:uid="{2DB846FE-C75D-42F4-B2E5-4ED2E124200F}" uniqueName="9" name="delete_modified_nodes" queryTableFieldId="9"/>
    <tableColumn id="10" xr3:uid="{908C6944-E4CD-4DA5-AE46-EF8E5490324F}" uniqueName="10" name="Column1" queryTableFieldId="10" dataDxfId="16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059F53-3DD7-4850-BD99-8C8D7556314D}" name="BST_kjb" displayName="BST_kjb" ref="A1:J11" tableType="queryTable" totalsRowShown="0">
  <autoFilter ref="A1:J11" xr:uid="{EC63D3CF-8B06-48A0-9DFA-305EB245651B}"/>
  <tableColumns count="10">
    <tableColumn id="1" xr3:uid="{AE9C1490-17C4-4695-B629-6AB56CA6C195}" uniqueName="1" name="insert_time" queryTableFieldId="1"/>
    <tableColumn id="2" xr3:uid="{66FA2CD2-C0A7-421A-8C98-AC4F66DD5ED1}" uniqueName="2" name="insert_cmp_count" queryTableFieldId="2"/>
    <tableColumn id="3" xr3:uid="{73ECEBB8-9A74-4756-9C39-92A516DCCE49}" uniqueName="3" name="insert_modified_nodes" queryTableFieldId="3"/>
    <tableColumn id="4" xr3:uid="{D7C12E95-6ED5-44EE-A038-A960962B9F06}" uniqueName="4" name="search_time" queryTableFieldId="4"/>
    <tableColumn id="5" xr3:uid="{BE96A166-BD90-4623-B53D-46CFB870B169}" uniqueName="5" name="search_cmp_count" queryTableFieldId="5"/>
    <tableColumn id="6" xr3:uid="{5E2936A6-10AE-41ED-B183-87BEB5B5EC01}" uniqueName="6" name="search_modified_nodes" queryTableFieldId="6"/>
    <tableColumn id="7" xr3:uid="{584F39AE-6272-4897-90AB-DD189A5C7161}" uniqueName="7" name="delete_time" queryTableFieldId="7"/>
    <tableColumn id="8" xr3:uid="{B984986D-FC0B-4D4B-89D9-90E435976696}" uniqueName="8" name="delete_cmp_count" queryTableFieldId="8"/>
    <tableColumn id="9" xr3:uid="{BB7210F1-12BF-47AF-A223-326395A68757}" uniqueName="9" name="delete_modified_nodes" queryTableFieldId="9"/>
    <tableColumn id="10" xr3:uid="{747BA971-A2E7-4328-AD14-97D40735F498}" uniqueName="10" name="Column1" queryTableFieldId="10" dataDxfId="15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BB42B0-EF18-408D-A3A8-B06698B81CCF}" name="BST_aspell" displayName="BST_aspell" ref="A1:J11" tableType="queryTable" totalsRowShown="0">
  <autoFilter ref="A1:J11" xr:uid="{F2F43C53-16CA-43CF-AD24-C2D6520102FF}"/>
  <tableColumns count="10">
    <tableColumn id="1" xr3:uid="{E34E1333-550F-4E79-9B56-3DD6727578FC}" uniqueName="1" name="insert_time" queryTableFieldId="1"/>
    <tableColumn id="2" xr3:uid="{1D91B464-3FFF-4FB6-971A-B55EEF05D398}" uniqueName="2" name="insert_cmp_count" queryTableFieldId="2"/>
    <tableColumn id="3" xr3:uid="{696D1F51-575D-4C00-8D17-0B3E97381ECC}" uniqueName="3" name="insert_modified_nodes" queryTableFieldId="3"/>
    <tableColumn id="4" xr3:uid="{017D324F-4206-480D-8FAC-392521E924E4}" uniqueName="4" name="search_time" queryTableFieldId="4"/>
    <tableColumn id="5" xr3:uid="{ECB546DE-875D-4D44-8D5F-94D6D213939F}" uniqueName="5" name="search_cmp_count" queryTableFieldId="5"/>
    <tableColumn id="6" xr3:uid="{BF0F153F-71E1-45E6-8190-4AB165A77608}" uniqueName="6" name="search_modified_nodes" queryTableFieldId="6"/>
    <tableColumn id="7" xr3:uid="{22BF89EB-8EAD-4680-90AD-D881DFB51871}" uniqueName="7" name="delete_time" queryTableFieldId="7"/>
    <tableColumn id="8" xr3:uid="{F7BA0B71-335D-4624-AE40-96F25E6BF06C}" uniqueName="8" name="delete_cmp_count" queryTableFieldId="8"/>
    <tableColumn id="9" xr3:uid="{F01AF029-7F7A-43EE-8F82-96A3B08FBECE}" uniqueName="9" name="delete_modified_nodes" queryTableFieldId="9"/>
    <tableColumn id="10" xr3:uid="{60036402-7957-4A51-AE96-6D41A29D6FA2}" uniqueName="10" name="Column1" queryTableFieldId="10" dataDxfId="14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3CDA22-4D0B-484B-886F-A5D51F19691B}" name="SplayTree_lotr" displayName="SplayTree_lotr" ref="A1:J11" tableType="queryTable" totalsRowShown="0">
  <autoFilter ref="A1:J11" xr:uid="{9692A6CA-70EF-4F2F-A8C6-CC7D005F4355}"/>
  <tableColumns count="10">
    <tableColumn id="1" xr3:uid="{7B8206CD-1E6A-43C1-8B9F-29252874DE28}" uniqueName="1" name="insert_time" queryTableFieldId="1"/>
    <tableColumn id="2" xr3:uid="{AC50BC8E-B490-4F4A-BB84-3036C7351400}" uniqueName="2" name="insert_cmp_count" queryTableFieldId="2"/>
    <tableColumn id="3" xr3:uid="{BAB7F7B8-C8FB-4058-9ED4-2945A0943806}" uniqueName="3" name="insert_modified_nodes" queryTableFieldId="3"/>
    <tableColumn id="4" xr3:uid="{204B8020-8FB5-4457-AD2D-23EFC25A490E}" uniqueName="4" name="search_time" queryTableFieldId="4"/>
    <tableColumn id="5" xr3:uid="{DE79ADC7-18A5-4EB8-A0F5-F7BC3B073CED}" uniqueName="5" name="search_cmp_count" queryTableFieldId="5"/>
    <tableColumn id="6" xr3:uid="{D6EDB312-7E45-4EF5-881C-15755CAB3414}" uniqueName="6" name="search_modified_nodes" queryTableFieldId="6"/>
    <tableColumn id="7" xr3:uid="{28067F2E-3AFD-4A4D-ACED-7EE1EF6F9E2C}" uniqueName="7" name="delete_time" queryTableFieldId="7"/>
    <tableColumn id="8" xr3:uid="{958123B7-3F33-45BD-907F-A0CAB03BA632}" uniqueName="8" name="delete_cmp_count" queryTableFieldId="8"/>
    <tableColumn id="9" xr3:uid="{57D9A268-6921-42C1-AE1F-D8FA0BB8E9B5}" uniqueName="9" name="delete_modified_nodes" queryTableFieldId="9"/>
    <tableColumn id="10" xr3:uid="{AB5559A3-CAA7-43C3-8BC0-DFFFA52E7294}" uniqueName="10" name="Column1" queryTableFieldId="10" dataDxfId="1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2600E8-32D5-4973-A3CB-C1F253FD1F3F}" name="SplayTree_kjb" displayName="SplayTree_kjb" ref="A1:J11" tableType="queryTable" totalsRowShown="0">
  <autoFilter ref="A1:J11" xr:uid="{D5DC8AF9-0FC8-4DD9-8EF9-AF649E64D8BE}"/>
  <tableColumns count="10">
    <tableColumn id="1" xr3:uid="{85F12237-3FE8-4FD4-831B-A06964D0D7AC}" uniqueName="1" name="insert_time" queryTableFieldId="1"/>
    <tableColumn id="2" xr3:uid="{EA6EA811-7299-4D41-A2D3-BE877E77A3E4}" uniqueName="2" name="insert_cmp_count" queryTableFieldId="2"/>
    <tableColumn id="3" xr3:uid="{077D58D0-15AF-4FD5-BD20-6565331CA9B4}" uniqueName="3" name="insert_modified_nodes" queryTableFieldId="3"/>
    <tableColumn id="4" xr3:uid="{F6D8A446-6CE1-4851-A7D6-1BF9DB106328}" uniqueName="4" name="search_time" queryTableFieldId="4"/>
    <tableColumn id="5" xr3:uid="{A660EBBE-AA24-4737-8D58-7DE10AA0F2B1}" uniqueName="5" name="search_cmp_count" queryTableFieldId="5"/>
    <tableColumn id="6" xr3:uid="{497F1FC6-2BE7-41A0-B42E-89BBAF680867}" uniqueName="6" name="search_modified_nodes" queryTableFieldId="6"/>
    <tableColumn id="7" xr3:uid="{4ED37BD0-DEDB-4092-AE32-9948F7B50528}" uniqueName="7" name="delete_time" queryTableFieldId="7"/>
    <tableColumn id="8" xr3:uid="{A450411F-619A-43BF-B23E-B99B4BE16270}" uniqueName="8" name="delete_cmp_count" queryTableFieldId="8"/>
    <tableColumn id="9" xr3:uid="{0A6D7CA4-2BBA-476B-A7AF-CBA7E35805C5}" uniqueName="9" name="delete_modified_nodes" queryTableFieldId="9"/>
    <tableColumn id="10" xr3:uid="{E75E3A2D-2885-42EC-8920-FDA7AA138B8B}" uniqueName="10" name="Column1" queryTableFieldId="10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AB22D40-B978-45C4-9DF5-8930177FA07E}" name="RBTree_bst" displayName="RBTree_bst" ref="A1:J21" tableType="queryTable" totalsRowShown="0">
  <autoFilter ref="A1:J21" xr:uid="{28F80E54-7941-412E-ACD0-2F0F163EBB64}"/>
  <tableColumns count="10">
    <tableColumn id="1" xr3:uid="{69AD5E5F-F0DB-4112-AE43-84F51C69B119}" uniqueName="1" name="insert_time" queryTableFieldId="1"/>
    <tableColumn id="2" xr3:uid="{BF6E3CB5-E4CB-4FEC-90FF-1E40F7AA86A2}" uniqueName="2" name="insert_cmp_count" queryTableFieldId="2"/>
    <tableColumn id="3" xr3:uid="{65704FC5-ABE3-4373-BEBB-DB1D4A30549A}" uniqueName="3" name="insert_modified_nodes" queryTableFieldId="3"/>
    <tableColumn id="4" xr3:uid="{2245A112-36BD-4FE0-B81D-FF109026F344}" uniqueName="4" name="search_time" queryTableFieldId="4"/>
    <tableColumn id="5" xr3:uid="{0FE73581-F6E6-467B-971F-3024746D6D93}" uniqueName="5" name="search_cmp_count" queryTableFieldId="5"/>
    <tableColumn id="6" xr3:uid="{0DBC4DE4-9004-44C8-A4E0-669CC96CA14F}" uniqueName="6" name="search_modified_nodes" queryTableFieldId="6"/>
    <tableColumn id="7" xr3:uid="{DBB96399-EA06-43EB-BB0E-75B8724433D9}" uniqueName="7" name="delete_time" queryTableFieldId="7"/>
    <tableColumn id="8" xr3:uid="{FAF17FFF-DBA2-4036-BEE8-E523355DE844}" uniqueName="8" name="delete_cmp_count" queryTableFieldId="8"/>
    <tableColumn id="9" xr3:uid="{A8B05062-D18D-41A5-9495-BC18D93E9E54}" uniqueName="9" name="delete_modified_nodes" queryTableFieldId="9"/>
    <tableColumn id="10" xr3:uid="{33261B61-B9BA-4219-BA34-6A2B7D832A60}" uniqueName="10" name="Column1" queryTableFieldId="10" dataDxfId="5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EE07652-AD5C-4879-8374-4D38D06B42A6}" name="RBTree_sample" displayName="RBTree_sample" ref="A1:J21" tableType="queryTable" totalsRowShown="0">
  <autoFilter ref="A1:J21" xr:uid="{FE61A999-D498-42A2-9AE6-698DE3420A5A}"/>
  <tableColumns count="10">
    <tableColumn id="1" xr3:uid="{6B72E8BD-9646-403F-B7A2-930F02D28E2D}" uniqueName="1" name="insert_time" queryTableFieldId="1"/>
    <tableColumn id="2" xr3:uid="{C19EEEF1-5D7D-457C-94B8-8BDC0C0F80C6}" uniqueName="2" name="insert_cmp_count" queryTableFieldId="2"/>
    <tableColumn id="3" xr3:uid="{268077E1-1705-480E-92A3-DBB3665D894B}" uniqueName="3" name="insert_modified_nodes" queryTableFieldId="3"/>
    <tableColumn id="4" xr3:uid="{AA5D554C-0F04-4011-89B5-0DF559C4EA70}" uniqueName="4" name="search_time" queryTableFieldId="4"/>
    <tableColumn id="5" xr3:uid="{B818D4FD-C32B-42D7-83A7-5FAF8BC052F3}" uniqueName="5" name="search_cmp_count" queryTableFieldId="5"/>
    <tableColumn id="6" xr3:uid="{60B530D1-656A-496A-9B7B-2F2876126575}" uniqueName="6" name="search_modified_nodes" queryTableFieldId="6"/>
    <tableColumn id="7" xr3:uid="{92DC132E-711C-45E0-9558-617B6FB9AD24}" uniqueName="7" name="delete_time" queryTableFieldId="7"/>
    <tableColumn id="8" xr3:uid="{E0C2AF0A-8ED0-4E58-89DC-04D4846772CE}" uniqueName="8" name="delete_cmp_count" queryTableFieldId="8"/>
    <tableColumn id="9" xr3:uid="{87F1578B-2317-4C1D-BC9B-CC4A2FBE5A63}" uniqueName="9" name="delete_modified_nodes" queryTableFieldId="9"/>
    <tableColumn id="10" xr3:uid="{048DBFFC-BA7F-4364-99D9-2275C713FBF0}" uniqueName="10" name="Column1" queryTableFieldId="10" dataDxfId="11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594D0B-5B5B-44CC-B039-57827024789A}" name="BST_sample__2" displayName="BST_sample__2" ref="A1:J2" totalsRowShown="0">
  <autoFilter ref="A1:J2" xr:uid="{ED325552-BF9C-4BAA-9C54-178CBF58EA1F}"/>
  <tableColumns count="10">
    <tableColumn id="1" xr3:uid="{99559F85-04BA-439A-8B0A-51F0BB6C52F7}" name=" "/>
    <tableColumn id="2" xr3:uid="{2F3614F8-DE1B-44CF-9FB4-BB535E81090F}" name="insert_cmp_count"/>
    <tableColumn id="3" xr3:uid="{00F038CA-8383-44A1-9DD9-809092107A43}" name="insert_modified_nodes"/>
    <tableColumn id="4" xr3:uid="{C0F17486-C58A-40DC-8E4E-57F4D61AD793}" name="search_time"/>
    <tableColumn id="5" xr3:uid="{DECF21F5-A311-4E98-90F0-3BDC574A7A61}" name="search_cmp_count"/>
    <tableColumn id="6" xr3:uid="{F27043D7-E648-4401-B6B4-F977DD657B6D}" name="search_modified_nodes"/>
    <tableColumn id="7" xr3:uid="{3282EBEB-E6E8-469A-A694-101A5D554778}" name="delete_time"/>
    <tableColumn id="8" xr3:uid="{AC031C94-9FB3-4112-BCC1-9DA27B5014E8}" name="delete_cmp_count"/>
    <tableColumn id="9" xr3:uid="{39FE3A0A-944D-4CF3-BFCC-B580760A292C}" name="delete_modified_nodes"/>
    <tableColumn id="10" xr3:uid="{F5C96867-D68F-4B74-9876-2B5D102E5848}" name="Column1" dataDxfId="10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FA40EEB-AC0B-42F4-ABE3-09FF9B2DD9AE}" name="RBTree_kjb" displayName="RBTree_kjb" ref="A1:J21" tableType="queryTable" totalsRowShown="0">
  <autoFilter ref="A1:J21" xr:uid="{1CA9723D-0AF3-4AC0-B4EE-2C74E384BFDE}"/>
  <tableColumns count="10">
    <tableColumn id="1" xr3:uid="{F979DD4C-EF8A-470F-BD5D-430FCB86EA1F}" uniqueName="1" name="insert_time" queryTableFieldId="1"/>
    <tableColumn id="2" xr3:uid="{1B64DCBE-268E-4987-9FDA-FF47A5F16363}" uniqueName="2" name="insert_cmp_count" queryTableFieldId="2"/>
    <tableColumn id="3" xr3:uid="{F3E26AF4-22CE-49D3-ADF3-386F12551345}" uniqueName="3" name="insert_modified_nodes" queryTableFieldId="3"/>
    <tableColumn id="4" xr3:uid="{15B521D1-D70A-4CBD-9BE1-8357D18D1D36}" uniqueName="4" name="search_time" queryTableFieldId="4"/>
    <tableColumn id="5" xr3:uid="{DFDFE6E1-7B1F-4F66-BF8A-6328342776E5}" uniqueName="5" name="search_cmp_count" queryTableFieldId="5"/>
    <tableColumn id="6" xr3:uid="{8B390FB7-BB71-4ACD-A0D8-9AEA7663D929}" uniqueName="6" name="search_modified_nodes" queryTableFieldId="6"/>
    <tableColumn id="7" xr3:uid="{ADBE9D00-B952-4C1A-9079-E44112F3AD2F}" uniqueName="7" name="delete_time" queryTableFieldId="7"/>
    <tableColumn id="8" xr3:uid="{BFFBD3DB-8266-4F0A-A7CA-685E01646B39}" uniqueName="8" name="delete_cmp_count" queryTableFieldId="8"/>
    <tableColumn id="9" xr3:uid="{1357BA1B-A887-4FA9-9FFC-E87CAC3A547A}" uniqueName="9" name="delete_modified_nodes" queryTableFieldId="9"/>
    <tableColumn id="10" xr3:uid="{AC949706-0F30-44B7-91D2-BED98DC0F3A2}" uniqueName="10" name="Column1" queryTableFieldId="10" dataDxfId="9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810744-1462-42E6-98C1-493ADFABC20F}" name="BST_kjb__2" displayName="BST_kjb__2" ref="A1:J2" totalsRowShown="0">
  <autoFilter ref="A1:J2" xr:uid="{318BDDA9-BB3A-4B3C-89AF-0D6DAED93357}"/>
  <tableColumns count="10">
    <tableColumn id="1" xr3:uid="{13390EAB-CCA8-43FB-8BC5-2B31467FD431}" name="insert_time"/>
    <tableColumn id="2" xr3:uid="{C7E6748B-EEB5-4247-A5CA-9B830C7366FD}" name="insert_cmp_count"/>
    <tableColumn id="3" xr3:uid="{4BDEE724-631D-406D-82C6-006FE8E4BBCB}" name="insert_modified_nodes"/>
    <tableColumn id="4" xr3:uid="{92B0204B-6502-4762-B89C-ED299D26A4AE}" name="search_time"/>
    <tableColumn id="5" xr3:uid="{DECD28FC-3B22-4ECC-984F-570BD698ECF3}" name="search_cmp_count"/>
    <tableColumn id="6" xr3:uid="{0900C00D-297E-4459-9113-043FFD41B33D}" name="search_modified_nodes"/>
    <tableColumn id="7" xr3:uid="{FA5F6F07-AB9F-46C2-BF0E-4C1E3B733D22}" name="delete_time"/>
    <tableColumn id="8" xr3:uid="{BC6B320C-6546-46B6-9371-65CC9E15AE8D}" name="delete_cmp_count"/>
    <tableColumn id="9" xr3:uid="{BF3376CE-D5B4-4DDC-93D3-709F4982F03C}" name="delete_modified_nodes"/>
    <tableColumn id="10" xr3:uid="{710EE172-9204-4C7A-9319-C1F56B3BD949}" name="Column1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30564ED-D709-41FC-A01F-9395DC36F692}" name="lotr_times" displayName="lotr_times" ref="B3:E6" totalsRowShown="0" headerRowDxfId="94" dataDxfId="93">
  <autoFilter ref="B3:E6" xr:uid="{A47D2192-771A-4AA9-AB9B-7C2FB880192C}">
    <filterColumn colId="0" hiddenButton="1"/>
    <filterColumn colId="1" hiddenButton="1"/>
    <filterColumn colId="2" hiddenButton="1"/>
    <filterColumn colId="3" hiddenButton="1"/>
  </autoFilter>
  <tableColumns count="4">
    <tableColumn id="1" xr3:uid="{49F753AB-BAC2-47C7-A4F7-E54527E53264}" name="lotr" dataDxfId="92"/>
    <tableColumn id="2" xr3:uid="{583DFAD1-7F46-4C70-942C-4DA300E3FD70}" name="insert" dataDxfId="91"/>
    <tableColumn id="3" xr3:uid="{A7801F25-EFDF-4A53-999A-84D28A0C7017}" name="search" dataDxfId="90"/>
    <tableColumn id="4" xr3:uid="{82A0778A-5375-4EBC-A403-778CA812A761}" name="delete" dataDxfId="8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B2C7540-4B65-4FB2-A9D1-97EC4949BC51}" name="Tabela13" displayName="Tabela13" ref="B8:E11" totalsRowShown="0" headerRowDxfId="88" dataDxfId="87">
  <autoFilter ref="B8:E11" xr:uid="{D8EE0EAD-497F-49D2-B1CD-96C454D7C87E}">
    <filterColumn colId="0" hiddenButton="1"/>
    <filterColumn colId="1" hiddenButton="1"/>
    <filterColumn colId="2" hiddenButton="1"/>
    <filterColumn colId="3" hiddenButton="1"/>
  </autoFilter>
  <tableColumns count="4">
    <tableColumn id="1" xr3:uid="{1B9CCDA2-C279-4990-886D-1C5F864D9EE8}" name="aspell" dataDxfId="86"/>
    <tableColumn id="2" xr3:uid="{7737FAE4-1196-465E-919A-1B62786930E1}" name="insert" dataDxfId="85"/>
    <tableColumn id="3" xr3:uid="{8E0B53FA-B9F9-4F27-AB74-813E688AF39D}" name="search" dataDxfId="84"/>
    <tableColumn id="4" xr3:uid="{D4BF77A1-316F-4F9E-9132-84804B079338}" name="delete" dataDxfId="8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D507A52-A5F1-472E-9C9E-051693DC8A7C}" name="Tabela22" displayName="Tabela22" ref="B13:E16" totalsRowShown="0" headerRowDxfId="82" tableBorderDxfId="81">
  <autoFilter ref="B13:E16" xr:uid="{EB0C67DF-812D-4D95-802B-ACCB1BE46B40}">
    <filterColumn colId="0" hiddenButton="1"/>
    <filterColumn colId="1" hiddenButton="1"/>
    <filterColumn colId="2" hiddenButton="1"/>
    <filterColumn colId="3" hiddenButton="1"/>
  </autoFilter>
  <tableColumns count="4">
    <tableColumn id="1" xr3:uid="{05F02A97-77B8-4103-8CDF-0BBC1D967C7E}" name="kjb" dataDxfId="80"/>
    <tableColumn id="2" xr3:uid="{7CFB1EBD-B215-4A62-828E-5384F3CB815E}" name="insert" dataDxfId="79"/>
    <tableColumn id="3" xr3:uid="{F1FEB335-923F-4790-A753-FCBC212AB917}" name="search" dataDxfId="78"/>
    <tableColumn id="4" xr3:uid="{6197394E-767D-4647-BEEC-368D57B98254}" name="delete" dataDxfId="77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9A1A5F6-FB69-4D84-93E1-039179577035}" name="Tabela23" displayName="Tabela23" ref="B18:E21" totalsRowShown="0" headerRowDxfId="76">
  <autoFilter ref="B18:E21" xr:uid="{CE34CF30-4A14-4BCC-9B03-4C55D1529C90}">
    <filterColumn colId="0" hiddenButton="1"/>
    <filterColumn colId="1" hiddenButton="1"/>
    <filterColumn colId="2" hiddenButton="1"/>
    <filterColumn colId="3" hiddenButton="1"/>
  </autoFilter>
  <tableColumns count="4">
    <tableColumn id="1" xr3:uid="{C0322193-61FA-4B02-91F9-D3FE72FF0A3D}" name="sample" dataDxfId="75"/>
    <tableColumn id="2" xr3:uid="{5101F36D-61C2-4933-A577-0B2039765CE2}" name="insert" dataDxfId="74"/>
    <tableColumn id="3" xr3:uid="{426A7346-B675-4937-BFA6-B889E10D79EA}" name="search" dataDxfId="73"/>
    <tableColumn id="4" xr3:uid="{8533A853-C499-48A8-8309-4B8704BBF9CE}" name="delete" dataDxfId="7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499AD0-946F-43FA-A4ED-590CA706F84F}" name="Tabela24" displayName="Tabela24" ref="B33:E36" totalsRowShown="0" headerRowDxfId="71">
  <autoFilter ref="B33:E36" xr:uid="{37CAD686-851F-4938-80EF-1E64443B1A6D}"/>
  <tableColumns count="4">
    <tableColumn id="1" xr3:uid="{9FF1A533-43EC-47C4-A9CB-0E3E93AB65FB}" name="structure" dataDxfId="70"/>
    <tableColumn id="2" xr3:uid="{2203B59D-ED0D-47FE-8AE0-5A52721CF2CE}" name="insert" dataDxfId="69" dataCellStyle="Dziesiętny"/>
    <tableColumn id="3" xr3:uid="{1F92A9E4-CE97-40D5-B84C-CD10F96BA3AC}" name="search" dataDxfId="68" dataCellStyle="Dziesiętny"/>
    <tableColumn id="4" xr3:uid="{564D0EA2-6916-44F6-8042-6E9695993919}" name="delete" dataDxfId="67" dataCellStyle="Dziesiętny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5EDB939-EE61-409B-AA25-1B3D106D0580}" name="Tabela25" displayName="Tabela25" ref="B38:E41" totalsRowShown="0" headerRowDxfId="66" tableBorderDxfId="65">
  <autoFilter ref="B38:E41" xr:uid="{727EB4DA-315A-4365-85A6-636583E54471}"/>
  <tableColumns count="4">
    <tableColumn id="1" xr3:uid="{C6B5F2D8-8BFD-4DB9-8B62-3F20177DA5A8}" name="structure" dataDxfId="64"/>
    <tableColumn id="2" xr3:uid="{33611085-C516-4B91-BAB4-F0D8110B07BC}" name="insert" dataDxfId="63"/>
    <tableColumn id="3" xr3:uid="{884CFBC8-A592-4A52-ACD8-42A5231A28EA}" name="search" dataDxfId="62"/>
    <tableColumn id="4" xr3:uid="{F51E3894-00E3-43EC-B2F6-091A9C3567AC}" name="delete" dataDxfId="6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2A35-539B-43B6-9F5D-2C2AB8A58C22}">
  <dimension ref="A1:J21"/>
  <sheetViews>
    <sheetView workbookViewId="0"/>
  </sheetViews>
  <sheetFormatPr defaultRowHeight="14.4" x14ac:dyDescent="0.3"/>
  <cols>
    <col min="1" max="1" width="12.6640625" bestFit="1" customWidth="1"/>
    <col min="2" max="2" width="18.5546875" bestFit="1" customWidth="1"/>
    <col min="3" max="3" width="22.77734375" bestFit="1" customWidth="1"/>
    <col min="4" max="4" width="13.44140625" bestFit="1" customWidth="1"/>
    <col min="5" max="5" width="19.44140625" bestFit="1" customWidth="1"/>
    <col min="6" max="6" width="23.6640625" bestFit="1" customWidth="1"/>
    <col min="7" max="7" width="13.21875" bestFit="1" customWidth="1"/>
    <col min="8" max="8" width="19.109375" bestFit="1" customWidth="1"/>
    <col min="9" max="9" width="23.33203125" bestFit="1" customWidth="1"/>
    <col min="10" max="10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0.56162895899999998</v>
      </c>
      <c r="B2">
        <v>66139270</v>
      </c>
      <c r="C2">
        <v>32386</v>
      </c>
      <c r="D2">
        <v>3.6803180999999997E-2</v>
      </c>
      <c r="E2">
        <v>569797</v>
      </c>
      <c r="F2">
        <v>0</v>
      </c>
      <c r="G2">
        <v>1.4289372E-2</v>
      </c>
      <c r="H2">
        <v>559424</v>
      </c>
      <c r="I2">
        <v>40904</v>
      </c>
      <c r="J2" s="1" t="s">
        <v>10</v>
      </c>
    </row>
    <row r="3" spans="1:10" x14ac:dyDescent="0.3">
      <c r="A3">
        <v>0.33082130599999998</v>
      </c>
      <c r="B3">
        <v>66139270</v>
      </c>
      <c r="C3">
        <v>32386</v>
      </c>
      <c r="D3">
        <v>1.4211433000000001E-2</v>
      </c>
      <c r="E3">
        <v>569797</v>
      </c>
      <c r="F3">
        <v>0</v>
      </c>
      <c r="G3">
        <v>1.6764609999999999E-2</v>
      </c>
      <c r="H3">
        <v>559424</v>
      </c>
      <c r="I3">
        <v>40904</v>
      </c>
      <c r="J3" s="1" t="s">
        <v>10</v>
      </c>
    </row>
    <row r="4" spans="1:10" x14ac:dyDescent="0.3">
      <c r="A4">
        <v>0.52508120899999999</v>
      </c>
      <c r="B4">
        <v>66139270</v>
      </c>
      <c r="C4">
        <v>32386</v>
      </c>
      <c r="D4">
        <v>1.8326212000000001E-2</v>
      </c>
      <c r="E4">
        <v>569797</v>
      </c>
      <c r="F4">
        <v>0</v>
      </c>
      <c r="G4">
        <v>1.2194150000000001E-2</v>
      </c>
      <c r="H4">
        <v>559424</v>
      </c>
      <c r="I4">
        <v>40904</v>
      </c>
      <c r="J4" s="1" t="s">
        <v>10</v>
      </c>
    </row>
    <row r="5" spans="1:10" x14ac:dyDescent="0.3">
      <c r="A5">
        <v>0.309763285</v>
      </c>
      <c r="B5">
        <v>66139270</v>
      </c>
      <c r="C5">
        <v>32386</v>
      </c>
      <c r="D5">
        <v>1.4857692E-2</v>
      </c>
      <c r="E5">
        <v>569797</v>
      </c>
      <c r="F5">
        <v>0</v>
      </c>
      <c r="G5">
        <v>1.6415881E-2</v>
      </c>
      <c r="H5">
        <v>559424</v>
      </c>
      <c r="I5">
        <v>40904</v>
      </c>
      <c r="J5" s="1" t="s">
        <v>10</v>
      </c>
    </row>
    <row r="6" spans="1:10" x14ac:dyDescent="0.3">
      <c r="A6">
        <v>0.54044464400000003</v>
      </c>
      <c r="B6">
        <v>66139270</v>
      </c>
      <c r="C6">
        <v>32386</v>
      </c>
      <c r="D6">
        <v>1.7419970999999999E-2</v>
      </c>
      <c r="E6">
        <v>569797</v>
      </c>
      <c r="F6">
        <v>0</v>
      </c>
      <c r="G6">
        <v>1.1483607999999999E-2</v>
      </c>
      <c r="H6">
        <v>559424</v>
      </c>
      <c r="I6">
        <v>40904</v>
      </c>
      <c r="J6" s="1" t="s">
        <v>10</v>
      </c>
    </row>
    <row r="7" spans="1:10" x14ac:dyDescent="0.3">
      <c r="A7">
        <v>0.31716112600000002</v>
      </c>
      <c r="B7">
        <v>66139270</v>
      </c>
      <c r="C7">
        <v>32386</v>
      </c>
      <c r="D7">
        <v>1.3180035999999999E-2</v>
      </c>
      <c r="E7">
        <v>569797</v>
      </c>
      <c r="F7">
        <v>0</v>
      </c>
      <c r="G7">
        <v>1.5602937000000001E-2</v>
      </c>
      <c r="H7">
        <v>559424</v>
      </c>
      <c r="I7">
        <v>40904</v>
      </c>
      <c r="J7" s="1" t="s">
        <v>10</v>
      </c>
    </row>
    <row r="8" spans="1:10" x14ac:dyDescent="0.3">
      <c r="A8">
        <v>0.548501829</v>
      </c>
      <c r="B8">
        <v>66139270</v>
      </c>
      <c r="C8">
        <v>32386</v>
      </c>
      <c r="D8">
        <v>1.6952344000000001E-2</v>
      </c>
      <c r="E8">
        <v>569797</v>
      </c>
      <c r="F8">
        <v>0</v>
      </c>
      <c r="G8">
        <v>1.1888657E-2</v>
      </c>
      <c r="H8">
        <v>559424</v>
      </c>
      <c r="I8">
        <v>40904</v>
      </c>
      <c r="J8" s="1" t="s">
        <v>10</v>
      </c>
    </row>
    <row r="9" spans="1:10" x14ac:dyDescent="0.3">
      <c r="A9">
        <v>0.54527224299999999</v>
      </c>
      <c r="B9">
        <v>66139270</v>
      </c>
      <c r="C9">
        <v>32386</v>
      </c>
      <c r="D9">
        <v>1.8794978E-2</v>
      </c>
      <c r="E9">
        <v>569797</v>
      </c>
      <c r="F9">
        <v>0</v>
      </c>
      <c r="G9">
        <v>1.1630949999999999E-2</v>
      </c>
      <c r="H9">
        <v>559424</v>
      </c>
      <c r="I9">
        <v>40904</v>
      </c>
      <c r="J9" s="1" t="s">
        <v>10</v>
      </c>
    </row>
    <row r="10" spans="1:10" x14ac:dyDescent="0.3">
      <c r="A10">
        <v>0.53602664700000002</v>
      </c>
      <c r="B10">
        <v>66139270</v>
      </c>
      <c r="C10">
        <v>32386</v>
      </c>
      <c r="D10">
        <v>1.6362973999999999E-2</v>
      </c>
      <c r="E10">
        <v>569797</v>
      </c>
      <c r="F10">
        <v>0</v>
      </c>
      <c r="G10">
        <v>1.1555286999999999E-2</v>
      </c>
      <c r="H10">
        <v>559424</v>
      </c>
      <c r="I10">
        <v>40904</v>
      </c>
      <c r="J10" s="1" t="s">
        <v>10</v>
      </c>
    </row>
    <row r="11" spans="1:10" x14ac:dyDescent="0.3">
      <c r="A11">
        <v>0.54619384299999996</v>
      </c>
      <c r="B11">
        <v>66139270</v>
      </c>
      <c r="C11">
        <v>32386</v>
      </c>
      <c r="D11">
        <v>1.5066474E-2</v>
      </c>
      <c r="E11">
        <v>569797</v>
      </c>
      <c r="F11">
        <v>0</v>
      </c>
      <c r="G11">
        <v>1.105182E-2</v>
      </c>
      <c r="H11">
        <v>559424</v>
      </c>
      <c r="I11">
        <v>40904</v>
      </c>
      <c r="J11" s="1" t="s">
        <v>10</v>
      </c>
    </row>
    <row r="12" spans="1:10" x14ac:dyDescent="0.3">
      <c r="A12">
        <v>0.49859996200000001</v>
      </c>
      <c r="B12">
        <v>66139270</v>
      </c>
      <c r="C12">
        <v>32386</v>
      </c>
      <c r="D12">
        <v>1.2731750999999999E-2</v>
      </c>
      <c r="E12">
        <v>569797</v>
      </c>
      <c r="F12">
        <v>0</v>
      </c>
      <c r="G12">
        <v>1.1818113999999999E-2</v>
      </c>
      <c r="H12">
        <v>559424</v>
      </c>
      <c r="I12">
        <v>40904</v>
      </c>
      <c r="J12" s="1" t="s">
        <v>10</v>
      </c>
    </row>
    <row r="13" spans="1:10" x14ac:dyDescent="0.3">
      <c r="A13">
        <v>0.36558331100000002</v>
      </c>
      <c r="B13">
        <v>66139270</v>
      </c>
      <c r="C13">
        <v>32386</v>
      </c>
      <c r="D13">
        <v>1.2631056999999999E-2</v>
      </c>
      <c r="E13">
        <v>569797</v>
      </c>
      <c r="F13">
        <v>0</v>
      </c>
      <c r="G13">
        <v>1.1648586000000001E-2</v>
      </c>
      <c r="H13">
        <v>559424</v>
      </c>
      <c r="I13">
        <v>40904</v>
      </c>
      <c r="J13" s="1" t="s">
        <v>10</v>
      </c>
    </row>
    <row r="14" spans="1:10" x14ac:dyDescent="0.3">
      <c r="A14">
        <v>0.31032420999999999</v>
      </c>
      <c r="B14">
        <v>66139270</v>
      </c>
      <c r="C14">
        <v>32386</v>
      </c>
      <c r="D14">
        <v>1.258896E-2</v>
      </c>
      <c r="E14">
        <v>569797</v>
      </c>
      <c r="F14">
        <v>0</v>
      </c>
      <c r="G14">
        <v>1.183063E-2</v>
      </c>
      <c r="H14">
        <v>559424</v>
      </c>
      <c r="I14">
        <v>40904</v>
      </c>
      <c r="J14" s="1" t="s">
        <v>10</v>
      </c>
    </row>
    <row r="15" spans="1:10" x14ac:dyDescent="0.3">
      <c r="A15">
        <v>0.48760218700000002</v>
      </c>
      <c r="B15">
        <v>66139270</v>
      </c>
      <c r="C15">
        <v>32386</v>
      </c>
      <c r="D15">
        <v>1.5864058E-2</v>
      </c>
      <c r="E15">
        <v>569797</v>
      </c>
      <c r="F15">
        <v>0</v>
      </c>
      <c r="G15">
        <v>1.4300749E-2</v>
      </c>
      <c r="H15">
        <v>559424</v>
      </c>
      <c r="I15">
        <v>40904</v>
      </c>
      <c r="J15" s="1" t="s">
        <v>10</v>
      </c>
    </row>
    <row r="16" spans="1:10" x14ac:dyDescent="0.3">
      <c r="A16">
        <v>0.53598227300000001</v>
      </c>
      <c r="B16">
        <v>66139270</v>
      </c>
      <c r="C16">
        <v>32386</v>
      </c>
      <c r="D16">
        <v>1.4750172000000001E-2</v>
      </c>
      <c r="E16">
        <v>569797</v>
      </c>
      <c r="F16">
        <v>0</v>
      </c>
      <c r="G16">
        <v>1.4745052E-2</v>
      </c>
      <c r="H16">
        <v>559424</v>
      </c>
      <c r="I16">
        <v>40904</v>
      </c>
      <c r="J16" s="1" t="s">
        <v>10</v>
      </c>
    </row>
    <row r="17" spans="1:10" x14ac:dyDescent="0.3">
      <c r="A17">
        <v>0.53328744299999997</v>
      </c>
      <c r="B17">
        <v>66139270</v>
      </c>
      <c r="C17">
        <v>32386</v>
      </c>
      <c r="D17">
        <v>1.7550247000000001E-2</v>
      </c>
      <c r="E17">
        <v>569797</v>
      </c>
      <c r="F17">
        <v>0</v>
      </c>
      <c r="G17">
        <v>1.1293029E-2</v>
      </c>
      <c r="H17">
        <v>559424</v>
      </c>
      <c r="I17">
        <v>40904</v>
      </c>
      <c r="J17" s="1" t="s">
        <v>10</v>
      </c>
    </row>
    <row r="18" spans="1:10" x14ac:dyDescent="0.3">
      <c r="A18">
        <v>0.53237835700000002</v>
      </c>
      <c r="B18">
        <v>66139270</v>
      </c>
      <c r="C18">
        <v>32386</v>
      </c>
      <c r="D18">
        <v>1.6424415000000001E-2</v>
      </c>
      <c r="E18">
        <v>569797</v>
      </c>
      <c r="F18">
        <v>0</v>
      </c>
      <c r="G18">
        <v>1.1008016000000001E-2</v>
      </c>
      <c r="H18">
        <v>559424</v>
      </c>
      <c r="I18">
        <v>40904</v>
      </c>
      <c r="J18" s="1" t="s">
        <v>10</v>
      </c>
    </row>
    <row r="19" spans="1:10" x14ac:dyDescent="0.3">
      <c r="A19">
        <v>0.31889965399999998</v>
      </c>
      <c r="B19">
        <v>66139270</v>
      </c>
      <c r="C19">
        <v>32386</v>
      </c>
      <c r="D19">
        <v>1.3257975E-2</v>
      </c>
      <c r="E19">
        <v>569797</v>
      </c>
      <c r="F19">
        <v>0</v>
      </c>
      <c r="G19">
        <v>1.3363219000000001E-2</v>
      </c>
      <c r="H19">
        <v>559424</v>
      </c>
      <c r="I19">
        <v>40904</v>
      </c>
      <c r="J19" s="1" t="s">
        <v>10</v>
      </c>
    </row>
    <row r="20" spans="1:10" x14ac:dyDescent="0.3">
      <c r="A20">
        <v>0.55341476000000001</v>
      </c>
      <c r="B20">
        <v>66139270</v>
      </c>
      <c r="C20">
        <v>32386</v>
      </c>
      <c r="D20">
        <v>1.3888872999999999E-2</v>
      </c>
      <c r="E20">
        <v>569797</v>
      </c>
      <c r="F20">
        <v>0</v>
      </c>
      <c r="G20">
        <v>1.5183098000000001E-2</v>
      </c>
      <c r="H20">
        <v>559424</v>
      </c>
      <c r="I20">
        <v>40904</v>
      </c>
      <c r="J20" s="1" t="s">
        <v>10</v>
      </c>
    </row>
    <row r="21" spans="1:10" x14ac:dyDescent="0.3">
      <c r="A21">
        <v>0.55519595399999999</v>
      </c>
      <c r="B21">
        <v>66139270</v>
      </c>
      <c r="C21">
        <v>32386</v>
      </c>
      <c r="D21">
        <v>1.6332823999999999E-2</v>
      </c>
      <c r="E21">
        <v>569797</v>
      </c>
      <c r="F21">
        <v>0</v>
      </c>
      <c r="G21">
        <v>1.1556993999999999E-2</v>
      </c>
      <c r="H21">
        <v>559424</v>
      </c>
      <c r="I21">
        <v>40904</v>
      </c>
      <c r="J2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2B7B-2A84-42E3-8007-F86460D51265}">
  <dimension ref="A1:J11"/>
  <sheetViews>
    <sheetView workbookViewId="0">
      <selection sqref="A1:J3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5.8942125999999997E-2</v>
      </c>
      <c r="B2">
        <v>2111972</v>
      </c>
      <c r="C2">
        <v>503901</v>
      </c>
      <c r="D2">
        <v>6.6090798000000006E-2</v>
      </c>
      <c r="E2">
        <v>6226920</v>
      </c>
      <c r="F2">
        <v>181077</v>
      </c>
      <c r="G2">
        <v>63.561016015</v>
      </c>
      <c r="H2">
        <v>2214405001</v>
      </c>
      <c r="I2">
        <v>624604</v>
      </c>
      <c r="J2" s="1" t="s">
        <v>10</v>
      </c>
    </row>
    <row r="3" spans="1:10" x14ac:dyDescent="0.3">
      <c r="A3">
        <v>1.2928594999999999E-2</v>
      </c>
      <c r="B3">
        <v>2111972</v>
      </c>
      <c r="C3">
        <v>503901</v>
      </c>
      <c r="D3">
        <v>3.5474275E-2</v>
      </c>
      <c r="E3">
        <v>6226920</v>
      </c>
      <c r="F3">
        <v>181077</v>
      </c>
      <c r="G3">
        <v>34.575496541</v>
      </c>
      <c r="H3">
        <v>2214405001</v>
      </c>
      <c r="I3">
        <v>624604</v>
      </c>
      <c r="J3" s="1" t="s">
        <v>10</v>
      </c>
    </row>
    <row r="4" spans="1:10" x14ac:dyDescent="0.3">
      <c r="A4">
        <v>1.1863633E-2</v>
      </c>
      <c r="B4">
        <v>2111972</v>
      </c>
      <c r="C4">
        <v>503901</v>
      </c>
      <c r="D4">
        <v>7.0763661000000005E-2</v>
      </c>
      <c r="E4">
        <v>6226920</v>
      </c>
      <c r="F4">
        <v>181077</v>
      </c>
      <c r="G4">
        <v>31.435297008999999</v>
      </c>
      <c r="H4">
        <v>2214405001</v>
      </c>
      <c r="I4">
        <v>624604</v>
      </c>
      <c r="J4" s="1" t="s">
        <v>10</v>
      </c>
    </row>
    <row r="5" spans="1:10" x14ac:dyDescent="0.3">
      <c r="A5">
        <v>1.1574637E-2</v>
      </c>
      <c r="B5">
        <v>2111972</v>
      </c>
      <c r="C5">
        <v>503901</v>
      </c>
      <c r="D5">
        <v>6.6206851999999997E-2</v>
      </c>
      <c r="E5">
        <v>6226920</v>
      </c>
      <c r="F5">
        <v>181077</v>
      </c>
      <c r="G5">
        <v>32.289368185000001</v>
      </c>
      <c r="H5">
        <v>2214405001</v>
      </c>
      <c r="I5">
        <v>624604</v>
      </c>
      <c r="J5" s="1" t="s">
        <v>10</v>
      </c>
    </row>
    <row r="6" spans="1:10" x14ac:dyDescent="0.3">
      <c r="A6">
        <v>1.281823E-2</v>
      </c>
      <c r="B6">
        <v>2111972</v>
      </c>
      <c r="C6">
        <v>503901</v>
      </c>
      <c r="D6">
        <v>5.6465178999999997E-2</v>
      </c>
      <c r="E6">
        <v>6226920</v>
      </c>
      <c r="F6">
        <v>181077</v>
      </c>
      <c r="G6">
        <v>32.035237617</v>
      </c>
      <c r="H6">
        <v>2214405001</v>
      </c>
      <c r="I6">
        <v>624604</v>
      </c>
      <c r="J6" s="1" t="s">
        <v>10</v>
      </c>
    </row>
    <row r="7" spans="1:10" x14ac:dyDescent="0.3">
      <c r="A7">
        <v>1.1634939E-2</v>
      </c>
      <c r="B7">
        <v>2111972</v>
      </c>
      <c r="C7">
        <v>503901</v>
      </c>
      <c r="D7">
        <v>5.3179839E-2</v>
      </c>
      <c r="E7">
        <v>6226920</v>
      </c>
      <c r="F7">
        <v>181077</v>
      </c>
      <c r="G7">
        <v>32.896075740000001</v>
      </c>
      <c r="H7">
        <v>2214405001</v>
      </c>
      <c r="I7">
        <v>624604</v>
      </c>
      <c r="J7" s="1" t="s">
        <v>10</v>
      </c>
    </row>
    <row r="8" spans="1:10" x14ac:dyDescent="0.3">
      <c r="A8">
        <v>1.1545623E-2</v>
      </c>
      <c r="B8">
        <v>2111972</v>
      </c>
      <c r="C8">
        <v>503901</v>
      </c>
      <c r="D8">
        <v>4.0376968999999999E-2</v>
      </c>
      <c r="E8">
        <v>6226920</v>
      </c>
      <c r="F8">
        <v>181077</v>
      </c>
      <c r="G8">
        <v>31.745142958999999</v>
      </c>
      <c r="H8">
        <v>2214405001</v>
      </c>
      <c r="I8">
        <v>624604</v>
      </c>
      <c r="J8" s="1" t="s">
        <v>10</v>
      </c>
    </row>
    <row r="9" spans="1:10" x14ac:dyDescent="0.3">
      <c r="A9">
        <v>4.3329509000000002E-2</v>
      </c>
      <c r="B9">
        <v>2111972</v>
      </c>
      <c r="C9">
        <v>503901</v>
      </c>
      <c r="D9">
        <v>2.9863312999999999E-2</v>
      </c>
      <c r="E9">
        <v>6226920</v>
      </c>
      <c r="F9">
        <v>181077</v>
      </c>
      <c r="G9">
        <v>31.917058679</v>
      </c>
      <c r="H9">
        <v>2214405001</v>
      </c>
      <c r="I9">
        <v>624604</v>
      </c>
      <c r="J9" s="1" t="s">
        <v>10</v>
      </c>
    </row>
    <row r="10" spans="1:10" x14ac:dyDescent="0.3">
      <c r="A10">
        <v>3.2094498999999999E-2</v>
      </c>
      <c r="B10">
        <v>2111972</v>
      </c>
      <c r="C10">
        <v>503901</v>
      </c>
      <c r="D10">
        <v>3.1985842E-2</v>
      </c>
      <c r="E10">
        <v>6226920</v>
      </c>
      <c r="F10">
        <v>181077</v>
      </c>
      <c r="G10">
        <v>34.035632995</v>
      </c>
      <c r="H10">
        <v>2214405001</v>
      </c>
      <c r="I10">
        <v>624604</v>
      </c>
      <c r="J10" s="1" t="s">
        <v>10</v>
      </c>
    </row>
    <row r="11" spans="1:10" x14ac:dyDescent="0.3">
      <c r="A11">
        <v>2.3079868E-2</v>
      </c>
      <c r="B11">
        <v>2111972</v>
      </c>
      <c r="C11">
        <v>503901</v>
      </c>
      <c r="D11">
        <v>3.2464846999999998E-2</v>
      </c>
      <c r="E11">
        <v>6226920</v>
      </c>
      <c r="F11">
        <v>181077</v>
      </c>
      <c r="G11">
        <v>37.569647215000003</v>
      </c>
      <c r="H11">
        <v>2214405001</v>
      </c>
      <c r="I11">
        <v>624604</v>
      </c>
      <c r="J1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68C-3CA3-4C73-B928-E59669390541}">
  <dimension ref="A1:J11"/>
  <sheetViews>
    <sheetView workbookViewId="0">
      <selection sqref="A1:J3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1.7521799999999999E-4</v>
      </c>
      <c r="B2">
        <v>3038</v>
      </c>
      <c r="C2">
        <v>224</v>
      </c>
      <c r="D2">
        <v>1.32552E-4</v>
      </c>
      <c r="E2">
        <v>3001</v>
      </c>
      <c r="F2">
        <v>112</v>
      </c>
      <c r="G2">
        <v>1.3824099999999999E-4</v>
      </c>
      <c r="H2">
        <v>2700</v>
      </c>
      <c r="I2">
        <v>420</v>
      </c>
      <c r="J2" s="1" t="s">
        <v>10</v>
      </c>
    </row>
    <row r="3" spans="1:10" x14ac:dyDescent="0.3">
      <c r="A3">
        <v>1.3824E-4</v>
      </c>
      <c r="B3">
        <v>3038</v>
      </c>
      <c r="C3">
        <v>224</v>
      </c>
      <c r="D3">
        <v>1.22311E-4</v>
      </c>
      <c r="E3">
        <v>3001</v>
      </c>
      <c r="F3">
        <v>112</v>
      </c>
      <c r="G3">
        <v>1.3027500000000001E-4</v>
      </c>
      <c r="H3">
        <v>2700</v>
      </c>
      <c r="I3">
        <v>420</v>
      </c>
      <c r="J3" s="1" t="s">
        <v>10</v>
      </c>
    </row>
    <row r="4" spans="1:10" x14ac:dyDescent="0.3">
      <c r="A4">
        <v>1.3710299999999999E-4</v>
      </c>
      <c r="B4">
        <v>3038</v>
      </c>
      <c r="C4">
        <v>224</v>
      </c>
      <c r="D4">
        <v>1.2629300000000001E-4</v>
      </c>
      <c r="E4">
        <v>3001</v>
      </c>
      <c r="F4">
        <v>112</v>
      </c>
      <c r="G4">
        <v>1.2401799999999999E-4</v>
      </c>
      <c r="H4">
        <v>2700</v>
      </c>
      <c r="I4">
        <v>420</v>
      </c>
      <c r="J4" s="1" t="s">
        <v>10</v>
      </c>
    </row>
    <row r="5" spans="1:10" x14ac:dyDescent="0.3">
      <c r="A5">
        <v>1.2287999999999999E-4</v>
      </c>
      <c r="B5">
        <v>3038</v>
      </c>
      <c r="C5">
        <v>224</v>
      </c>
      <c r="D5">
        <v>1.21742E-4</v>
      </c>
      <c r="E5">
        <v>3001</v>
      </c>
      <c r="F5">
        <v>112</v>
      </c>
      <c r="G5">
        <v>1.2572500000000001E-4</v>
      </c>
      <c r="H5">
        <v>2700</v>
      </c>
      <c r="I5">
        <v>420</v>
      </c>
      <c r="J5" s="1" t="s">
        <v>10</v>
      </c>
    </row>
    <row r="6" spans="1:10" x14ac:dyDescent="0.3">
      <c r="A6">
        <v>1.19467E-4</v>
      </c>
      <c r="B6">
        <v>3038</v>
      </c>
      <c r="C6">
        <v>224</v>
      </c>
      <c r="D6">
        <v>1.1833E-4</v>
      </c>
      <c r="E6">
        <v>3001</v>
      </c>
      <c r="F6">
        <v>112</v>
      </c>
      <c r="G6">
        <v>1.2231199999999999E-4</v>
      </c>
      <c r="H6">
        <v>2700</v>
      </c>
      <c r="I6">
        <v>420</v>
      </c>
      <c r="J6" s="1" t="s">
        <v>10</v>
      </c>
    </row>
    <row r="7" spans="1:10" x14ac:dyDescent="0.3">
      <c r="A7">
        <v>1.17191E-4</v>
      </c>
      <c r="B7">
        <v>3038</v>
      </c>
      <c r="C7">
        <v>224</v>
      </c>
      <c r="D7">
        <v>1.30844E-4</v>
      </c>
      <c r="E7">
        <v>3001</v>
      </c>
      <c r="F7">
        <v>112</v>
      </c>
      <c r="G7">
        <v>1.2287999999999999E-4</v>
      </c>
      <c r="H7">
        <v>2700</v>
      </c>
      <c r="I7">
        <v>420</v>
      </c>
      <c r="J7" s="1" t="s">
        <v>10</v>
      </c>
    </row>
    <row r="8" spans="1:10" x14ac:dyDescent="0.3">
      <c r="A8">
        <v>1.16623E-4</v>
      </c>
      <c r="B8">
        <v>3038</v>
      </c>
      <c r="C8">
        <v>224</v>
      </c>
      <c r="D8">
        <v>1.2231199999999999E-4</v>
      </c>
      <c r="E8">
        <v>3001</v>
      </c>
      <c r="F8">
        <v>112</v>
      </c>
      <c r="G8">
        <v>1.29138E-4</v>
      </c>
      <c r="H8">
        <v>2700</v>
      </c>
      <c r="I8">
        <v>420</v>
      </c>
      <c r="J8" s="1" t="s">
        <v>10</v>
      </c>
    </row>
    <row r="9" spans="1:10" x14ac:dyDescent="0.3">
      <c r="A9">
        <v>1.21743E-4</v>
      </c>
      <c r="B9">
        <v>3038</v>
      </c>
      <c r="C9">
        <v>224</v>
      </c>
      <c r="D9">
        <v>1.16622E-4</v>
      </c>
      <c r="E9">
        <v>3001</v>
      </c>
      <c r="F9">
        <v>112</v>
      </c>
      <c r="G9">
        <v>1.18899E-4</v>
      </c>
      <c r="H9">
        <v>2700</v>
      </c>
      <c r="I9">
        <v>420</v>
      </c>
      <c r="J9" s="1" t="s">
        <v>10</v>
      </c>
    </row>
    <row r="10" spans="1:10" x14ac:dyDescent="0.3">
      <c r="A10">
        <v>1.21174E-4</v>
      </c>
      <c r="B10">
        <v>3038</v>
      </c>
      <c r="C10">
        <v>224</v>
      </c>
      <c r="D10">
        <v>1.22311E-4</v>
      </c>
      <c r="E10">
        <v>3001</v>
      </c>
      <c r="F10">
        <v>112</v>
      </c>
      <c r="G10">
        <v>1.2856900000000001E-4</v>
      </c>
      <c r="H10">
        <v>2700</v>
      </c>
      <c r="I10">
        <v>420</v>
      </c>
      <c r="J10" s="1" t="s">
        <v>10</v>
      </c>
    </row>
    <row r="11" spans="1:10" x14ac:dyDescent="0.3">
      <c r="A11">
        <v>1.18329E-4</v>
      </c>
      <c r="B11">
        <v>3038</v>
      </c>
      <c r="C11">
        <v>224</v>
      </c>
      <c r="D11">
        <v>1.21174E-4</v>
      </c>
      <c r="E11">
        <v>3001</v>
      </c>
      <c r="F11">
        <v>112</v>
      </c>
      <c r="G11">
        <v>1.17191E-4</v>
      </c>
      <c r="H11">
        <v>2700</v>
      </c>
      <c r="I11">
        <v>420</v>
      </c>
      <c r="J11" s="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205C-0749-4CF4-B28B-EC2A918296CC}">
  <dimension ref="A1:J11"/>
  <sheetViews>
    <sheetView workbookViewId="0">
      <selection sqref="A1:J2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6.2600659999999999E-3</v>
      </c>
      <c r="B2">
        <v>840</v>
      </c>
      <c r="C2">
        <v>110</v>
      </c>
      <c r="D2">
        <v>1.96267E-4</v>
      </c>
      <c r="E2">
        <v>902</v>
      </c>
      <c r="F2">
        <v>0</v>
      </c>
      <c r="G2">
        <v>1.2799999999999999E-4</v>
      </c>
      <c r="H2">
        <v>889</v>
      </c>
      <c r="I2">
        <v>235</v>
      </c>
      <c r="J2" s="1" t="s">
        <v>10</v>
      </c>
    </row>
    <row r="3" spans="1:10" x14ac:dyDescent="0.3">
      <c r="A3">
        <v>1.2572500000000001E-4</v>
      </c>
      <c r="B3">
        <v>840</v>
      </c>
      <c r="C3">
        <v>110</v>
      </c>
      <c r="D3">
        <v>1.19467E-4</v>
      </c>
      <c r="E3">
        <v>902</v>
      </c>
      <c r="F3">
        <v>0</v>
      </c>
      <c r="G3">
        <v>1.31982E-4</v>
      </c>
      <c r="H3">
        <v>889</v>
      </c>
      <c r="I3">
        <v>235</v>
      </c>
      <c r="J3" s="1" t="s">
        <v>10</v>
      </c>
    </row>
    <row r="4" spans="1:10" x14ac:dyDescent="0.3">
      <c r="A4">
        <v>1.3198300000000001E-4</v>
      </c>
      <c r="B4">
        <v>840</v>
      </c>
      <c r="C4">
        <v>110</v>
      </c>
      <c r="D4">
        <v>1.23449E-4</v>
      </c>
      <c r="E4">
        <v>902</v>
      </c>
      <c r="F4">
        <v>0</v>
      </c>
      <c r="G4">
        <v>1.2856900000000001E-4</v>
      </c>
      <c r="H4">
        <v>889</v>
      </c>
      <c r="I4">
        <v>235</v>
      </c>
      <c r="J4" s="1" t="s">
        <v>10</v>
      </c>
    </row>
    <row r="5" spans="1:10" x14ac:dyDescent="0.3">
      <c r="A5">
        <v>1.2231199999999999E-4</v>
      </c>
      <c r="B5">
        <v>840</v>
      </c>
      <c r="C5">
        <v>110</v>
      </c>
      <c r="D5">
        <v>1.4677399999999999E-4</v>
      </c>
      <c r="E5">
        <v>902</v>
      </c>
      <c r="F5">
        <v>0</v>
      </c>
      <c r="G5">
        <v>1.2800100000000001E-4</v>
      </c>
      <c r="H5">
        <v>889</v>
      </c>
      <c r="I5">
        <v>235</v>
      </c>
      <c r="J5" s="1" t="s">
        <v>10</v>
      </c>
    </row>
    <row r="6" spans="1:10" x14ac:dyDescent="0.3">
      <c r="A6">
        <v>1.22311E-4</v>
      </c>
      <c r="B6">
        <v>840</v>
      </c>
      <c r="C6">
        <v>110</v>
      </c>
      <c r="D6">
        <v>1.1264000000000001E-4</v>
      </c>
      <c r="E6">
        <v>902</v>
      </c>
      <c r="F6">
        <v>0</v>
      </c>
      <c r="G6">
        <v>1.23449E-4</v>
      </c>
      <c r="H6">
        <v>889</v>
      </c>
      <c r="I6">
        <v>235</v>
      </c>
      <c r="J6" s="1" t="s">
        <v>10</v>
      </c>
    </row>
    <row r="7" spans="1:10" x14ac:dyDescent="0.3">
      <c r="A7">
        <v>1.1434699999999999E-4</v>
      </c>
      <c r="B7">
        <v>840</v>
      </c>
      <c r="C7">
        <v>110</v>
      </c>
      <c r="D7">
        <v>1.1434699999999999E-4</v>
      </c>
      <c r="E7">
        <v>902</v>
      </c>
      <c r="F7">
        <v>0</v>
      </c>
      <c r="G7">
        <v>1.1605299999999999E-4</v>
      </c>
      <c r="H7">
        <v>889</v>
      </c>
      <c r="I7">
        <v>235</v>
      </c>
      <c r="J7" s="1" t="s">
        <v>10</v>
      </c>
    </row>
    <row r="8" spans="1:10" x14ac:dyDescent="0.3">
      <c r="A8">
        <v>1.10933E-4</v>
      </c>
      <c r="B8">
        <v>840</v>
      </c>
      <c r="C8">
        <v>110</v>
      </c>
      <c r="D8">
        <v>1.1264099999999999E-4</v>
      </c>
      <c r="E8">
        <v>902</v>
      </c>
      <c r="F8">
        <v>0</v>
      </c>
      <c r="G8">
        <v>1.3937800000000001E-4</v>
      </c>
      <c r="H8">
        <v>889</v>
      </c>
      <c r="I8">
        <v>235</v>
      </c>
      <c r="J8" s="1" t="s">
        <v>10</v>
      </c>
    </row>
    <row r="9" spans="1:10" x14ac:dyDescent="0.3">
      <c r="A9">
        <v>1.19467E-4</v>
      </c>
      <c r="B9">
        <v>840</v>
      </c>
      <c r="C9">
        <v>110</v>
      </c>
      <c r="D9">
        <v>1.1377799999999999E-4</v>
      </c>
      <c r="E9">
        <v>902</v>
      </c>
      <c r="F9">
        <v>0</v>
      </c>
      <c r="G9">
        <v>1.1320900000000001E-4</v>
      </c>
      <c r="H9">
        <v>889</v>
      </c>
      <c r="I9">
        <v>235</v>
      </c>
      <c r="J9" s="1" t="s">
        <v>10</v>
      </c>
    </row>
    <row r="10" spans="1:10" x14ac:dyDescent="0.3">
      <c r="A10">
        <v>1.10365E-4</v>
      </c>
      <c r="B10">
        <v>840</v>
      </c>
      <c r="C10">
        <v>110</v>
      </c>
      <c r="D10">
        <v>1.20605E-4</v>
      </c>
      <c r="E10">
        <v>902</v>
      </c>
      <c r="F10">
        <v>0</v>
      </c>
      <c r="G10">
        <v>1.20035E-4</v>
      </c>
      <c r="H10">
        <v>889</v>
      </c>
      <c r="I10">
        <v>235</v>
      </c>
      <c r="J10" s="1" t="s">
        <v>10</v>
      </c>
    </row>
    <row r="11" spans="1:10" x14ac:dyDescent="0.3">
      <c r="A11">
        <v>1.10933E-4</v>
      </c>
      <c r="B11">
        <v>840</v>
      </c>
      <c r="C11">
        <v>110</v>
      </c>
      <c r="D11">
        <v>1.1320900000000001E-4</v>
      </c>
      <c r="E11">
        <v>902</v>
      </c>
      <c r="F11">
        <v>0</v>
      </c>
      <c r="G11">
        <v>1.1320900000000001E-4</v>
      </c>
      <c r="H11">
        <v>889</v>
      </c>
      <c r="I11">
        <v>235</v>
      </c>
      <c r="J1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59C8-DD0B-4EBE-8932-8C8C23BB28E8}">
  <dimension ref="A1:J11"/>
  <sheetViews>
    <sheetView workbookViewId="0">
      <selection sqref="A1:J2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7.5851858759999997</v>
      </c>
      <c r="B2">
        <v>358281907</v>
      </c>
      <c r="C2">
        <v>388672</v>
      </c>
      <c r="D2">
        <v>0.100336271</v>
      </c>
      <c r="E2">
        <v>12954535</v>
      </c>
      <c r="F2">
        <v>0</v>
      </c>
      <c r="G2">
        <v>6.5804646999999994E-2</v>
      </c>
      <c r="H2">
        <v>9432598</v>
      </c>
      <c r="I2">
        <v>1310868</v>
      </c>
      <c r="J2" s="1" t="s">
        <v>10</v>
      </c>
    </row>
    <row r="3" spans="1:10" x14ac:dyDescent="0.3">
      <c r="A3">
        <v>7.2739040480000003</v>
      </c>
      <c r="B3">
        <v>358281907</v>
      </c>
      <c r="C3">
        <v>388672</v>
      </c>
      <c r="D3">
        <v>9.9280980000000005E-2</v>
      </c>
      <c r="E3">
        <v>12954535</v>
      </c>
      <c r="F3">
        <v>0</v>
      </c>
      <c r="G3">
        <v>0.14825956600000001</v>
      </c>
      <c r="H3">
        <v>9432598</v>
      </c>
      <c r="I3">
        <v>1310868</v>
      </c>
      <c r="J3" s="1" t="s">
        <v>10</v>
      </c>
    </row>
    <row r="4" spans="1:10" x14ac:dyDescent="0.3">
      <c r="A4">
        <v>8.3240846990000001</v>
      </c>
      <c r="B4">
        <v>358281907</v>
      </c>
      <c r="C4">
        <v>388672</v>
      </c>
      <c r="D4">
        <v>0.101507615</v>
      </c>
      <c r="E4">
        <v>12954535</v>
      </c>
      <c r="F4">
        <v>0</v>
      </c>
      <c r="G4">
        <v>6.4323826000000001E-2</v>
      </c>
      <c r="H4">
        <v>9432598</v>
      </c>
      <c r="I4">
        <v>1310868</v>
      </c>
      <c r="J4" s="1" t="s">
        <v>10</v>
      </c>
    </row>
    <row r="5" spans="1:10" x14ac:dyDescent="0.3">
      <c r="A5">
        <v>7.2755441579999998</v>
      </c>
      <c r="B5">
        <v>358281907</v>
      </c>
      <c r="C5">
        <v>388672</v>
      </c>
      <c r="D5">
        <v>0.103571548</v>
      </c>
      <c r="E5">
        <v>12954535</v>
      </c>
      <c r="F5">
        <v>0</v>
      </c>
      <c r="G5">
        <v>6.4807382999999996E-2</v>
      </c>
      <c r="H5">
        <v>9432598</v>
      </c>
      <c r="I5">
        <v>1310868</v>
      </c>
      <c r="J5" s="1" t="s">
        <v>10</v>
      </c>
    </row>
    <row r="6" spans="1:10" x14ac:dyDescent="0.3">
      <c r="A6">
        <v>7.3584445179999998</v>
      </c>
      <c r="B6">
        <v>358281907</v>
      </c>
      <c r="C6">
        <v>388672</v>
      </c>
      <c r="D6">
        <v>0.10002736399999999</v>
      </c>
      <c r="E6">
        <v>12954535</v>
      </c>
      <c r="F6">
        <v>0</v>
      </c>
      <c r="G6">
        <v>6.9502432000000003E-2</v>
      </c>
      <c r="H6">
        <v>9432598</v>
      </c>
      <c r="I6">
        <v>1310868</v>
      </c>
      <c r="J6" s="1" t="s">
        <v>10</v>
      </c>
    </row>
    <row r="7" spans="1:10" x14ac:dyDescent="0.3">
      <c r="A7">
        <v>8.2536145849999993</v>
      </c>
      <c r="B7">
        <v>358281907</v>
      </c>
      <c r="C7">
        <v>388672</v>
      </c>
      <c r="D7">
        <v>0.102343884</v>
      </c>
      <c r="E7">
        <v>12954535</v>
      </c>
      <c r="F7">
        <v>0</v>
      </c>
      <c r="G7">
        <v>6.4482546000000002E-2</v>
      </c>
      <c r="H7">
        <v>9432598</v>
      </c>
      <c r="I7">
        <v>1310868</v>
      </c>
      <c r="J7" s="1" t="s">
        <v>10</v>
      </c>
    </row>
    <row r="8" spans="1:10" x14ac:dyDescent="0.3">
      <c r="A8">
        <v>7.3426128779999997</v>
      </c>
      <c r="B8">
        <v>358281907</v>
      </c>
      <c r="C8">
        <v>388672</v>
      </c>
      <c r="D8">
        <v>0.100640058</v>
      </c>
      <c r="E8">
        <v>12954535</v>
      </c>
      <c r="F8">
        <v>0</v>
      </c>
      <c r="G8">
        <v>6.4531469999999994E-2</v>
      </c>
      <c r="H8">
        <v>9432598</v>
      </c>
      <c r="I8">
        <v>1310868</v>
      </c>
      <c r="J8" s="1" t="s">
        <v>10</v>
      </c>
    </row>
    <row r="9" spans="1:10" x14ac:dyDescent="0.3">
      <c r="A9">
        <v>7.3551250450000003</v>
      </c>
      <c r="B9">
        <v>358281907</v>
      </c>
      <c r="C9">
        <v>388672</v>
      </c>
      <c r="D9">
        <v>9.9364038000000002E-2</v>
      </c>
      <c r="E9">
        <v>12954535</v>
      </c>
      <c r="F9">
        <v>0</v>
      </c>
      <c r="G9">
        <v>6.6954373999999997E-2</v>
      </c>
      <c r="H9">
        <v>9432598</v>
      </c>
      <c r="I9">
        <v>1310868</v>
      </c>
      <c r="J9" s="1" t="s">
        <v>10</v>
      </c>
    </row>
    <row r="10" spans="1:10" x14ac:dyDescent="0.3">
      <c r="A10">
        <v>8.1932394249999998</v>
      </c>
      <c r="B10">
        <v>358281907</v>
      </c>
      <c r="C10">
        <v>388672</v>
      </c>
      <c r="D10">
        <v>9.9903913999999996E-2</v>
      </c>
      <c r="E10">
        <v>12954535</v>
      </c>
      <c r="F10">
        <v>0</v>
      </c>
      <c r="G10">
        <v>6.3667326999999996E-2</v>
      </c>
      <c r="H10">
        <v>9432598</v>
      </c>
      <c r="I10">
        <v>1310868</v>
      </c>
      <c r="J10" s="1" t="s">
        <v>10</v>
      </c>
    </row>
    <row r="11" spans="1:10" x14ac:dyDescent="0.3">
      <c r="A11">
        <v>7.2683750050000002</v>
      </c>
      <c r="B11">
        <v>358281907</v>
      </c>
      <c r="C11">
        <v>388672</v>
      </c>
      <c r="D11">
        <v>0.100871028</v>
      </c>
      <c r="E11">
        <v>12954535</v>
      </c>
      <c r="F11">
        <v>0</v>
      </c>
      <c r="G11">
        <v>6.3968268999999994E-2</v>
      </c>
      <c r="H11">
        <v>9432598</v>
      </c>
      <c r="I11">
        <v>1310868</v>
      </c>
      <c r="J1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6B35-5FF4-49C5-990D-B543569536CD}">
  <dimension ref="A1:J11"/>
  <sheetViews>
    <sheetView workbookViewId="0">
      <selection activeCell="C24" sqref="C24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938.88811753699997</v>
      </c>
      <c r="B2">
        <v>235906085006</v>
      </c>
      <c r="C2">
        <v>2533026</v>
      </c>
      <c r="D2">
        <v>0.39272469300000001</v>
      </c>
      <c r="E2">
        <v>66896244</v>
      </c>
      <c r="F2">
        <v>0</v>
      </c>
      <c r="G2">
        <v>0.28356778300000002</v>
      </c>
      <c r="H2">
        <v>49076304</v>
      </c>
      <c r="I2">
        <v>6675313</v>
      </c>
      <c r="J2" s="1" t="s">
        <v>10</v>
      </c>
    </row>
    <row r="3" spans="1:10" x14ac:dyDescent="0.3">
      <c r="A3">
        <v>1384.0502301449999</v>
      </c>
      <c r="B3">
        <v>235906085006</v>
      </c>
      <c r="C3">
        <v>2533026</v>
      </c>
      <c r="D3">
        <v>1.122830751</v>
      </c>
      <c r="E3">
        <v>66896244</v>
      </c>
      <c r="F3">
        <v>0</v>
      </c>
      <c r="G3">
        <v>0.27318610900000001</v>
      </c>
      <c r="H3">
        <v>49076304</v>
      </c>
      <c r="I3">
        <v>6675313</v>
      </c>
      <c r="J3" s="1" t="s">
        <v>10</v>
      </c>
    </row>
    <row r="4" spans="1:10" x14ac:dyDescent="0.3">
      <c r="A4">
        <v>1698.717675242</v>
      </c>
      <c r="B4">
        <v>235906085006</v>
      </c>
      <c r="C4">
        <v>2533026</v>
      </c>
      <c r="D4">
        <v>0.317774002</v>
      </c>
      <c r="E4">
        <v>66896244</v>
      </c>
      <c r="F4">
        <v>0</v>
      </c>
      <c r="G4">
        <v>0.27748236599999998</v>
      </c>
      <c r="H4">
        <v>49076304</v>
      </c>
      <c r="I4">
        <v>6675313</v>
      </c>
      <c r="J4" s="1" t="s">
        <v>10</v>
      </c>
    </row>
    <row r="5" spans="1:10" x14ac:dyDescent="0.3">
      <c r="A5">
        <v>2251.2220861310002</v>
      </c>
      <c r="B5">
        <v>235906085006</v>
      </c>
      <c r="C5">
        <v>2533026</v>
      </c>
      <c r="D5">
        <v>0.30756072000000001</v>
      </c>
      <c r="E5">
        <v>66896244</v>
      </c>
      <c r="F5">
        <v>0</v>
      </c>
      <c r="G5">
        <v>0.57335182600000001</v>
      </c>
      <c r="H5">
        <v>49076304</v>
      </c>
      <c r="I5">
        <v>6675313</v>
      </c>
      <c r="J5" s="1" t="s">
        <v>10</v>
      </c>
    </row>
    <row r="6" spans="1:10" x14ac:dyDescent="0.3">
      <c r="A6">
        <v>1581.249090772</v>
      </c>
      <c r="B6">
        <v>235906085006</v>
      </c>
      <c r="C6">
        <v>2533026</v>
      </c>
      <c r="D6">
        <v>0.73123132199999996</v>
      </c>
      <c r="E6">
        <v>66896244</v>
      </c>
      <c r="F6">
        <v>0</v>
      </c>
      <c r="G6">
        <v>0.26531380799999998</v>
      </c>
      <c r="H6">
        <v>49076304</v>
      </c>
      <c r="I6">
        <v>6675313</v>
      </c>
      <c r="J6" s="1" t="s">
        <v>10</v>
      </c>
    </row>
    <row r="7" spans="1:10" x14ac:dyDescent="0.3">
      <c r="A7">
        <v>1676.8216233959999</v>
      </c>
      <c r="B7">
        <v>235906085006</v>
      </c>
      <c r="C7">
        <v>2533026</v>
      </c>
      <c r="D7">
        <v>0.42600817200000002</v>
      </c>
      <c r="E7">
        <v>66896244</v>
      </c>
      <c r="F7">
        <v>0</v>
      </c>
      <c r="G7">
        <v>0.26802172499999999</v>
      </c>
      <c r="H7">
        <v>49076304</v>
      </c>
      <c r="I7">
        <v>6675313</v>
      </c>
      <c r="J7" s="1" t="s">
        <v>10</v>
      </c>
    </row>
    <row r="8" spans="1:10" x14ac:dyDescent="0.3">
      <c r="A8">
        <v>2594.534701438</v>
      </c>
      <c r="B8">
        <v>235906085006</v>
      </c>
      <c r="C8">
        <v>2533026</v>
      </c>
      <c r="D8">
        <v>0.47551412100000001</v>
      </c>
      <c r="E8">
        <v>66896244</v>
      </c>
      <c r="F8">
        <v>0</v>
      </c>
      <c r="G8">
        <v>0.40250277499999998</v>
      </c>
      <c r="H8">
        <v>49076304</v>
      </c>
      <c r="I8">
        <v>6675313</v>
      </c>
      <c r="J8" s="1" t="s">
        <v>10</v>
      </c>
    </row>
    <row r="9" spans="1:10" x14ac:dyDescent="0.3">
      <c r="A9">
        <v>2427.3058022800001</v>
      </c>
      <c r="B9">
        <v>235906085006</v>
      </c>
      <c r="C9">
        <v>2533026</v>
      </c>
      <c r="D9">
        <v>0.30597237900000002</v>
      </c>
      <c r="E9">
        <v>66896244</v>
      </c>
      <c r="F9">
        <v>0</v>
      </c>
      <c r="G9">
        <v>0.29510145900000001</v>
      </c>
      <c r="H9">
        <v>49076304</v>
      </c>
      <c r="I9">
        <v>6675313</v>
      </c>
      <c r="J9" s="1" t="s">
        <v>10</v>
      </c>
    </row>
    <row r="10" spans="1:10" x14ac:dyDescent="0.3">
      <c r="A10">
        <v>2612.6458853029999</v>
      </c>
      <c r="B10">
        <v>235906085006</v>
      </c>
      <c r="C10">
        <v>2533026</v>
      </c>
      <c r="D10">
        <v>0.47469776299999999</v>
      </c>
      <c r="E10">
        <v>66896244</v>
      </c>
      <c r="F10">
        <v>0</v>
      </c>
      <c r="G10">
        <v>0.26864238400000001</v>
      </c>
      <c r="H10">
        <v>49076304</v>
      </c>
      <c r="I10">
        <v>6675313</v>
      </c>
      <c r="J10" s="1" t="s">
        <v>10</v>
      </c>
    </row>
    <row r="11" spans="1:10" x14ac:dyDescent="0.3">
      <c r="A11">
        <v>1796.3142008039999</v>
      </c>
      <c r="B11">
        <v>235906085006</v>
      </c>
      <c r="C11">
        <v>2533026</v>
      </c>
      <c r="D11">
        <v>0.35324941500000001</v>
      </c>
      <c r="E11">
        <v>66896244</v>
      </c>
      <c r="F11">
        <v>0</v>
      </c>
      <c r="G11">
        <v>0.37553625000000002</v>
      </c>
      <c r="H11">
        <v>49076304</v>
      </c>
      <c r="I11">
        <v>6675313</v>
      </c>
      <c r="J1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07AC-7D34-4A4E-9610-28FF862D4A27}">
  <dimension ref="A1:J11"/>
  <sheetViews>
    <sheetView workbookViewId="0">
      <selection sqref="A1:J2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74.034677259999995</v>
      </c>
      <c r="B2">
        <v>15869952579</v>
      </c>
      <c r="C2">
        <v>251952</v>
      </c>
      <c r="D2">
        <v>68.595659710999996</v>
      </c>
      <c r="E2">
        <v>23804613930</v>
      </c>
      <c r="F2">
        <v>0</v>
      </c>
      <c r="G2">
        <v>4.4359768000000001E-2</v>
      </c>
      <c r="H2">
        <v>779656</v>
      </c>
      <c r="I2">
        <v>351798</v>
      </c>
      <c r="J2" s="1" t="s">
        <v>10</v>
      </c>
    </row>
    <row r="3" spans="1:10" x14ac:dyDescent="0.3">
      <c r="A3">
        <v>63.261568236000002</v>
      </c>
      <c r="B3">
        <v>15869952579</v>
      </c>
      <c r="C3">
        <v>251952</v>
      </c>
      <c r="D3">
        <v>68.608328322999995</v>
      </c>
      <c r="E3">
        <v>23804613930</v>
      </c>
      <c r="F3">
        <v>0</v>
      </c>
      <c r="G3">
        <v>5.1557934E-2</v>
      </c>
      <c r="H3">
        <v>779656</v>
      </c>
      <c r="I3">
        <v>351798</v>
      </c>
      <c r="J3" s="1" t="s">
        <v>10</v>
      </c>
    </row>
    <row r="4" spans="1:10" x14ac:dyDescent="0.3">
      <c r="A4">
        <v>67.471140493999997</v>
      </c>
      <c r="B4">
        <v>15869952579</v>
      </c>
      <c r="C4">
        <v>251952</v>
      </c>
      <c r="D4">
        <v>89.171411683000002</v>
      </c>
      <c r="E4">
        <v>23804613930</v>
      </c>
      <c r="F4">
        <v>0</v>
      </c>
      <c r="G4">
        <v>4.9854108000000001E-2</v>
      </c>
      <c r="H4">
        <v>779656</v>
      </c>
      <c r="I4">
        <v>351798</v>
      </c>
      <c r="J4" s="1" t="s">
        <v>10</v>
      </c>
    </row>
    <row r="5" spans="1:10" x14ac:dyDescent="0.3">
      <c r="A5">
        <v>82.768066951999998</v>
      </c>
      <c r="B5">
        <v>15869952579</v>
      </c>
      <c r="C5">
        <v>251952</v>
      </c>
      <c r="D5">
        <v>80.024931605000006</v>
      </c>
      <c r="E5">
        <v>23804613930</v>
      </c>
      <c r="F5">
        <v>0</v>
      </c>
      <c r="G5">
        <v>9.7957170000000007E-3</v>
      </c>
      <c r="H5">
        <v>779656</v>
      </c>
      <c r="I5">
        <v>351798</v>
      </c>
      <c r="J5" s="1" t="s">
        <v>10</v>
      </c>
    </row>
    <row r="6" spans="1:10" x14ac:dyDescent="0.3">
      <c r="A6">
        <v>81.552397900000003</v>
      </c>
      <c r="B6">
        <v>15869952579</v>
      </c>
      <c r="C6">
        <v>251952</v>
      </c>
      <c r="D6">
        <v>65.885379469</v>
      </c>
      <c r="E6">
        <v>23804613930</v>
      </c>
      <c r="F6">
        <v>0</v>
      </c>
      <c r="G6">
        <v>8.3871450000000004E-3</v>
      </c>
      <c r="H6">
        <v>779656</v>
      </c>
      <c r="I6">
        <v>351798</v>
      </c>
      <c r="J6" s="1" t="s">
        <v>10</v>
      </c>
    </row>
    <row r="7" spans="1:10" x14ac:dyDescent="0.3">
      <c r="A7">
        <v>65.638705912000006</v>
      </c>
      <c r="B7">
        <v>15869952579</v>
      </c>
      <c r="C7">
        <v>251952</v>
      </c>
      <c r="D7">
        <v>54.058057501999997</v>
      </c>
      <c r="E7">
        <v>23804613930</v>
      </c>
      <c r="F7">
        <v>0</v>
      </c>
      <c r="G7">
        <v>8.3313940000000006E-3</v>
      </c>
      <c r="H7">
        <v>779656</v>
      </c>
      <c r="I7">
        <v>351798</v>
      </c>
      <c r="J7" s="1" t="s">
        <v>10</v>
      </c>
    </row>
    <row r="8" spans="1:10" x14ac:dyDescent="0.3">
      <c r="A8">
        <v>65.750129279999996</v>
      </c>
      <c r="B8">
        <v>15869952579</v>
      </c>
      <c r="C8">
        <v>251952</v>
      </c>
      <c r="D8">
        <v>53.605710858999998</v>
      </c>
      <c r="E8">
        <v>23804613930</v>
      </c>
      <c r="F8">
        <v>0</v>
      </c>
      <c r="G8">
        <v>1.2087775E-2</v>
      </c>
      <c r="H8">
        <v>779656</v>
      </c>
      <c r="I8">
        <v>351798</v>
      </c>
      <c r="J8" s="1" t="s">
        <v>10</v>
      </c>
    </row>
    <row r="9" spans="1:10" x14ac:dyDescent="0.3">
      <c r="A9">
        <v>58.774486875999997</v>
      </c>
      <c r="B9">
        <v>15869952579</v>
      </c>
      <c r="C9">
        <v>251952</v>
      </c>
      <c r="D9">
        <v>50.676901188000002</v>
      </c>
      <c r="E9">
        <v>23804613930</v>
      </c>
      <c r="F9">
        <v>0</v>
      </c>
      <c r="G9">
        <v>8.3672350000000006E-3</v>
      </c>
      <c r="H9">
        <v>779656</v>
      </c>
      <c r="I9">
        <v>351798</v>
      </c>
      <c r="J9" s="1" t="s">
        <v>10</v>
      </c>
    </row>
    <row r="10" spans="1:10" x14ac:dyDescent="0.3">
      <c r="A10">
        <v>56.792497363999999</v>
      </c>
      <c r="B10">
        <v>15869952579</v>
      </c>
      <c r="C10">
        <v>251952</v>
      </c>
      <c r="D10">
        <v>52.932346461000002</v>
      </c>
      <c r="E10">
        <v>23804613930</v>
      </c>
      <c r="F10">
        <v>0</v>
      </c>
      <c r="G10">
        <v>8.2688169999999995E-3</v>
      </c>
      <c r="H10">
        <v>779656</v>
      </c>
      <c r="I10">
        <v>351798</v>
      </c>
      <c r="J10" s="1" t="s">
        <v>10</v>
      </c>
    </row>
    <row r="11" spans="1:10" x14ac:dyDescent="0.3">
      <c r="A11">
        <v>53.906219049000001</v>
      </c>
      <c r="B11">
        <v>15869952579</v>
      </c>
      <c r="C11">
        <v>251952</v>
      </c>
      <c r="D11">
        <v>62.549815139000003</v>
      </c>
      <c r="E11">
        <v>23804613930</v>
      </c>
      <c r="F11">
        <v>0</v>
      </c>
      <c r="G11">
        <v>1.5383924E-2</v>
      </c>
      <c r="H11">
        <v>779656</v>
      </c>
      <c r="I11">
        <v>351798</v>
      </c>
      <c r="J1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FC24-E612-4D10-A406-E686AD047F3D}">
  <dimension ref="A1:J11"/>
  <sheetViews>
    <sheetView workbookViewId="0">
      <selection sqref="A1:J3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0.125364587</v>
      </c>
      <c r="B2">
        <v>28096707</v>
      </c>
      <c r="C2">
        <v>774190</v>
      </c>
      <c r="D2">
        <v>8.5888740000000005E-2</v>
      </c>
      <c r="E2">
        <v>19570813</v>
      </c>
      <c r="F2">
        <v>385686</v>
      </c>
      <c r="G2">
        <v>0.16506969799999999</v>
      </c>
      <c r="H2">
        <v>25478622</v>
      </c>
      <c r="I2">
        <v>1831762</v>
      </c>
      <c r="J2" s="1" t="s">
        <v>10</v>
      </c>
    </row>
    <row r="3" spans="1:10" x14ac:dyDescent="0.3">
      <c r="A3">
        <v>0.116931362</v>
      </c>
      <c r="B3">
        <v>28096707</v>
      </c>
      <c r="C3">
        <v>774190</v>
      </c>
      <c r="D3">
        <v>9.4249715999999997E-2</v>
      </c>
      <c r="E3">
        <v>19570813</v>
      </c>
      <c r="F3">
        <v>385686</v>
      </c>
      <c r="G3">
        <v>0.187301351</v>
      </c>
      <c r="H3">
        <v>25478622</v>
      </c>
      <c r="I3">
        <v>1831762</v>
      </c>
      <c r="J3" s="1" t="s">
        <v>10</v>
      </c>
    </row>
    <row r="4" spans="1:10" x14ac:dyDescent="0.3">
      <c r="A4">
        <v>0.115847626</v>
      </c>
      <c r="B4">
        <v>28096707</v>
      </c>
      <c r="C4">
        <v>774190</v>
      </c>
      <c r="D4">
        <v>8.5889878000000003E-2</v>
      </c>
      <c r="E4">
        <v>19570813</v>
      </c>
      <c r="F4">
        <v>385686</v>
      </c>
      <c r="G4">
        <v>0.167353791</v>
      </c>
      <c r="H4">
        <v>25478622</v>
      </c>
      <c r="I4">
        <v>1831762</v>
      </c>
      <c r="J4" s="1" t="s">
        <v>10</v>
      </c>
    </row>
    <row r="5" spans="1:10" x14ac:dyDescent="0.3">
      <c r="A5">
        <v>0.119716078</v>
      </c>
      <c r="B5">
        <v>28096707</v>
      </c>
      <c r="C5">
        <v>774190</v>
      </c>
      <c r="D5">
        <v>8.4047811E-2</v>
      </c>
      <c r="E5">
        <v>19570813</v>
      </c>
      <c r="F5">
        <v>385686</v>
      </c>
      <c r="G5">
        <v>0.162110901</v>
      </c>
      <c r="H5">
        <v>25478622</v>
      </c>
      <c r="I5">
        <v>1831762</v>
      </c>
      <c r="J5" s="1" t="s">
        <v>10</v>
      </c>
    </row>
    <row r="6" spans="1:10" x14ac:dyDescent="0.3">
      <c r="A6">
        <v>0.11611614200000001</v>
      </c>
      <c r="B6">
        <v>28096707</v>
      </c>
      <c r="C6">
        <v>774190</v>
      </c>
      <c r="D6">
        <v>8.3708753999999996E-2</v>
      </c>
      <c r="E6">
        <v>19570813</v>
      </c>
      <c r="F6">
        <v>385686</v>
      </c>
      <c r="G6">
        <v>0.17175870700000001</v>
      </c>
      <c r="H6">
        <v>25478622</v>
      </c>
      <c r="I6">
        <v>1831762</v>
      </c>
      <c r="J6" s="1" t="s">
        <v>10</v>
      </c>
    </row>
    <row r="7" spans="1:10" x14ac:dyDescent="0.3">
      <c r="A7">
        <v>0.11454088599999999</v>
      </c>
      <c r="B7">
        <v>28096707</v>
      </c>
      <c r="C7">
        <v>774190</v>
      </c>
      <c r="D7">
        <v>0.10557404099999999</v>
      </c>
      <c r="E7">
        <v>19570813</v>
      </c>
      <c r="F7">
        <v>385686</v>
      </c>
      <c r="G7">
        <v>0.112511086</v>
      </c>
      <c r="H7">
        <v>25478622</v>
      </c>
      <c r="I7">
        <v>1831762</v>
      </c>
      <c r="J7" s="1" t="s">
        <v>10</v>
      </c>
    </row>
    <row r="8" spans="1:10" x14ac:dyDescent="0.3">
      <c r="A8">
        <v>0.114626219</v>
      </c>
      <c r="B8">
        <v>28096707</v>
      </c>
      <c r="C8">
        <v>774190</v>
      </c>
      <c r="D8">
        <v>8.9948907999999994E-2</v>
      </c>
      <c r="E8">
        <v>19570813</v>
      </c>
      <c r="F8">
        <v>385686</v>
      </c>
      <c r="G8">
        <v>0.16341821000000001</v>
      </c>
      <c r="H8">
        <v>25478622</v>
      </c>
      <c r="I8">
        <v>1831762</v>
      </c>
      <c r="J8" s="1" t="s">
        <v>10</v>
      </c>
    </row>
    <row r="9" spans="1:10" x14ac:dyDescent="0.3">
      <c r="A9">
        <v>0.121527424</v>
      </c>
      <c r="B9">
        <v>28096707</v>
      </c>
      <c r="C9">
        <v>774190</v>
      </c>
      <c r="D9">
        <v>9.3879937999999996E-2</v>
      </c>
      <c r="E9">
        <v>19570813</v>
      </c>
      <c r="F9">
        <v>385686</v>
      </c>
      <c r="G9">
        <v>0.17017320999999999</v>
      </c>
      <c r="H9">
        <v>25478622</v>
      </c>
      <c r="I9">
        <v>1831762</v>
      </c>
      <c r="J9" s="1" t="s">
        <v>10</v>
      </c>
    </row>
    <row r="10" spans="1:10" x14ac:dyDescent="0.3">
      <c r="A10">
        <v>0.117523576</v>
      </c>
      <c r="B10">
        <v>28096707</v>
      </c>
      <c r="C10">
        <v>774190</v>
      </c>
      <c r="D10">
        <v>8.4783386000000002E-2</v>
      </c>
      <c r="E10">
        <v>19570813</v>
      </c>
      <c r="F10">
        <v>385686</v>
      </c>
      <c r="G10">
        <v>0.16398368699999999</v>
      </c>
      <c r="H10">
        <v>25478622</v>
      </c>
      <c r="I10">
        <v>1831762</v>
      </c>
      <c r="J10" s="1" t="s">
        <v>10</v>
      </c>
    </row>
    <row r="11" spans="1:10" x14ac:dyDescent="0.3">
      <c r="A11">
        <v>0.11626689799999999</v>
      </c>
      <c r="B11">
        <v>28096707</v>
      </c>
      <c r="C11">
        <v>774190</v>
      </c>
      <c r="D11">
        <v>8.4545591000000003E-2</v>
      </c>
      <c r="E11">
        <v>19570813</v>
      </c>
      <c r="F11">
        <v>385686</v>
      </c>
      <c r="G11">
        <v>0.17552817200000001</v>
      </c>
      <c r="H11">
        <v>25478622</v>
      </c>
      <c r="I11">
        <v>1831762</v>
      </c>
      <c r="J1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5832-394A-4E26-8673-856E052B5238}">
  <dimension ref="A1:J11"/>
  <sheetViews>
    <sheetView zoomScaleNormal="100" workbookViewId="0">
      <selection sqref="A1:J3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0.927480745</v>
      </c>
      <c r="B2">
        <v>126591977</v>
      </c>
      <c r="C2">
        <v>4457379</v>
      </c>
      <c r="D2">
        <v>0.364909384</v>
      </c>
      <c r="E2">
        <v>72870253</v>
      </c>
      <c r="F2">
        <v>1756362</v>
      </c>
      <c r="G2">
        <v>2.7829741459999999</v>
      </c>
      <c r="H2">
        <v>538778054</v>
      </c>
      <c r="I2">
        <v>11383160</v>
      </c>
      <c r="J2" s="1" t="s">
        <v>10</v>
      </c>
    </row>
    <row r="3" spans="1:10" x14ac:dyDescent="0.3">
      <c r="A3">
        <v>0.90766687400000001</v>
      </c>
      <c r="B3">
        <v>126591977</v>
      </c>
      <c r="C3">
        <v>4457379</v>
      </c>
      <c r="D3">
        <v>0.320589438</v>
      </c>
      <c r="E3">
        <v>72870253</v>
      </c>
      <c r="F3">
        <v>1756362</v>
      </c>
      <c r="G3">
        <v>2.8423116500000001</v>
      </c>
      <c r="H3">
        <v>538778054</v>
      </c>
      <c r="I3">
        <v>11383160</v>
      </c>
      <c r="J3" s="1" t="s">
        <v>10</v>
      </c>
    </row>
    <row r="4" spans="1:10" x14ac:dyDescent="0.3">
      <c r="A4">
        <v>0.61253867799999995</v>
      </c>
      <c r="B4">
        <v>126591977</v>
      </c>
      <c r="C4">
        <v>4457379</v>
      </c>
      <c r="D4">
        <v>0.30822632</v>
      </c>
      <c r="E4">
        <v>72870253</v>
      </c>
      <c r="F4">
        <v>1756362</v>
      </c>
      <c r="G4">
        <v>2.951309841</v>
      </c>
      <c r="H4">
        <v>538778054</v>
      </c>
      <c r="I4">
        <v>11383160</v>
      </c>
      <c r="J4" s="1" t="s">
        <v>10</v>
      </c>
    </row>
    <row r="5" spans="1:10" x14ac:dyDescent="0.3">
      <c r="A5">
        <v>0.57893036200000003</v>
      </c>
      <c r="B5">
        <v>126591977</v>
      </c>
      <c r="C5">
        <v>4457379</v>
      </c>
      <c r="D5">
        <v>0.31486185300000002</v>
      </c>
      <c r="E5">
        <v>72870253</v>
      </c>
      <c r="F5">
        <v>1756362</v>
      </c>
      <c r="G5">
        <v>3.911938669</v>
      </c>
      <c r="H5">
        <v>538778054</v>
      </c>
      <c r="I5">
        <v>11383160</v>
      </c>
      <c r="J5" s="1" t="s">
        <v>10</v>
      </c>
    </row>
    <row r="6" spans="1:10" x14ac:dyDescent="0.3">
      <c r="A6">
        <v>0.63386295100000001</v>
      </c>
      <c r="B6">
        <v>126591977</v>
      </c>
      <c r="C6">
        <v>4457379</v>
      </c>
      <c r="D6">
        <v>0.30414112100000001</v>
      </c>
      <c r="E6">
        <v>72870253</v>
      </c>
      <c r="F6">
        <v>1756362</v>
      </c>
      <c r="G6">
        <v>2.5957729199999999</v>
      </c>
      <c r="H6">
        <v>538778054</v>
      </c>
      <c r="I6">
        <v>11383160</v>
      </c>
      <c r="J6" s="1" t="s">
        <v>10</v>
      </c>
    </row>
    <row r="7" spans="1:10" x14ac:dyDescent="0.3">
      <c r="A7">
        <v>0.51343689800000003</v>
      </c>
      <c r="B7">
        <v>126591977</v>
      </c>
      <c r="C7">
        <v>4457379</v>
      </c>
      <c r="D7">
        <v>0.320083695</v>
      </c>
      <c r="E7">
        <v>72870253</v>
      </c>
      <c r="F7">
        <v>1756362</v>
      </c>
      <c r="G7">
        <v>3.814792733</v>
      </c>
      <c r="H7">
        <v>538778054</v>
      </c>
      <c r="I7">
        <v>11383160</v>
      </c>
      <c r="J7" s="1" t="s">
        <v>10</v>
      </c>
    </row>
    <row r="8" spans="1:10" x14ac:dyDescent="0.3">
      <c r="A8">
        <v>0.49395867199999999</v>
      </c>
      <c r="B8">
        <v>126591977</v>
      </c>
      <c r="C8">
        <v>4457379</v>
      </c>
      <c r="D8">
        <v>0.75795891400000004</v>
      </c>
      <c r="E8">
        <v>72870253</v>
      </c>
      <c r="F8">
        <v>1756362</v>
      </c>
      <c r="G8">
        <v>2.3608952959999998</v>
      </c>
      <c r="H8">
        <v>538778054</v>
      </c>
      <c r="I8">
        <v>11383160</v>
      </c>
      <c r="J8" s="1" t="s">
        <v>10</v>
      </c>
    </row>
    <row r="9" spans="1:10" x14ac:dyDescent="0.3">
      <c r="A9">
        <v>0.57917612200000002</v>
      </c>
      <c r="B9">
        <v>126591977</v>
      </c>
      <c r="C9">
        <v>4457379</v>
      </c>
      <c r="D9">
        <v>0.31332357500000002</v>
      </c>
      <c r="E9">
        <v>72870253</v>
      </c>
      <c r="F9">
        <v>1756362</v>
      </c>
      <c r="G9">
        <v>5.893715984</v>
      </c>
      <c r="H9">
        <v>538778054</v>
      </c>
      <c r="I9">
        <v>11383160</v>
      </c>
      <c r="J9" s="1" t="s">
        <v>10</v>
      </c>
    </row>
    <row r="10" spans="1:10" x14ac:dyDescent="0.3">
      <c r="A10">
        <v>0.51065673199999995</v>
      </c>
      <c r="B10">
        <v>126591977</v>
      </c>
      <c r="C10">
        <v>4457379</v>
      </c>
      <c r="D10">
        <v>0.31824106000000002</v>
      </c>
      <c r="E10">
        <v>72870253</v>
      </c>
      <c r="F10">
        <v>1756362</v>
      </c>
      <c r="G10">
        <v>8.5073759439999996</v>
      </c>
      <c r="H10">
        <v>538778054</v>
      </c>
      <c r="I10">
        <v>11383160</v>
      </c>
      <c r="J10" s="1" t="s">
        <v>10</v>
      </c>
    </row>
    <row r="11" spans="1:10" x14ac:dyDescent="0.3">
      <c r="A11">
        <v>0.49489222100000002</v>
      </c>
      <c r="B11">
        <v>126591977</v>
      </c>
      <c r="C11">
        <v>4457379</v>
      </c>
      <c r="D11">
        <v>0.31843391399999998</v>
      </c>
      <c r="E11">
        <v>72870253</v>
      </c>
      <c r="F11">
        <v>1756362</v>
      </c>
      <c r="G11">
        <v>8.7460611480000008</v>
      </c>
      <c r="H11">
        <v>538778054</v>
      </c>
      <c r="I11">
        <v>11383160</v>
      </c>
      <c r="J11" s="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C060-B7C3-4FCE-A2AE-EEF952B4BC56}">
  <dimension ref="A1:J21"/>
  <sheetViews>
    <sheetView workbookViewId="0">
      <selection sqref="A1:J6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4.5613600000000004E-3</v>
      </c>
      <c r="B2">
        <v>914</v>
      </c>
      <c r="C2">
        <v>599</v>
      </c>
      <c r="D2">
        <v>2.4121E-4</v>
      </c>
      <c r="E2">
        <v>611</v>
      </c>
      <c r="F2">
        <v>0</v>
      </c>
      <c r="G2">
        <v>2.0764500000000001E-4</v>
      </c>
      <c r="H2">
        <v>1215</v>
      </c>
      <c r="I2">
        <v>543</v>
      </c>
      <c r="J2" s="1" t="s">
        <v>10</v>
      </c>
    </row>
    <row r="3" spans="1:10" x14ac:dyDescent="0.3">
      <c r="A3">
        <v>1.2800100000000001E-4</v>
      </c>
      <c r="B3">
        <v>914</v>
      </c>
      <c r="C3">
        <v>599</v>
      </c>
      <c r="D3">
        <v>1.3027500000000001E-4</v>
      </c>
      <c r="E3">
        <v>611</v>
      </c>
      <c r="F3">
        <v>0</v>
      </c>
      <c r="G3">
        <v>1.8489E-4</v>
      </c>
      <c r="H3">
        <v>1215</v>
      </c>
      <c r="I3">
        <v>543</v>
      </c>
      <c r="J3" s="1" t="s">
        <v>10</v>
      </c>
    </row>
    <row r="4" spans="1:10" x14ac:dyDescent="0.3">
      <c r="A4">
        <v>1.7237400000000001E-4</v>
      </c>
      <c r="B4">
        <v>914</v>
      </c>
      <c r="C4">
        <v>599</v>
      </c>
      <c r="D4">
        <v>1.7351199999999999E-4</v>
      </c>
      <c r="E4">
        <v>611</v>
      </c>
      <c r="F4">
        <v>0</v>
      </c>
      <c r="G4">
        <v>1.6839200000000001E-4</v>
      </c>
      <c r="H4">
        <v>1215</v>
      </c>
      <c r="I4">
        <v>543</v>
      </c>
      <c r="J4" s="1" t="s">
        <v>10</v>
      </c>
    </row>
    <row r="5" spans="1:10" x14ac:dyDescent="0.3">
      <c r="A5">
        <v>1.43929E-4</v>
      </c>
      <c r="B5">
        <v>914</v>
      </c>
      <c r="C5">
        <v>599</v>
      </c>
      <c r="D5">
        <v>1.4222200000000001E-4</v>
      </c>
      <c r="E5">
        <v>611</v>
      </c>
      <c r="F5">
        <v>0</v>
      </c>
      <c r="G5">
        <v>1.21173E-4</v>
      </c>
      <c r="H5">
        <v>1215</v>
      </c>
      <c r="I5">
        <v>543</v>
      </c>
      <c r="J5" s="1" t="s">
        <v>10</v>
      </c>
    </row>
    <row r="6" spans="1:10" x14ac:dyDescent="0.3">
      <c r="A6">
        <v>1.14916E-4</v>
      </c>
      <c r="B6">
        <v>914</v>
      </c>
      <c r="C6">
        <v>599</v>
      </c>
      <c r="D6">
        <v>1.1377799999999999E-4</v>
      </c>
      <c r="E6">
        <v>611</v>
      </c>
      <c r="F6">
        <v>0</v>
      </c>
      <c r="G6">
        <v>1.3937800000000001E-4</v>
      </c>
      <c r="H6">
        <v>1215</v>
      </c>
      <c r="I6">
        <v>543</v>
      </c>
      <c r="J6" s="1" t="s">
        <v>10</v>
      </c>
    </row>
    <row r="7" spans="1:10" x14ac:dyDescent="0.3">
      <c r="A7">
        <v>1.22881E-4</v>
      </c>
      <c r="B7">
        <v>914</v>
      </c>
      <c r="C7">
        <v>599</v>
      </c>
      <c r="D7">
        <v>1.1320900000000001E-4</v>
      </c>
      <c r="E7">
        <v>611</v>
      </c>
      <c r="F7">
        <v>0</v>
      </c>
      <c r="G7">
        <v>1.22311E-4</v>
      </c>
      <c r="H7">
        <v>1215</v>
      </c>
      <c r="I7">
        <v>543</v>
      </c>
      <c r="J7" s="1" t="s">
        <v>10</v>
      </c>
    </row>
    <row r="8" spans="1:10" x14ac:dyDescent="0.3">
      <c r="A8">
        <v>1.36534E-4</v>
      </c>
      <c r="B8">
        <v>914</v>
      </c>
      <c r="C8">
        <v>599</v>
      </c>
      <c r="D8">
        <v>1.6384E-4</v>
      </c>
      <c r="E8">
        <v>611</v>
      </c>
      <c r="F8">
        <v>0</v>
      </c>
      <c r="G8">
        <v>1.5815100000000001E-4</v>
      </c>
      <c r="H8">
        <v>1215</v>
      </c>
      <c r="I8">
        <v>543</v>
      </c>
      <c r="J8" s="1" t="s">
        <v>10</v>
      </c>
    </row>
    <row r="9" spans="1:10" x14ac:dyDescent="0.3">
      <c r="A9">
        <v>1.2287999999999999E-4</v>
      </c>
      <c r="B9">
        <v>914</v>
      </c>
      <c r="C9">
        <v>599</v>
      </c>
      <c r="D9">
        <v>1.16623E-4</v>
      </c>
      <c r="E9">
        <v>611</v>
      </c>
      <c r="F9">
        <v>0</v>
      </c>
      <c r="G9">
        <v>1.3482699999999999E-4</v>
      </c>
      <c r="H9">
        <v>1215</v>
      </c>
      <c r="I9">
        <v>543</v>
      </c>
      <c r="J9" s="1" t="s">
        <v>10</v>
      </c>
    </row>
    <row r="10" spans="1:10" x14ac:dyDescent="0.3">
      <c r="A10">
        <v>1.18329E-4</v>
      </c>
      <c r="B10">
        <v>914</v>
      </c>
      <c r="C10">
        <v>599</v>
      </c>
      <c r="D10">
        <v>2.32675E-4</v>
      </c>
      <c r="E10">
        <v>611</v>
      </c>
      <c r="F10">
        <v>0</v>
      </c>
      <c r="G10">
        <v>1.7863199999999999E-4</v>
      </c>
      <c r="H10">
        <v>1215</v>
      </c>
      <c r="I10">
        <v>543</v>
      </c>
      <c r="J10" s="1" t="s">
        <v>10</v>
      </c>
    </row>
    <row r="11" spans="1:10" x14ac:dyDescent="0.3">
      <c r="A11">
        <v>1.6668400000000001E-4</v>
      </c>
      <c r="B11">
        <v>914</v>
      </c>
      <c r="C11">
        <v>599</v>
      </c>
      <c r="D11">
        <v>1.6156499999999999E-4</v>
      </c>
      <c r="E11">
        <v>611</v>
      </c>
      <c r="F11">
        <v>0</v>
      </c>
      <c r="G11">
        <v>1.62134E-4</v>
      </c>
      <c r="H11">
        <v>1215</v>
      </c>
      <c r="I11">
        <v>543</v>
      </c>
      <c r="J11" s="1" t="s">
        <v>10</v>
      </c>
    </row>
    <row r="12" spans="1:10" x14ac:dyDescent="0.3">
      <c r="A12">
        <v>1.62134E-4</v>
      </c>
      <c r="B12">
        <v>914</v>
      </c>
      <c r="C12">
        <v>599</v>
      </c>
      <c r="D12">
        <v>1.36534E-4</v>
      </c>
      <c r="E12">
        <v>611</v>
      </c>
      <c r="F12">
        <v>0</v>
      </c>
      <c r="G12">
        <v>1.29138E-4</v>
      </c>
      <c r="H12">
        <v>1215</v>
      </c>
      <c r="I12">
        <v>543</v>
      </c>
      <c r="J12" s="1" t="s">
        <v>10</v>
      </c>
    </row>
    <row r="13" spans="1:10" x14ac:dyDescent="0.3">
      <c r="A13">
        <v>1.2970599999999999E-4</v>
      </c>
      <c r="B13">
        <v>914</v>
      </c>
      <c r="C13">
        <v>599</v>
      </c>
      <c r="D13">
        <v>1.19467E-4</v>
      </c>
      <c r="E13">
        <v>611</v>
      </c>
      <c r="F13">
        <v>0</v>
      </c>
      <c r="G13">
        <v>1.1320900000000001E-4</v>
      </c>
      <c r="H13">
        <v>1215</v>
      </c>
      <c r="I13">
        <v>543</v>
      </c>
      <c r="J13" s="1" t="s">
        <v>10</v>
      </c>
    </row>
    <row r="14" spans="1:10" x14ac:dyDescent="0.3">
      <c r="A14">
        <v>1.1264000000000001E-4</v>
      </c>
      <c r="B14">
        <v>914</v>
      </c>
      <c r="C14">
        <v>599</v>
      </c>
      <c r="D14">
        <v>1.19467E-4</v>
      </c>
      <c r="E14">
        <v>611</v>
      </c>
      <c r="F14">
        <v>0</v>
      </c>
      <c r="G14">
        <v>1.2856900000000001E-4</v>
      </c>
      <c r="H14">
        <v>1215</v>
      </c>
      <c r="I14">
        <v>543</v>
      </c>
      <c r="J14" s="1" t="s">
        <v>10</v>
      </c>
    </row>
    <row r="15" spans="1:10" x14ac:dyDescent="0.3">
      <c r="A15">
        <v>1.20605E-4</v>
      </c>
      <c r="B15">
        <v>914</v>
      </c>
      <c r="C15">
        <v>599</v>
      </c>
      <c r="D15">
        <v>1.1548399999999999E-4</v>
      </c>
      <c r="E15">
        <v>611</v>
      </c>
      <c r="F15">
        <v>0</v>
      </c>
      <c r="G15">
        <v>1.1320900000000001E-4</v>
      </c>
      <c r="H15">
        <v>1215</v>
      </c>
      <c r="I15">
        <v>543</v>
      </c>
      <c r="J15" s="1" t="s">
        <v>10</v>
      </c>
    </row>
    <row r="16" spans="1:10" x14ac:dyDescent="0.3">
      <c r="A16">
        <v>1.08658E-4</v>
      </c>
      <c r="B16">
        <v>914</v>
      </c>
      <c r="C16">
        <v>599</v>
      </c>
      <c r="D16">
        <v>1.3937800000000001E-4</v>
      </c>
      <c r="E16">
        <v>611</v>
      </c>
      <c r="F16">
        <v>0</v>
      </c>
      <c r="G16">
        <v>1.21742E-4</v>
      </c>
      <c r="H16">
        <v>1215</v>
      </c>
      <c r="I16">
        <v>543</v>
      </c>
      <c r="J16" s="1" t="s">
        <v>10</v>
      </c>
    </row>
    <row r="17" spans="1:10" x14ac:dyDescent="0.3">
      <c r="A17">
        <v>1.16622E-4</v>
      </c>
      <c r="B17">
        <v>914</v>
      </c>
      <c r="C17">
        <v>599</v>
      </c>
      <c r="D17">
        <v>1.3824099999999999E-4</v>
      </c>
      <c r="E17">
        <v>611</v>
      </c>
      <c r="F17">
        <v>0</v>
      </c>
      <c r="G17">
        <v>1.72373E-4</v>
      </c>
      <c r="H17">
        <v>1215</v>
      </c>
      <c r="I17">
        <v>543</v>
      </c>
      <c r="J17" s="1" t="s">
        <v>10</v>
      </c>
    </row>
    <row r="18" spans="1:10" x14ac:dyDescent="0.3">
      <c r="A18">
        <v>1.5132399999999999E-4</v>
      </c>
      <c r="B18">
        <v>914</v>
      </c>
      <c r="C18">
        <v>599</v>
      </c>
      <c r="D18">
        <v>1.4336000000000001E-4</v>
      </c>
      <c r="E18">
        <v>611</v>
      </c>
      <c r="F18">
        <v>0</v>
      </c>
      <c r="G18">
        <v>1.58152E-4</v>
      </c>
      <c r="H18">
        <v>1215</v>
      </c>
      <c r="I18">
        <v>543</v>
      </c>
      <c r="J18" s="1" t="s">
        <v>10</v>
      </c>
    </row>
    <row r="19" spans="1:10" x14ac:dyDescent="0.3">
      <c r="A19">
        <v>2.1788499999999999E-4</v>
      </c>
      <c r="B19">
        <v>914</v>
      </c>
      <c r="C19">
        <v>599</v>
      </c>
      <c r="D19">
        <v>1.21173E-4</v>
      </c>
      <c r="E19">
        <v>611</v>
      </c>
      <c r="F19">
        <v>0</v>
      </c>
      <c r="G19">
        <v>1.3596499999999999E-4</v>
      </c>
      <c r="H19">
        <v>1215</v>
      </c>
      <c r="I19">
        <v>543</v>
      </c>
      <c r="J19" s="1" t="s">
        <v>10</v>
      </c>
    </row>
    <row r="20" spans="1:10" x14ac:dyDescent="0.3">
      <c r="A20">
        <v>1.2743100000000001E-4</v>
      </c>
      <c r="B20">
        <v>914</v>
      </c>
      <c r="C20">
        <v>599</v>
      </c>
      <c r="D20">
        <v>1.7976900000000001E-4</v>
      </c>
      <c r="E20">
        <v>611</v>
      </c>
      <c r="F20">
        <v>0</v>
      </c>
      <c r="G20">
        <v>1.4336000000000001E-4</v>
      </c>
      <c r="H20">
        <v>1215</v>
      </c>
      <c r="I20">
        <v>543</v>
      </c>
      <c r="J20" s="1" t="s">
        <v>10</v>
      </c>
    </row>
    <row r="21" spans="1:10" x14ac:dyDescent="0.3">
      <c r="A21">
        <v>1.10933E-4</v>
      </c>
      <c r="B21">
        <v>914</v>
      </c>
      <c r="C21">
        <v>599</v>
      </c>
      <c r="D21">
        <v>1.18329E-4</v>
      </c>
      <c r="E21">
        <v>611</v>
      </c>
      <c r="F21">
        <v>0</v>
      </c>
      <c r="G21">
        <v>1.31414E-4</v>
      </c>
      <c r="H21">
        <v>1215</v>
      </c>
      <c r="I21">
        <v>543</v>
      </c>
      <c r="J2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E726-CAF9-43AE-B779-66835875076E}">
  <dimension ref="A1:J2"/>
  <sheetViews>
    <sheetView workbookViewId="0"/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5.8533090000000001E-3</v>
      </c>
      <c r="B2">
        <v>840</v>
      </c>
      <c r="C2">
        <v>110</v>
      </c>
      <c r="D2">
        <v>7.4012600000000002E-4</v>
      </c>
      <c r="E2">
        <v>902</v>
      </c>
      <c r="F2">
        <v>0</v>
      </c>
      <c r="G2">
        <v>2.0081799999999999E-4</v>
      </c>
      <c r="H2">
        <v>889</v>
      </c>
      <c r="I2">
        <v>235</v>
      </c>
      <c r="J2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3B15-817F-495D-A8A1-F47E2CE3EDF4}">
  <dimension ref="A1:J21"/>
  <sheetViews>
    <sheetView workbookViewId="0"/>
  </sheetViews>
  <sheetFormatPr defaultRowHeight="14.4" x14ac:dyDescent="0.3"/>
  <cols>
    <col min="1" max="1" width="12.6640625" bestFit="1" customWidth="1"/>
    <col min="2" max="2" width="18.5546875" bestFit="1" customWidth="1"/>
    <col min="3" max="3" width="22.77734375" bestFit="1" customWidth="1"/>
    <col min="4" max="4" width="13.44140625" bestFit="1" customWidth="1"/>
    <col min="5" max="5" width="19.44140625" bestFit="1" customWidth="1"/>
    <col min="6" max="6" width="23.6640625" bestFit="1" customWidth="1"/>
    <col min="7" max="7" width="13.21875" bestFit="1" customWidth="1"/>
    <col min="8" max="8" width="19.109375" bestFit="1" customWidth="1"/>
    <col min="9" max="9" width="23.33203125" bestFit="1" customWidth="1"/>
    <col min="10" max="10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5.9157701E-2</v>
      </c>
      <c r="B2">
        <v>897778</v>
      </c>
      <c r="C2">
        <v>67207</v>
      </c>
      <c r="D2">
        <v>4.7734965999999997E-2</v>
      </c>
      <c r="E2">
        <v>896846</v>
      </c>
      <c r="F2">
        <v>52470</v>
      </c>
      <c r="G2">
        <v>3.3014375999999998E-2</v>
      </c>
      <c r="H2">
        <v>989069</v>
      </c>
      <c r="I2">
        <v>94020</v>
      </c>
      <c r="J2" s="1" t="s">
        <v>10</v>
      </c>
    </row>
    <row r="3" spans="1:10" x14ac:dyDescent="0.3">
      <c r="A3">
        <v>1.7642406999999999E-2</v>
      </c>
      <c r="B3">
        <v>897778</v>
      </c>
      <c r="C3">
        <v>67207</v>
      </c>
      <c r="D3">
        <v>1.5956787E-2</v>
      </c>
      <c r="E3">
        <v>896846</v>
      </c>
      <c r="F3">
        <v>52470</v>
      </c>
      <c r="G3">
        <v>1.8556045E-2</v>
      </c>
      <c r="H3">
        <v>989069</v>
      </c>
      <c r="I3">
        <v>94020</v>
      </c>
      <c r="J3" s="1" t="s">
        <v>10</v>
      </c>
    </row>
    <row r="4" spans="1:10" x14ac:dyDescent="0.3">
      <c r="A4">
        <v>1.2964995999999999E-2</v>
      </c>
      <c r="B4">
        <v>897778</v>
      </c>
      <c r="C4">
        <v>67207</v>
      </c>
      <c r="D4">
        <v>2.5670009000000001E-2</v>
      </c>
      <c r="E4">
        <v>896846</v>
      </c>
      <c r="F4">
        <v>52470</v>
      </c>
      <c r="G4">
        <v>1.7908079E-2</v>
      </c>
      <c r="H4">
        <v>989069</v>
      </c>
      <c r="I4">
        <v>94020</v>
      </c>
      <c r="J4" s="1" t="s">
        <v>10</v>
      </c>
    </row>
    <row r="5" spans="1:10" x14ac:dyDescent="0.3">
      <c r="A5">
        <v>1.2648693000000001E-2</v>
      </c>
      <c r="B5">
        <v>897778</v>
      </c>
      <c r="C5">
        <v>67207</v>
      </c>
      <c r="D5">
        <v>2.6831113E-2</v>
      </c>
      <c r="E5">
        <v>896846</v>
      </c>
      <c r="F5">
        <v>52470</v>
      </c>
      <c r="G5">
        <v>2.3889954000000001E-2</v>
      </c>
      <c r="H5">
        <v>989069</v>
      </c>
      <c r="I5">
        <v>94020</v>
      </c>
      <c r="J5" s="1" t="s">
        <v>10</v>
      </c>
    </row>
    <row r="6" spans="1:10" x14ac:dyDescent="0.3">
      <c r="A6">
        <v>1.2476889E-2</v>
      </c>
      <c r="B6">
        <v>897778</v>
      </c>
      <c r="C6">
        <v>67207</v>
      </c>
      <c r="D6">
        <v>1.8640809000000001E-2</v>
      </c>
      <c r="E6">
        <v>896846</v>
      </c>
      <c r="F6">
        <v>52470</v>
      </c>
      <c r="G6">
        <v>1.5633088999999999E-2</v>
      </c>
      <c r="H6">
        <v>989069</v>
      </c>
      <c r="I6">
        <v>94020</v>
      </c>
      <c r="J6" s="1" t="s">
        <v>10</v>
      </c>
    </row>
    <row r="7" spans="1:10" x14ac:dyDescent="0.3">
      <c r="A7">
        <v>1.3913904E-2</v>
      </c>
      <c r="B7">
        <v>897778</v>
      </c>
      <c r="C7">
        <v>67207</v>
      </c>
      <c r="D7">
        <v>1.9198320000000001E-2</v>
      </c>
      <c r="E7">
        <v>896846</v>
      </c>
      <c r="F7">
        <v>52470</v>
      </c>
      <c r="G7">
        <v>1.5040306E-2</v>
      </c>
      <c r="H7">
        <v>989069</v>
      </c>
      <c r="I7">
        <v>94020</v>
      </c>
      <c r="J7" s="1" t="s">
        <v>10</v>
      </c>
    </row>
    <row r="8" spans="1:10" x14ac:dyDescent="0.3">
      <c r="A8">
        <v>2.4064603E-2</v>
      </c>
      <c r="B8">
        <v>897778</v>
      </c>
      <c r="C8">
        <v>67207</v>
      </c>
      <c r="D8">
        <v>2.7834066000000001E-2</v>
      </c>
      <c r="E8">
        <v>896846</v>
      </c>
      <c r="F8">
        <v>52470</v>
      </c>
      <c r="G8">
        <v>3.1175723999999998E-2</v>
      </c>
      <c r="H8">
        <v>989069</v>
      </c>
      <c r="I8">
        <v>94020</v>
      </c>
      <c r="J8" s="1" t="s">
        <v>10</v>
      </c>
    </row>
    <row r="9" spans="1:10" x14ac:dyDescent="0.3">
      <c r="A9">
        <v>2.5854899000000001E-2</v>
      </c>
      <c r="B9">
        <v>897778</v>
      </c>
      <c r="C9">
        <v>67207</v>
      </c>
      <c r="D9">
        <v>2.7051274E-2</v>
      </c>
      <c r="E9">
        <v>896846</v>
      </c>
      <c r="F9">
        <v>52470</v>
      </c>
      <c r="G9">
        <v>2.2034234999999999E-2</v>
      </c>
      <c r="H9">
        <v>989069</v>
      </c>
      <c r="I9">
        <v>94020</v>
      </c>
      <c r="J9" s="1" t="s">
        <v>10</v>
      </c>
    </row>
    <row r="10" spans="1:10" x14ac:dyDescent="0.3">
      <c r="A10">
        <v>1.0707642E-2</v>
      </c>
      <c r="B10">
        <v>897778</v>
      </c>
      <c r="C10">
        <v>67207</v>
      </c>
      <c r="D10">
        <v>1.7359100999999998E-2</v>
      </c>
      <c r="E10">
        <v>896846</v>
      </c>
      <c r="F10">
        <v>52470</v>
      </c>
      <c r="G10">
        <v>2.1409026000000001E-2</v>
      </c>
      <c r="H10">
        <v>989069</v>
      </c>
      <c r="I10">
        <v>94020</v>
      </c>
      <c r="J10" s="1" t="s">
        <v>10</v>
      </c>
    </row>
    <row r="11" spans="1:10" x14ac:dyDescent="0.3">
      <c r="A11">
        <v>1.6320877000000001E-2</v>
      </c>
      <c r="B11">
        <v>897778</v>
      </c>
      <c r="C11">
        <v>67207</v>
      </c>
      <c r="D11">
        <v>2.2548512E-2</v>
      </c>
      <c r="E11">
        <v>896846</v>
      </c>
      <c r="F11">
        <v>52470</v>
      </c>
      <c r="G11">
        <v>2.1219017E-2</v>
      </c>
      <c r="H11">
        <v>989069</v>
      </c>
      <c r="I11">
        <v>94020</v>
      </c>
      <c r="J11" s="1" t="s">
        <v>10</v>
      </c>
    </row>
    <row r="12" spans="1:10" x14ac:dyDescent="0.3">
      <c r="A12">
        <v>1.7225411E-2</v>
      </c>
      <c r="B12">
        <v>897778</v>
      </c>
      <c r="C12">
        <v>67207</v>
      </c>
      <c r="D12">
        <v>2.8736893999999999E-2</v>
      </c>
      <c r="E12">
        <v>896846</v>
      </c>
      <c r="F12">
        <v>52470</v>
      </c>
      <c r="G12">
        <v>1.5559702E-2</v>
      </c>
      <c r="H12">
        <v>989069</v>
      </c>
      <c r="I12">
        <v>94020</v>
      </c>
      <c r="J12" s="1" t="s">
        <v>10</v>
      </c>
    </row>
    <row r="13" spans="1:10" x14ac:dyDescent="0.3">
      <c r="A13">
        <v>1.2342631E-2</v>
      </c>
      <c r="B13">
        <v>897778</v>
      </c>
      <c r="C13">
        <v>67207</v>
      </c>
      <c r="D13">
        <v>1.8426906E-2</v>
      </c>
      <c r="E13">
        <v>896846</v>
      </c>
      <c r="F13">
        <v>52470</v>
      </c>
      <c r="G13">
        <v>1.4960662E-2</v>
      </c>
      <c r="H13">
        <v>989069</v>
      </c>
      <c r="I13">
        <v>94020</v>
      </c>
      <c r="J13" s="1" t="s">
        <v>10</v>
      </c>
    </row>
    <row r="14" spans="1:10" x14ac:dyDescent="0.3">
      <c r="A14">
        <v>1.0972176E-2</v>
      </c>
      <c r="B14">
        <v>897778</v>
      </c>
      <c r="C14">
        <v>67207</v>
      </c>
      <c r="D14">
        <v>1.8195368E-2</v>
      </c>
      <c r="E14">
        <v>896846</v>
      </c>
      <c r="F14">
        <v>52470</v>
      </c>
      <c r="G14">
        <v>2.0964153999999999E-2</v>
      </c>
      <c r="H14">
        <v>989069</v>
      </c>
      <c r="I14">
        <v>94020</v>
      </c>
      <c r="J14" s="1" t="s">
        <v>10</v>
      </c>
    </row>
    <row r="15" spans="1:10" x14ac:dyDescent="0.3">
      <c r="A15">
        <v>1.8132221E-2</v>
      </c>
      <c r="B15">
        <v>897778</v>
      </c>
      <c r="C15">
        <v>67207</v>
      </c>
      <c r="D15">
        <v>3.4396208999999997E-2</v>
      </c>
      <c r="E15">
        <v>896846</v>
      </c>
      <c r="F15">
        <v>52470</v>
      </c>
      <c r="G15">
        <v>3.4371178000000002E-2</v>
      </c>
      <c r="H15">
        <v>989069</v>
      </c>
      <c r="I15">
        <v>94020</v>
      </c>
      <c r="J15" s="1" t="s">
        <v>10</v>
      </c>
    </row>
    <row r="16" spans="1:10" x14ac:dyDescent="0.3">
      <c r="A16">
        <v>2.0823069E-2</v>
      </c>
      <c r="B16">
        <v>897778</v>
      </c>
      <c r="C16">
        <v>67207</v>
      </c>
      <c r="D16">
        <v>2.7055824999999999E-2</v>
      </c>
      <c r="E16">
        <v>896846</v>
      </c>
      <c r="F16">
        <v>52470</v>
      </c>
      <c r="G16">
        <v>2.2231071000000002E-2</v>
      </c>
      <c r="H16">
        <v>989069</v>
      </c>
      <c r="I16">
        <v>94020</v>
      </c>
      <c r="J16" s="1" t="s">
        <v>10</v>
      </c>
    </row>
    <row r="17" spans="1:10" x14ac:dyDescent="0.3">
      <c r="A17">
        <v>1.8787582000000001E-2</v>
      </c>
      <c r="B17">
        <v>897778</v>
      </c>
      <c r="C17">
        <v>67207</v>
      </c>
      <c r="D17">
        <v>3.0845767999999999E-2</v>
      </c>
      <c r="E17">
        <v>896846</v>
      </c>
      <c r="F17">
        <v>52470</v>
      </c>
      <c r="G17">
        <v>1.8490052999999999E-2</v>
      </c>
      <c r="H17">
        <v>989069</v>
      </c>
      <c r="I17">
        <v>94020</v>
      </c>
      <c r="J17" s="1" t="s">
        <v>10</v>
      </c>
    </row>
    <row r="18" spans="1:10" x14ac:dyDescent="0.3">
      <c r="A18">
        <v>1.1454595E-2</v>
      </c>
      <c r="B18">
        <v>897778</v>
      </c>
      <c r="C18">
        <v>67207</v>
      </c>
      <c r="D18">
        <v>2.9377463999999999E-2</v>
      </c>
      <c r="E18">
        <v>896846</v>
      </c>
      <c r="F18">
        <v>52470</v>
      </c>
      <c r="G18">
        <v>1.8897946999999998E-2</v>
      </c>
      <c r="H18">
        <v>989069</v>
      </c>
      <c r="I18">
        <v>94020</v>
      </c>
      <c r="J18" s="1" t="s">
        <v>10</v>
      </c>
    </row>
    <row r="19" spans="1:10" x14ac:dyDescent="0.3">
      <c r="A19">
        <v>1.5743453000000001E-2</v>
      </c>
      <c r="B19">
        <v>897778</v>
      </c>
      <c r="C19">
        <v>67207</v>
      </c>
      <c r="D19">
        <v>2.4037296E-2</v>
      </c>
      <c r="E19">
        <v>896846</v>
      </c>
      <c r="F19">
        <v>52470</v>
      </c>
      <c r="G19">
        <v>1.6217339000000001E-2</v>
      </c>
      <c r="H19">
        <v>989069</v>
      </c>
      <c r="I19">
        <v>94020</v>
      </c>
      <c r="J19" s="1" t="s">
        <v>10</v>
      </c>
    </row>
    <row r="20" spans="1:10" x14ac:dyDescent="0.3">
      <c r="A20">
        <v>1.1752123999999999E-2</v>
      </c>
      <c r="B20">
        <v>897778</v>
      </c>
      <c r="C20">
        <v>67207</v>
      </c>
      <c r="D20">
        <v>1.7281162999999999E-2</v>
      </c>
      <c r="E20">
        <v>896846</v>
      </c>
      <c r="F20">
        <v>52470</v>
      </c>
      <c r="G20">
        <v>1.3645957E-2</v>
      </c>
      <c r="H20">
        <v>989069</v>
      </c>
      <c r="I20">
        <v>94020</v>
      </c>
      <c r="J20" s="1" t="s">
        <v>10</v>
      </c>
    </row>
    <row r="21" spans="1:10" x14ac:dyDescent="0.3">
      <c r="A21">
        <v>1.2917209000000001E-2</v>
      </c>
      <c r="B21">
        <v>897778</v>
      </c>
      <c r="C21">
        <v>67207</v>
      </c>
      <c r="D21">
        <v>2.0918643000000001E-2</v>
      </c>
      <c r="E21">
        <v>896846</v>
      </c>
      <c r="F21">
        <v>52470</v>
      </c>
      <c r="G21">
        <v>2.5247894E-2</v>
      </c>
      <c r="H21">
        <v>989069</v>
      </c>
      <c r="I21">
        <v>94020</v>
      </c>
      <c r="J2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D955-F3B9-4E13-B855-442EBA49B50E}">
  <dimension ref="A1:J21"/>
  <sheetViews>
    <sheetView workbookViewId="0">
      <selection sqref="A1:J6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1.0303963629999999</v>
      </c>
      <c r="B2">
        <v>93965925</v>
      </c>
      <c r="C2">
        <v>21379060</v>
      </c>
      <c r="D2">
        <v>0.25433878199999999</v>
      </c>
      <c r="E2">
        <v>31065954</v>
      </c>
      <c r="F2">
        <v>0</v>
      </c>
      <c r="G2">
        <v>0.46982920299999997</v>
      </c>
      <c r="H2">
        <v>63147346</v>
      </c>
      <c r="I2">
        <v>18932450</v>
      </c>
      <c r="J2" s="1" t="s">
        <v>10</v>
      </c>
    </row>
    <row r="3" spans="1:10" x14ac:dyDescent="0.3">
      <c r="A3">
        <v>0.721986291</v>
      </c>
      <c r="B3">
        <v>93965925</v>
      </c>
      <c r="C3">
        <v>21379060</v>
      </c>
      <c r="D3">
        <v>0.239041898</v>
      </c>
      <c r="E3">
        <v>31065954</v>
      </c>
      <c r="F3">
        <v>0</v>
      </c>
      <c r="G3">
        <v>0.581016482</v>
      </c>
      <c r="H3">
        <v>63147346</v>
      </c>
      <c r="I3">
        <v>18932450</v>
      </c>
      <c r="J3" s="1" t="s">
        <v>10</v>
      </c>
    </row>
    <row r="4" spans="1:10" x14ac:dyDescent="0.3">
      <c r="A4">
        <v>0.74425492199999999</v>
      </c>
      <c r="B4">
        <v>93965925</v>
      </c>
      <c r="C4">
        <v>21379060</v>
      </c>
      <c r="D4">
        <v>0.245091475</v>
      </c>
      <c r="E4">
        <v>31065954</v>
      </c>
      <c r="F4">
        <v>0</v>
      </c>
      <c r="G4">
        <v>0.56300030400000001</v>
      </c>
      <c r="H4">
        <v>63147346</v>
      </c>
      <c r="I4">
        <v>18932450</v>
      </c>
      <c r="J4" s="1" t="s">
        <v>10</v>
      </c>
    </row>
    <row r="5" spans="1:10" x14ac:dyDescent="0.3">
      <c r="A5">
        <v>0.70411290400000004</v>
      </c>
      <c r="B5">
        <v>93965925</v>
      </c>
      <c r="C5">
        <v>21379060</v>
      </c>
      <c r="D5">
        <v>0.23334218900000001</v>
      </c>
      <c r="E5">
        <v>31065954</v>
      </c>
      <c r="F5">
        <v>0</v>
      </c>
      <c r="G5">
        <v>0.53038982099999998</v>
      </c>
      <c r="H5">
        <v>63147346</v>
      </c>
      <c r="I5">
        <v>18932450</v>
      </c>
      <c r="J5" s="1" t="s">
        <v>10</v>
      </c>
    </row>
    <row r="6" spans="1:10" x14ac:dyDescent="0.3">
      <c r="A6">
        <v>1.0281634690000001</v>
      </c>
      <c r="B6">
        <v>93965925</v>
      </c>
      <c r="C6">
        <v>21379060</v>
      </c>
      <c r="D6">
        <v>0.20302091999999999</v>
      </c>
      <c r="E6">
        <v>31065954</v>
      </c>
      <c r="F6">
        <v>0</v>
      </c>
      <c r="G6">
        <v>0.37363445000000001</v>
      </c>
      <c r="H6">
        <v>63147346</v>
      </c>
      <c r="I6">
        <v>18932450</v>
      </c>
      <c r="J6" s="1" t="s">
        <v>10</v>
      </c>
    </row>
    <row r="7" spans="1:10" x14ac:dyDescent="0.3">
      <c r="A7">
        <v>0.71564316699999997</v>
      </c>
      <c r="B7">
        <v>93965925</v>
      </c>
      <c r="C7">
        <v>21379060</v>
      </c>
      <c r="D7">
        <v>0.26911968200000003</v>
      </c>
      <c r="E7">
        <v>31065954</v>
      </c>
      <c r="F7">
        <v>0</v>
      </c>
      <c r="G7">
        <v>0.83465609699999999</v>
      </c>
      <c r="H7">
        <v>63147346</v>
      </c>
      <c r="I7">
        <v>18932450</v>
      </c>
      <c r="J7" s="1" t="s">
        <v>10</v>
      </c>
    </row>
    <row r="8" spans="1:10" x14ac:dyDescent="0.3">
      <c r="A8">
        <v>0.786764091</v>
      </c>
      <c r="B8">
        <v>93965925</v>
      </c>
      <c r="C8">
        <v>21379060</v>
      </c>
      <c r="D8">
        <v>0.242924573</v>
      </c>
      <c r="E8">
        <v>31065954</v>
      </c>
      <c r="F8">
        <v>0</v>
      </c>
      <c r="G8">
        <v>0.58027692399999997</v>
      </c>
      <c r="H8">
        <v>63147346</v>
      </c>
      <c r="I8">
        <v>18932450</v>
      </c>
      <c r="J8" s="1" t="s">
        <v>10</v>
      </c>
    </row>
    <row r="9" spans="1:10" x14ac:dyDescent="0.3">
      <c r="A9">
        <v>0.81789887299999997</v>
      </c>
      <c r="B9">
        <v>93965925</v>
      </c>
      <c r="C9">
        <v>21379060</v>
      </c>
      <c r="D9">
        <v>0.227768205</v>
      </c>
      <c r="E9">
        <v>31065954</v>
      </c>
      <c r="F9">
        <v>0</v>
      </c>
      <c r="G9">
        <v>0.46013190300000001</v>
      </c>
      <c r="H9">
        <v>63147346</v>
      </c>
      <c r="I9">
        <v>18932450</v>
      </c>
      <c r="J9" s="1" t="s">
        <v>10</v>
      </c>
    </row>
    <row r="10" spans="1:10" x14ac:dyDescent="0.3">
      <c r="A10">
        <v>0.72308368000000001</v>
      </c>
      <c r="B10">
        <v>93965925</v>
      </c>
      <c r="C10">
        <v>21379060</v>
      </c>
      <c r="D10">
        <v>0.24754111500000001</v>
      </c>
      <c r="E10">
        <v>31065954</v>
      </c>
      <c r="F10">
        <v>0</v>
      </c>
      <c r="G10">
        <v>0.44355729199999999</v>
      </c>
      <c r="H10">
        <v>63147346</v>
      </c>
      <c r="I10">
        <v>18932450</v>
      </c>
      <c r="J10" s="1" t="s">
        <v>10</v>
      </c>
    </row>
    <row r="11" spans="1:10" x14ac:dyDescent="0.3">
      <c r="A11">
        <v>0.71762404199999996</v>
      </c>
      <c r="B11">
        <v>93965925</v>
      </c>
      <c r="C11">
        <v>21379060</v>
      </c>
      <c r="D11">
        <v>0.24715654500000001</v>
      </c>
      <c r="E11">
        <v>31065954</v>
      </c>
      <c r="F11">
        <v>0</v>
      </c>
      <c r="G11">
        <v>0.55596313399999997</v>
      </c>
      <c r="H11">
        <v>63147346</v>
      </c>
      <c r="I11">
        <v>18932450</v>
      </c>
      <c r="J11" s="1" t="s">
        <v>10</v>
      </c>
    </row>
    <row r="12" spans="1:10" x14ac:dyDescent="0.3">
      <c r="A12">
        <v>0.67530374500000001</v>
      </c>
      <c r="B12">
        <v>93965925</v>
      </c>
      <c r="C12">
        <v>21379060</v>
      </c>
      <c r="D12">
        <v>0.221769259</v>
      </c>
      <c r="E12">
        <v>31065954</v>
      </c>
      <c r="F12">
        <v>0</v>
      </c>
      <c r="G12">
        <v>0.52017369400000002</v>
      </c>
      <c r="H12">
        <v>63147346</v>
      </c>
      <c r="I12">
        <v>18932450</v>
      </c>
      <c r="J12" s="1" t="s">
        <v>10</v>
      </c>
    </row>
    <row r="13" spans="1:10" x14ac:dyDescent="0.3">
      <c r="A13">
        <v>0.71957419700000003</v>
      </c>
      <c r="B13">
        <v>93965925</v>
      </c>
      <c r="C13">
        <v>21379060</v>
      </c>
      <c r="D13">
        <v>0.27476250299999999</v>
      </c>
      <c r="E13">
        <v>31065954</v>
      </c>
      <c r="F13">
        <v>0</v>
      </c>
      <c r="G13">
        <v>0.36362596800000002</v>
      </c>
      <c r="H13">
        <v>63147346</v>
      </c>
      <c r="I13">
        <v>18932450</v>
      </c>
      <c r="J13" s="1" t="s">
        <v>10</v>
      </c>
    </row>
    <row r="14" spans="1:10" x14ac:dyDescent="0.3">
      <c r="A14">
        <v>0.71548274000000001</v>
      </c>
      <c r="B14">
        <v>93965925</v>
      </c>
      <c r="C14">
        <v>21379060</v>
      </c>
      <c r="D14">
        <v>0.23798034900000001</v>
      </c>
      <c r="E14">
        <v>31065954</v>
      </c>
      <c r="F14">
        <v>0</v>
      </c>
      <c r="G14">
        <v>0.45238760300000003</v>
      </c>
      <c r="H14">
        <v>63147346</v>
      </c>
      <c r="I14">
        <v>18932450</v>
      </c>
      <c r="J14" s="1" t="s">
        <v>10</v>
      </c>
    </row>
    <row r="15" spans="1:10" x14ac:dyDescent="0.3">
      <c r="A15">
        <v>0.71565511400000004</v>
      </c>
      <c r="B15">
        <v>93965925</v>
      </c>
      <c r="C15">
        <v>21379060</v>
      </c>
      <c r="D15">
        <v>0.24756614599999999</v>
      </c>
      <c r="E15">
        <v>31065954</v>
      </c>
      <c r="F15">
        <v>0</v>
      </c>
      <c r="G15">
        <v>0.55156561400000004</v>
      </c>
      <c r="H15">
        <v>63147346</v>
      </c>
      <c r="I15">
        <v>18932450</v>
      </c>
      <c r="J15" s="1" t="s">
        <v>10</v>
      </c>
    </row>
    <row r="16" spans="1:10" x14ac:dyDescent="0.3">
      <c r="A16">
        <v>0.67325175800000003</v>
      </c>
      <c r="B16">
        <v>93965925</v>
      </c>
      <c r="C16">
        <v>21379060</v>
      </c>
      <c r="D16">
        <v>0.22480997599999999</v>
      </c>
      <c r="E16">
        <v>31065954</v>
      </c>
      <c r="F16">
        <v>0</v>
      </c>
      <c r="G16">
        <v>0.53713003000000004</v>
      </c>
      <c r="H16">
        <v>63147346</v>
      </c>
      <c r="I16">
        <v>18932450</v>
      </c>
      <c r="J16" s="1" t="s">
        <v>10</v>
      </c>
    </row>
    <row r="17" spans="1:10" x14ac:dyDescent="0.3">
      <c r="A17">
        <v>0.72937503400000003</v>
      </c>
      <c r="B17">
        <v>93965925</v>
      </c>
      <c r="C17">
        <v>21379060</v>
      </c>
      <c r="D17">
        <v>0.20010535900000001</v>
      </c>
      <c r="E17">
        <v>31065954</v>
      </c>
      <c r="F17">
        <v>0</v>
      </c>
      <c r="G17">
        <v>0.408489773</v>
      </c>
      <c r="H17">
        <v>63147346</v>
      </c>
      <c r="I17">
        <v>18932450</v>
      </c>
      <c r="J17" s="1" t="s">
        <v>10</v>
      </c>
    </row>
    <row r="18" spans="1:10" x14ac:dyDescent="0.3">
      <c r="A18">
        <v>0.70583322800000003</v>
      </c>
      <c r="B18">
        <v>93965925</v>
      </c>
      <c r="C18">
        <v>21379060</v>
      </c>
      <c r="D18">
        <v>0.30915645600000002</v>
      </c>
      <c r="E18">
        <v>31065954</v>
      </c>
      <c r="F18">
        <v>0</v>
      </c>
      <c r="G18">
        <v>0.35174242500000003</v>
      </c>
      <c r="H18">
        <v>63147346</v>
      </c>
      <c r="I18">
        <v>18932450</v>
      </c>
      <c r="J18" s="1" t="s">
        <v>10</v>
      </c>
    </row>
    <row r="19" spans="1:10" x14ac:dyDescent="0.3">
      <c r="A19">
        <v>0.71993601100000004</v>
      </c>
      <c r="B19">
        <v>93965925</v>
      </c>
      <c r="C19">
        <v>21379060</v>
      </c>
      <c r="D19">
        <v>0.24147390399999999</v>
      </c>
      <c r="E19">
        <v>31065954</v>
      </c>
      <c r="F19">
        <v>0</v>
      </c>
      <c r="G19">
        <v>0.46453681800000002</v>
      </c>
      <c r="H19">
        <v>63147346</v>
      </c>
      <c r="I19">
        <v>18932450</v>
      </c>
      <c r="J19" s="1" t="s">
        <v>10</v>
      </c>
    </row>
    <row r="20" spans="1:10" x14ac:dyDescent="0.3">
      <c r="A20">
        <v>0.91966419600000004</v>
      </c>
      <c r="B20">
        <v>93965925</v>
      </c>
      <c r="C20">
        <v>21379060</v>
      </c>
      <c r="D20">
        <v>0.24593684499999999</v>
      </c>
      <c r="E20">
        <v>31065954</v>
      </c>
      <c r="F20">
        <v>0</v>
      </c>
      <c r="G20">
        <v>0.53999097699999998</v>
      </c>
      <c r="H20">
        <v>63147346</v>
      </c>
      <c r="I20">
        <v>18932450</v>
      </c>
      <c r="J20" s="1" t="s">
        <v>10</v>
      </c>
    </row>
    <row r="21" spans="1:10" x14ac:dyDescent="0.3">
      <c r="A21">
        <v>0.72678146499999996</v>
      </c>
      <c r="B21">
        <v>93965925</v>
      </c>
      <c r="C21">
        <v>21379060</v>
      </c>
      <c r="D21">
        <v>0.24215884600000001</v>
      </c>
      <c r="E21">
        <v>31065954</v>
      </c>
      <c r="F21">
        <v>0</v>
      </c>
      <c r="G21">
        <v>0.57269248299999997</v>
      </c>
      <c r="H21">
        <v>63147346</v>
      </c>
      <c r="I21">
        <v>18932450</v>
      </c>
      <c r="J2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1FFD-F069-4CD6-8C7B-C833543C0538}">
  <dimension ref="A1:J2"/>
  <sheetViews>
    <sheetView workbookViewId="0"/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1368.8958106370001</v>
      </c>
      <c r="B2">
        <v>235906085006</v>
      </c>
      <c r="C2">
        <v>2533026</v>
      </c>
      <c r="D2">
        <v>13.955668676</v>
      </c>
      <c r="E2">
        <v>66896244</v>
      </c>
      <c r="F2">
        <v>0</v>
      </c>
      <c r="G2">
        <v>0.40274455300000001</v>
      </c>
      <c r="H2">
        <v>49076304</v>
      </c>
      <c r="I2">
        <v>6675313</v>
      </c>
      <c r="J2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CF1E-38D0-4BF8-A1EA-D6BE4B5ABE43}">
  <dimension ref="A1:J21"/>
  <sheetViews>
    <sheetView workbookViewId="0"/>
  </sheetViews>
  <sheetFormatPr defaultRowHeight="14.4" x14ac:dyDescent="0.3"/>
  <cols>
    <col min="1" max="1" width="12.6640625" bestFit="1" customWidth="1"/>
    <col min="2" max="2" width="18.5546875" bestFit="1" customWidth="1"/>
    <col min="3" max="3" width="22.77734375" bestFit="1" customWidth="1"/>
    <col min="4" max="4" width="13.44140625" bestFit="1" customWidth="1"/>
    <col min="5" max="5" width="19.44140625" bestFit="1" customWidth="1"/>
    <col min="6" max="6" width="23.6640625" bestFit="1" customWidth="1"/>
    <col min="7" max="7" width="13.21875" bestFit="1" customWidth="1"/>
    <col min="8" max="8" width="19.109375" bestFit="1" customWidth="1"/>
    <col min="9" max="9" width="23.33203125" bestFit="1" customWidth="1"/>
    <col min="10" max="10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6.7740541000000001E-2</v>
      </c>
      <c r="B2">
        <v>792748</v>
      </c>
      <c r="C2">
        <v>231584</v>
      </c>
      <c r="D2">
        <v>4.9789225999999999E-2</v>
      </c>
      <c r="E2">
        <v>527344</v>
      </c>
      <c r="F2">
        <v>0</v>
      </c>
      <c r="G2">
        <v>2.0940829000000001E-2</v>
      </c>
      <c r="H2">
        <v>683061</v>
      </c>
      <c r="I2">
        <v>180294</v>
      </c>
      <c r="J2" s="1" t="s">
        <v>10</v>
      </c>
    </row>
    <row r="3" spans="1:10" x14ac:dyDescent="0.3">
      <c r="A3">
        <v>2.3882558000000002E-2</v>
      </c>
      <c r="B3">
        <v>792748</v>
      </c>
      <c r="C3">
        <v>231584</v>
      </c>
      <c r="D3">
        <v>1.5225763999999999E-2</v>
      </c>
      <c r="E3">
        <v>527344</v>
      </c>
      <c r="F3">
        <v>0</v>
      </c>
      <c r="G3">
        <v>2.3826238E-2</v>
      </c>
      <c r="H3">
        <v>683065</v>
      </c>
      <c r="I3">
        <v>180295</v>
      </c>
      <c r="J3" s="1" t="s">
        <v>10</v>
      </c>
    </row>
    <row r="4" spans="1:10" x14ac:dyDescent="0.3">
      <c r="A4">
        <v>1.8731831000000001E-2</v>
      </c>
      <c r="B4">
        <v>792748</v>
      </c>
      <c r="C4">
        <v>231584</v>
      </c>
      <c r="D4">
        <v>2.0006144E-2</v>
      </c>
      <c r="E4">
        <v>527344</v>
      </c>
      <c r="F4">
        <v>0</v>
      </c>
      <c r="G4">
        <v>1.5886245E-2</v>
      </c>
      <c r="H4">
        <v>683065</v>
      </c>
      <c r="I4">
        <v>180295</v>
      </c>
      <c r="J4" s="1" t="s">
        <v>10</v>
      </c>
    </row>
    <row r="5" spans="1:10" x14ac:dyDescent="0.3">
      <c r="A5">
        <v>1.6204823E-2</v>
      </c>
      <c r="B5">
        <v>792748</v>
      </c>
      <c r="C5">
        <v>231584</v>
      </c>
      <c r="D5">
        <v>2.7269728E-2</v>
      </c>
      <c r="E5">
        <v>527344</v>
      </c>
      <c r="F5">
        <v>0</v>
      </c>
      <c r="G5">
        <v>2.540889E-2</v>
      </c>
      <c r="H5">
        <v>683065</v>
      </c>
      <c r="I5">
        <v>180295</v>
      </c>
      <c r="J5" s="1" t="s">
        <v>10</v>
      </c>
    </row>
    <row r="6" spans="1:10" x14ac:dyDescent="0.3">
      <c r="A6">
        <v>1.3032125E-2</v>
      </c>
      <c r="B6">
        <v>792748</v>
      </c>
      <c r="C6">
        <v>231584</v>
      </c>
      <c r="D6">
        <v>1.4351381E-2</v>
      </c>
      <c r="E6">
        <v>527344</v>
      </c>
      <c r="F6">
        <v>0</v>
      </c>
      <c r="G6">
        <v>1.6027329E-2</v>
      </c>
      <c r="H6">
        <v>683065</v>
      </c>
      <c r="I6">
        <v>180295</v>
      </c>
      <c r="J6" s="1" t="s">
        <v>10</v>
      </c>
    </row>
    <row r="7" spans="1:10" x14ac:dyDescent="0.3">
      <c r="A7">
        <v>1.5006172E-2</v>
      </c>
      <c r="B7">
        <v>792748</v>
      </c>
      <c r="C7">
        <v>231584</v>
      </c>
      <c r="D7">
        <v>1.2424551000000001E-2</v>
      </c>
      <c r="E7">
        <v>527344</v>
      </c>
      <c r="F7">
        <v>0</v>
      </c>
      <c r="G7">
        <v>2.0241664999999999E-2</v>
      </c>
      <c r="H7">
        <v>683065</v>
      </c>
      <c r="I7">
        <v>180295</v>
      </c>
      <c r="J7" s="1" t="s">
        <v>10</v>
      </c>
    </row>
    <row r="8" spans="1:10" x14ac:dyDescent="0.3">
      <c r="A8">
        <v>2.8735187999999998E-2</v>
      </c>
      <c r="B8">
        <v>792748</v>
      </c>
      <c r="C8">
        <v>231584</v>
      </c>
      <c r="D8">
        <v>2.796036E-2</v>
      </c>
      <c r="E8">
        <v>527344</v>
      </c>
      <c r="F8">
        <v>0</v>
      </c>
      <c r="G8">
        <v>2.919542E-2</v>
      </c>
      <c r="H8">
        <v>683065</v>
      </c>
      <c r="I8">
        <v>180295</v>
      </c>
      <c r="J8" s="1" t="s">
        <v>10</v>
      </c>
    </row>
    <row r="9" spans="1:10" x14ac:dyDescent="0.3">
      <c r="A9">
        <v>1.9477076999999999E-2</v>
      </c>
      <c r="B9">
        <v>792748</v>
      </c>
      <c r="C9">
        <v>231584</v>
      </c>
      <c r="D9">
        <v>2.0210945000000001E-2</v>
      </c>
      <c r="E9">
        <v>527344</v>
      </c>
      <c r="F9">
        <v>0</v>
      </c>
      <c r="G9">
        <v>1.8834231999999999E-2</v>
      </c>
      <c r="H9">
        <v>683065</v>
      </c>
      <c r="I9">
        <v>180295</v>
      </c>
      <c r="J9" s="1" t="s">
        <v>10</v>
      </c>
    </row>
    <row r="10" spans="1:10" x14ac:dyDescent="0.3">
      <c r="A10">
        <v>1.139543E-2</v>
      </c>
      <c r="B10">
        <v>792748</v>
      </c>
      <c r="C10">
        <v>231584</v>
      </c>
      <c r="D10">
        <v>1.3012783E-2</v>
      </c>
      <c r="E10">
        <v>527344</v>
      </c>
      <c r="F10">
        <v>0</v>
      </c>
      <c r="G10">
        <v>1.2975805E-2</v>
      </c>
      <c r="H10">
        <v>683065</v>
      </c>
      <c r="I10">
        <v>180295</v>
      </c>
      <c r="J10" s="1" t="s">
        <v>10</v>
      </c>
    </row>
    <row r="11" spans="1:10" x14ac:dyDescent="0.3">
      <c r="A11">
        <v>1.1216228999999999E-2</v>
      </c>
      <c r="B11">
        <v>792748</v>
      </c>
      <c r="C11">
        <v>231584</v>
      </c>
      <c r="D11">
        <v>1.4343415999999999E-2</v>
      </c>
      <c r="E11">
        <v>527344</v>
      </c>
      <c r="F11">
        <v>0</v>
      </c>
      <c r="G11">
        <v>1.4970901999999999E-2</v>
      </c>
      <c r="H11">
        <v>683065</v>
      </c>
      <c r="I11">
        <v>180295</v>
      </c>
      <c r="J11" s="1" t="s">
        <v>10</v>
      </c>
    </row>
    <row r="12" spans="1:10" x14ac:dyDescent="0.3">
      <c r="A12">
        <v>1.4900359E-2</v>
      </c>
      <c r="B12">
        <v>792748</v>
      </c>
      <c r="C12">
        <v>231584</v>
      </c>
      <c r="D12">
        <v>2.2129809E-2</v>
      </c>
      <c r="E12">
        <v>527344</v>
      </c>
      <c r="F12">
        <v>0</v>
      </c>
      <c r="G12">
        <v>1.5079558999999999E-2</v>
      </c>
      <c r="H12">
        <v>683065</v>
      </c>
      <c r="I12">
        <v>180295</v>
      </c>
      <c r="J12" s="1" t="s">
        <v>10</v>
      </c>
    </row>
    <row r="13" spans="1:10" x14ac:dyDescent="0.3">
      <c r="A13">
        <v>1.7912061E-2</v>
      </c>
      <c r="B13">
        <v>792748</v>
      </c>
      <c r="C13">
        <v>231584</v>
      </c>
      <c r="D13">
        <v>1.5865765E-2</v>
      </c>
      <c r="E13">
        <v>527344</v>
      </c>
      <c r="F13">
        <v>0</v>
      </c>
      <c r="G13">
        <v>1.7348860000000001E-2</v>
      </c>
      <c r="H13">
        <v>683065</v>
      </c>
      <c r="I13">
        <v>180295</v>
      </c>
      <c r="J13" s="1" t="s">
        <v>10</v>
      </c>
    </row>
    <row r="14" spans="1:10" x14ac:dyDescent="0.3">
      <c r="A14">
        <v>1.3139077000000001E-2</v>
      </c>
      <c r="B14">
        <v>792748</v>
      </c>
      <c r="C14">
        <v>231584</v>
      </c>
      <c r="D14">
        <v>1.3883753E-2</v>
      </c>
      <c r="E14">
        <v>527344</v>
      </c>
      <c r="F14">
        <v>0</v>
      </c>
      <c r="G14">
        <v>1.3380853999999999E-2</v>
      </c>
      <c r="H14">
        <v>683065</v>
      </c>
      <c r="I14">
        <v>180295</v>
      </c>
      <c r="J14" s="1" t="s">
        <v>10</v>
      </c>
    </row>
    <row r="15" spans="1:10" x14ac:dyDescent="0.3">
      <c r="A15">
        <v>1.2410898E-2</v>
      </c>
      <c r="B15">
        <v>792748</v>
      </c>
      <c r="C15">
        <v>231584</v>
      </c>
      <c r="D15">
        <v>1.8055990000000001E-2</v>
      </c>
      <c r="E15">
        <v>527344</v>
      </c>
      <c r="F15">
        <v>0</v>
      </c>
      <c r="G15">
        <v>2.2723730000000001E-2</v>
      </c>
      <c r="H15">
        <v>683065</v>
      </c>
      <c r="I15">
        <v>180295</v>
      </c>
      <c r="J15" s="1" t="s">
        <v>10</v>
      </c>
    </row>
    <row r="16" spans="1:10" x14ac:dyDescent="0.3">
      <c r="A16">
        <v>2.5154026999999999E-2</v>
      </c>
      <c r="B16">
        <v>792748</v>
      </c>
      <c r="C16">
        <v>231584</v>
      </c>
      <c r="D16">
        <v>2.3897918000000001E-2</v>
      </c>
      <c r="E16">
        <v>527344</v>
      </c>
      <c r="F16">
        <v>0</v>
      </c>
      <c r="G16">
        <v>2.9884345E-2</v>
      </c>
      <c r="H16">
        <v>683065</v>
      </c>
      <c r="I16">
        <v>180295</v>
      </c>
      <c r="J16" s="1" t="s">
        <v>10</v>
      </c>
    </row>
    <row r="17" spans="1:10" x14ac:dyDescent="0.3">
      <c r="A17">
        <v>2.7122384999999999E-2</v>
      </c>
      <c r="B17">
        <v>792748</v>
      </c>
      <c r="C17">
        <v>231584</v>
      </c>
      <c r="D17">
        <v>2.549593E-2</v>
      </c>
      <c r="E17">
        <v>527344</v>
      </c>
      <c r="F17">
        <v>0</v>
      </c>
      <c r="G17">
        <v>1.2196995E-2</v>
      </c>
      <c r="H17">
        <v>683065</v>
      </c>
      <c r="I17">
        <v>180295</v>
      </c>
      <c r="J17" s="1" t="s">
        <v>10</v>
      </c>
    </row>
    <row r="18" spans="1:10" x14ac:dyDescent="0.3">
      <c r="A18">
        <v>1.2124746E-2</v>
      </c>
      <c r="B18">
        <v>792748</v>
      </c>
      <c r="C18">
        <v>231584</v>
      </c>
      <c r="D18">
        <v>1.3826863999999999E-2</v>
      </c>
      <c r="E18">
        <v>527344</v>
      </c>
      <c r="F18">
        <v>0</v>
      </c>
      <c r="G18">
        <v>1.3780784000000001E-2</v>
      </c>
      <c r="H18">
        <v>683065</v>
      </c>
      <c r="I18">
        <v>180295</v>
      </c>
      <c r="J18" s="1" t="s">
        <v>10</v>
      </c>
    </row>
    <row r="19" spans="1:10" x14ac:dyDescent="0.3">
      <c r="A19">
        <v>1.1227607000000001E-2</v>
      </c>
      <c r="B19">
        <v>792748</v>
      </c>
      <c r="C19">
        <v>231584</v>
      </c>
      <c r="D19">
        <v>1.4656874E-2</v>
      </c>
      <c r="E19">
        <v>527344</v>
      </c>
      <c r="F19">
        <v>0</v>
      </c>
      <c r="G19">
        <v>1.9989646999999999E-2</v>
      </c>
      <c r="H19">
        <v>683065</v>
      </c>
      <c r="I19">
        <v>180295</v>
      </c>
      <c r="J19" s="1" t="s">
        <v>10</v>
      </c>
    </row>
    <row r="20" spans="1:10" x14ac:dyDescent="0.3">
      <c r="A20">
        <v>1.4886137000000001E-2</v>
      </c>
      <c r="B20">
        <v>792748</v>
      </c>
      <c r="C20">
        <v>231584</v>
      </c>
      <c r="D20">
        <v>1.5771329000000001E-2</v>
      </c>
      <c r="E20">
        <v>527344</v>
      </c>
      <c r="F20">
        <v>0</v>
      </c>
      <c r="G20">
        <v>1.7985448000000001E-2</v>
      </c>
      <c r="H20">
        <v>683065</v>
      </c>
      <c r="I20">
        <v>180295</v>
      </c>
      <c r="J20" s="1" t="s">
        <v>10</v>
      </c>
    </row>
    <row r="21" spans="1:10" x14ac:dyDescent="0.3">
      <c r="A21">
        <v>1.5911844000000001E-2</v>
      </c>
      <c r="B21">
        <v>792748</v>
      </c>
      <c r="C21">
        <v>231584</v>
      </c>
      <c r="D21">
        <v>1.7981464999999999E-2</v>
      </c>
      <c r="E21">
        <v>527344</v>
      </c>
      <c r="F21">
        <v>0</v>
      </c>
      <c r="G21">
        <v>1.5375951000000001E-2</v>
      </c>
      <c r="H21">
        <v>683065</v>
      </c>
      <c r="I21">
        <v>180295</v>
      </c>
      <c r="J2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D219-C7CD-484D-A217-721DFC508FFA}">
  <sheetPr>
    <tabColor theme="1"/>
  </sheetPr>
  <dimension ref="B3:E97"/>
  <sheetViews>
    <sheetView tabSelected="1" zoomScale="87" zoomScaleNormal="70" workbookViewId="0">
      <selection activeCell="C4" sqref="C4"/>
    </sheetView>
  </sheetViews>
  <sheetFormatPr defaultColWidth="9.109375" defaultRowHeight="14.4" x14ac:dyDescent="0.3"/>
  <cols>
    <col min="1" max="1" width="11.109375" style="1" customWidth="1"/>
    <col min="2" max="2" width="16.88671875" style="1" customWidth="1"/>
    <col min="3" max="3" width="14.88671875" style="1" bestFit="1" customWidth="1"/>
    <col min="4" max="4" width="18" style="1" bestFit="1" customWidth="1"/>
    <col min="5" max="5" width="16.88671875" style="1" bestFit="1" customWidth="1"/>
    <col min="6" max="16384" width="9.109375" style="1"/>
  </cols>
  <sheetData>
    <row r="3" spans="2:5" x14ac:dyDescent="0.3">
      <c r="B3" s="1" t="s">
        <v>19</v>
      </c>
      <c r="C3" s="1" t="s">
        <v>12</v>
      </c>
      <c r="D3" s="1" t="s">
        <v>13</v>
      </c>
      <c r="E3" s="1" t="s">
        <v>14</v>
      </c>
    </row>
    <row r="4" spans="2:5" x14ac:dyDescent="0.3">
      <c r="B4" s="1" t="s">
        <v>15</v>
      </c>
      <c r="C4" s="2">
        <f>AVERAGE(BST_lotr[insert_time])</f>
        <v>7.6230130236999996</v>
      </c>
      <c r="D4" s="2">
        <f>AVERAGE(BST_lotr[search_time])</f>
        <v>0.10078466999999999</v>
      </c>
      <c r="E4" s="2">
        <f>AVERAGE(BST_lotr[delete_time])</f>
        <v>7.3630184000000001E-2</v>
      </c>
    </row>
    <row r="5" spans="2:5" x14ac:dyDescent="0.3">
      <c r="B5" s="1" t="s">
        <v>16</v>
      </c>
      <c r="C5" s="2">
        <f>AVERAGE(RBTree_lotr_2[insert_time])</f>
        <v>0.14319562030000002</v>
      </c>
      <c r="D5" s="2">
        <f>AVERAGE(RBTree_lotr_2[search_time])</f>
        <v>6.0353200949999998E-2</v>
      </c>
      <c r="E5" s="2">
        <f>AVERAGE(RBTree_lotr_2[delete_time])</f>
        <v>0.10202029915000002</v>
      </c>
    </row>
    <row r="6" spans="2:5" x14ac:dyDescent="0.3">
      <c r="B6" s="1" t="s">
        <v>17</v>
      </c>
      <c r="C6" s="2">
        <f>AVERAGE(SplayTree_lotr[insert_time])</f>
        <v>0.11784607979999999</v>
      </c>
      <c r="D6" s="2">
        <f>AVERAGE(SplayTree_lotr[search_time])</f>
        <v>8.9251676299999999E-2</v>
      </c>
      <c r="E6" s="2">
        <f>AVERAGE(SplayTree_lotr[delete_time])</f>
        <v>0.16392088129999999</v>
      </c>
    </row>
    <row r="8" spans="2:5" x14ac:dyDescent="0.3">
      <c r="B8" s="1" t="s">
        <v>20</v>
      </c>
      <c r="C8" s="1" t="s">
        <v>12</v>
      </c>
      <c r="D8" s="1" t="s">
        <v>13</v>
      </c>
      <c r="E8" s="1" t="s">
        <v>14</v>
      </c>
    </row>
    <row r="9" spans="2:5" x14ac:dyDescent="0.3">
      <c r="B9" s="1" t="s">
        <v>15</v>
      </c>
      <c r="C9" s="2">
        <f>AVERAGE(BST_aspell[insert_time])</f>
        <v>66.994988932300004</v>
      </c>
      <c r="D9" s="2">
        <f>AVERAGE(BST_aspell[search_time])</f>
        <v>64.610854193999984</v>
      </c>
      <c r="E9" s="2">
        <f>AVERAGE(BST_aspell[delete_time])</f>
        <v>2.1639381700000002E-2</v>
      </c>
    </row>
    <row r="10" spans="2:5" x14ac:dyDescent="0.3">
      <c r="B10" s="1" t="s">
        <v>16</v>
      </c>
      <c r="C10" s="2">
        <f>AVERAGE(RBTree_aspell_2[insert_time])</f>
        <v>3.9481849249999999E-2</v>
      </c>
      <c r="D10" s="2">
        <f>AVERAGE(RBTree_aspell_2[search_time])</f>
        <v>4.0124410549999989E-2</v>
      </c>
      <c r="E10" s="2">
        <f>AVERAGE(RBTree_aspell_2[delete_time])</f>
        <v>3.7460952700000001E-2</v>
      </c>
    </row>
    <row r="11" spans="2:5" x14ac:dyDescent="0.3">
      <c r="B11" s="1" t="s">
        <v>17</v>
      </c>
      <c r="C11" s="2">
        <f>AVERAGE(SplayTree_aspell[insert_time])</f>
        <v>2.2981165899999999E-2</v>
      </c>
      <c r="D11" s="2">
        <f>AVERAGE(SplayTree_aspell[search_time])</f>
        <v>4.8287157499999997E-2</v>
      </c>
      <c r="E11" s="2">
        <f>AVERAGE(SplayTree_aspell[delete_time])</f>
        <v>36.205997295500005</v>
      </c>
    </row>
    <row r="13" spans="2:5" x14ac:dyDescent="0.3">
      <c r="B13" s="3" t="s">
        <v>21</v>
      </c>
      <c r="C13" s="4" t="s">
        <v>12</v>
      </c>
      <c r="D13" s="4" t="s">
        <v>13</v>
      </c>
      <c r="E13" s="5" t="s">
        <v>14</v>
      </c>
    </row>
    <row r="14" spans="2:5" x14ac:dyDescent="0.3">
      <c r="B14" s="2" t="s">
        <v>15</v>
      </c>
      <c r="C14" s="2">
        <f>AVERAGE(BST_kjb[insert_time])</f>
        <v>1896.1749413048001</v>
      </c>
      <c r="D14" s="2">
        <f>AVERAGE(BST_kjb[search_time])</f>
        <v>0.49075633379999994</v>
      </c>
      <c r="E14" s="2">
        <f>AVERAGE(BST_kjb[delete_time])</f>
        <v>0.32827064849999998</v>
      </c>
    </row>
    <row r="15" spans="2:5" x14ac:dyDescent="0.3">
      <c r="B15" s="2" t="s">
        <v>16</v>
      </c>
      <c r="C15" s="2">
        <f>AVERAGE(RBTree_kjb[insert_time])</f>
        <v>0.76453926449999998</v>
      </c>
      <c r="D15" s="2">
        <f>AVERAGE(RBTree_kjb[search_time])</f>
        <v>0.24275325135</v>
      </c>
      <c r="E15" s="2">
        <f>AVERAGE(RBTree_kjb[delete_time])</f>
        <v>0.50773954974999991</v>
      </c>
    </row>
    <row r="16" spans="2:5" x14ac:dyDescent="0.3">
      <c r="B16" s="2" t="s">
        <v>17</v>
      </c>
      <c r="C16" s="2">
        <f>AVERAGE(SplayTree_kjb[insert_time])</f>
        <v>0.62526002549999993</v>
      </c>
      <c r="D16" s="2">
        <f>AVERAGE(SplayTree_kjb[search_time])</f>
        <v>0.36407692740000003</v>
      </c>
      <c r="E16" s="2">
        <f>AVERAGE(SplayTree_kjb[delete_time])</f>
        <v>4.4407148331000004</v>
      </c>
    </row>
    <row r="18" spans="2:5" x14ac:dyDescent="0.3">
      <c r="B18" s="1" t="s">
        <v>22</v>
      </c>
      <c r="C18" s="1" t="s">
        <v>12</v>
      </c>
      <c r="D18" s="1" t="s">
        <v>13</v>
      </c>
      <c r="E18" s="1" t="s">
        <v>14</v>
      </c>
    </row>
    <row r="19" spans="2:5" x14ac:dyDescent="0.3">
      <c r="B19" s="1" t="s">
        <v>15</v>
      </c>
      <c r="C19" s="6">
        <f>AVERAGE(BST_sample[insert_time])</f>
        <v>7.3284420000000003E-4</v>
      </c>
      <c r="D19" s="6">
        <f>AVERAGE(BST_sample[search_time])</f>
        <v>1.273177E-4</v>
      </c>
      <c r="E19" s="6">
        <f>AVERAGE(BST_sample[delete_time])</f>
        <v>1.2418849999999999E-4</v>
      </c>
    </row>
    <row r="20" spans="2:5" x14ac:dyDescent="0.3">
      <c r="B20" s="1" t="s">
        <v>16</v>
      </c>
      <c r="C20" s="6">
        <f>AVERAGE(RBTree_sample[insert_time])</f>
        <v>3.5729130000000008E-4</v>
      </c>
      <c r="D20" s="6">
        <f>AVERAGE(RBTree_sample[search_time])</f>
        <v>1.4600554999999999E-4</v>
      </c>
      <c r="E20" s="6">
        <f>AVERAGE(RBTree_sample[delete_time])</f>
        <v>1.4623319999999999E-4</v>
      </c>
    </row>
    <row r="21" spans="2:5" x14ac:dyDescent="0.3">
      <c r="B21" s="1" t="s">
        <v>17</v>
      </c>
      <c r="C21" s="6">
        <f>AVERAGE(SplayTree_sample[insert_time])</f>
        <v>1.2879679999999995E-4</v>
      </c>
      <c r="D21" s="6">
        <f>AVERAGE(SplayTree_sample[search_time])</f>
        <v>1.2344909999999998E-4</v>
      </c>
      <c r="E21" s="6">
        <f>AVERAGE(SplayTree_sample[delete_time])</f>
        <v>1.2572480000000002E-4</v>
      </c>
    </row>
    <row r="33" spans="2:5" x14ac:dyDescent="0.3">
      <c r="B33" s="1" t="s">
        <v>11</v>
      </c>
      <c r="C33" s="1" t="s">
        <v>12</v>
      </c>
      <c r="D33" s="1" t="s">
        <v>13</v>
      </c>
      <c r="E33" s="1" t="s">
        <v>14</v>
      </c>
    </row>
    <row r="34" spans="2:5" x14ac:dyDescent="0.3">
      <c r="B34" s="1" t="s">
        <v>15</v>
      </c>
      <c r="C34" s="9">
        <f>AVERAGE(BST_aspell[insert_cmp_count])</f>
        <v>15869952579</v>
      </c>
      <c r="D34" s="9">
        <f>AVERAGE(BST_aspell[search_cmp_count])</f>
        <v>23804613930</v>
      </c>
      <c r="E34" s="9">
        <f>AVERAGE(BST_aspell[delete_cmp_count])</f>
        <v>779656</v>
      </c>
    </row>
    <row r="35" spans="2:5" x14ac:dyDescent="0.3">
      <c r="B35" s="1" t="s">
        <v>16</v>
      </c>
      <c r="C35" s="9">
        <f>AVERAGE(RBTree_aspell_2[insert_cmp_count])</f>
        <v>8666684</v>
      </c>
      <c r="D35" s="9">
        <f>AVERAGE(RBTree_aspell_2[search_cmp_count])</f>
        <v>6059976</v>
      </c>
      <c r="E35" s="9">
        <f>AVERAGE(RBTree_aspell_2[delete_cmp_count])</f>
        <v>7073898.5999999996</v>
      </c>
    </row>
    <row r="36" spans="2:5" x14ac:dyDescent="0.3">
      <c r="B36" s="1" t="s">
        <v>17</v>
      </c>
      <c r="C36" s="9">
        <f>AVERAGE(SplayTree_aspell[insert_cmp_count])</f>
        <v>2111972</v>
      </c>
      <c r="D36" s="9">
        <f>AVERAGE(SplayTree_aspell[search_cmp_count])</f>
        <v>6226920</v>
      </c>
      <c r="E36" s="9">
        <f>AVERAGE(SplayTree_aspell[delete_cmp_count])</f>
        <v>2214405001</v>
      </c>
    </row>
    <row r="38" spans="2:5" x14ac:dyDescent="0.3">
      <c r="B38" s="10" t="s">
        <v>11</v>
      </c>
      <c r="C38" s="10" t="s">
        <v>12</v>
      </c>
      <c r="D38" s="10" t="s">
        <v>13</v>
      </c>
      <c r="E38" s="11" t="s">
        <v>14</v>
      </c>
    </row>
    <row r="39" spans="2:5" x14ac:dyDescent="0.3">
      <c r="B39" s="7" t="s">
        <v>15</v>
      </c>
      <c r="C39" s="1">
        <f>AVERAGE(BST_lotr[insert_cmp_count])</f>
        <v>358281907</v>
      </c>
      <c r="D39" s="1">
        <f>AVERAGE(BST_lotr[search_cmp_count])</f>
        <v>12954535</v>
      </c>
      <c r="E39" s="1">
        <f>AVERAGE(BST_lotr[delete_cmp_count])</f>
        <v>9432598</v>
      </c>
    </row>
    <row r="40" spans="2:5" x14ac:dyDescent="0.3">
      <c r="B40" s="7" t="s">
        <v>16</v>
      </c>
      <c r="C40" s="1">
        <f>AVERAGE(RBTree_lotr_2[insert_cmp_count])</f>
        <v>10925652</v>
      </c>
      <c r="D40" s="1">
        <f>AVERAGE(RBTree_lotr_2[search_cmp_count])</f>
        <v>5758264</v>
      </c>
      <c r="E40" s="1">
        <f>AVERAGE(RBTree_lotr_2[delete_cmp_count])</f>
        <v>9853047</v>
      </c>
    </row>
    <row r="41" spans="2:5" x14ac:dyDescent="0.3">
      <c r="B41" s="8" t="s">
        <v>17</v>
      </c>
      <c r="C41" s="1">
        <f>AVERAGE(SplayTree_lotr[insert_cmp_count])</f>
        <v>28096707</v>
      </c>
      <c r="D41" s="1">
        <f>AVERAGE(SplayTree_lotr[search_cmp_count])</f>
        <v>19570813</v>
      </c>
      <c r="E41" s="1">
        <f>AVERAGE(SplayTree_lotr[delete_cmp_count])</f>
        <v>25478622</v>
      </c>
    </row>
    <row r="43" spans="2:5" x14ac:dyDescent="0.3">
      <c r="B43" s="10" t="s">
        <v>11</v>
      </c>
      <c r="C43" s="10" t="s">
        <v>12</v>
      </c>
      <c r="D43" s="10" t="s">
        <v>13</v>
      </c>
      <c r="E43" s="11" t="s">
        <v>14</v>
      </c>
    </row>
    <row r="44" spans="2:5" x14ac:dyDescent="0.3">
      <c r="B44" s="7" t="s">
        <v>15</v>
      </c>
      <c r="C44" s="1">
        <f>AVERAGE(BST_kjb[insert_cmp_count])</f>
        <v>235906085006</v>
      </c>
      <c r="D44" s="1">
        <f>AVERAGE(BST_kjb[search_cmp_count])</f>
        <v>66896244</v>
      </c>
      <c r="E44" s="1">
        <f>AVERAGE(BST_kjb[delete_cmp_count])</f>
        <v>49076304</v>
      </c>
    </row>
    <row r="45" spans="2:5" x14ac:dyDescent="0.3">
      <c r="B45" s="7" t="s">
        <v>16</v>
      </c>
      <c r="C45" s="1">
        <f>AVERAGE(RBTree_kjb[insert_cmp_count])</f>
        <v>93965925</v>
      </c>
      <c r="D45" s="1">
        <f>AVERAGE(RBTree_kjb[search_cmp_count])</f>
        <v>31065954</v>
      </c>
      <c r="E45" s="1">
        <f>AVERAGE(RBTree_kjb[delete_cmp_count])</f>
        <v>63147346</v>
      </c>
    </row>
    <row r="46" spans="2:5" x14ac:dyDescent="0.3">
      <c r="B46" s="8" t="s">
        <v>17</v>
      </c>
      <c r="C46" s="1">
        <f>AVERAGE(SplayTree_kjb[insert_cmp_count])</f>
        <v>126591977</v>
      </c>
      <c r="D46" s="1">
        <f>AVERAGE(SplayTree_kjb[search_cmp_count])</f>
        <v>72870253</v>
      </c>
      <c r="E46" s="1">
        <f>AVERAGE(SplayTree_kjb[delete_cmp_count])</f>
        <v>538778054</v>
      </c>
    </row>
    <row r="48" spans="2:5" x14ac:dyDescent="0.3">
      <c r="B48" s="10" t="s">
        <v>11</v>
      </c>
      <c r="C48" s="10" t="s">
        <v>12</v>
      </c>
      <c r="D48" s="10" t="s">
        <v>13</v>
      </c>
      <c r="E48" s="11" t="s">
        <v>14</v>
      </c>
    </row>
    <row r="49" spans="2:5" x14ac:dyDescent="0.3">
      <c r="B49" s="7" t="s">
        <v>15</v>
      </c>
      <c r="C49" s="1">
        <f>AVERAGE(BST_sample[insert_cmp_count])</f>
        <v>840</v>
      </c>
      <c r="D49" s="1">
        <f>AVERAGE(BST_sample[search_cmp_count])</f>
        <v>902</v>
      </c>
      <c r="E49" s="1">
        <f>AVERAGE(BST_sample[delete_cmp_count])</f>
        <v>889</v>
      </c>
    </row>
    <row r="50" spans="2:5" x14ac:dyDescent="0.3">
      <c r="B50" s="7" t="s">
        <v>16</v>
      </c>
      <c r="C50" s="1">
        <f>AVERAGE(RBTree_sample[insert_cmp_count])</f>
        <v>914</v>
      </c>
      <c r="D50" s="1">
        <f>AVERAGE(RBTree_sample[search_cmp_count])</f>
        <v>611</v>
      </c>
      <c r="E50" s="1">
        <f>AVERAGE(RBTree_sample[delete_cmp_count])</f>
        <v>1215</v>
      </c>
    </row>
    <row r="51" spans="2:5" x14ac:dyDescent="0.3">
      <c r="B51" s="8" t="s">
        <v>17</v>
      </c>
      <c r="C51" s="1">
        <f>AVERAGE(SplayTree_sample[insert_cmp_count])</f>
        <v>3038</v>
      </c>
      <c r="D51" s="1">
        <f>AVERAGE(SplayTree_sample[search_cmp_count])</f>
        <v>3001</v>
      </c>
      <c r="E51" s="1">
        <f>AVERAGE(SplayTree_sample[delete_cmp_count])</f>
        <v>2700</v>
      </c>
    </row>
    <row r="63" spans="2:5" x14ac:dyDescent="0.3">
      <c r="B63" s="10" t="s">
        <v>11</v>
      </c>
      <c r="C63" s="10" t="s">
        <v>12</v>
      </c>
      <c r="D63" s="10" t="s">
        <v>13</v>
      </c>
      <c r="E63" s="11" t="s">
        <v>14</v>
      </c>
    </row>
    <row r="64" spans="2:5" x14ac:dyDescent="0.3">
      <c r="B64" s="7" t="s">
        <v>15</v>
      </c>
      <c r="C64" s="1">
        <f>AVERAGE(BST_aspell[insert_modified_nodes])</f>
        <v>251952</v>
      </c>
      <c r="D64" s="1">
        <f>AVERAGE(BST_aspell[search_modified_nodes])</f>
        <v>0</v>
      </c>
      <c r="E64" s="1">
        <f>AVERAGE(BST_aspell[delete_modified_nodes])</f>
        <v>351798</v>
      </c>
    </row>
    <row r="65" spans="2:5" x14ac:dyDescent="0.3">
      <c r="B65" s="7" t="s">
        <v>16</v>
      </c>
      <c r="C65" s="1">
        <f>AVERAGE(RBTree_aspell_2[insert_modified_nodes])</f>
        <v>2078232</v>
      </c>
      <c r="D65" s="1">
        <f>AVERAGE(RBTree_aspell_2[search_modified_nodes])</f>
        <v>0</v>
      </c>
      <c r="E65" s="1">
        <f>AVERAGE(RBTree_aspell_2[delete_modified_nodes])</f>
        <v>1095026.95</v>
      </c>
    </row>
    <row r="66" spans="2:5" x14ac:dyDescent="0.3">
      <c r="B66" s="8" t="s">
        <v>17</v>
      </c>
      <c r="C66" s="1">
        <f>AVERAGE(SplayTree_aspell[insert_modified_nodes])</f>
        <v>503901</v>
      </c>
      <c r="D66" s="1">
        <f>AVERAGE(SplayTree_aspell[search_modified_nodes])</f>
        <v>181077</v>
      </c>
      <c r="E66" s="1">
        <f>AVERAGE(SplayTree_aspell[delete_modified_nodes])</f>
        <v>624604</v>
      </c>
    </row>
    <row r="68" spans="2:5" x14ac:dyDescent="0.3">
      <c r="B68" s="10" t="s">
        <v>11</v>
      </c>
      <c r="C68" s="10" t="s">
        <v>12</v>
      </c>
      <c r="D68" s="10" t="s">
        <v>13</v>
      </c>
      <c r="E68" s="11" t="s">
        <v>14</v>
      </c>
    </row>
    <row r="69" spans="2:5" x14ac:dyDescent="0.3">
      <c r="B69" s="7" t="s">
        <v>15</v>
      </c>
      <c r="C69" s="1">
        <f>AVERAGE(BST_lotr[insert_modified_nodes])</f>
        <v>388672</v>
      </c>
      <c r="D69" s="1">
        <f>AVERAGE(BST_lotr[search_modified_nodes])</f>
        <v>0</v>
      </c>
      <c r="E69" s="1">
        <f>AVERAGE(BST_lotr[delete_modified_nodes])</f>
        <v>1310868</v>
      </c>
    </row>
    <row r="70" spans="2:5" x14ac:dyDescent="0.3">
      <c r="B70" s="7" t="s">
        <v>16</v>
      </c>
      <c r="C70" s="1">
        <f>AVERAGE(RBTree_lotr_2[insert_modified_nodes])</f>
        <v>3284553</v>
      </c>
      <c r="D70" s="1">
        <f>AVERAGE(RBTree_lotr_2[search_modified_nodes])</f>
        <v>0</v>
      </c>
      <c r="E70" s="1">
        <f>AVERAGE(RBTree_lotr_2[delete_modified_nodes])</f>
        <v>2847472</v>
      </c>
    </row>
    <row r="71" spans="2:5" x14ac:dyDescent="0.3">
      <c r="B71" s="8" t="s">
        <v>17</v>
      </c>
      <c r="C71" s="1">
        <f>AVERAGE(SplayTree_lotr[insert_modified_nodes])</f>
        <v>774190</v>
      </c>
      <c r="D71" s="1">
        <f>AVERAGE(SplayTree_lotr[search_modified_nodes])</f>
        <v>385686</v>
      </c>
      <c r="E71" s="1">
        <f>AVERAGE(SplayTree_lotr[delete_modified_nodes])</f>
        <v>1831762</v>
      </c>
    </row>
    <row r="73" spans="2:5" x14ac:dyDescent="0.3">
      <c r="B73" s="10" t="s">
        <v>11</v>
      </c>
      <c r="C73" s="10" t="s">
        <v>12</v>
      </c>
      <c r="D73" s="10" t="s">
        <v>13</v>
      </c>
      <c r="E73" s="11" t="s">
        <v>14</v>
      </c>
    </row>
    <row r="74" spans="2:5" x14ac:dyDescent="0.3">
      <c r="B74" s="7" t="s">
        <v>15</v>
      </c>
      <c r="C74" s="1">
        <f>AVERAGE(BST_kjb[insert_modified_nodes])</f>
        <v>2533026</v>
      </c>
      <c r="D74" s="1">
        <f>AVERAGE(BST_kjb[search_modified_nodes])</f>
        <v>0</v>
      </c>
      <c r="E74" s="1">
        <f>AVERAGE(BST_kjb[delete_modified_nodes])</f>
        <v>6675313</v>
      </c>
    </row>
    <row r="75" spans="2:5" x14ac:dyDescent="0.3">
      <c r="B75" s="7" t="s">
        <v>16</v>
      </c>
      <c r="C75" s="1">
        <f>AVERAGE(RBTree_kjb[insert_modified_nodes])</f>
        <v>21379060</v>
      </c>
      <c r="D75" s="1">
        <f>AVERAGE(RBTree_kjb[search_modified_nodes])</f>
        <v>0</v>
      </c>
      <c r="E75" s="1">
        <f>AVERAGE(RBTree_kjb[delete_modified_nodes])</f>
        <v>18932450</v>
      </c>
    </row>
    <row r="76" spans="2:5" x14ac:dyDescent="0.3">
      <c r="B76" s="8" t="s">
        <v>17</v>
      </c>
      <c r="C76" s="1">
        <f>AVERAGE(SplayTree_kjb[insert_modified_nodes])</f>
        <v>4457379</v>
      </c>
      <c r="D76" s="1">
        <f>AVERAGE(SplayTree_kjb[search_modified_nodes])</f>
        <v>1756362</v>
      </c>
      <c r="E76" s="1">
        <f>AVERAGE(SplayTree_kjb[delete_modified_nodes])</f>
        <v>11383160</v>
      </c>
    </row>
    <row r="78" spans="2:5" x14ac:dyDescent="0.3">
      <c r="B78" s="10" t="s">
        <v>11</v>
      </c>
      <c r="C78" s="10" t="s">
        <v>12</v>
      </c>
      <c r="D78" s="10" t="s">
        <v>13</v>
      </c>
      <c r="E78" s="11" t="s">
        <v>14</v>
      </c>
    </row>
    <row r="79" spans="2:5" x14ac:dyDescent="0.3">
      <c r="B79" s="7" t="s">
        <v>15</v>
      </c>
      <c r="C79" s="1">
        <f>AVERAGE(BST_sample[insert_modified_nodes])</f>
        <v>110</v>
      </c>
      <c r="D79" s="1">
        <f>AVERAGE(BST_sample[search_modified_nodes])</f>
        <v>0</v>
      </c>
      <c r="E79" s="1">
        <f>AVERAGE(BST_sample[delete_modified_nodes])</f>
        <v>235</v>
      </c>
    </row>
    <row r="80" spans="2:5" x14ac:dyDescent="0.3">
      <c r="B80" s="7" t="s">
        <v>16</v>
      </c>
      <c r="C80" s="1">
        <f>AVERAGE(RBTree_sample[insert_modified_nodes])</f>
        <v>599</v>
      </c>
      <c r="D80" s="1">
        <f>AVERAGE(RBTree_sample[search_modified_nodes])</f>
        <v>0</v>
      </c>
      <c r="E80" s="1">
        <f>AVERAGE(RBTree_sample[delete_modified_nodes])</f>
        <v>543</v>
      </c>
    </row>
    <row r="81" spans="2:5" x14ac:dyDescent="0.3">
      <c r="B81" s="8" t="s">
        <v>17</v>
      </c>
      <c r="C81" s="1">
        <f>AVERAGE(SplayTree_sample[insert_modified_nodes])</f>
        <v>224</v>
      </c>
      <c r="D81" s="1">
        <f>AVERAGE(SplayTree_sample[search_modified_nodes])</f>
        <v>112</v>
      </c>
      <c r="E81" s="1">
        <f>AVERAGE(SplayTree_sample[delete_modified_nodes])</f>
        <v>420</v>
      </c>
    </row>
    <row r="94" spans="2:5" x14ac:dyDescent="0.3">
      <c r="B94" s="1" t="s">
        <v>24</v>
      </c>
      <c r="C94" s="1" t="s">
        <v>23</v>
      </c>
      <c r="D94" s="1" t="s">
        <v>13</v>
      </c>
      <c r="E94" s="1" t="s">
        <v>14</v>
      </c>
    </row>
    <row r="95" spans="2:5" x14ac:dyDescent="0.3">
      <c r="B95" s="1" t="s">
        <v>15</v>
      </c>
      <c r="C95" s="1">
        <f>AVERAGE(BST_bst[insert_time])</f>
        <v>0.47260816010000006</v>
      </c>
      <c r="D95" s="1">
        <f>AVERAGE(BST_bst[search_time])</f>
        <v>1.6399781350000003E-2</v>
      </c>
      <c r="E95" s="1">
        <f>AVERAGE(BST_bst[delete_time])</f>
        <v>1.2981237950000002E-2</v>
      </c>
    </row>
    <row r="96" spans="2:5" x14ac:dyDescent="0.3">
      <c r="B96" s="1" t="s">
        <v>16</v>
      </c>
      <c r="C96" s="1">
        <f>AVERAGE(RBTree_bst[insert_time])</f>
        <v>1.9510555750000005E-2</v>
      </c>
      <c r="D96" s="1">
        <f>AVERAGE(RBTree_bst[search_time])</f>
        <v>1.9807999749999999E-2</v>
      </c>
      <c r="E96" s="1">
        <f>AVERAGE(RBTree_bst[delete_time])</f>
        <v>1.8802686399999997E-2</v>
      </c>
    </row>
    <row r="97" spans="2:5" x14ac:dyDescent="0.3">
      <c r="B97" s="1" t="s">
        <v>17</v>
      </c>
      <c r="C97" s="1">
        <f>AVERAGE(SplayTree_bst[insert_time])</f>
        <v>1.7795154100000002E-2</v>
      </c>
      <c r="D97" s="1">
        <f>AVERAGE(SplayTree_bst[search_time])</f>
        <v>2.4904824649999997E-2</v>
      </c>
      <c r="E97" s="1">
        <f>AVERAGE(SplayTree_bst[delete_time])</f>
        <v>2.1023290399999998E-2</v>
      </c>
    </row>
  </sheetData>
  <pageMargins left="0.7" right="0.7" top="0.75" bottom="0.75" header="0.3" footer="0.3"/>
  <pageSetup paperSize="9" orientation="portrait" r:id="rId1"/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9A33-994B-41CF-933D-E55612B4C084}">
  <dimension ref="A1:J21"/>
  <sheetViews>
    <sheetView workbookViewId="0">
      <selection sqref="A1:J6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8.0170256999999995E-2</v>
      </c>
      <c r="B2">
        <v>8666684</v>
      </c>
      <c r="C2">
        <v>2078232</v>
      </c>
      <c r="D2">
        <v>4.4842755999999998E-2</v>
      </c>
      <c r="E2">
        <v>6059976</v>
      </c>
      <c r="F2">
        <v>0</v>
      </c>
      <c r="G2">
        <v>5.5994137999999999E-2</v>
      </c>
      <c r="H2">
        <v>7073891</v>
      </c>
      <c r="I2">
        <v>1095026</v>
      </c>
      <c r="J2" s="1" t="s">
        <v>10</v>
      </c>
    </row>
    <row r="3" spans="1:10" x14ac:dyDescent="0.3">
      <c r="A3">
        <v>4.0856544000000002E-2</v>
      </c>
      <c r="B3">
        <v>8666684</v>
      </c>
      <c r="C3">
        <v>2078232</v>
      </c>
      <c r="D3">
        <v>3.5031108999999998E-2</v>
      </c>
      <c r="E3">
        <v>6059976</v>
      </c>
      <c r="F3">
        <v>0</v>
      </c>
      <c r="G3">
        <v>5.3096781000000003E-2</v>
      </c>
      <c r="H3">
        <v>7073899</v>
      </c>
      <c r="I3">
        <v>1095027</v>
      </c>
      <c r="J3" s="1" t="s">
        <v>10</v>
      </c>
    </row>
    <row r="4" spans="1:10" x14ac:dyDescent="0.3">
      <c r="A4">
        <v>3.4070255000000001E-2</v>
      </c>
      <c r="B4">
        <v>8666684</v>
      </c>
      <c r="C4">
        <v>2078232</v>
      </c>
      <c r="D4">
        <v>4.3962113999999997E-2</v>
      </c>
      <c r="E4">
        <v>6059976</v>
      </c>
      <c r="F4">
        <v>0</v>
      </c>
      <c r="G4">
        <v>3.2543353999999997E-2</v>
      </c>
      <c r="H4">
        <v>7073899</v>
      </c>
      <c r="I4">
        <v>1095027</v>
      </c>
      <c r="J4" s="1" t="s">
        <v>10</v>
      </c>
    </row>
    <row r="5" spans="1:10" x14ac:dyDescent="0.3">
      <c r="A5">
        <v>4.0512934E-2</v>
      </c>
      <c r="B5">
        <v>8666684</v>
      </c>
      <c r="C5">
        <v>2078232</v>
      </c>
      <c r="D5">
        <v>4.6655240000000001E-2</v>
      </c>
      <c r="E5">
        <v>6059976</v>
      </c>
      <c r="F5">
        <v>0</v>
      </c>
      <c r="G5">
        <v>3.1181430999999999E-2</v>
      </c>
      <c r="H5">
        <v>7073899</v>
      </c>
      <c r="I5">
        <v>1095027</v>
      </c>
      <c r="J5" s="1" t="s">
        <v>10</v>
      </c>
    </row>
    <row r="6" spans="1:10" x14ac:dyDescent="0.3">
      <c r="A6">
        <v>3.2993346E-2</v>
      </c>
      <c r="B6">
        <v>8666684</v>
      </c>
      <c r="C6">
        <v>2078232</v>
      </c>
      <c r="D6">
        <v>3.3163444E-2</v>
      </c>
      <c r="E6">
        <v>6059976</v>
      </c>
      <c r="F6">
        <v>0</v>
      </c>
      <c r="G6">
        <v>3.4317722000000002E-2</v>
      </c>
      <c r="H6">
        <v>7073899</v>
      </c>
      <c r="I6">
        <v>1095027</v>
      </c>
      <c r="J6" s="1" t="s">
        <v>10</v>
      </c>
    </row>
    <row r="7" spans="1:10" x14ac:dyDescent="0.3">
      <c r="A7">
        <v>3.8869979999999998E-2</v>
      </c>
      <c r="B7">
        <v>8666684</v>
      </c>
      <c r="C7">
        <v>2078232</v>
      </c>
      <c r="D7">
        <v>5.7497714999999998E-2</v>
      </c>
      <c r="E7">
        <v>6059976</v>
      </c>
      <c r="F7">
        <v>0</v>
      </c>
      <c r="G7">
        <v>3.2886962999999998E-2</v>
      </c>
      <c r="H7">
        <v>7073899</v>
      </c>
      <c r="I7">
        <v>1095027</v>
      </c>
      <c r="J7" s="1" t="s">
        <v>10</v>
      </c>
    </row>
    <row r="8" spans="1:10" x14ac:dyDescent="0.3">
      <c r="A8">
        <v>3.4130556999999999E-2</v>
      </c>
      <c r="B8">
        <v>8666684</v>
      </c>
      <c r="C8">
        <v>2078232</v>
      </c>
      <c r="D8">
        <v>3.3170839000000001E-2</v>
      </c>
      <c r="E8">
        <v>6059976</v>
      </c>
      <c r="F8">
        <v>0</v>
      </c>
      <c r="G8">
        <v>3.2441522E-2</v>
      </c>
      <c r="H8">
        <v>7073899</v>
      </c>
      <c r="I8">
        <v>1095027</v>
      </c>
      <c r="J8" s="1" t="s">
        <v>10</v>
      </c>
    </row>
    <row r="9" spans="1:10" x14ac:dyDescent="0.3">
      <c r="A9">
        <v>3.4082769999999998E-2</v>
      </c>
      <c r="B9">
        <v>8666684</v>
      </c>
      <c r="C9">
        <v>2078232</v>
      </c>
      <c r="D9">
        <v>6.0165809000000001E-2</v>
      </c>
      <c r="E9">
        <v>6059976</v>
      </c>
      <c r="F9">
        <v>0</v>
      </c>
      <c r="G9">
        <v>3.4914487000000001E-2</v>
      </c>
      <c r="H9">
        <v>7073899</v>
      </c>
      <c r="I9">
        <v>1095027</v>
      </c>
      <c r="J9" s="1" t="s">
        <v>10</v>
      </c>
    </row>
    <row r="10" spans="1:10" x14ac:dyDescent="0.3">
      <c r="A10">
        <v>3.4117473000000002E-2</v>
      </c>
      <c r="B10">
        <v>8666684</v>
      </c>
      <c r="C10">
        <v>2078232</v>
      </c>
      <c r="D10">
        <v>3.3013256999999997E-2</v>
      </c>
      <c r="E10">
        <v>6059976</v>
      </c>
      <c r="F10">
        <v>0</v>
      </c>
      <c r="G10">
        <v>3.2307833000000001E-2</v>
      </c>
      <c r="H10">
        <v>7073899</v>
      </c>
      <c r="I10">
        <v>1095027</v>
      </c>
      <c r="J10" s="1" t="s">
        <v>10</v>
      </c>
    </row>
    <row r="11" spans="1:10" x14ac:dyDescent="0.3">
      <c r="A11">
        <v>3.4792175000000002E-2</v>
      </c>
      <c r="B11">
        <v>8666684</v>
      </c>
      <c r="C11">
        <v>2078232</v>
      </c>
      <c r="D11">
        <v>4.3818185000000003E-2</v>
      </c>
      <c r="E11">
        <v>6059976</v>
      </c>
      <c r="F11">
        <v>0</v>
      </c>
      <c r="G11">
        <v>4.2364102000000001E-2</v>
      </c>
      <c r="H11">
        <v>7073899</v>
      </c>
      <c r="I11">
        <v>1095027</v>
      </c>
      <c r="J11" s="1" t="s">
        <v>10</v>
      </c>
    </row>
    <row r="12" spans="1:10" x14ac:dyDescent="0.3">
      <c r="A12">
        <v>3.8657783000000001E-2</v>
      </c>
      <c r="B12">
        <v>8666684</v>
      </c>
      <c r="C12">
        <v>2078232</v>
      </c>
      <c r="D12">
        <v>3.6332730000000001E-2</v>
      </c>
      <c r="E12">
        <v>6059976</v>
      </c>
      <c r="F12">
        <v>0</v>
      </c>
      <c r="G12">
        <v>3.6171733999999997E-2</v>
      </c>
      <c r="H12">
        <v>7073899</v>
      </c>
      <c r="I12">
        <v>1095027</v>
      </c>
      <c r="J12" s="1" t="s">
        <v>10</v>
      </c>
    </row>
    <row r="13" spans="1:10" x14ac:dyDescent="0.3">
      <c r="A13">
        <v>6.1310415E-2</v>
      </c>
      <c r="B13">
        <v>8666684</v>
      </c>
      <c r="C13">
        <v>2078232</v>
      </c>
      <c r="D13">
        <v>4.8908612999999997E-2</v>
      </c>
      <c r="E13">
        <v>6059976</v>
      </c>
      <c r="F13">
        <v>0</v>
      </c>
      <c r="G13">
        <v>4.0445236000000002E-2</v>
      </c>
      <c r="H13">
        <v>7073899</v>
      </c>
      <c r="I13">
        <v>1095027</v>
      </c>
      <c r="J13" s="1" t="s">
        <v>10</v>
      </c>
    </row>
    <row r="14" spans="1:10" x14ac:dyDescent="0.3">
      <c r="A14">
        <v>3.3722663E-2</v>
      </c>
      <c r="B14">
        <v>8666684</v>
      </c>
      <c r="C14">
        <v>2078232</v>
      </c>
      <c r="D14">
        <v>3.3348333000000001E-2</v>
      </c>
      <c r="E14">
        <v>6059976</v>
      </c>
      <c r="F14">
        <v>0</v>
      </c>
      <c r="G14">
        <v>3.2352775E-2</v>
      </c>
      <c r="H14">
        <v>7073899</v>
      </c>
      <c r="I14">
        <v>1095027</v>
      </c>
      <c r="J14" s="1" t="s">
        <v>10</v>
      </c>
    </row>
    <row r="15" spans="1:10" x14ac:dyDescent="0.3">
      <c r="A15">
        <v>3.3840423000000001E-2</v>
      </c>
      <c r="B15">
        <v>8666684</v>
      </c>
      <c r="C15">
        <v>2078232</v>
      </c>
      <c r="D15">
        <v>3.8295968999999999E-2</v>
      </c>
      <c r="E15">
        <v>6059976</v>
      </c>
      <c r="F15">
        <v>0</v>
      </c>
      <c r="G15">
        <v>4.1117094999999999E-2</v>
      </c>
      <c r="H15">
        <v>7073899</v>
      </c>
      <c r="I15">
        <v>1095027</v>
      </c>
      <c r="J15" s="1" t="s">
        <v>10</v>
      </c>
    </row>
    <row r="16" spans="1:10" x14ac:dyDescent="0.3">
      <c r="A16">
        <v>3.5977743E-2</v>
      </c>
      <c r="B16">
        <v>8666684</v>
      </c>
      <c r="C16">
        <v>2078232</v>
      </c>
      <c r="D16">
        <v>3.2968314999999998E-2</v>
      </c>
      <c r="E16">
        <v>6059976</v>
      </c>
      <c r="F16">
        <v>0</v>
      </c>
      <c r="G16">
        <v>3.6338988000000003E-2</v>
      </c>
      <c r="H16">
        <v>7073899</v>
      </c>
      <c r="I16">
        <v>1095027</v>
      </c>
      <c r="J16" s="1" t="s">
        <v>10</v>
      </c>
    </row>
    <row r="17" spans="1:10" x14ac:dyDescent="0.3">
      <c r="A17">
        <v>3.4288708000000001E-2</v>
      </c>
      <c r="B17">
        <v>8666684</v>
      </c>
      <c r="C17">
        <v>2078232</v>
      </c>
      <c r="D17">
        <v>3.9329073999999999E-2</v>
      </c>
      <c r="E17">
        <v>6059976</v>
      </c>
      <c r="F17">
        <v>0</v>
      </c>
      <c r="G17">
        <v>3.8084342E-2</v>
      </c>
      <c r="H17">
        <v>7073899</v>
      </c>
      <c r="I17">
        <v>1095027</v>
      </c>
      <c r="J17" s="1" t="s">
        <v>10</v>
      </c>
    </row>
    <row r="18" spans="1:10" x14ac:dyDescent="0.3">
      <c r="A18">
        <v>3.6528428000000002E-2</v>
      </c>
      <c r="B18">
        <v>8666684</v>
      </c>
      <c r="C18">
        <v>2078232</v>
      </c>
      <c r="D18">
        <v>3.2313521999999997E-2</v>
      </c>
      <c r="E18">
        <v>6059976</v>
      </c>
      <c r="F18">
        <v>0</v>
      </c>
      <c r="G18">
        <v>3.1299760000000003E-2</v>
      </c>
      <c r="H18">
        <v>7073899</v>
      </c>
      <c r="I18">
        <v>1095027</v>
      </c>
      <c r="J18" s="1" t="s">
        <v>10</v>
      </c>
    </row>
    <row r="19" spans="1:10" x14ac:dyDescent="0.3">
      <c r="A19">
        <v>3.3785241000000001E-2</v>
      </c>
      <c r="B19">
        <v>8666684</v>
      </c>
      <c r="C19">
        <v>2078232</v>
      </c>
      <c r="D19">
        <v>3.8598619000000001E-2</v>
      </c>
      <c r="E19">
        <v>6059976</v>
      </c>
      <c r="F19">
        <v>0</v>
      </c>
      <c r="G19">
        <v>3.7756662000000003E-2</v>
      </c>
      <c r="H19">
        <v>7073899</v>
      </c>
      <c r="I19">
        <v>1095027</v>
      </c>
      <c r="J19" s="1" t="s">
        <v>10</v>
      </c>
    </row>
    <row r="20" spans="1:10" x14ac:dyDescent="0.3">
      <c r="A20">
        <v>3.6229192E-2</v>
      </c>
      <c r="B20">
        <v>8666684</v>
      </c>
      <c r="C20">
        <v>2078232</v>
      </c>
      <c r="D20">
        <v>3.3992316000000002E-2</v>
      </c>
      <c r="E20">
        <v>6059976</v>
      </c>
      <c r="F20">
        <v>0</v>
      </c>
      <c r="G20">
        <v>3.3079247999999999E-2</v>
      </c>
      <c r="H20">
        <v>7073899</v>
      </c>
      <c r="I20">
        <v>1095027</v>
      </c>
      <c r="J20" s="1" t="s">
        <v>10</v>
      </c>
    </row>
    <row r="21" spans="1:10" x14ac:dyDescent="0.3">
      <c r="A21">
        <v>4.0700097999999997E-2</v>
      </c>
      <c r="B21">
        <v>8666684</v>
      </c>
      <c r="C21">
        <v>2078232</v>
      </c>
      <c r="D21">
        <v>3.7080252000000001E-2</v>
      </c>
      <c r="E21">
        <v>6059976</v>
      </c>
      <c r="F21">
        <v>0</v>
      </c>
      <c r="G21">
        <v>4.0524880999999999E-2</v>
      </c>
      <c r="H21">
        <v>7073899</v>
      </c>
      <c r="I21">
        <v>1095027</v>
      </c>
      <c r="J2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0A0A-2905-406A-B6FB-7D9EAC72ADC3}">
  <dimension ref="A1:J21"/>
  <sheetViews>
    <sheetView workbookViewId="0">
      <selection sqref="A1:J6"/>
    </sheetView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0.15586847000000001</v>
      </c>
      <c r="B2">
        <v>10925652</v>
      </c>
      <c r="C2">
        <v>3284553</v>
      </c>
      <c r="D2">
        <v>7.5104860999999995E-2</v>
      </c>
      <c r="E2">
        <v>5758264</v>
      </c>
      <c r="F2">
        <v>0</v>
      </c>
      <c r="G2">
        <v>0.107120853</v>
      </c>
      <c r="H2">
        <v>9853047</v>
      </c>
      <c r="I2">
        <v>2847472</v>
      </c>
      <c r="J2" s="1" t="s">
        <v>10</v>
      </c>
    </row>
    <row r="3" spans="1:10" x14ac:dyDescent="0.3">
      <c r="A3">
        <v>0.114573881</v>
      </c>
      <c r="B3">
        <v>10925652</v>
      </c>
      <c r="C3">
        <v>3284553</v>
      </c>
      <c r="D3">
        <v>5.762287E-2</v>
      </c>
      <c r="E3">
        <v>5758264</v>
      </c>
      <c r="F3">
        <v>0</v>
      </c>
      <c r="G3">
        <v>9.5784013000000001E-2</v>
      </c>
      <c r="H3">
        <v>9853047</v>
      </c>
      <c r="I3">
        <v>2847472</v>
      </c>
      <c r="J3" s="1" t="s">
        <v>10</v>
      </c>
    </row>
    <row r="4" spans="1:10" x14ac:dyDescent="0.3">
      <c r="A4">
        <v>0.196471858</v>
      </c>
      <c r="B4">
        <v>10925652</v>
      </c>
      <c r="C4">
        <v>3284553</v>
      </c>
      <c r="D4">
        <v>6.0453097999999997E-2</v>
      </c>
      <c r="E4">
        <v>5758264</v>
      </c>
      <c r="F4">
        <v>0</v>
      </c>
      <c r="G4">
        <v>0.105017667</v>
      </c>
      <c r="H4">
        <v>9853047</v>
      </c>
      <c r="I4">
        <v>2847472</v>
      </c>
      <c r="J4" s="1" t="s">
        <v>10</v>
      </c>
    </row>
    <row r="5" spans="1:10" x14ac:dyDescent="0.3">
      <c r="A5">
        <v>0.16301600399999999</v>
      </c>
      <c r="B5">
        <v>10925652</v>
      </c>
      <c r="C5">
        <v>3284553</v>
      </c>
      <c r="D5">
        <v>5.6968076999999999E-2</v>
      </c>
      <c r="E5">
        <v>5758264</v>
      </c>
      <c r="F5">
        <v>0</v>
      </c>
      <c r="G5">
        <v>0.10905508</v>
      </c>
      <c r="H5">
        <v>9853047</v>
      </c>
      <c r="I5">
        <v>2847472</v>
      </c>
      <c r="J5" s="1" t="s">
        <v>10</v>
      </c>
    </row>
    <row r="6" spans="1:10" x14ac:dyDescent="0.3">
      <c r="A6">
        <v>0.13416588400000001</v>
      </c>
      <c r="B6">
        <v>10925652</v>
      </c>
      <c r="C6">
        <v>3284553</v>
      </c>
      <c r="D6">
        <v>5.8530248999999999E-2</v>
      </c>
      <c r="E6">
        <v>5758264</v>
      </c>
      <c r="F6">
        <v>0</v>
      </c>
      <c r="G6">
        <v>0.10089719699999999</v>
      </c>
      <c r="H6">
        <v>9853047</v>
      </c>
      <c r="I6">
        <v>2847472</v>
      </c>
      <c r="J6" s="1" t="s">
        <v>10</v>
      </c>
    </row>
    <row r="7" spans="1:10" x14ac:dyDescent="0.3">
      <c r="A7">
        <v>0.14299904099999999</v>
      </c>
      <c r="B7">
        <v>10925652</v>
      </c>
      <c r="C7">
        <v>3284553</v>
      </c>
      <c r="D7">
        <v>6.2869743000000006E-2</v>
      </c>
      <c r="E7">
        <v>5758264</v>
      </c>
      <c r="F7">
        <v>0</v>
      </c>
      <c r="G7">
        <v>0.100913694</v>
      </c>
      <c r="H7">
        <v>9853047</v>
      </c>
      <c r="I7">
        <v>2847472</v>
      </c>
      <c r="J7" s="1" t="s">
        <v>10</v>
      </c>
    </row>
    <row r="8" spans="1:10" x14ac:dyDescent="0.3">
      <c r="A8">
        <v>0.13544930099999999</v>
      </c>
      <c r="B8">
        <v>10925652</v>
      </c>
      <c r="C8">
        <v>3284553</v>
      </c>
      <c r="D8">
        <v>5.9850643000000002E-2</v>
      </c>
      <c r="E8">
        <v>5758264</v>
      </c>
      <c r="F8">
        <v>0</v>
      </c>
      <c r="G8">
        <v>0.10069694699999999</v>
      </c>
      <c r="H8">
        <v>9853047</v>
      </c>
      <c r="I8">
        <v>2847472</v>
      </c>
      <c r="J8" s="1" t="s">
        <v>10</v>
      </c>
    </row>
    <row r="9" spans="1:10" x14ac:dyDescent="0.3">
      <c r="A9">
        <v>0.144335932</v>
      </c>
      <c r="B9">
        <v>10925652</v>
      </c>
      <c r="C9">
        <v>3284553</v>
      </c>
      <c r="D9">
        <v>6.1371855000000003E-2</v>
      </c>
      <c r="E9">
        <v>5758264</v>
      </c>
      <c r="F9">
        <v>0</v>
      </c>
      <c r="G9">
        <v>0.101225446</v>
      </c>
      <c r="H9">
        <v>9853047</v>
      </c>
      <c r="I9">
        <v>2847472</v>
      </c>
      <c r="J9" s="1" t="s">
        <v>10</v>
      </c>
    </row>
    <row r="10" spans="1:10" x14ac:dyDescent="0.3">
      <c r="A10">
        <v>0.13998506099999999</v>
      </c>
      <c r="B10">
        <v>10925652</v>
      </c>
      <c r="C10">
        <v>3284553</v>
      </c>
      <c r="D10">
        <v>5.9306785000000001E-2</v>
      </c>
      <c r="E10">
        <v>5758264</v>
      </c>
      <c r="F10">
        <v>0</v>
      </c>
      <c r="G10">
        <v>0.104069327</v>
      </c>
      <c r="H10">
        <v>9853047</v>
      </c>
      <c r="I10">
        <v>2847472</v>
      </c>
      <c r="J10" s="1" t="s">
        <v>10</v>
      </c>
    </row>
    <row r="11" spans="1:10" x14ac:dyDescent="0.3">
      <c r="A11">
        <v>0.142782294</v>
      </c>
      <c r="B11">
        <v>10925652</v>
      </c>
      <c r="C11">
        <v>3284553</v>
      </c>
      <c r="D11">
        <v>6.3965425000000006E-2</v>
      </c>
      <c r="E11">
        <v>5758264</v>
      </c>
      <c r="F11">
        <v>0</v>
      </c>
      <c r="G11">
        <v>0.103977167</v>
      </c>
      <c r="H11">
        <v>9853047</v>
      </c>
      <c r="I11">
        <v>2847472</v>
      </c>
      <c r="J11" s="1" t="s">
        <v>10</v>
      </c>
    </row>
    <row r="12" spans="1:10" x14ac:dyDescent="0.3">
      <c r="A12">
        <v>0.13692443200000001</v>
      </c>
      <c r="B12">
        <v>10925652</v>
      </c>
      <c r="C12">
        <v>3284553</v>
      </c>
      <c r="D12">
        <v>5.7685449E-2</v>
      </c>
      <c r="E12">
        <v>5758264</v>
      </c>
      <c r="F12">
        <v>0</v>
      </c>
      <c r="G12">
        <v>0.10385713100000001</v>
      </c>
      <c r="H12">
        <v>9853047</v>
      </c>
      <c r="I12">
        <v>2847472</v>
      </c>
      <c r="J12" s="1" t="s">
        <v>10</v>
      </c>
    </row>
    <row r="13" spans="1:10" x14ac:dyDescent="0.3">
      <c r="A13">
        <v>0.13721285999999999</v>
      </c>
      <c r="B13">
        <v>10925652</v>
      </c>
      <c r="C13">
        <v>3284553</v>
      </c>
      <c r="D13">
        <v>6.0090145999999997E-2</v>
      </c>
      <c r="E13">
        <v>5758264</v>
      </c>
      <c r="F13">
        <v>0</v>
      </c>
      <c r="G13">
        <v>0.10597852300000001</v>
      </c>
      <c r="H13">
        <v>9853047</v>
      </c>
      <c r="I13">
        <v>2847472</v>
      </c>
      <c r="J13" s="1" t="s">
        <v>10</v>
      </c>
    </row>
    <row r="14" spans="1:10" x14ac:dyDescent="0.3">
      <c r="A14">
        <v>0.13883249</v>
      </c>
      <c r="B14">
        <v>10925652</v>
      </c>
      <c r="C14">
        <v>3284553</v>
      </c>
      <c r="D14">
        <v>5.8411352E-2</v>
      </c>
      <c r="E14">
        <v>5758264</v>
      </c>
      <c r="F14">
        <v>0</v>
      </c>
      <c r="G14">
        <v>9.9775913999999993E-2</v>
      </c>
      <c r="H14">
        <v>9853047</v>
      </c>
      <c r="I14">
        <v>2847472</v>
      </c>
      <c r="J14" s="1" t="s">
        <v>10</v>
      </c>
    </row>
    <row r="15" spans="1:10" x14ac:dyDescent="0.3">
      <c r="A15">
        <v>0.13564443000000001</v>
      </c>
      <c r="B15">
        <v>10925652</v>
      </c>
      <c r="C15">
        <v>3284553</v>
      </c>
      <c r="D15">
        <v>5.9890466000000003E-2</v>
      </c>
      <c r="E15">
        <v>5758264</v>
      </c>
      <c r="F15">
        <v>0</v>
      </c>
      <c r="G15">
        <v>0.10122260199999999</v>
      </c>
      <c r="H15">
        <v>9853047</v>
      </c>
      <c r="I15">
        <v>2847472</v>
      </c>
      <c r="J15" s="1" t="s">
        <v>10</v>
      </c>
    </row>
    <row r="16" spans="1:10" x14ac:dyDescent="0.3">
      <c r="A16">
        <v>0.13617235999999999</v>
      </c>
      <c r="B16">
        <v>10925652</v>
      </c>
      <c r="C16">
        <v>3284553</v>
      </c>
      <c r="D16">
        <v>6.1462309E-2</v>
      </c>
      <c r="E16">
        <v>5758264</v>
      </c>
      <c r="F16">
        <v>0</v>
      </c>
      <c r="G16">
        <v>9.8953298999999995E-2</v>
      </c>
      <c r="H16">
        <v>9853047</v>
      </c>
      <c r="I16">
        <v>2847472</v>
      </c>
      <c r="J16" s="1" t="s">
        <v>10</v>
      </c>
    </row>
    <row r="17" spans="1:10" x14ac:dyDescent="0.3">
      <c r="A17">
        <v>0.14019156799999999</v>
      </c>
      <c r="B17">
        <v>10925652</v>
      </c>
      <c r="C17">
        <v>3284553</v>
      </c>
      <c r="D17">
        <v>5.8836313000000001E-2</v>
      </c>
      <c r="E17">
        <v>5758264</v>
      </c>
      <c r="F17">
        <v>0</v>
      </c>
      <c r="G17">
        <v>0.101129873</v>
      </c>
      <c r="H17">
        <v>9853047</v>
      </c>
      <c r="I17">
        <v>2847472</v>
      </c>
      <c r="J17" s="1" t="s">
        <v>10</v>
      </c>
    </row>
    <row r="18" spans="1:10" x14ac:dyDescent="0.3">
      <c r="A18">
        <v>0.13843028499999999</v>
      </c>
      <c r="B18">
        <v>10925652</v>
      </c>
      <c r="C18">
        <v>3284553</v>
      </c>
      <c r="D18">
        <v>5.8608187999999999E-2</v>
      </c>
      <c r="E18">
        <v>5758264</v>
      </c>
      <c r="F18">
        <v>0</v>
      </c>
      <c r="G18">
        <v>0.101103134</v>
      </c>
      <c r="H18">
        <v>9853047</v>
      </c>
      <c r="I18">
        <v>2847472</v>
      </c>
      <c r="J18" s="1" t="s">
        <v>10</v>
      </c>
    </row>
    <row r="19" spans="1:10" x14ac:dyDescent="0.3">
      <c r="A19">
        <v>0.136925571</v>
      </c>
      <c r="B19">
        <v>10925652</v>
      </c>
      <c r="C19">
        <v>3284553</v>
      </c>
      <c r="D19">
        <v>5.8174693E-2</v>
      </c>
      <c r="E19">
        <v>5758264</v>
      </c>
      <c r="F19">
        <v>0</v>
      </c>
      <c r="G19">
        <v>0.10047621700000001</v>
      </c>
      <c r="H19">
        <v>9853047</v>
      </c>
      <c r="I19">
        <v>2847472</v>
      </c>
      <c r="J19" s="1" t="s">
        <v>10</v>
      </c>
    </row>
    <row r="20" spans="1:10" x14ac:dyDescent="0.3">
      <c r="A20">
        <v>0.15781805700000001</v>
      </c>
      <c r="B20">
        <v>10925652</v>
      </c>
      <c r="C20">
        <v>3284553</v>
      </c>
      <c r="D20">
        <v>5.7996062000000001E-2</v>
      </c>
      <c r="E20">
        <v>5758264</v>
      </c>
      <c r="F20">
        <v>0</v>
      </c>
      <c r="G20">
        <v>9.9466438000000004E-2</v>
      </c>
      <c r="H20">
        <v>9853047</v>
      </c>
      <c r="I20">
        <v>2847472</v>
      </c>
      <c r="J20" s="1" t="s">
        <v>10</v>
      </c>
    </row>
    <row r="21" spans="1:10" x14ac:dyDescent="0.3">
      <c r="A21">
        <v>0.13611262700000001</v>
      </c>
      <c r="B21">
        <v>10925652</v>
      </c>
      <c r="C21">
        <v>3284553</v>
      </c>
      <c r="D21">
        <v>5.9865435000000002E-2</v>
      </c>
      <c r="E21">
        <v>5758264</v>
      </c>
      <c r="F21">
        <v>0</v>
      </c>
      <c r="G21">
        <v>9.9685461000000003E-2</v>
      </c>
      <c r="H21">
        <v>9853047</v>
      </c>
      <c r="I21">
        <v>2847472</v>
      </c>
      <c r="J21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F93E-A673-418A-8857-5BB160384581}">
  <dimension ref="A1:J2"/>
  <sheetViews>
    <sheetView workbookViewId="0"/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10.907698162999999</v>
      </c>
      <c r="B2">
        <v>358281907</v>
      </c>
      <c r="C2">
        <v>388672</v>
      </c>
      <c r="D2">
        <v>2.2891645220000001</v>
      </c>
      <c r="E2">
        <v>12954535</v>
      </c>
      <c r="F2">
        <v>0</v>
      </c>
      <c r="G2">
        <v>9.5422198999999999E-2</v>
      </c>
      <c r="H2">
        <v>9432598</v>
      </c>
      <c r="I2">
        <v>1310868</v>
      </c>
      <c r="J2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5673-3004-4961-98BB-3DC597B677D0}">
  <dimension ref="A1:J6"/>
  <sheetViews>
    <sheetView workbookViewId="0"/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0.15228161900000001</v>
      </c>
      <c r="B2">
        <v>6629551</v>
      </c>
      <c r="C2">
        <v>3284553</v>
      </c>
      <c r="D2">
        <v>7.1059483000000007E-2</v>
      </c>
      <c r="E2">
        <v>5758264</v>
      </c>
      <c r="F2">
        <v>0</v>
      </c>
      <c r="G2">
        <v>0.128895119</v>
      </c>
      <c r="H2">
        <v>9853047</v>
      </c>
      <c r="I2">
        <v>2847472</v>
      </c>
      <c r="J2" s="1" t="s">
        <v>10</v>
      </c>
    </row>
    <row r="3" spans="1:10" x14ac:dyDescent="0.3">
      <c r="A3">
        <v>0.176234733</v>
      </c>
      <c r="B3">
        <v>6629551</v>
      </c>
      <c r="C3">
        <v>3284553</v>
      </c>
      <c r="D3">
        <v>6.3746970999999999E-2</v>
      </c>
      <c r="E3">
        <v>5758264</v>
      </c>
      <c r="F3">
        <v>0</v>
      </c>
      <c r="G3">
        <v>8.9453973000000006E-2</v>
      </c>
      <c r="H3">
        <v>9853047</v>
      </c>
      <c r="I3">
        <v>2847472</v>
      </c>
      <c r="J3" s="1" t="s">
        <v>10</v>
      </c>
    </row>
    <row r="4" spans="1:10" x14ac:dyDescent="0.3">
      <c r="A4">
        <v>0.15258597500000001</v>
      </c>
      <c r="B4">
        <v>6629551</v>
      </c>
      <c r="C4">
        <v>3284553</v>
      </c>
      <c r="D4">
        <v>6.4061567999999999E-2</v>
      </c>
      <c r="E4">
        <v>5758264</v>
      </c>
      <c r="F4">
        <v>0</v>
      </c>
      <c r="G4">
        <v>0.116345974</v>
      </c>
      <c r="H4">
        <v>9853047</v>
      </c>
      <c r="I4">
        <v>2847472</v>
      </c>
      <c r="J4" s="1" t="s">
        <v>10</v>
      </c>
    </row>
    <row r="5" spans="1:10" x14ac:dyDescent="0.3">
      <c r="A5">
        <v>0.15782317600000001</v>
      </c>
      <c r="B5">
        <v>6629551</v>
      </c>
      <c r="C5">
        <v>3284553</v>
      </c>
      <c r="D5">
        <v>5.9525807E-2</v>
      </c>
      <c r="E5">
        <v>5758264</v>
      </c>
      <c r="F5">
        <v>0</v>
      </c>
      <c r="G5">
        <v>0.115687199</v>
      </c>
      <c r="H5">
        <v>9853047</v>
      </c>
      <c r="I5">
        <v>2847472</v>
      </c>
      <c r="J5" s="1" t="s">
        <v>10</v>
      </c>
    </row>
    <row r="6" spans="1:10" x14ac:dyDescent="0.3">
      <c r="A6">
        <v>0.163140022</v>
      </c>
      <c r="B6">
        <v>6629551</v>
      </c>
      <c r="C6">
        <v>3284553</v>
      </c>
      <c r="D6">
        <v>8.0705014000000005E-2</v>
      </c>
      <c r="E6">
        <v>5758264</v>
      </c>
      <c r="F6">
        <v>0</v>
      </c>
      <c r="G6">
        <v>0.119600024</v>
      </c>
      <c r="H6">
        <v>9853047</v>
      </c>
      <c r="I6">
        <v>2847472</v>
      </c>
      <c r="J6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854E-C070-4B41-A11A-6C3DBE73C75D}">
  <dimension ref="A1:J6"/>
  <sheetViews>
    <sheetView workbookViewId="0"/>
  </sheetViews>
  <sheetFormatPr defaultRowHeight="14.4" x14ac:dyDescent="0.3"/>
  <cols>
    <col min="1" max="1" width="13.5546875" bestFit="1" customWidth="1"/>
    <col min="2" max="2" width="19.33203125" bestFit="1" customWidth="1"/>
    <col min="3" max="3" width="24.44140625" bestFit="1" customWidth="1"/>
    <col min="4" max="4" width="14.109375" bestFit="1" customWidth="1"/>
    <col min="5" max="5" width="20" bestFit="1" customWidth="1"/>
    <col min="6" max="6" width="25" bestFit="1" customWidth="1"/>
    <col min="7" max="7" width="14.33203125" bestFit="1" customWidth="1"/>
    <col min="8" max="8" width="20.109375" bestFit="1" customWidth="1"/>
    <col min="9" max="9" width="25.10937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9.9625727999999997E-2</v>
      </c>
      <c r="B2">
        <v>5089055</v>
      </c>
      <c r="C2">
        <v>2078232</v>
      </c>
      <c r="D2">
        <v>0</v>
      </c>
      <c r="E2">
        <v>6059976</v>
      </c>
      <c r="F2">
        <v>0</v>
      </c>
      <c r="G2">
        <v>6.5594727000000005E-2</v>
      </c>
      <c r="H2">
        <v>7073891</v>
      </c>
      <c r="I2">
        <v>1095026</v>
      </c>
      <c r="J2" s="1" t="s">
        <v>10</v>
      </c>
    </row>
    <row r="3" spans="1:10" x14ac:dyDescent="0.3">
      <c r="A3">
        <v>4.1402108999999999E-2</v>
      </c>
      <c r="B3">
        <v>5089055</v>
      </c>
      <c r="C3">
        <v>2078232</v>
      </c>
      <c r="D3">
        <v>0</v>
      </c>
      <c r="E3">
        <v>6059976</v>
      </c>
      <c r="F3">
        <v>0</v>
      </c>
      <c r="G3">
        <v>4.7234938999999997E-2</v>
      </c>
      <c r="H3">
        <v>7073899</v>
      </c>
      <c r="I3">
        <v>1095027</v>
      </c>
      <c r="J3" s="1" t="s">
        <v>10</v>
      </c>
    </row>
    <row r="4" spans="1:10" x14ac:dyDescent="0.3">
      <c r="A4">
        <v>3.3154910000000003E-2</v>
      </c>
      <c r="B4">
        <v>5089055</v>
      </c>
      <c r="C4">
        <v>2078232</v>
      </c>
      <c r="D4">
        <v>0</v>
      </c>
      <c r="E4">
        <v>6059976</v>
      </c>
      <c r="F4">
        <v>0</v>
      </c>
      <c r="G4">
        <v>3.2780581000000003E-2</v>
      </c>
      <c r="H4">
        <v>7073899</v>
      </c>
      <c r="I4">
        <v>1095027</v>
      </c>
      <c r="J4" s="1" t="s">
        <v>10</v>
      </c>
    </row>
    <row r="5" spans="1:10" x14ac:dyDescent="0.3">
      <c r="A5">
        <v>3.4454824000000002E-2</v>
      </c>
      <c r="B5">
        <v>5089055</v>
      </c>
      <c r="C5">
        <v>2078232</v>
      </c>
      <c r="D5">
        <v>0</v>
      </c>
      <c r="E5">
        <v>6059976</v>
      </c>
      <c r="F5">
        <v>0</v>
      </c>
      <c r="G5">
        <v>3.2229327000000002E-2</v>
      </c>
      <c r="H5">
        <v>7073899</v>
      </c>
      <c r="I5">
        <v>1095027</v>
      </c>
      <c r="J5" s="1" t="s">
        <v>10</v>
      </c>
    </row>
    <row r="6" spans="1:10" x14ac:dyDescent="0.3">
      <c r="A6">
        <v>3.8334084999999997E-2</v>
      </c>
      <c r="B6">
        <v>5089055</v>
      </c>
      <c r="C6">
        <v>2078232</v>
      </c>
      <c r="D6">
        <v>0</v>
      </c>
      <c r="E6">
        <v>6059976</v>
      </c>
      <c r="F6">
        <v>0</v>
      </c>
      <c r="G6">
        <v>4.6850937000000002E-2</v>
      </c>
      <c r="H6">
        <v>7073899</v>
      </c>
      <c r="I6">
        <v>1095027</v>
      </c>
      <c r="J6" s="1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c d 9 e 7 2 - 5 1 c 0 - 4 b f f - 8 e 1 2 - 4 8 1 b f e f 7 2 d 8 8 "   x m l n s = " h t t p : / / s c h e m a s . m i c r o s o f t . c o m / D a t a M a s h u p " > A A A A A H g F A A B Q S w M E F A A C A A g A S 2 a 0 T g T m K J y o A A A A + A A A A B I A H A B D b 2 5 m a W c v U G F j a 2 F n Z S 5 4 b W w g o h g A K K A U A A A A A A A A A A A A A A A A A A A A A A A A A A A A h Y / R C o I w G I V f R X b v N q e F y O + E u u g m I Q i i 2 6 F L R z r D z e a 7 d d E j 9 Q o J Z X X X 5 T l 8 B 7 7 z u N 0 h G 9 v G u 8 r e q E 6 n K M A U e V I X X a l 0 l a L B n v w Y Z R x 2 o j i L S n o T r E 0 y G p W i 2 t p L Q o h z D r s Q d 3 1 F G K U B O e b b f V H L V v h K G y t 0 I d F n V f 5 f I Q 6 H l w x n e B n j R R Q y z K I A y F x D r v Q X Y Z M x p k B + S l g P j R 1 6 y a X 2 N y s g c w T y f s G f U E s D B B Q A A g A I A E t m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Z r R O U j 4 E p G 4 C A A D P L w A A E w A c A E Z v c m 1 1 b G F z L 1 N l Y 3 R p b 2 4 x L m 0 g o h g A K K A U A A A A A A A A A A A A A A A A A A A A A A A A A A A A 7 d l N b 9 o w G A f w O x L f w c o u V A p o V N 0 O q 3 J o Y V t 3 6 V 7 C L m s m Z J K n 4 O G X y H Z g a c W l X 6 m n S b t V f K 8 Z E R r Q + r L T 8 O H h A s b G z 9 8 J P x E T A 6 l l S p J 4 / d w 9 b j a a D T O h G j I S 5 5 y W A w 0 w n P 4 Y k Y h w s M 0 G c Y / l L 3 1 3 m y 1 v l H u z Z 2 a d v k o L A d K 2 3 j E O n Z 6 S 1 j V M K + i 9 S b 4 a 0 C b J 6 R x 4 8 l F C X 7 M Z J J v x J n n P 7 F k x S k 7 4 W O n S i r L N 2 r H V x d Q W u m z 3 q S z T S c L p S G l q l W a F S D g z l h 4 l R q e J B e N m 2 A n Z S c 0 s O A g v + s C Z Y B Z 0 F B w H I e k p X g h p o u 7 L k L y V q c q Y H E f d w 1 e H I f l c K A u x L T l E 9 c v O u Z L w / S B c r / Z F c E 7 H y 5 u 7 2 / m U E U V y l c 3 L 5 W 9 z p W Q p X O u K K c E g c I d i Q E f u s 5 + 0 E m 6 i M 6 C Z W 3 r r / l i F 5 K L q O u E 8 T i m n 2 k R u r d u F v r m Z p D s N i t g y r 6 c c a C r N p d J i v Z B B m Y N p / V u s 8 P o 6 Y N K d B D u 0 T L j 2 a m Y g s h A j 0 I u Q 3 P e m I h + m q p D W D f k g 7 e u j z q r M 9 g j h j t s l g 2 w o V Q b m 7 2 E G q E 4 n j 5 W p e p 8 o U 4 1 4 r k w G 7 n s I j 5 W p e p 8 o U 4 1 4 r s x m b g s / 7 W J x 0 G w w + f B Z e l g M N T l w 7 j + a d U 5 0 g 2 7 8 c M O V 1 f 6 r W a V E M 2 j G D z O G i p y D / 2 r W O d E N u t m n m 9 N 4 4 P n V W Z 0 Q r a C V f V v x e O 9 f x U M l q G T f S n z e t 2 z y o R N 0 s m 8 n f u 9 V 6 o R o B a 3 s 0 8 q X U 9 9 v v N Q J 0 Q p a 8 c C K 3 z 8 t O y F R D I r x Q I z P m 5 a t i K g F t X i g x e 8 / j X d C o h g U s + + d / s h Y X 6 1 U 8 V A J K v H j D r 7 H V n Z C o h g U 4 8 G V m M d c 6 o R o B a 3 8 d y t / A F B L A Q I t A B Q A A g A I A E t m t E 4 E 5 i i c q A A A A P g A A A A S A A A A A A A A A A A A A A A A A A A A A A B D b 2 5 m a W c v U G F j a 2 F n Z S 5 4 b W x Q S w E C L Q A U A A I A C A B L Z r R O D 8 r p q 6 Q A A A D p A A A A E w A A A A A A A A A A A A A A A A D 0 A A A A W 0 N v b n R l b n R f V H l w Z X N d L n h t b F B L A Q I t A B Q A A g A I A E t m t E 5 S P g S k b g I A A M 8 v A A A T A A A A A A A A A A A A A A A A A O U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r I A A A A A A A A e M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w b G F 5 V H J l Z V 9 r a m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c G x h e V R y Z W V f a 2 p i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a W 5 z Z X J 0 X 3 R p b W U m c X V v d D s s J n F 1 b 3 Q 7 a W 5 z Z X J 0 X 2 N t c F 9 j b 3 V u d C Z x d W 9 0 O y w m c X V v d D t p b n N l c n R f b W 9 k a W Z p Z W R f b m 9 k Z X M m c X V v d D s s J n F 1 b 3 Q 7 c 2 V h c m N o X 3 R p b W U m c X V v d D s s J n F 1 b 3 Q 7 c 2 V h c m N o X 2 N t c F 9 j b 3 V u d C Z x d W 9 0 O y w m c X V v d D t z Z W F y Y 2 h f b W 9 k a W Z p Z W R f b m 9 k Z X M m c X V v d D s s J n F 1 b 3 Q 7 Z G V s Z X R l X 3 R p b W U m c X V v d D s s J n F 1 b 3 Q 7 Z G V s Z X R l X 2 N t c F 9 j b 3 V u d C Z x d W 9 0 O y w m c X V v d D t k Z W x l d G V f b W 9 k a W Z p Z W R f b m 9 k Z X M m c X V v d D s s J n F 1 b 3 Q 7 Q 2 9 s d W 1 u M S Z x d W 9 0 O 1 0 i I C 8 + P E V u d H J 5 I F R 5 c G U 9 I k Z p b G x D b 2 x 1 b W 5 U e X B l c y I g V m F s d W U 9 I n N C U U 1 E Q l F N R E J R T U R C Z z 0 9 I i A v P j x F b n R y e S B U e X B l P S J G a W x s T G F z d F V w Z G F 0 Z W Q i I F Z h b H V l P S J k M j A x O S 0 w N S 0 x O V Q y M T o 1 N j o z M C 4 1 M D Y y N j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M 0 O W M 0 Y W E 1 Z S 0 5 Y j g z L T Q 4 M m Y t Y j l k M C 0 x N W Q 0 Z j B l O G I 4 N D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x h e V R y Z W V f a 2 p i L 1 p t a W V u a W 9 u b y B 0 e X A u e 2 l u c 2 V y d F 9 0 a W 1 l L D B 9 J n F 1 b 3 Q 7 L C Z x d W 9 0 O 1 N l Y 3 R p b 2 4 x L 1 N w b G F 5 V H J l Z V 9 r a m I v W m 1 p Z W 5 p b 2 5 v I H R 5 c C 5 7 a W 5 z Z X J 0 X 2 N t c F 9 j b 3 V u d C w x f S Z x d W 9 0 O y w m c X V v d D t T Z W N 0 a W 9 u M S 9 T c G x h e V R y Z W V f a 2 p i L 1 p t a W V u a W 9 u b y B 0 e X A u e 2 l u c 2 V y d F 9 t b 2 R p Z m l l Z F 9 u b 2 R l c y w y f S Z x d W 9 0 O y w m c X V v d D t T Z W N 0 a W 9 u M S 9 T c G x h e V R y Z W V f a 2 p i L 1 p t a W V u a W 9 u b y B 0 e X A u e 3 N l Y X J j a F 9 0 a W 1 l L D N 9 J n F 1 b 3 Q 7 L C Z x d W 9 0 O 1 N l Y 3 R p b 2 4 x L 1 N w b G F 5 V H J l Z V 9 r a m I v W m 1 p Z W 5 p b 2 5 v I H R 5 c C 5 7 c 2 V h c m N o X 2 N t c F 9 j b 3 V u d C w 0 f S Z x d W 9 0 O y w m c X V v d D t T Z W N 0 a W 9 u M S 9 T c G x h e V R y Z W V f a 2 p i L 1 p t a W V u a W 9 u b y B 0 e X A u e 3 N l Y X J j a F 9 t b 2 R p Z m l l Z F 9 u b 2 R l c y w 1 f S Z x d W 9 0 O y w m c X V v d D t T Z W N 0 a W 9 u M S 9 T c G x h e V R y Z W V f a 2 p i L 1 p t a W V u a W 9 u b y B 0 e X A u e 2 R l b G V 0 Z V 9 0 a W 1 l L D Z 9 J n F 1 b 3 Q 7 L C Z x d W 9 0 O 1 N l Y 3 R p b 2 4 x L 1 N w b G F 5 V H J l Z V 9 r a m I v W m 1 p Z W 5 p b 2 5 v I H R 5 c C 5 7 Z G V s Z X R l X 2 N t c F 9 j b 3 V u d C w 3 f S Z x d W 9 0 O y w m c X V v d D t T Z W N 0 a W 9 u M S 9 T c G x h e V R y Z W V f a 2 p i L 1 p t a W V u a W 9 u b y B 0 e X A u e 2 R l b G V 0 Z V 9 t b 2 R p Z m l l Z F 9 u b 2 R l c y w 4 f S Z x d W 9 0 O y w m c X V v d D t T Z W N 0 a W 9 u M S 9 T c G x h e V R y Z W V f a 2 p i L 1 p t a W V u a W 9 u b y B 0 e X A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B s Y X l U c m V l X 2 t q Y i 9 a b W l l b m l v b m 8 g d H l w L n t p b n N l c n R f d G l t Z S w w f S Z x d W 9 0 O y w m c X V v d D t T Z W N 0 a W 9 u M S 9 T c G x h e V R y Z W V f a 2 p i L 1 p t a W V u a W 9 u b y B 0 e X A u e 2 l u c 2 V y d F 9 j b X B f Y 2 9 1 b n Q s M X 0 m c X V v d D s s J n F 1 b 3 Q 7 U 2 V j d G l v b j E v U 3 B s Y X l U c m V l X 2 t q Y i 9 a b W l l b m l v b m 8 g d H l w L n t p b n N l c n R f b W 9 k a W Z p Z W R f b m 9 k Z X M s M n 0 m c X V v d D s s J n F 1 b 3 Q 7 U 2 V j d G l v b j E v U 3 B s Y X l U c m V l X 2 t q Y i 9 a b W l l b m l v b m 8 g d H l w L n t z Z W F y Y 2 h f d G l t Z S w z f S Z x d W 9 0 O y w m c X V v d D t T Z W N 0 a W 9 u M S 9 T c G x h e V R y Z W V f a 2 p i L 1 p t a W V u a W 9 u b y B 0 e X A u e 3 N l Y X J j a F 9 j b X B f Y 2 9 1 b n Q s N H 0 m c X V v d D s s J n F 1 b 3 Q 7 U 2 V j d G l v b j E v U 3 B s Y X l U c m V l X 2 t q Y i 9 a b W l l b m l v b m 8 g d H l w L n t z Z W F y Y 2 h f b W 9 k a W Z p Z W R f b m 9 k Z X M s N X 0 m c X V v d D s s J n F 1 b 3 Q 7 U 2 V j d G l v b j E v U 3 B s Y X l U c m V l X 2 t q Y i 9 a b W l l b m l v b m 8 g d H l w L n t k Z W x l d G V f d G l t Z S w 2 f S Z x d W 9 0 O y w m c X V v d D t T Z W N 0 a W 9 u M S 9 T c G x h e V R y Z W V f a 2 p i L 1 p t a W V u a W 9 u b y B 0 e X A u e 2 R l b G V 0 Z V 9 j b X B f Y 2 9 1 b n Q s N 3 0 m c X V v d D s s J n F 1 b 3 Q 7 U 2 V j d G l v b j E v U 3 B s Y X l U c m V l X 2 t q Y i 9 a b W l l b m l v b m 8 g d H l w L n t k Z W x l d G V f b W 9 k a W Z p Z W R f b m 9 k Z X M s O H 0 m c X V v d D s s J n F 1 b 3 Q 7 U 2 V j d G l v b j E v U 3 B s Y X l U c m V l X 2 t q Y i 9 a b W l l b m l v b m 8 g d H l w L n s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b G F 5 V H J l Z V 9 r a m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Y X l U c m V l X 2 t q Y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F 5 V H J l Z V 9 r a m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Y X l U c m V l X 2 F z c G V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b G F 5 V H J l Z V 9 h c 3 B l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l U M j E 6 N T Y 6 M z A u M j A 1 M D c 1 N F o i I C 8 + P E V u d H J 5 I F R 5 c G U 9 I k Z p b G x D b 2 x 1 b W 5 U e X B l c y I g V m F s d W U 9 I n N C U U 1 E Q l F N R E J R T U R C Z z 0 9 I i A v P j x F b n R y e S B U e X B l P S J G a W x s Q 2 9 s d W 1 u T m F t Z X M i I F Z h b H V l P S J z W y Z x d W 9 0 O 2 l u c 2 V y d F 9 0 a W 1 l J n F 1 b 3 Q 7 L C Z x d W 9 0 O 2 l u c 2 V y d F 9 j b X B f Y 2 9 1 b n Q m c X V v d D s s J n F 1 b 3 Q 7 a W 5 z Z X J 0 X 2 1 v Z G l m a W V k X 2 5 v Z G V z J n F 1 b 3 Q 7 L C Z x d W 9 0 O 3 N l Y X J j a F 9 0 a W 1 l J n F 1 b 3 Q 7 L C Z x d W 9 0 O 3 N l Y X J j a F 9 j b X B f Y 2 9 1 b n Q m c X V v d D s s J n F 1 b 3 Q 7 c 2 V h c m N o X 2 1 v Z G l m a W V k X 2 5 v Z G V z J n F 1 b 3 Q 7 L C Z x d W 9 0 O 2 R l b G V 0 Z V 9 0 a W 1 l J n F 1 b 3 Q 7 L C Z x d W 9 0 O 2 R l b G V 0 Z V 9 j b X B f Y 2 9 1 b n Q m c X V v d D s s J n F 1 b 3 Q 7 Z G V s Z X R l X 2 1 v Z G l m a W V k X 2 5 v Z G V z J n F 1 b 3 Q 7 L C Z x d W 9 0 O 0 N v b H V t b j E m c X V v d D t d I i A v P j x F b n R y e S B U e X B l P S J O Y X Z p Z 2 F 0 a W 9 u U 3 R l c E 5 h b W U i I F Z h b H V l P S J z T m F 3 a W d h Y 2 p h I i A v P j x F b n R y e S B U e X B l P S J R d W V y e U l E I i B W Y W x 1 Z T 0 i c z M y Z W F i N T M y L W I 5 N z Q t N D J j O S 0 5 Y z R l L W M 2 M z M 0 N z c z Z G M y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G F 5 V H J l Z V 9 h c 3 B l b G w v W m 1 p Z W 5 p b 2 5 v I H R 5 c C 5 7 a W 5 z Z X J 0 X 3 R p b W U s M H 0 m c X V v d D s s J n F 1 b 3 Q 7 U 2 V j d G l v b j E v U 3 B s Y X l U c m V l X 2 F z c G V s b C 9 a b W l l b m l v b m 8 g d H l w L n t p b n N l c n R f Y 2 1 w X 2 N v d W 5 0 L D F 9 J n F 1 b 3 Q 7 L C Z x d W 9 0 O 1 N l Y 3 R p b 2 4 x L 1 N w b G F 5 V H J l Z V 9 h c 3 B l b G w v W m 1 p Z W 5 p b 2 5 v I H R 5 c C 5 7 a W 5 z Z X J 0 X 2 1 v Z G l m a W V k X 2 5 v Z G V z L D J 9 J n F 1 b 3 Q 7 L C Z x d W 9 0 O 1 N l Y 3 R p b 2 4 x L 1 N w b G F 5 V H J l Z V 9 h c 3 B l b G w v W m 1 p Z W 5 p b 2 5 v I H R 5 c C 5 7 c 2 V h c m N o X 3 R p b W U s M 3 0 m c X V v d D s s J n F 1 b 3 Q 7 U 2 V j d G l v b j E v U 3 B s Y X l U c m V l X 2 F z c G V s b C 9 a b W l l b m l v b m 8 g d H l w L n t z Z W F y Y 2 h f Y 2 1 w X 2 N v d W 5 0 L D R 9 J n F 1 b 3 Q 7 L C Z x d W 9 0 O 1 N l Y 3 R p b 2 4 x L 1 N w b G F 5 V H J l Z V 9 h c 3 B l b G w v W m 1 p Z W 5 p b 2 5 v I H R 5 c C 5 7 c 2 V h c m N o X 2 1 v Z G l m a W V k X 2 5 v Z G V z L D V 9 J n F 1 b 3 Q 7 L C Z x d W 9 0 O 1 N l Y 3 R p b 2 4 x L 1 N w b G F 5 V H J l Z V 9 h c 3 B l b G w v W m 1 p Z W 5 p b 2 5 v I H R 5 c C 5 7 Z G V s Z X R l X 3 R p b W U s N n 0 m c X V v d D s s J n F 1 b 3 Q 7 U 2 V j d G l v b j E v U 3 B s Y X l U c m V l X 2 F z c G V s b C 9 a b W l l b m l v b m 8 g d H l w L n t k Z W x l d G V f Y 2 1 w X 2 N v d W 5 0 L D d 9 J n F 1 b 3 Q 7 L C Z x d W 9 0 O 1 N l Y 3 R p b 2 4 x L 1 N w b G F 5 V H J l Z V 9 h c 3 B l b G w v W m 1 p Z W 5 p b 2 5 v I H R 5 c C 5 7 Z G V s Z X R l X 2 1 v Z G l m a W V k X 2 5 v Z G V z L D h 9 J n F 1 b 3 Q 7 L C Z x d W 9 0 O 1 N l Y 3 R p b 2 4 x L 1 N w b G F 5 V H J l Z V 9 h c 3 B l b G w v W m 1 p Z W 5 p b 2 5 v I H R 5 c C 5 7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c G x h e V R y Z W V f Y X N w Z W x s L 1 p t a W V u a W 9 u b y B 0 e X A u e 2 l u c 2 V y d F 9 0 a W 1 l L D B 9 J n F 1 b 3 Q 7 L C Z x d W 9 0 O 1 N l Y 3 R p b 2 4 x L 1 N w b G F 5 V H J l Z V 9 h c 3 B l b G w v W m 1 p Z W 5 p b 2 5 v I H R 5 c C 5 7 a W 5 z Z X J 0 X 2 N t c F 9 j b 3 V u d C w x f S Z x d W 9 0 O y w m c X V v d D t T Z W N 0 a W 9 u M S 9 T c G x h e V R y Z W V f Y X N w Z W x s L 1 p t a W V u a W 9 u b y B 0 e X A u e 2 l u c 2 V y d F 9 t b 2 R p Z m l l Z F 9 u b 2 R l c y w y f S Z x d W 9 0 O y w m c X V v d D t T Z W N 0 a W 9 u M S 9 T c G x h e V R y Z W V f Y X N w Z W x s L 1 p t a W V u a W 9 u b y B 0 e X A u e 3 N l Y X J j a F 9 0 a W 1 l L D N 9 J n F 1 b 3 Q 7 L C Z x d W 9 0 O 1 N l Y 3 R p b 2 4 x L 1 N w b G F 5 V H J l Z V 9 h c 3 B l b G w v W m 1 p Z W 5 p b 2 5 v I H R 5 c C 5 7 c 2 V h c m N o X 2 N t c F 9 j b 3 V u d C w 0 f S Z x d W 9 0 O y w m c X V v d D t T Z W N 0 a W 9 u M S 9 T c G x h e V R y Z W V f Y X N w Z W x s L 1 p t a W V u a W 9 u b y B 0 e X A u e 3 N l Y X J j a F 9 t b 2 R p Z m l l Z F 9 u b 2 R l c y w 1 f S Z x d W 9 0 O y w m c X V v d D t T Z W N 0 a W 9 u M S 9 T c G x h e V R y Z W V f Y X N w Z W x s L 1 p t a W V u a W 9 u b y B 0 e X A u e 2 R l b G V 0 Z V 9 0 a W 1 l L D Z 9 J n F 1 b 3 Q 7 L C Z x d W 9 0 O 1 N l Y 3 R p b 2 4 x L 1 N w b G F 5 V H J l Z V 9 h c 3 B l b G w v W m 1 p Z W 5 p b 2 5 v I H R 5 c C 5 7 Z G V s Z X R l X 2 N t c F 9 j b 3 V u d C w 3 f S Z x d W 9 0 O y w m c X V v d D t T Z W N 0 a W 9 u M S 9 T c G x h e V R y Z W V f Y X N w Z W x s L 1 p t a W V u a W 9 u b y B 0 e X A u e 2 R l b G V 0 Z V 9 t b 2 R p Z m l l Z F 9 u b 2 R l c y w 4 f S Z x d W 9 0 O y w m c X V v d D t T Z W N 0 a W 9 u M S 9 T c G x h e V R y Z W V f Y X N w Z W x s L 1 p t a W V u a W 9 u b y B 0 e X A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s Y X l U c m V l X 2 F z c G V s b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h e V R y Z W V f Y X N w Z W x s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Y X l U c m V l X 2 F z c G V s b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h e V R y Z W V f b G 9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b G F 5 V H J l Z V 9 s b 3 R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5 V D I x O j U 2 O j M w L j Q 3 M j M 1 M z Z a I i A v P j x F b n R y e S B U e X B l P S J G a W x s Q 2 9 s d W 1 u V H l w Z X M i I F Z h b H V l P S J z Q l F N R E J R T U R C U U 1 E Q m c 9 P S I g L z 4 8 R W 5 0 c n k g V H l w Z T 0 i R m l s b E N v b H V t b k 5 h b W V z I i B W Y W x 1 Z T 0 i c 1 s m c X V v d D t p b n N l c n R f d G l t Z S Z x d W 9 0 O y w m c X V v d D t p b n N l c n R f Y 2 1 w X 2 N v d W 5 0 J n F 1 b 3 Q 7 L C Z x d W 9 0 O 2 l u c 2 V y d F 9 t b 2 R p Z m l l Z F 9 u b 2 R l c y Z x d W 9 0 O y w m c X V v d D t z Z W F y Y 2 h f d G l t Z S Z x d W 9 0 O y w m c X V v d D t z Z W F y Y 2 h f Y 2 1 w X 2 N v d W 5 0 J n F 1 b 3 Q 7 L C Z x d W 9 0 O 3 N l Y X J j a F 9 t b 2 R p Z m l l Z F 9 u b 2 R l c y Z x d W 9 0 O y w m c X V v d D t k Z W x l d G V f d G l t Z S Z x d W 9 0 O y w m c X V v d D t k Z W x l d G V f Y 2 1 w X 2 N v d W 5 0 J n F 1 b 3 Q 7 L C Z x d W 9 0 O 2 R l b G V 0 Z V 9 t b 2 R p Z m l l Z F 9 u b 2 R l c y Z x d W 9 0 O y w m c X V v d D t D b 2 x 1 b W 4 x J n F 1 b 3 Q 7 X S I g L z 4 8 R W 5 0 c n k g V H l w Z T 0 i U X V l c n l J R C I g V m F s d W U 9 I n M 0 Z G M 4 Y z M w N i 1 i N m N j L T R m N z Y t Y T E w Z i 1 j N j A w Z T U 1 Z j R j Z D k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x h e V R y Z W V f b G 9 0 c i 9 a b W l l b m l v b m 8 g d H l w L n t p b n N l c n R f d G l t Z S w w f S Z x d W 9 0 O y w m c X V v d D t T Z W N 0 a W 9 u M S 9 T c G x h e V R y Z W V f b G 9 0 c i 9 a b W l l b m l v b m 8 g d H l w L n t p b n N l c n R f Y 2 1 w X 2 N v d W 5 0 L D F 9 J n F 1 b 3 Q 7 L C Z x d W 9 0 O 1 N l Y 3 R p b 2 4 x L 1 N w b G F 5 V H J l Z V 9 s b 3 R y L 1 p t a W V u a W 9 u b y B 0 e X A u e 2 l u c 2 V y d F 9 t b 2 R p Z m l l Z F 9 u b 2 R l c y w y f S Z x d W 9 0 O y w m c X V v d D t T Z W N 0 a W 9 u M S 9 T c G x h e V R y Z W V f b G 9 0 c i 9 a b W l l b m l v b m 8 g d H l w L n t z Z W F y Y 2 h f d G l t Z S w z f S Z x d W 9 0 O y w m c X V v d D t T Z W N 0 a W 9 u M S 9 T c G x h e V R y Z W V f b G 9 0 c i 9 a b W l l b m l v b m 8 g d H l w L n t z Z W F y Y 2 h f Y 2 1 w X 2 N v d W 5 0 L D R 9 J n F 1 b 3 Q 7 L C Z x d W 9 0 O 1 N l Y 3 R p b 2 4 x L 1 N w b G F 5 V H J l Z V 9 s b 3 R y L 1 p t a W V u a W 9 u b y B 0 e X A u e 3 N l Y X J j a F 9 t b 2 R p Z m l l Z F 9 u b 2 R l c y w 1 f S Z x d W 9 0 O y w m c X V v d D t T Z W N 0 a W 9 u M S 9 T c G x h e V R y Z W V f b G 9 0 c i 9 a b W l l b m l v b m 8 g d H l w L n t k Z W x l d G V f d G l t Z S w 2 f S Z x d W 9 0 O y w m c X V v d D t T Z W N 0 a W 9 u M S 9 T c G x h e V R y Z W V f b G 9 0 c i 9 a b W l l b m l v b m 8 g d H l w L n t k Z W x l d G V f Y 2 1 w X 2 N v d W 5 0 L D d 9 J n F 1 b 3 Q 7 L C Z x d W 9 0 O 1 N l Y 3 R p b 2 4 x L 1 N w b G F 5 V H J l Z V 9 s b 3 R y L 1 p t a W V u a W 9 u b y B 0 e X A u e 2 R l b G V 0 Z V 9 t b 2 R p Z m l l Z F 9 u b 2 R l c y w 4 f S Z x d W 9 0 O y w m c X V v d D t T Z W N 0 a W 9 u M S 9 T c G x h e V R y Z W V f b G 9 0 c i 9 a b W l l b m l v b m 8 g d H l w L n s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w b G F 5 V H J l Z V 9 s b 3 R y L 1 p t a W V u a W 9 u b y B 0 e X A u e 2 l u c 2 V y d F 9 0 a W 1 l L D B 9 J n F 1 b 3 Q 7 L C Z x d W 9 0 O 1 N l Y 3 R p b 2 4 x L 1 N w b G F 5 V H J l Z V 9 s b 3 R y L 1 p t a W V u a W 9 u b y B 0 e X A u e 2 l u c 2 V y d F 9 j b X B f Y 2 9 1 b n Q s M X 0 m c X V v d D s s J n F 1 b 3 Q 7 U 2 V j d G l v b j E v U 3 B s Y X l U c m V l X 2 x v d H I v W m 1 p Z W 5 p b 2 5 v I H R 5 c C 5 7 a W 5 z Z X J 0 X 2 1 v Z G l m a W V k X 2 5 v Z G V z L D J 9 J n F 1 b 3 Q 7 L C Z x d W 9 0 O 1 N l Y 3 R p b 2 4 x L 1 N w b G F 5 V H J l Z V 9 s b 3 R y L 1 p t a W V u a W 9 u b y B 0 e X A u e 3 N l Y X J j a F 9 0 a W 1 l L D N 9 J n F 1 b 3 Q 7 L C Z x d W 9 0 O 1 N l Y 3 R p b 2 4 x L 1 N w b G F 5 V H J l Z V 9 s b 3 R y L 1 p t a W V u a W 9 u b y B 0 e X A u e 3 N l Y X J j a F 9 j b X B f Y 2 9 1 b n Q s N H 0 m c X V v d D s s J n F 1 b 3 Q 7 U 2 V j d G l v b j E v U 3 B s Y X l U c m V l X 2 x v d H I v W m 1 p Z W 5 p b 2 5 v I H R 5 c C 5 7 c 2 V h c m N o X 2 1 v Z G l m a W V k X 2 5 v Z G V z L D V 9 J n F 1 b 3 Q 7 L C Z x d W 9 0 O 1 N l Y 3 R p b 2 4 x L 1 N w b G F 5 V H J l Z V 9 s b 3 R y L 1 p t a W V u a W 9 u b y B 0 e X A u e 2 R l b G V 0 Z V 9 0 a W 1 l L D Z 9 J n F 1 b 3 Q 7 L C Z x d W 9 0 O 1 N l Y 3 R p b 2 4 x L 1 N w b G F 5 V H J l Z V 9 s b 3 R y L 1 p t a W V u a W 9 u b y B 0 e X A u e 2 R l b G V 0 Z V 9 j b X B f Y 2 9 1 b n Q s N 3 0 m c X V v d D s s J n F 1 b 3 Q 7 U 2 V j d G l v b j E v U 3 B s Y X l U c m V l X 2 x v d H I v W m 1 p Z W 5 p b 2 5 v I H R 5 c C 5 7 Z G V s Z X R l X 2 1 v Z G l m a W V k X 2 5 v Z G V z L D h 9 J n F 1 b 3 Q 7 L C Z x d W 9 0 O 1 N l Y 3 R p b 2 4 x L 1 N w b G F 5 V H J l Z V 9 s b 3 R y L 1 p t a W V u a W 9 u b y B 0 e X A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s Y X l U c m V l X 2 x v d H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Y X l U c m V l X 2 x v d H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h e V R y Z W V f b G 9 0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h e V R y Z W V f c 2 F t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B s Y X l U c m V l X 3 N h b X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O V Q y M T o 1 N j o z M C 4 y M z c 5 O D E y W i I g L z 4 8 R W 5 0 c n k g V H l w Z T 0 i R m l s b E N v b H V t b l R 5 c G V z I i B W Y W x 1 Z T 0 i c 0 J R T U R C U U 1 E Q l F N R E J n P T 0 i I C 8 + P E V u d H J 5 I F R 5 c G U 9 I k Z p b G x D b 2 x 1 b W 5 O Y W 1 l c y I g V m F s d W U 9 I n N b J n F 1 b 3 Q 7 a W 5 z Z X J 0 X 3 R p b W U m c X V v d D s s J n F 1 b 3 Q 7 a W 5 z Z X J 0 X 2 N t c F 9 j b 3 V u d C Z x d W 9 0 O y w m c X V v d D t p b n N l c n R f b W 9 k a W Z p Z W R f b m 9 k Z X M m c X V v d D s s J n F 1 b 3 Q 7 c 2 V h c m N o X 3 R p b W U m c X V v d D s s J n F 1 b 3 Q 7 c 2 V h c m N o X 2 N t c F 9 j b 3 V u d C Z x d W 9 0 O y w m c X V v d D t z Z W F y Y 2 h f b W 9 k a W Z p Z W R f b m 9 k Z X M m c X V v d D s s J n F 1 b 3 Q 7 Z G V s Z X R l X 3 R p b W U m c X V v d D s s J n F 1 b 3 Q 7 Z G V s Z X R l X 2 N t c F 9 j b 3 V u d C Z x d W 9 0 O y w m c X V v d D t k Z W x l d G V f b W 9 k a W Z p Z W R f b m 9 k Z X M m c X V v d D s s J n F 1 b 3 Q 7 Q 2 9 s d W 1 u M S Z x d W 9 0 O 1 0 i I C 8 + P E V u d H J 5 I F R 5 c G U 9 I l F 1 Z X J 5 S U Q i I F Z h b H V l P S J z Y T Z h Z j Y z Z G U t Y z U 5 M S 0 0 O G E 2 L W I 0 N 2 E t Z m V h Z T E y N z B h Y 2 M 4 I i A v P j x F b n R y e S B U e X B l P S J O Y X Z p Z 2 F 0 a W 9 u U 3 R l c E 5 h b W U i I F Z h b H V l P S J z T m F 3 a W d h Y 2 p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s Y X l U c m V l X 3 N h b X B s Z S 9 a b W l l b m l v b m 8 g d H l w L n t p b n N l c n R f d G l t Z S w w f S Z x d W 9 0 O y w m c X V v d D t T Z W N 0 a W 9 u M S 9 T c G x h e V R y Z W V f c 2 F t c G x l L 1 p t a W V u a W 9 u b y B 0 e X A u e 2 l u c 2 V y d F 9 j b X B f Y 2 9 1 b n Q s M X 0 m c X V v d D s s J n F 1 b 3 Q 7 U 2 V j d G l v b j E v U 3 B s Y X l U c m V l X 3 N h b X B s Z S 9 a b W l l b m l v b m 8 g d H l w L n t p b n N l c n R f b W 9 k a W Z p Z W R f b m 9 k Z X M s M n 0 m c X V v d D s s J n F 1 b 3 Q 7 U 2 V j d G l v b j E v U 3 B s Y X l U c m V l X 3 N h b X B s Z S 9 a b W l l b m l v b m 8 g d H l w L n t z Z W F y Y 2 h f d G l t Z S w z f S Z x d W 9 0 O y w m c X V v d D t T Z W N 0 a W 9 u M S 9 T c G x h e V R y Z W V f c 2 F t c G x l L 1 p t a W V u a W 9 u b y B 0 e X A u e 3 N l Y X J j a F 9 j b X B f Y 2 9 1 b n Q s N H 0 m c X V v d D s s J n F 1 b 3 Q 7 U 2 V j d G l v b j E v U 3 B s Y X l U c m V l X 3 N h b X B s Z S 9 a b W l l b m l v b m 8 g d H l w L n t z Z W F y Y 2 h f b W 9 k a W Z p Z W R f b m 9 k Z X M s N X 0 m c X V v d D s s J n F 1 b 3 Q 7 U 2 V j d G l v b j E v U 3 B s Y X l U c m V l X 3 N h b X B s Z S 9 a b W l l b m l v b m 8 g d H l w L n t k Z W x l d G V f d G l t Z S w 2 f S Z x d W 9 0 O y w m c X V v d D t T Z W N 0 a W 9 u M S 9 T c G x h e V R y Z W V f c 2 F t c G x l L 1 p t a W V u a W 9 u b y B 0 e X A u e 2 R l b G V 0 Z V 9 j b X B f Y 2 9 1 b n Q s N 3 0 m c X V v d D s s J n F 1 b 3 Q 7 U 2 V j d G l v b j E v U 3 B s Y X l U c m V l X 3 N h b X B s Z S 9 a b W l l b m l v b m 8 g d H l w L n t k Z W x l d G V f b W 9 k a W Z p Z W R f b m 9 k Z X M s O H 0 m c X V v d D s s J n F 1 b 3 Q 7 U 2 V j d G l v b j E v U 3 B s Y X l U c m V l X 3 N h b X B s Z S 9 a b W l l b m l v b m 8 g d H l w L n s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w b G F 5 V H J l Z V 9 z Y W 1 w b G U v W m 1 p Z W 5 p b 2 5 v I H R 5 c C 5 7 a W 5 z Z X J 0 X 3 R p b W U s M H 0 m c X V v d D s s J n F 1 b 3 Q 7 U 2 V j d G l v b j E v U 3 B s Y X l U c m V l X 3 N h b X B s Z S 9 a b W l l b m l v b m 8 g d H l w L n t p b n N l c n R f Y 2 1 w X 2 N v d W 5 0 L D F 9 J n F 1 b 3 Q 7 L C Z x d W 9 0 O 1 N l Y 3 R p b 2 4 x L 1 N w b G F 5 V H J l Z V 9 z Y W 1 w b G U v W m 1 p Z W 5 p b 2 5 v I H R 5 c C 5 7 a W 5 z Z X J 0 X 2 1 v Z G l m a W V k X 2 5 v Z G V z L D J 9 J n F 1 b 3 Q 7 L C Z x d W 9 0 O 1 N l Y 3 R p b 2 4 x L 1 N w b G F 5 V H J l Z V 9 z Y W 1 w b G U v W m 1 p Z W 5 p b 2 5 v I H R 5 c C 5 7 c 2 V h c m N o X 3 R p b W U s M 3 0 m c X V v d D s s J n F 1 b 3 Q 7 U 2 V j d G l v b j E v U 3 B s Y X l U c m V l X 3 N h b X B s Z S 9 a b W l l b m l v b m 8 g d H l w L n t z Z W F y Y 2 h f Y 2 1 w X 2 N v d W 5 0 L D R 9 J n F 1 b 3 Q 7 L C Z x d W 9 0 O 1 N l Y 3 R p b 2 4 x L 1 N w b G F 5 V H J l Z V 9 z Y W 1 w b G U v W m 1 p Z W 5 p b 2 5 v I H R 5 c C 5 7 c 2 V h c m N o X 2 1 v Z G l m a W V k X 2 5 v Z G V z L D V 9 J n F 1 b 3 Q 7 L C Z x d W 9 0 O 1 N l Y 3 R p b 2 4 x L 1 N w b G F 5 V H J l Z V 9 z Y W 1 w b G U v W m 1 p Z W 5 p b 2 5 v I H R 5 c C 5 7 Z G V s Z X R l X 3 R p b W U s N n 0 m c X V v d D s s J n F 1 b 3 Q 7 U 2 V j d G l v b j E v U 3 B s Y X l U c m V l X 3 N h b X B s Z S 9 a b W l l b m l v b m 8 g d H l w L n t k Z W x l d G V f Y 2 1 w X 2 N v d W 5 0 L D d 9 J n F 1 b 3 Q 7 L C Z x d W 9 0 O 1 N l Y 3 R p b 2 4 x L 1 N w b G F 5 V H J l Z V 9 z Y W 1 w b G U v W m 1 p Z W 5 p b 2 5 v I H R 5 c C 5 7 Z G V s Z X R l X 2 1 v Z G l m a W V k X 2 5 v Z G V z L D h 9 J n F 1 b 3 Q 7 L C Z x d W 9 0 O 1 N l Y 3 R p b 2 4 x L 1 N w b G F 5 V H J l Z V 9 z Y W 1 w b G U v W m 1 p Z W 5 p b 2 5 v I H R 5 c C 5 7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x h e V R y Z W V f c 2 F t c G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F 5 V H J l Z V 9 z Y W 1 w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h e V R y Z W V f c 2 F t c G x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F 9 h c 3 B l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U 1 R f Y X N w Z W x s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a W 5 z Z X J 0 X 3 R p b W U m c X V v d D s s J n F 1 b 3 Q 7 a W 5 z Z X J 0 X 2 N t c F 9 j b 3 V u d C Z x d W 9 0 O y w m c X V v d D t p b n N l c n R f b W 9 k a W Z p Z W R f b m 9 k Z X M m c X V v d D s s J n F 1 b 3 Q 7 c 2 V h c m N o X 3 R p b W U m c X V v d D s s J n F 1 b 3 Q 7 c 2 V h c m N o X 2 N t c F 9 j b 3 V u d C Z x d W 9 0 O y w m c X V v d D t z Z W F y Y 2 h f b W 9 k a W Z p Z W R f b m 9 k Z X M m c X V v d D s s J n F 1 b 3 Q 7 Z G V s Z X R l X 3 R p b W U m c X V v d D s s J n F 1 b 3 Q 7 Z G V s Z X R l X 2 N t c F 9 j b 3 V u d C Z x d W 9 0 O y w m c X V v d D t k Z W x l d G V f b W 9 k a W Z p Z W R f b m 9 k Z X M m c X V v d D s s J n F 1 b 3 Q 7 Q 2 9 s d W 1 u M S Z x d W 9 0 O 1 0 i I C 8 + P E V u d H J 5 I F R 5 c G U 9 I k Z p b G x D b 2 x 1 b W 5 U e X B l c y I g V m F s d W U 9 I n N C U U 1 E Q l F N R E J R T U R C Z z 0 9 I i A v P j x F b n R y e S B U e X B l P S J G a W x s T G F z d F V w Z G F 0 Z W Q i I F Z h b H V l P S J k M j A x O S 0 w N S 0 x O V Q y M T o 1 N j o z M C 4 0 M z g 0 N D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X V l c n l J R C I g V m F s d W U 9 I n N l M W U 4 N T Y z M i 1 k M T g 2 L T Q x O D A t O W I 2 Y y 0 0 M D Y 2 Y m R l O T A x Y j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1 R f Y X N w Z W x s L 1 p t a W V u a W 9 u b y B 0 e X A u e 2 l u c 2 V y d F 9 0 a W 1 l L D B 9 J n F 1 b 3 Q 7 L C Z x d W 9 0 O 1 N l Y 3 R p b 2 4 x L 0 J T V F 9 h c 3 B l b G w v W m 1 p Z W 5 p b 2 5 v I H R 5 c C 5 7 a W 5 z Z X J 0 X 2 N t c F 9 j b 3 V u d C w x f S Z x d W 9 0 O y w m c X V v d D t T Z W N 0 a W 9 u M S 9 C U 1 R f Y X N w Z W x s L 1 p t a W V u a W 9 u b y B 0 e X A u e 2 l u c 2 V y d F 9 t b 2 R p Z m l l Z F 9 u b 2 R l c y w y f S Z x d W 9 0 O y w m c X V v d D t T Z W N 0 a W 9 u M S 9 C U 1 R f Y X N w Z W x s L 1 p t a W V u a W 9 u b y B 0 e X A u e 3 N l Y X J j a F 9 0 a W 1 l L D N 9 J n F 1 b 3 Q 7 L C Z x d W 9 0 O 1 N l Y 3 R p b 2 4 x L 0 J T V F 9 h c 3 B l b G w v W m 1 p Z W 5 p b 2 5 v I H R 5 c C 5 7 c 2 V h c m N o X 2 N t c F 9 j b 3 V u d C w 0 f S Z x d W 9 0 O y w m c X V v d D t T Z W N 0 a W 9 u M S 9 C U 1 R f Y X N w Z W x s L 1 p t a W V u a W 9 u b y B 0 e X A u e 3 N l Y X J j a F 9 t b 2 R p Z m l l Z F 9 u b 2 R l c y w 1 f S Z x d W 9 0 O y w m c X V v d D t T Z W N 0 a W 9 u M S 9 C U 1 R f Y X N w Z W x s L 1 p t a W V u a W 9 u b y B 0 e X A u e 2 R l b G V 0 Z V 9 0 a W 1 l L D Z 9 J n F 1 b 3 Q 7 L C Z x d W 9 0 O 1 N l Y 3 R p b 2 4 x L 0 J T V F 9 h c 3 B l b G w v W m 1 p Z W 5 p b 2 5 v I H R 5 c C 5 7 Z G V s Z X R l X 2 N t c F 9 j b 3 V u d C w 3 f S Z x d W 9 0 O y w m c X V v d D t T Z W N 0 a W 9 u M S 9 C U 1 R f Y X N w Z W x s L 1 p t a W V u a W 9 u b y B 0 e X A u e 2 R l b G V 0 Z V 9 t b 2 R p Z m l l Z F 9 u b 2 R l c y w 4 f S Z x d W 9 0 O y w m c X V v d D t T Z W N 0 a W 9 u M S 9 C U 1 R f Y X N w Z W x s L 1 p t a W V u a W 9 u b y B 0 e X A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l N U X 2 F z c G V s b C 9 a b W l l b m l v b m 8 g d H l w L n t p b n N l c n R f d G l t Z S w w f S Z x d W 9 0 O y w m c X V v d D t T Z W N 0 a W 9 u M S 9 C U 1 R f Y X N w Z W x s L 1 p t a W V u a W 9 u b y B 0 e X A u e 2 l u c 2 V y d F 9 j b X B f Y 2 9 1 b n Q s M X 0 m c X V v d D s s J n F 1 b 3 Q 7 U 2 V j d G l v b j E v Q l N U X 2 F z c G V s b C 9 a b W l l b m l v b m 8 g d H l w L n t p b n N l c n R f b W 9 k a W Z p Z W R f b m 9 k Z X M s M n 0 m c X V v d D s s J n F 1 b 3 Q 7 U 2 V j d G l v b j E v Q l N U X 2 F z c G V s b C 9 a b W l l b m l v b m 8 g d H l w L n t z Z W F y Y 2 h f d G l t Z S w z f S Z x d W 9 0 O y w m c X V v d D t T Z W N 0 a W 9 u M S 9 C U 1 R f Y X N w Z W x s L 1 p t a W V u a W 9 u b y B 0 e X A u e 3 N l Y X J j a F 9 j b X B f Y 2 9 1 b n Q s N H 0 m c X V v d D s s J n F 1 b 3 Q 7 U 2 V j d G l v b j E v Q l N U X 2 F z c G V s b C 9 a b W l l b m l v b m 8 g d H l w L n t z Z W F y Y 2 h f b W 9 k a W Z p Z W R f b m 9 k Z X M s N X 0 m c X V v d D s s J n F 1 b 3 Q 7 U 2 V j d G l v b j E v Q l N U X 2 F z c G V s b C 9 a b W l l b m l v b m 8 g d H l w L n t k Z W x l d G V f d G l t Z S w 2 f S Z x d W 9 0 O y w m c X V v d D t T Z W N 0 a W 9 u M S 9 C U 1 R f Y X N w Z W x s L 1 p t a W V u a W 9 u b y B 0 e X A u e 2 R l b G V 0 Z V 9 j b X B f Y 2 9 1 b n Q s N 3 0 m c X V v d D s s J n F 1 b 3 Q 7 U 2 V j d G l v b j E v Q l N U X 2 F z c G V s b C 9 a b W l l b m l v b m 8 g d H l w L n t k Z W x l d G V f b W 9 k a W Z p Z W R f b m 9 k Z X M s O H 0 m c X V v d D s s J n F 1 b 3 Q 7 U 2 V j d G l v b j E v Q l N U X 2 F z c G V s b C 9 a b W l l b m l v b m 8 g d H l w L n s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T V F 9 h c 3 B l b G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X 2 F z c G V s b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F 9 h c 3 B l b G w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X 2 t q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T V F 9 r a m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l U M j E 6 N T Y 6 M z A u N D A 1 N T M y O V o i I C 8 + P E V u d H J 5 I F R 5 c G U 9 I k Z p b G x D b 2 x 1 b W 5 U e X B l c y I g V m F s d W U 9 I n N C U U 1 E Q l F N R E J R T U R C Z z 0 9 I i A v P j x F b n R y e S B U e X B l P S J G a W x s Q 2 9 s d W 1 u T m F t Z X M i I F Z h b H V l P S J z W y Z x d W 9 0 O 2 l u c 2 V y d F 9 0 a W 1 l J n F 1 b 3 Q 7 L C Z x d W 9 0 O 2 l u c 2 V y d F 9 j b X B f Y 2 9 1 b n Q m c X V v d D s s J n F 1 b 3 Q 7 a W 5 z Z X J 0 X 2 1 v Z G l m a W V k X 2 5 v Z G V z J n F 1 b 3 Q 7 L C Z x d W 9 0 O 3 N l Y X J j a F 9 0 a W 1 l J n F 1 b 3 Q 7 L C Z x d W 9 0 O 3 N l Y X J j a F 9 j b X B f Y 2 9 1 b n Q m c X V v d D s s J n F 1 b 3 Q 7 c 2 V h c m N o X 2 1 v Z G l m a W V k X 2 5 v Z G V z J n F 1 b 3 Q 7 L C Z x d W 9 0 O 2 R l b G V 0 Z V 9 0 a W 1 l J n F 1 b 3 Q 7 L C Z x d W 9 0 O 2 R l b G V 0 Z V 9 j b X B f Y 2 9 1 b n Q m c X V v d D s s J n F 1 b 3 Q 7 Z G V s Z X R l X 2 1 v Z G l m a W V k X 2 5 v Z G V z J n F 1 b 3 Q 7 L C Z x d W 9 0 O 0 N v b H V t b j E m c X V v d D t d I i A v P j x F b n R y e S B U e X B l P S J R d W V y e U l E I i B W Y W x 1 Z T 0 i c 2 M x O T F l Z D U 0 L T U z N 2 Y t N D M y O S 0 4 M D E w L W Z j Y T c 4 Y T F l Y j A x Y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T V F 9 r a m I v W m 1 p Z W 5 p b 2 5 v I H R 5 c C 5 7 a W 5 z Z X J 0 X 3 R p b W U s M H 0 m c X V v d D s s J n F 1 b 3 Q 7 U 2 V j d G l v b j E v Q l N U X 2 t q Y i 9 a b W l l b m l v b m 8 g d H l w L n t p b n N l c n R f Y 2 1 w X 2 N v d W 5 0 L D F 9 J n F 1 b 3 Q 7 L C Z x d W 9 0 O 1 N l Y 3 R p b 2 4 x L 0 J T V F 9 r a m I v W m 1 p Z W 5 p b 2 5 v I H R 5 c C 5 7 a W 5 z Z X J 0 X 2 1 v Z G l m a W V k X 2 5 v Z G V z L D J 9 J n F 1 b 3 Q 7 L C Z x d W 9 0 O 1 N l Y 3 R p b 2 4 x L 0 J T V F 9 r a m I v W m 1 p Z W 5 p b 2 5 v I H R 5 c C 5 7 c 2 V h c m N o X 3 R p b W U s M 3 0 m c X V v d D s s J n F 1 b 3 Q 7 U 2 V j d G l v b j E v Q l N U X 2 t q Y i 9 a b W l l b m l v b m 8 g d H l w L n t z Z W F y Y 2 h f Y 2 1 w X 2 N v d W 5 0 L D R 9 J n F 1 b 3 Q 7 L C Z x d W 9 0 O 1 N l Y 3 R p b 2 4 x L 0 J T V F 9 r a m I v W m 1 p Z W 5 p b 2 5 v I H R 5 c C 5 7 c 2 V h c m N o X 2 1 v Z G l m a W V k X 2 5 v Z G V z L D V 9 J n F 1 b 3 Q 7 L C Z x d W 9 0 O 1 N l Y 3 R p b 2 4 x L 0 J T V F 9 r a m I v W m 1 p Z W 5 p b 2 5 v I H R 5 c C 5 7 Z G V s Z X R l X 3 R p b W U s N n 0 m c X V v d D s s J n F 1 b 3 Q 7 U 2 V j d G l v b j E v Q l N U X 2 t q Y i 9 a b W l l b m l v b m 8 g d H l w L n t k Z W x l d G V f Y 2 1 w X 2 N v d W 5 0 L D d 9 J n F 1 b 3 Q 7 L C Z x d W 9 0 O 1 N l Y 3 R p b 2 4 x L 0 J T V F 9 r a m I v W m 1 p Z W 5 p b 2 5 v I H R 5 c C 5 7 Z G V s Z X R l X 2 1 v Z G l m a W V k X 2 5 v Z G V z L D h 9 J n F 1 b 3 Q 7 L C Z x d W 9 0 O 1 N l Y 3 R p b 2 4 x L 0 J T V F 9 r a m I v W m 1 p Z W 5 p b 2 5 v I H R 5 c C 5 7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U 1 R f a 2 p i L 1 p t a W V u a W 9 u b y B 0 e X A u e 2 l u c 2 V y d F 9 0 a W 1 l L D B 9 J n F 1 b 3 Q 7 L C Z x d W 9 0 O 1 N l Y 3 R p b 2 4 x L 0 J T V F 9 r a m I v W m 1 p Z W 5 p b 2 5 v I H R 5 c C 5 7 a W 5 z Z X J 0 X 2 N t c F 9 j b 3 V u d C w x f S Z x d W 9 0 O y w m c X V v d D t T Z W N 0 a W 9 u M S 9 C U 1 R f a 2 p i L 1 p t a W V u a W 9 u b y B 0 e X A u e 2 l u c 2 V y d F 9 t b 2 R p Z m l l Z F 9 u b 2 R l c y w y f S Z x d W 9 0 O y w m c X V v d D t T Z W N 0 a W 9 u M S 9 C U 1 R f a 2 p i L 1 p t a W V u a W 9 u b y B 0 e X A u e 3 N l Y X J j a F 9 0 a W 1 l L D N 9 J n F 1 b 3 Q 7 L C Z x d W 9 0 O 1 N l Y 3 R p b 2 4 x L 0 J T V F 9 r a m I v W m 1 p Z W 5 p b 2 5 v I H R 5 c C 5 7 c 2 V h c m N o X 2 N t c F 9 j b 3 V u d C w 0 f S Z x d W 9 0 O y w m c X V v d D t T Z W N 0 a W 9 u M S 9 C U 1 R f a 2 p i L 1 p t a W V u a W 9 u b y B 0 e X A u e 3 N l Y X J j a F 9 t b 2 R p Z m l l Z F 9 u b 2 R l c y w 1 f S Z x d W 9 0 O y w m c X V v d D t T Z W N 0 a W 9 u M S 9 C U 1 R f a 2 p i L 1 p t a W V u a W 9 u b y B 0 e X A u e 2 R l b G V 0 Z V 9 0 a W 1 l L D Z 9 J n F 1 b 3 Q 7 L C Z x d W 9 0 O 1 N l Y 3 R p b 2 4 x L 0 J T V F 9 r a m I v W m 1 p Z W 5 p b 2 5 v I H R 5 c C 5 7 Z G V s Z X R l X 2 N t c F 9 j b 3 V u d C w 3 f S Z x d W 9 0 O y w m c X V v d D t T Z W N 0 a W 9 u M S 9 C U 1 R f a 2 p i L 1 p t a W V u a W 9 u b y B 0 e X A u e 2 R l b G V 0 Z V 9 t b 2 R p Z m l l Z F 9 u b 2 R l c y w 4 f S Z x d W 9 0 O y w m c X V v d D t T Z W N 0 a W 9 u M S 9 C U 1 R f a 2 p i L 1 p t a W V u a W 9 u b y B 0 e X A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N U X 2 t q Y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f a 2 p i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X 2 t q Y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f b G 9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T V F 9 s b 3 R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5 V D I x O j U 2 O j M w L j M z O D c x M j J a I i A v P j x F b n R y e S B U e X B l P S J G a W x s Q 2 9 s d W 1 u V H l w Z X M i I F Z h b H V l P S J z Q l F N R E J R T U R C U U 1 E Q m c 9 P S I g L z 4 8 R W 5 0 c n k g V H l w Z T 0 i R m l s b E N v b H V t b k 5 h b W V z I i B W Y W x 1 Z T 0 i c 1 s m c X V v d D t p b n N l c n R f d G l t Z S Z x d W 9 0 O y w m c X V v d D t p b n N l c n R f Y 2 1 w X 2 N v d W 5 0 J n F 1 b 3 Q 7 L C Z x d W 9 0 O 2 l u c 2 V y d F 9 t b 2 R p Z m l l Z F 9 u b 2 R l c y Z x d W 9 0 O y w m c X V v d D t z Z W F y Y 2 h f d G l t Z S Z x d W 9 0 O y w m c X V v d D t z Z W F y Y 2 h f Y 2 1 w X 2 N v d W 5 0 J n F 1 b 3 Q 7 L C Z x d W 9 0 O 3 N l Y X J j a F 9 t b 2 R p Z m l l Z F 9 u b 2 R l c y Z x d W 9 0 O y w m c X V v d D t k Z W x l d G V f d G l t Z S Z x d W 9 0 O y w m c X V v d D t k Z W x l d G V f Y 2 1 w X 2 N v d W 5 0 J n F 1 b 3 Q 7 L C Z x d W 9 0 O 2 R l b G V 0 Z V 9 t b 2 R p Z m l l Z F 9 u b 2 R l c y Z x d W 9 0 O y w m c X V v d D t D b 2 x 1 b W 4 x J n F 1 b 3 Q 7 X S I g L z 4 8 R W 5 0 c n k g V H l w Z T 0 i U X V l c n l J R C I g V m F s d W U 9 I n N i Z j g y N z R l N y 1 k Z G F j L T Q 4 M z Y t Y T Q 4 M i 0 3 M G J m N m Y w Y 2 E 5 O D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1 R f b G 9 0 c i 9 a b W l l b m l v b m 8 g d H l w L n t p b n N l c n R f d G l t Z S w w f S Z x d W 9 0 O y w m c X V v d D t T Z W N 0 a W 9 u M S 9 C U 1 R f b G 9 0 c i 9 a b W l l b m l v b m 8 g d H l w L n t p b n N l c n R f Y 2 1 w X 2 N v d W 5 0 L D F 9 J n F 1 b 3 Q 7 L C Z x d W 9 0 O 1 N l Y 3 R p b 2 4 x L 0 J T V F 9 s b 3 R y L 1 p t a W V u a W 9 u b y B 0 e X A u e 2 l u c 2 V y d F 9 t b 2 R p Z m l l Z F 9 u b 2 R l c y w y f S Z x d W 9 0 O y w m c X V v d D t T Z W N 0 a W 9 u M S 9 C U 1 R f b G 9 0 c i 9 a b W l l b m l v b m 8 g d H l w L n t z Z W F y Y 2 h f d G l t Z S w z f S Z x d W 9 0 O y w m c X V v d D t T Z W N 0 a W 9 u M S 9 C U 1 R f b G 9 0 c i 9 a b W l l b m l v b m 8 g d H l w L n t z Z W F y Y 2 h f Y 2 1 w X 2 N v d W 5 0 L D R 9 J n F 1 b 3 Q 7 L C Z x d W 9 0 O 1 N l Y 3 R p b 2 4 x L 0 J T V F 9 s b 3 R y L 1 p t a W V u a W 9 u b y B 0 e X A u e 3 N l Y X J j a F 9 t b 2 R p Z m l l Z F 9 u b 2 R l c y w 1 f S Z x d W 9 0 O y w m c X V v d D t T Z W N 0 a W 9 u M S 9 C U 1 R f b G 9 0 c i 9 a b W l l b m l v b m 8 g d H l w L n t k Z W x l d G V f d G l t Z S w 2 f S Z x d W 9 0 O y w m c X V v d D t T Z W N 0 a W 9 u M S 9 C U 1 R f b G 9 0 c i 9 a b W l l b m l v b m 8 g d H l w L n t k Z W x l d G V f Y 2 1 w X 2 N v d W 5 0 L D d 9 J n F 1 b 3 Q 7 L C Z x d W 9 0 O 1 N l Y 3 R p b 2 4 x L 0 J T V F 9 s b 3 R y L 1 p t a W V u a W 9 u b y B 0 e X A u e 2 R l b G V 0 Z V 9 t b 2 R p Z m l l Z F 9 u b 2 R l c y w 4 f S Z x d W 9 0 O y w m c X V v d D t T Z W N 0 a W 9 u M S 9 C U 1 R f b G 9 0 c i 9 a b W l l b m l v b m 8 g d H l w L n s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T V F 9 s b 3 R y L 1 p t a W V u a W 9 u b y B 0 e X A u e 2 l u c 2 V y d F 9 0 a W 1 l L D B 9 J n F 1 b 3 Q 7 L C Z x d W 9 0 O 1 N l Y 3 R p b 2 4 x L 0 J T V F 9 s b 3 R y L 1 p t a W V u a W 9 u b y B 0 e X A u e 2 l u c 2 V y d F 9 j b X B f Y 2 9 1 b n Q s M X 0 m c X V v d D s s J n F 1 b 3 Q 7 U 2 V j d G l v b j E v Q l N U X 2 x v d H I v W m 1 p Z W 5 p b 2 5 v I H R 5 c C 5 7 a W 5 z Z X J 0 X 2 1 v Z G l m a W V k X 2 5 v Z G V z L D J 9 J n F 1 b 3 Q 7 L C Z x d W 9 0 O 1 N l Y 3 R p b 2 4 x L 0 J T V F 9 s b 3 R y L 1 p t a W V u a W 9 u b y B 0 e X A u e 3 N l Y X J j a F 9 0 a W 1 l L D N 9 J n F 1 b 3 Q 7 L C Z x d W 9 0 O 1 N l Y 3 R p b 2 4 x L 0 J T V F 9 s b 3 R y L 1 p t a W V u a W 9 u b y B 0 e X A u e 3 N l Y X J j a F 9 j b X B f Y 2 9 1 b n Q s N H 0 m c X V v d D s s J n F 1 b 3 Q 7 U 2 V j d G l v b j E v Q l N U X 2 x v d H I v W m 1 p Z W 5 p b 2 5 v I H R 5 c C 5 7 c 2 V h c m N o X 2 1 v Z G l m a W V k X 2 5 v Z G V z L D V 9 J n F 1 b 3 Q 7 L C Z x d W 9 0 O 1 N l Y 3 R p b 2 4 x L 0 J T V F 9 s b 3 R y L 1 p t a W V u a W 9 u b y B 0 e X A u e 2 R l b G V 0 Z V 9 0 a W 1 l L D Z 9 J n F 1 b 3 Q 7 L C Z x d W 9 0 O 1 N l Y 3 R p b 2 4 x L 0 J T V F 9 s b 3 R y L 1 p t a W V u a W 9 u b y B 0 e X A u e 2 R l b G V 0 Z V 9 j b X B f Y 2 9 1 b n Q s N 3 0 m c X V v d D s s J n F 1 b 3 Q 7 U 2 V j d G l v b j E v Q l N U X 2 x v d H I v W m 1 p Z W 5 p b 2 5 v I H R 5 c C 5 7 Z G V s Z X R l X 2 1 v Z G l m a W V k X 2 5 v Z G V z L D h 9 J n F 1 b 3 Q 7 L C Z x d W 9 0 O 1 N l Y 3 R p b 2 4 x L 0 J T V F 9 s b 3 R y L 1 p t a W V u a W 9 u b y B 0 e X A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N U X 2 x v d H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X 2 x v d H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f b G 9 0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f c 2 F t c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l N U X 3 N h b X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O V Q y M T o 1 N j o z M C 4 z M D E 4 M D g 5 W i I g L z 4 8 R W 5 0 c n k g V H l w Z T 0 i R m l s b E N v b H V t b l R 5 c G V z I i B W Y W x 1 Z T 0 i c 0 J R T U R C U U 1 E Q l F N R E J n P T 0 i I C 8 + P E V u d H J 5 I F R 5 c G U 9 I k Z p b G x D b 2 x 1 b W 5 O Y W 1 l c y I g V m F s d W U 9 I n N b J n F 1 b 3 Q 7 a W 5 z Z X J 0 X 3 R p b W U m c X V v d D s s J n F 1 b 3 Q 7 a W 5 z Z X J 0 X 2 N t c F 9 j b 3 V u d C Z x d W 9 0 O y w m c X V v d D t p b n N l c n R f b W 9 k a W Z p Z W R f b m 9 k Z X M m c X V v d D s s J n F 1 b 3 Q 7 c 2 V h c m N o X 3 R p b W U m c X V v d D s s J n F 1 b 3 Q 7 c 2 V h c m N o X 2 N t c F 9 j b 3 V u d C Z x d W 9 0 O y w m c X V v d D t z Z W F y Y 2 h f b W 9 k a W Z p Z W R f b m 9 k Z X M m c X V v d D s s J n F 1 b 3 Q 7 Z G V s Z X R l X 3 R p b W U m c X V v d D s s J n F 1 b 3 Q 7 Z G V s Z X R l X 2 N t c F 9 j b 3 V u d C Z x d W 9 0 O y w m c X V v d D t k Z W x l d G V f b W 9 k a W Z p Z W R f b m 9 k Z X M m c X V v d D s s J n F 1 b 3 Q 7 Q 2 9 s d W 1 u M S Z x d W 9 0 O 1 0 i I C 8 + P E V u d H J 5 I F R 5 c G U 9 I l F 1 Z X J 5 S U Q i I F Z h b H V l P S J z M D U 2 Y T M x Z j g t M W Y 1 Y y 0 0 O T U y L W F h M T M t O D Y 0 N j h k Z j c 2 M z J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l N U X 3 N h b X B s Z S 9 a b W l l b m l v b m 8 g d H l w L n t p b n N l c n R f d G l t Z S w w f S Z x d W 9 0 O y w m c X V v d D t T Z W N 0 a W 9 u M S 9 C U 1 R f c 2 F t c G x l L 1 p t a W V u a W 9 u b y B 0 e X A u e 2 l u c 2 V y d F 9 j b X B f Y 2 9 1 b n Q s M X 0 m c X V v d D s s J n F 1 b 3 Q 7 U 2 V j d G l v b j E v Q l N U X 3 N h b X B s Z S 9 a b W l l b m l v b m 8 g d H l w L n t p b n N l c n R f b W 9 k a W Z p Z W R f b m 9 k Z X M s M n 0 m c X V v d D s s J n F 1 b 3 Q 7 U 2 V j d G l v b j E v Q l N U X 3 N h b X B s Z S 9 a b W l l b m l v b m 8 g d H l w L n t z Z W F y Y 2 h f d G l t Z S w z f S Z x d W 9 0 O y w m c X V v d D t T Z W N 0 a W 9 u M S 9 C U 1 R f c 2 F t c G x l L 1 p t a W V u a W 9 u b y B 0 e X A u e 3 N l Y X J j a F 9 j b X B f Y 2 9 1 b n Q s N H 0 m c X V v d D s s J n F 1 b 3 Q 7 U 2 V j d G l v b j E v Q l N U X 3 N h b X B s Z S 9 a b W l l b m l v b m 8 g d H l w L n t z Z W F y Y 2 h f b W 9 k a W Z p Z W R f b m 9 k Z X M s N X 0 m c X V v d D s s J n F 1 b 3 Q 7 U 2 V j d G l v b j E v Q l N U X 3 N h b X B s Z S 9 a b W l l b m l v b m 8 g d H l w L n t k Z W x l d G V f d G l t Z S w 2 f S Z x d W 9 0 O y w m c X V v d D t T Z W N 0 a W 9 u M S 9 C U 1 R f c 2 F t c G x l L 1 p t a W V u a W 9 u b y B 0 e X A u e 2 R l b G V 0 Z V 9 j b X B f Y 2 9 1 b n Q s N 3 0 m c X V v d D s s J n F 1 b 3 Q 7 U 2 V j d G l v b j E v Q l N U X 3 N h b X B s Z S 9 a b W l l b m l v b m 8 g d H l w L n t k Z W x l d G V f b W 9 k a W Z p Z W R f b m 9 k Z X M s O H 0 m c X V v d D s s J n F 1 b 3 Q 7 U 2 V j d G l v b j E v Q l N U X 3 N h b X B s Z S 9 a b W l l b m l v b m 8 g d H l w L n s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T V F 9 z Y W 1 w b G U v W m 1 p Z W 5 p b 2 5 v I H R 5 c C 5 7 a W 5 z Z X J 0 X 3 R p b W U s M H 0 m c X V v d D s s J n F 1 b 3 Q 7 U 2 V j d G l v b j E v Q l N U X 3 N h b X B s Z S 9 a b W l l b m l v b m 8 g d H l w L n t p b n N l c n R f Y 2 1 w X 2 N v d W 5 0 L D F 9 J n F 1 b 3 Q 7 L C Z x d W 9 0 O 1 N l Y 3 R p b 2 4 x L 0 J T V F 9 z Y W 1 w b G U v W m 1 p Z W 5 p b 2 5 v I H R 5 c C 5 7 a W 5 z Z X J 0 X 2 1 v Z G l m a W V k X 2 5 v Z G V z L D J 9 J n F 1 b 3 Q 7 L C Z x d W 9 0 O 1 N l Y 3 R p b 2 4 x L 0 J T V F 9 z Y W 1 w b G U v W m 1 p Z W 5 p b 2 5 v I H R 5 c C 5 7 c 2 V h c m N o X 3 R p b W U s M 3 0 m c X V v d D s s J n F 1 b 3 Q 7 U 2 V j d G l v b j E v Q l N U X 3 N h b X B s Z S 9 a b W l l b m l v b m 8 g d H l w L n t z Z W F y Y 2 h f Y 2 1 w X 2 N v d W 5 0 L D R 9 J n F 1 b 3 Q 7 L C Z x d W 9 0 O 1 N l Y 3 R p b 2 4 x L 0 J T V F 9 z Y W 1 w b G U v W m 1 p Z W 5 p b 2 5 v I H R 5 c C 5 7 c 2 V h c m N o X 2 1 v Z G l m a W V k X 2 5 v Z G V z L D V 9 J n F 1 b 3 Q 7 L C Z x d W 9 0 O 1 N l Y 3 R p b 2 4 x L 0 J T V F 9 z Y W 1 w b G U v W m 1 p Z W 5 p b 2 5 v I H R 5 c C 5 7 Z G V s Z X R l X 3 R p b W U s N n 0 m c X V v d D s s J n F 1 b 3 Q 7 U 2 V j d G l v b j E v Q l N U X 3 N h b X B s Z S 9 a b W l l b m l v b m 8 g d H l w L n t k Z W x l d G V f Y 2 1 w X 2 N v d W 5 0 L D d 9 J n F 1 b 3 Q 7 L C Z x d W 9 0 O 1 N l Y 3 R p b 2 4 x L 0 J T V F 9 z Y W 1 w b G U v W m 1 p Z W 5 p b 2 5 v I H R 5 c C 5 7 Z G V s Z X R l X 2 1 v Z G l m a W V k X 2 5 v Z G V z L D h 9 J n F 1 b 3 Q 7 L C Z x d W 9 0 O 1 N l Y 3 R p b 2 4 x L 0 J T V F 9 z Y W 1 w b G U v W m 1 p Z W 5 p b 2 5 v I H R 5 c C 5 7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1 R f c 2 F t c G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F 9 z Y W 1 w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f c 2 F t c G x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V H J l Z V 9 r a m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l R y Z W V f a 2 p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5 V D I x O j U 2 O j M w L j U 3 N j A 3 N j V a I i A v P j x F b n R y e S B U e X B l P S J G a W x s Q 2 9 s d W 1 u V H l w Z X M i I F Z h b H V l P S J z Q l F N R E J R T U R C U U 1 E Q m c 9 P S I g L z 4 8 R W 5 0 c n k g V H l w Z T 0 i R m l s b E N v b H V t b k 5 h b W V z I i B W Y W x 1 Z T 0 i c 1 s m c X V v d D t p b n N l c n R f d G l t Z S Z x d W 9 0 O y w m c X V v d D t p b n N l c n R f Y 2 1 w X 2 N v d W 5 0 J n F 1 b 3 Q 7 L C Z x d W 9 0 O 2 l u c 2 V y d F 9 t b 2 R p Z m l l Z F 9 u b 2 R l c y Z x d W 9 0 O y w m c X V v d D t z Z W F y Y 2 h f d G l t Z S Z x d W 9 0 O y w m c X V v d D t z Z W F y Y 2 h f Y 2 1 w X 2 N v d W 5 0 J n F 1 b 3 Q 7 L C Z x d W 9 0 O 3 N l Y X J j a F 9 t b 2 R p Z m l l Z F 9 u b 2 R l c y Z x d W 9 0 O y w m c X V v d D t k Z W x l d G V f d G l t Z S Z x d W 9 0 O y w m c X V v d D t k Z W x l d G V f Y 2 1 w X 2 N v d W 5 0 J n F 1 b 3 Q 7 L C Z x d W 9 0 O 2 R l b G V 0 Z V 9 t b 2 R p Z m l l Z F 9 u b 2 R l c y Z x d W 9 0 O y w m c X V v d D t D b 2 x 1 b W 4 x J n F 1 b 3 Q 7 X S I g L z 4 8 R W 5 0 c n k g V H l w Z T 0 i U X V l c n l J R C I g V m F s d W U 9 I n M 3 Y T Y 3 N z N j M S 1 k N T c 3 L T Q z M T I t O W I 2 Y y 0 0 Y T h h M j R l Y z R i N T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Q l R y Z W V f a 2 p i L 1 p t a W V u a W 9 u b y B 0 e X A u e 2 l u c 2 V y d F 9 0 a W 1 l L D B 9 J n F 1 b 3 Q 7 L C Z x d W 9 0 O 1 N l Y 3 R p b 2 4 x L 1 J C V H J l Z V 9 r a m I v W m 1 p Z W 5 p b 2 5 v I H R 5 c C 5 7 a W 5 z Z X J 0 X 2 N t c F 9 j b 3 V u d C w x f S Z x d W 9 0 O y w m c X V v d D t T Z W N 0 a W 9 u M S 9 S Q l R y Z W V f a 2 p i L 1 p t a W V u a W 9 u b y B 0 e X A u e 2 l u c 2 V y d F 9 t b 2 R p Z m l l Z F 9 u b 2 R l c y w y f S Z x d W 9 0 O y w m c X V v d D t T Z W N 0 a W 9 u M S 9 S Q l R y Z W V f a 2 p i L 1 p t a W V u a W 9 u b y B 0 e X A u e 3 N l Y X J j a F 9 0 a W 1 l L D N 9 J n F 1 b 3 Q 7 L C Z x d W 9 0 O 1 N l Y 3 R p b 2 4 x L 1 J C V H J l Z V 9 r a m I v W m 1 p Z W 5 p b 2 5 v I H R 5 c C 5 7 c 2 V h c m N o X 2 N t c F 9 j b 3 V u d C w 0 f S Z x d W 9 0 O y w m c X V v d D t T Z W N 0 a W 9 u M S 9 S Q l R y Z W V f a 2 p i L 1 p t a W V u a W 9 u b y B 0 e X A u e 3 N l Y X J j a F 9 t b 2 R p Z m l l Z F 9 u b 2 R l c y w 1 f S Z x d W 9 0 O y w m c X V v d D t T Z W N 0 a W 9 u M S 9 S Q l R y Z W V f a 2 p i L 1 p t a W V u a W 9 u b y B 0 e X A u e 2 R l b G V 0 Z V 9 0 a W 1 l L D Z 9 J n F 1 b 3 Q 7 L C Z x d W 9 0 O 1 N l Y 3 R p b 2 4 x L 1 J C V H J l Z V 9 r a m I v W m 1 p Z W 5 p b 2 5 v I H R 5 c C 5 7 Z G V s Z X R l X 2 N t c F 9 j b 3 V u d C w 3 f S Z x d W 9 0 O y w m c X V v d D t T Z W N 0 a W 9 u M S 9 S Q l R y Z W V f a 2 p i L 1 p t a W V u a W 9 u b y B 0 e X A u e 2 R l b G V 0 Z V 9 t b 2 R p Z m l l Z F 9 u b 2 R l c y w 4 f S Z x d W 9 0 O y w m c X V v d D t T Z W N 0 a W 9 u M S 9 S Q l R y Z W V f a 2 p i L 1 p t a W V u a W 9 u b y B 0 e X A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k J U c m V l X 2 t q Y i 9 a b W l l b m l v b m 8 g d H l w L n t p b n N l c n R f d G l t Z S w w f S Z x d W 9 0 O y w m c X V v d D t T Z W N 0 a W 9 u M S 9 S Q l R y Z W V f a 2 p i L 1 p t a W V u a W 9 u b y B 0 e X A u e 2 l u c 2 V y d F 9 j b X B f Y 2 9 1 b n Q s M X 0 m c X V v d D s s J n F 1 b 3 Q 7 U 2 V j d G l v b j E v U k J U c m V l X 2 t q Y i 9 a b W l l b m l v b m 8 g d H l w L n t p b n N l c n R f b W 9 k a W Z p Z W R f b m 9 k Z X M s M n 0 m c X V v d D s s J n F 1 b 3 Q 7 U 2 V j d G l v b j E v U k J U c m V l X 2 t q Y i 9 a b W l l b m l v b m 8 g d H l w L n t z Z W F y Y 2 h f d G l t Z S w z f S Z x d W 9 0 O y w m c X V v d D t T Z W N 0 a W 9 u M S 9 S Q l R y Z W V f a 2 p i L 1 p t a W V u a W 9 u b y B 0 e X A u e 3 N l Y X J j a F 9 j b X B f Y 2 9 1 b n Q s N H 0 m c X V v d D s s J n F 1 b 3 Q 7 U 2 V j d G l v b j E v U k J U c m V l X 2 t q Y i 9 a b W l l b m l v b m 8 g d H l w L n t z Z W F y Y 2 h f b W 9 k a W Z p Z W R f b m 9 k Z X M s N X 0 m c X V v d D s s J n F 1 b 3 Q 7 U 2 V j d G l v b j E v U k J U c m V l X 2 t q Y i 9 a b W l l b m l v b m 8 g d H l w L n t k Z W x l d G V f d G l t Z S w 2 f S Z x d W 9 0 O y w m c X V v d D t T Z W N 0 a W 9 u M S 9 S Q l R y Z W V f a 2 p i L 1 p t a W V u a W 9 u b y B 0 e X A u e 2 R l b G V 0 Z V 9 j b X B f Y 2 9 1 b n Q s N 3 0 m c X V v d D s s J n F 1 b 3 Q 7 U 2 V j d G l v b j E v U k J U c m V l X 2 t q Y i 9 a b W l l b m l v b m 8 g d H l w L n t k Z W x l d G V f b W 9 k a W Z p Z W R f b m 9 k Z X M s O H 0 m c X V v d D s s J n F 1 b 3 Q 7 U 2 V j d G l v b j E v U k J U c m V l X 2 t q Y i 9 a b W l l b m l v b m 8 g d H l w L n s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C V H J l Z V 9 r a m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U c m V l X 2 t q Y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V H J l Z V 9 r a m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U c m V l X 3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C V H J l Z V 9 z Y W 1 w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b n N l c n R f d G l t Z S Z x d W 9 0 O y w m c X V v d D t p b n N l c n R f Y 2 1 w X 2 N v d W 5 0 J n F 1 b 3 Q 7 L C Z x d W 9 0 O 2 l u c 2 V y d F 9 t b 2 R p Z m l l Z F 9 u b 2 R l c y Z x d W 9 0 O y w m c X V v d D t z Z W F y Y 2 h f d G l t Z S Z x d W 9 0 O y w m c X V v d D t z Z W F y Y 2 h f Y 2 1 w X 2 N v d W 5 0 J n F 1 b 3 Q 7 L C Z x d W 9 0 O 3 N l Y X J j a F 9 t b 2 R p Z m l l Z F 9 u b 2 R l c y Z x d W 9 0 O y w m c X V v d D t k Z W x l d G V f d G l t Z S Z x d W 9 0 O y w m c X V v d D t k Z W x l d G V f Y 2 1 w X 2 N v d W 5 0 J n F 1 b 3 Q 7 L C Z x d W 9 0 O 2 R l b G V 0 Z V 9 t b 2 R p Z m l l Z F 9 u b 2 R l c y Z x d W 9 0 O y w m c X V v d D t D b 2 x 1 b W 4 x J n F 1 b 3 Q 7 X S I g L z 4 8 R W 5 0 c n k g V H l w Z T 0 i R m l s b E N v b H V t b l R 5 c G V z I i B W Y W x 1 Z T 0 i c 0 J R T U R C U U 1 E Q l F N R E J n P T 0 i I C 8 + P E V u d H J 5 I F R 5 c G U 9 I k Z p b G x M Y X N 0 V X B k Y X R l Z C I g V m F s d W U 9 I m Q y M D E 5 L T A 1 L T E 5 V D I x O j U 2 O j M w L j U 1 M j E 4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2 E w O D M w N G U y L T I 1 Y T k t N D I z Y i 0 5 N T d m L W Z h O T d k Y j F m Y 2 N j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V H J l Z V 9 z Y W 1 w b G U v W m 1 p Z W 5 p b 2 5 v I H R 5 c C 5 7 a W 5 z Z X J 0 X 3 R p b W U s M H 0 m c X V v d D s s J n F 1 b 3 Q 7 U 2 V j d G l v b j E v U k J U c m V l X 3 N h b X B s Z S 9 a b W l l b m l v b m 8 g d H l w L n t p b n N l c n R f Y 2 1 w X 2 N v d W 5 0 L D F 9 J n F 1 b 3 Q 7 L C Z x d W 9 0 O 1 N l Y 3 R p b 2 4 x L 1 J C V H J l Z V 9 z Y W 1 w b G U v W m 1 p Z W 5 p b 2 5 v I H R 5 c C 5 7 a W 5 z Z X J 0 X 2 1 v Z G l m a W V k X 2 5 v Z G V z L D J 9 J n F 1 b 3 Q 7 L C Z x d W 9 0 O 1 N l Y 3 R p b 2 4 x L 1 J C V H J l Z V 9 z Y W 1 w b G U v W m 1 p Z W 5 p b 2 5 v I H R 5 c C 5 7 c 2 V h c m N o X 3 R p b W U s M 3 0 m c X V v d D s s J n F 1 b 3 Q 7 U 2 V j d G l v b j E v U k J U c m V l X 3 N h b X B s Z S 9 a b W l l b m l v b m 8 g d H l w L n t z Z W F y Y 2 h f Y 2 1 w X 2 N v d W 5 0 L D R 9 J n F 1 b 3 Q 7 L C Z x d W 9 0 O 1 N l Y 3 R p b 2 4 x L 1 J C V H J l Z V 9 z Y W 1 w b G U v W m 1 p Z W 5 p b 2 5 v I H R 5 c C 5 7 c 2 V h c m N o X 2 1 v Z G l m a W V k X 2 5 v Z G V z L D V 9 J n F 1 b 3 Q 7 L C Z x d W 9 0 O 1 N l Y 3 R p b 2 4 x L 1 J C V H J l Z V 9 z Y W 1 w b G U v W m 1 p Z W 5 p b 2 5 v I H R 5 c C 5 7 Z G V s Z X R l X 3 R p b W U s N n 0 m c X V v d D s s J n F 1 b 3 Q 7 U 2 V j d G l v b j E v U k J U c m V l X 3 N h b X B s Z S 9 a b W l l b m l v b m 8 g d H l w L n t k Z W x l d G V f Y 2 1 w X 2 N v d W 5 0 L D d 9 J n F 1 b 3 Q 7 L C Z x d W 9 0 O 1 N l Y 3 R p b 2 4 x L 1 J C V H J l Z V 9 z Y W 1 w b G U v W m 1 p Z W 5 p b 2 5 v I H R 5 c C 5 7 Z G V s Z X R l X 2 1 v Z G l m a W V k X 2 5 v Z G V z L D h 9 J n F 1 b 3 Q 7 L C Z x d W 9 0 O 1 N l Y 3 R p b 2 4 x L 1 J C V H J l Z V 9 z Y W 1 w b G U v W m 1 p Z W 5 p b 2 5 v I H R 5 c C 5 7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Q l R y Z W V f c 2 F t c G x l L 1 p t a W V u a W 9 u b y B 0 e X A u e 2 l u c 2 V y d F 9 0 a W 1 l L D B 9 J n F 1 b 3 Q 7 L C Z x d W 9 0 O 1 N l Y 3 R p b 2 4 x L 1 J C V H J l Z V 9 z Y W 1 w b G U v W m 1 p Z W 5 p b 2 5 v I H R 5 c C 5 7 a W 5 z Z X J 0 X 2 N t c F 9 j b 3 V u d C w x f S Z x d W 9 0 O y w m c X V v d D t T Z W N 0 a W 9 u M S 9 S Q l R y Z W V f c 2 F t c G x l L 1 p t a W V u a W 9 u b y B 0 e X A u e 2 l u c 2 V y d F 9 t b 2 R p Z m l l Z F 9 u b 2 R l c y w y f S Z x d W 9 0 O y w m c X V v d D t T Z W N 0 a W 9 u M S 9 S Q l R y Z W V f c 2 F t c G x l L 1 p t a W V u a W 9 u b y B 0 e X A u e 3 N l Y X J j a F 9 0 a W 1 l L D N 9 J n F 1 b 3 Q 7 L C Z x d W 9 0 O 1 N l Y 3 R p b 2 4 x L 1 J C V H J l Z V 9 z Y W 1 w b G U v W m 1 p Z W 5 p b 2 5 v I H R 5 c C 5 7 c 2 V h c m N o X 2 N t c F 9 j b 3 V u d C w 0 f S Z x d W 9 0 O y w m c X V v d D t T Z W N 0 a W 9 u M S 9 S Q l R y Z W V f c 2 F t c G x l L 1 p t a W V u a W 9 u b y B 0 e X A u e 3 N l Y X J j a F 9 t b 2 R p Z m l l Z F 9 u b 2 R l c y w 1 f S Z x d W 9 0 O y w m c X V v d D t T Z W N 0 a W 9 u M S 9 S Q l R y Z W V f c 2 F t c G x l L 1 p t a W V u a W 9 u b y B 0 e X A u e 2 R l b G V 0 Z V 9 0 a W 1 l L D Z 9 J n F 1 b 3 Q 7 L C Z x d W 9 0 O 1 N l Y 3 R p b 2 4 x L 1 J C V H J l Z V 9 z Y W 1 w b G U v W m 1 p Z W 5 p b 2 5 v I H R 5 c C 5 7 Z G V s Z X R l X 2 N t c F 9 j b 3 V u d C w 3 f S Z x d W 9 0 O y w m c X V v d D t T Z W N 0 a W 9 u M S 9 S Q l R y Z W V f c 2 F t c G x l L 1 p t a W V u a W 9 u b y B 0 e X A u e 2 R l b G V 0 Z V 9 t b 2 R p Z m l l Z F 9 u b 2 R l c y w 4 f S Z x d W 9 0 O y w m c X V v d D t T Z W N 0 a W 9 u M S 9 S Q l R y Z W V f c 2 F t c G x l L 1 p t a W V u a W 9 u b y B 0 e X A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U c m V l X 3 N h b X B s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l R y Z W V f c 2 F t c G x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U c m V l X 3 N h b X B s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l R y Z W V f b G 9 0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C V H J l Z V 9 s b 3 R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l U M j E 6 N T Y 6 M z A u M T g x M T M x N F o i I C 8 + P E V u d H J 5 I F R 5 c G U 9 I k Z p b G x D b 2 x 1 b W 5 U e X B l c y I g V m F s d W U 9 I n N C U U 1 E Q l F N R E J R T U R C Z z 0 9 I i A v P j x F b n R y e S B U e X B l P S J G a W x s Q 2 9 s d W 1 u T m F t Z X M i I F Z h b H V l P S J z W y Z x d W 9 0 O 2 l u c 2 V y d F 9 0 a W 1 l J n F 1 b 3 Q 7 L C Z x d W 9 0 O 2 l u c 2 V y d F 9 j b X B f Y 2 9 1 b n Q m c X V v d D s s J n F 1 b 3 Q 7 a W 5 z Z X J 0 X 2 1 v Z G l m a W V k X 2 5 v Z G V z J n F 1 b 3 Q 7 L C Z x d W 9 0 O 3 N l Y X J j a F 9 0 a W 1 l J n F 1 b 3 Q 7 L C Z x d W 9 0 O 3 N l Y X J j a F 9 j b X B f Y 2 9 1 b n Q m c X V v d D s s J n F 1 b 3 Q 7 c 2 V h c m N o X 2 1 v Z G l m a W V k X 2 5 v Z G V z J n F 1 b 3 Q 7 L C Z x d W 9 0 O 2 R l b G V 0 Z V 9 0 a W 1 l J n F 1 b 3 Q 7 L C Z x d W 9 0 O 2 R l b G V 0 Z V 9 j b X B f Y 2 9 1 b n Q m c X V v d D s s J n F 1 b 3 Q 7 Z G V s Z X R l X 2 1 v Z G l m a W V k X 2 5 v Z G V z J n F 1 b 3 Q 7 L C Z x d W 9 0 O 0 N v b H V t b j E m c X V v d D t d I i A v P j x F b n R y e S B U e X B l P S J R d W V y e U l E I i B W Y W x 1 Z T 0 i c z U 5 N W U 5 O G F i L T J i Y W Q t N D B m N y 0 4 O W V h L T F h M z N m Z m Y 1 Y T k x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V H J l Z V 9 s b 3 R y L 1 p t a W V u a W 9 u b y B 0 e X A u e 2 l u c 2 V y d F 9 0 a W 1 l L D B 9 J n F 1 b 3 Q 7 L C Z x d W 9 0 O 1 N l Y 3 R p b 2 4 x L 1 J C V H J l Z V 9 s b 3 R y L 1 p t a W V u a W 9 u b y B 0 e X A u e 2 l u c 2 V y d F 9 j b X B f Y 2 9 1 b n Q s M X 0 m c X V v d D s s J n F 1 b 3 Q 7 U 2 V j d G l v b j E v U k J U c m V l X 2 x v d H I v W m 1 p Z W 5 p b 2 5 v I H R 5 c C 5 7 a W 5 z Z X J 0 X 2 1 v Z G l m a W V k X 2 5 v Z G V z L D J 9 J n F 1 b 3 Q 7 L C Z x d W 9 0 O 1 N l Y 3 R p b 2 4 x L 1 J C V H J l Z V 9 s b 3 R y L 1 p t a W V u a W 9 u b y B 0 e X A u e 3 N l Y X J j a F 9 0 a W 1 l L D N 9 J n F 1 b 3 Q 7 L C Z x d W 9 0 O 1 N l Y 3 R p b 2 4 x L 1 J C V H J l Z V 9 s b 3 R y L 1 p t a W V u a W 9 u b y B 0 e X A u e 3 N l Y X J j a F 9 j b X B f Y 2 9 1 b n Q s N H 0 m c X V v d D s s J n F 1 b 3 Q 7 U 2 V j d G l v b j E v U k J U c m V l X 2 x v d H I v W m 1 p Z W 5 p b 2 5 v I H R 5 c C 5 7 c 2 V h c m N o X 2 1 v Z G l m a W V k X 2 5 v Z G V z L D V 9 J n F 1 b 3 Q 7 L C Z x d W 9 0 O 1 N l Y 3 R p b 2 4 x L 1 J C V H J l Z V 9 s b 3 R y L 1 p t a W V u a W 9 u b y B 0 e X A u e 2 R l b G V 0 Z V 9 0 a W 1 l L D Z 9 J n F 1 b 3 Q 7 L C Z x d W 9 0 O 1 N l Y 3 R p b 2 4 x L 1 J C V H J l Z V 9 s b 3 R y L 1 p t a W V u a W 9 u b y B 0 e X A u e 2 R l b G V 0 Z V 9 j b X B f Y 2 9 1 b n Q s N 3 0 m c X V v d D s s J n F 1 b 3 Q 7 U 2 V j d G l v b j E v U k J U c m V l X 2 x v d H I v W m 1 p Z W 5 p b 2 5 v I H R 5 c C 5 7 Z G V s Z X R l X 2 1 v Z G l m a W V k X 2 5 v Z G V z L D h 9 J n F 1 b 3 Q 7 L C Z x d W 9 0 O 1 N l Y 3 R p b 2 4 x L 1 J C V H J l Z V 9 s b 3 R y L 1 p t a W V u a W 9 u b y B 0 e X A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k J U c m V l X 2 x v d H I v W m 1 p Z W 5 p b 2 5 v I H R 5 c C 5 7 a W 5 z Z X J 0 X 3 R p b W U s M H 0 m c X V v d D s s J n F 1 b 3 Q 7 U 2 V j d G l v b j E v U k J U c m V l X 2 x v d H I v W m 1 p Z W 5 p b 2 5 v I H R 5 c C 5 7 a W 5 z Z X J 0 X 2 N t c F 9 j b 3 V u d C w x f S Z x d W 9 0 O y w m c X V v d D t T Z W N 0 a W 9 u M S 9 S Q l R y Z W V f b G 9 0 c i 9 a b W l l b m l v b m 8 g d H l w L n t p b n N l c n R f b W 9 k a W Z p Z W R f b m 9 k Z X M s M n 0 m c X V v d D s s J n F 1 b 3 Q 7 U 2 V j d G l v b j E v U k J U c m V l X 2 x v d H I v W m 1 p Z W 5 p b 2 5 v I H R 5 c C 5 7 c 2 V h c m N o X 3 R p b W U s M 3 0 m c X V v d D s s J n F 1 b 3 Q 7 U 2 V j d G l v b j E v U k J U c m V l X 2 x v d H I v W m 1 p Z W 5 p b 2 5 v I H R 5 c C 5 7 c 2 V h c m N o X 2 N t c F 9 j b 3 V u d C w 0 f S Z x d W 9 0 O y w m c X V v d D t T Z W N 0 a W 9 u M S 9 S Q l R y Z W V f b G 9 0 c i 9 a b W l l b m l v b m 8 g d H l w L n t z Z W F y Y 2 h f b W 9 k a W Z p Z W R f b m 9 k Z X M s N X 0 m c X V v d D s s J n F 1 b 3 Q 7 U 2 V j d G l v b j E v U k J U c m V l X 2 x v d H I v W m 1 p Z W 5 p b 2 5 v I H R 5 c C 5 7 Z G V s Z X R l X 3 R p b W U s N n 0 m c X V v d D s s J n F 1 b 3 Q 7 U 2 V j d G l v b j E v U k J U c m V l X 2 x v d H I v W m 1 p Z W 5 p b 2 5 v I H R 5 c C 5 7 Z G V s Z X R l X 2 N t c F 9 j b 3 V u d C w 3 f S Z x d W 9 0 O y w m c X V v d D t T Z W N 0 a W 9 u M S 9 S Q l R y Z W V f b G 9 0 c i 9 a b W l l b m l v b m 8 g d H l w L n t k Z W x l d G V f b W 9 k a W Z p Z W R f b m 9 k Z X M s O H 0 m c X V v d D s s J n F 1 b 3 Q 7 U 2 V j d G l v b j E v U k J U c m V l X 2 x v d H I v W m 1 p Z W 5 p b 2 5 v I H R 5 c C 5 7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Q l R y Z W V f b G 9 0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l R y Z W V f b G 9 0 c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V H J l Z V 9 s b 3 R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V H J l Z V 9 h c 3 B l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l R y Z W V f Y X N w Z W x s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l U M j E 6 N T Y 6 M j k u M D A 1 M j c z M 1 o i I C 8 + P E V u d H J 5 I F R 5 c G U 9 I k Z p b G x D b 2 x 1 b W 5 U e X B l c y I g V m F s d W U 9 I n N C U U 1 E Q l F N R E J R T U R C Z z 0 9 I i A v P j x F b n R y e S B U e X B l P S J G a W x s Q 2 9 s d W 1 u T m F t Z X M i I F Z h b H V l P S J z W y Z x d W 9 0 O 2 l u c 2 V y d F 9 0 a W 1 l J n F 1 b 3 Q 7 L C Z x d W 9 0 O 2 l u c 2 V y d F 9 j b X B f Y 2 9 1 b n Q m c X V v d D s s J n F 1 b 3 Q 7 a W 5 z Z X J 0 X 2 1 v Z G l m a W V k X 2 5 v Z G V z J n F 1 b 3 Q 7 L C Z x d W 9 0 O 3 N l Y X J j a F 9 0 a W 1 l J n F 1 b 3 Q 7 L C Z x d W 9 0 O 3 N l Y X J j a F 9 j b X B f Y 2 9 1 b n Q m c X V v d D s s J n F 1 b 3 Q 7 c 2 V h c m N o X 2 1 v Z G l m a W V k X 2 5 v Z G V z J n F 1 b 3 Q 7 L C Z x d W 9 0 O 2 R l b G V 0 Z V 9 0 a W 1 l J n F 1 b 3 Q 7 L C Z x d W 9 0 O 2 R l b G V 0 Z V 9 j b X B f Y 2 9 1 b n Q m c X V v d D s s J n F 1 b 3 Q 7 Z G V s Z X R l X 2 1 v Z G l m a W V k X 2 5 v Z G V z J n F 1 b 3 Q 7 L C Z x d W 9 0 O 0 N v b H V t b j E m c X V v d D t d I i A v P j x F b n R y e S B U e X B l P S J R d W V y e U l E I i B W Y W x 1 Z T 0 i c z Q 4 Y m U 5 M T I y L T Q 1 N T I t N D F m Z i 1 h M G V h L W Q x M m Y 1 Z j g 2 Z m Y 4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V H J l Z V 9 h c 3 B l b G w v W m 1 p Z W 5 p b 2 5 v I H R 5 c C 5 7 a W 5 z Z X J 0 X 3 R p b W U s M H 0 m c X V v d D s s J n F 1 b 3 Q 7 U 2 V j d G l v b j E v U k J U c m V l X 2 F z c G V s b C 9 a b W l l b m l v b m 8 g d H l w L n t p b n N l c n R f Y 2 1 w X 2 N v d W 5 0 L D F 9 J n F 1 b 3 Q 7 L C Z x d W 9 0 O 1 N l Y 3 R p b 2 4 x L 1 J C V H J l Z V 9 h c 3 B l b G w v W m 1 p Z W 5 p b 2 5 v I H R 5 c C 5 7 a W 5 z Z X J 0 X 2 1 v Z G l m a W V k X 2 5 v Z G V z L D J 9 J n F 1 b 3 Q 7 L C Z x d W 9 0 O 1 N l Y 3 R p b 2 4 x L 1 J C V H J l Z V 9 h c 3 B l b G w v W m 1 p Z W 5 p b 2 5 v I H R 5 c C 5 7 c 2 V h c m N o X 3 R p b W U s M 3 0 m c X V v d D s s J n F 1 b 3 Q 7 U 2 V j d G l v b j E v U k J U c m V l X 2 F z c G V s b C 9 a b W l l b m l v b m 8 g d H l w L n t z Z W F y Y 2 h f Y 2 1 w X 2 N v d W 5 0 L D R 9 J n F 1 b 3 Q 7 L C Z x d W 9 0 O 1 N l Y 3 R p b 2 4 x L 1 J C V H J l Z V 9 h c 3 B l b G w v W m 1 p Z W 5 p b 2 5 v I H R 5 c C 5 7 c 2 V h c m N o X 2 1 v Z G l m a W V k X 2 5 v Z G V z L D V 9 J n F 1 b 3 Q 7 L C Z x d W 9 0 O 1 N l Y 3 R p b 2 4 x L 1 J C V H J l Z V 9 h c 3 B l b G w v W m 1 p Z W 5 p b 2 5 v I H R 5 c C 5 7 Z G V s Z X R l X 3 R p b W U s N n 0 m c X V v d D s s J n F 1 b 3 Q 7 U 2 V j d G l v b j E v U k J U c m V l X 2 F z c G V s b C 9 a b W l l b m l v b m 8 g d H l w L n t k Z W x l d G V f Y 2 1 w X 2 N v d W 5 0 L D d 9 J n F 1 b 3 Q 7 L C Z x d W 9 0 O 1 N l Y 3 R p b 2 4 x L 1 J C V H J l Z V 9 h c 3 B l b G w v W m 1 p Z W 5 p b 2 5 v I H R 5 c C 5 7 Z G V s Z X R l X 2 1 v Z G l m a W V k X 2 5 v Z G V z L D h 9 J n F 1 b 3 Q 7 L C Z x d W 9 0 O 1 N l Y 3 R p b 2 4 x L 1 J C V H J l Z V 9 h c 3 B l b G w v W m 1 p Z W 5 p b 2 5 v I H R 5 c C 5 7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Q l R y Z W V f Y X N w Z W x s L 1 p t a W V u a W 9 u b y B 0 e X A u e 2 l u c 2 V y d F 9 0 a W 1 l L D B 9 J n F 1 b 3 Q 7 L C Z x d W 9 0 O 1 N l Y 3 R p b 2 4 x L 1 J C V H J l Z V 9 h c 3 B l b G w v W m 1 p Z W 5 p b 2 5 v I H R 5 c C 5 7 a W 5 z Z X J 0 X 2 N t c F 9 j b 3 V u d C w x f S Z x d W 9 0 O y w m c X V v d D t T Z W N 0 a W 9 u M S 9 S Q l R y Z W V f Y X N w Z W x s L 1 p t a W V u a W 9 u b y B 0 e X A u e 2 l u c 2 V y d F 9 t b 2 R p Z m l l Z F 9 u b 2 R l c y w y f S Z x d W 9 0 O y w m c X V v d D t T Z W N 0 a W 9 u M S 9 S Q l R y Z W V f Y X N w Z W x s L 1 p t a W V u a W 9 u b y B 0 e X A u e 3 N l Y X J j a F 9 0 a W 1 l L D N 9 J n F 1 b 3 Q 7 L C Z x d W 9 0 O 1 N l Y 3 R p b 2 4 x L 1 J C V H J l Z V 9 h c 3 B l b G w v W m 1 p Z W 5 p b 2 5 v I H R 5 c C 5 7 c 2 V h c m N o X 2 N t c F 9 j b 3 V u d C w 0 f S Z x d W 9 0 O y w m c X V v d D t T Z W N 0 a W 9 u M S 9 S Q l R y Z W V f Y X N w Z W x s L 1 p t a W V u a W 9 u b y B 0 e X A u e 3 N l Y X J j a F 9 t b 2 R p Z m l l Z F 9 u b 2 R l c y w 1 f S Z x d W 9 0 O y w m c X V v d D t T Z W N 0 a W 9 u M S 9 S Q l R y Z W V f Y X N w Z W x s L 1 p t a W V u a W 9 u b y B 0 e X A u e 2 R l b G V 0 Z V 9 0 a W 1 l L D Z 9 J n F 1 b 3 Q 7 L C Z x d W 9 0 O 1 N l Y 3 R p b 2 4 x L 1 J C V H J l Z V 9 h c 3 B l b G w v W m 1 p Z W 5 p b 2 5 v I H R 5 c C 5 7 Z G V s Z X R l X 2 N t c F 9 j b 3 V u d C w 3 f S Z x d W 9 0 O y w m c X V v d D t T Z W N 0 a W 9 u M S 9 S Q l R y Z W V f Y X N w Z W x s L 1 p t a W V u a W 9 u b y B 0 e X A u e 2 R l b G V 0 Z V 9 t b 2 R p Z m l l Z F 9 u b 2 R l c y w 4 f S Z x d W 9 0 O y w m c X V v d D t T Z W N 0 a W 9 u M S 9 S Q l R y Z W V f Y X N w Z W x s L 1 p t a W V u a W 9 u b y B 0 e X A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U c m V l X 2 F z c G V s b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l R y Z W V f Y X N w Z W x s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U c m V l X 2 F z c G V s b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1 R f Y n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l N U X 2 J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F Q x M D o 0 N j o 0 N C 4 y N z I 0 M D Q y W i I g L z 4 8 R W 5 0 c n k g V H l w Z T 0 i R m l s b E N v b H V t b l R 5 c G V z I i B W Y W x 1 Z T 0 i c 0 J R T U R C U U 1 E Q l F N R E J n P T 0 i I C 8 + P E V u d H J 5 I F R 5 c G U 9 I k Z p b G x D b 2 x 1 b W 5 O Y W 1 l c y I g V m F s d W U 9 I n N b J n F 1 b 3 Q 7 a W 5 z Z X J 0 X 3 R p b W U m c X V v d D s s J n F 1 b 3 Q 7 a W 5 z Z X J 0 X 2 N t c F 9 j b 3 V u d C Z x d W 9 0 O y w m c X V v d D t p b n N l c n R f b W 9 k a W Z p Z W R f b m 9 k Z X M m c X V v d D s s J n F 1 b 3 Q 7 c 2 V h c m N o X 3 R p b W U m c X V v d D s s J n F 1 b 3 Q 7 c 2 V h c m N o X 2 N t c F 9 j b 3 V u d C Z x d W 9 0 O y w m c X V v d D t z Z W F y Y 2 h f b W 9 k a W Z p Z W R f b m 9 k Z X M m c X V v d D s s J n F 1 b 3 Q 7 Z G V s Z X R l X 3 R p b W U m c X V v d D s s J n F 1 b 3 Q 7 Z G V s Z X R l X 2 N t c F 9 j b 3 V u d C Z x d W 9 0 O y w m c X V v d D t k Z W x l d G V f b W 9 k a W Z p Z W R f b m 9 k Z X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1 R f Y n N 0 L 1 p t a W V u a W 9 u b y B 0 e X A u e 2 l u c 2 V y d F 9 0 a W 1 l L D B 9 J n F 1 b 3 Q 7 L C Z x d W 9 0 O 1 N l Y 3 R p b 2 4 x L 0 J T V F 9 i c 3 Q v W m 1 p Z W 5 p b 2 5 v I H R 5 c C 5 7 a W 5 z Z X J 0 X 2 N t c F 9 j b 3 V u d C w x f S Z x d W 9 0 O y w m c X V v d D t T Z W N 0 a W 9 u M S 9 C U 1 R f Y n N 0 L 1 p t a W V u a W 9 u b y B 0 e X A u e 2 l u c 2 V y d F 9 t b 2 R p Z m l l Z F 9 u b 2 R l c y w y f S Z x d W 9 0 O y w m c X V v d D t T Z W N 0 a W 9 u M S 9 C U 1 R f Y n N 0 L 1 p t a W V u a W 9 u b y B 0 e X A u e 3 N l Y X J j a F 9 0 a W 1 l L D N 9 J n F 1 b 3 Q 7 L C Z x d W 9 0 O 1 N l Y 3 R p b 2 4 x L 0 J T V F 9 i c 3 Q v W m 1 p Z W 5 p b 2 5 v I H R 5 c C 5 7 c 2 V h c m N o X 2 N t c F 9 j b 3 V u d C w 0 f S Z x d W 9 0 O y w m c X V v d D t T Z W N 0 a W 9 u M S 9 C U 1 R f Y n N 0 L 1 p t a W V u a W 9 u b y B 0 e X A u e 3 N l Y X J j a F 9 t b 2 R p Z m l l Z F 9 u b 2 R l c y w 1 f S Z x d W 9 0 O y w m c X V v d D t T Z W N 0 a W 9 u M S 9 C U 1 R f Y n N 0 L 1 p t a W V u a W 9 u b y B 0 e X A u e 2 R l b G V 0 Z V 9 0 a W 1 l L D Z 9 J n F 1 b 3 Q 7 L C Z x d W 9 0 O 1 N l Y 3 R p b 2 4 x L 0 J T V F 9 i c 3 Q v W m 1 p Z W 5 p b 2 5 v I H R 5 c C 5 7 Z G V s Z X R l X 2 N t c F 9 j b 3 V u d C w 3 f S Z x d W 9 0 O y w m c X V v d D t T Z W N 0 a W 9 u M S 9 C U 1 R f Y n N 0 L 1 p t a W V u a W 9 u b y B 0 e X A u e 2 R l b G V 0 Z V 9 t b 2 R p Z m l l Z F 9 u b 2 R l c y w 4 f S Z x d W 9 0 O y w m c X V v d D t T Z W N 0 a W 9 u M S 9 C U 1 R f Y n N 0 L 1 p t a W V u a W 9 u b y B 0 e X A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l N U X 2 J z d C 9 a b W l l b m l v b m 8 g d H l w L n t p b n N l c n R f d G l t Z S w w f S Z x d W 9 0 O y w m c X V v d D t T Z W N 0 a W 9 u M S 9 C U 1 R f Y n N 0 L 1 p t a W V u a W 9 u b y B 0 e X A u e 2 l u c 2 V y d F 9 j b X B f Y 2 9 1 b n Q s M X 0 m c X V v d D s s J n F 1 b 3 Q 7 U 2 V j d G l v b j E v Q l N U X 2 J z d C 9 a b W l l b m l v b m 8 g d H l w L n t p b n N l c n R f b W 9 k a W Z p Z W R f b m 9 k Z X M s M n 0 m c X V v d D s s J n F 1 b 3 Q 7 U 2 V j d G l v b j E v Q l N U X 2 J z d C 9 a b W l l b m l v b m 8 g d H l w L n t z Z W F y Y 2 h f d G l t Z S w z f S Z x d W 9 0 O y w m c X V v d D t T Z W N 0 a W 9 u M S 9 C U 1 R f Y n N 0 L 1 p t a W V u a W 9 u b y B 0 e X A u e 3 N l Y X J j a F 9 j b X B f Y 2 9 1 b n Q s N H 0 m c X V v d D s s J n F 1 b 3 Q 7 U 2 V j d G l v b j E v Q l N U X 2 J z d C 9 a b W l l b m l v b m 8 g d H l w L n t z Z W F y Y 2 h f b W 9 k a W Z p Z W R f b m 9 k Z X M s N X 0 m c X V v d D s s J n F 1 b 3 Q 7 U 2 V j d G l v b j E v Q l N U X 2 J z d C 9 a b W l l b m l v b m 8 g d H l w L n t k Z W x l d G V f d G l t Z S w 2 f S Z x d W 9 0 O y w m c X V v d D t T Z W N 0 a W 9 u M S 9 C U 1 R f Y n N 0 L 1 p t a W V u a W 9 u b y B 0 e X A u e 2 R l b G V 0 Z V 9 j b X B f Y 2 9 1 b n Q s N 3 0 m c X V v d D s s J n F 1 b 3 Q 7 U 2 V j d G l v b j E v Q l N U X 2 J z d C 9 a b W l l b m l v b m 8 g d H l w L n t k Z W x l d G V f b W 9 k a W Z p Z W R f b m 9 k Z X M s O H 0 m c X V v d D s s J n F 1 b 3 Q 7 U 2 V j d G l v b j E v Q l N U X 2 J z d C 9 a b W l l b m l v b m 8 g d H l w L n s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T V F 9 i c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N U X 2 J z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F 9 i c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Y X l U c m V l X 2 J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b G F 5 V H J l Z V 9 i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B U M T A 6 N D k 6 M z E u M T k x N z k x N F o i I C 8 + P E V u d H J 5 I F R 5 c G U 9 I k Z p b G x D b 2 x 1 b W 5 U e X B l c y I g V m F s d W U 9 I n N C U U 1 E Q l F N R E J R T U R C Z z 0 9 I i A v P j x F b n R y e S B U e X B l P S J G a W x s Q 2 9 s d W 1 u T m F t Z X M i I F Z h b H V l P S J z W y Z x d W 9 0 O 2 l u c 2 V y d F 9 0 a W 1 l J n F 1 b 3 Q 7 L C Z x d W 9 0 O 2 l u c 2 V y d F 9 j b X B f Y 2 9 1 b n Q m c X V v d D s s J n F 1 b 3 Q 7 a W 5 z Z X J 0 X 2 1 v Z G l m a W V k X 2 5 v Z G V z J n F 1 b 3 Q 7 L C Z x d W 9 0 O 3 N l Y X J j a F 9 0 a W 1 l J n F 1 b 3 Q 7 L C Z x d W 9 0 O 3 N l Y X J j a F 9 j b X B f Y 2 9 1 b n Q m c X V v d D s s J n F 1 b 3 Q 7 c 2 V h c m N o X 2 1 v Z G l m a W V k X 2 5 v Z G V z J n F 1 b 3 Q 7 L C Z x d W 9 0 O 2 R l b G V 0 Z V 9 0 a W 1 l J n F 1 b 3 Q 7 L C Z x d W 9 0 O 2 R l b G V 0 Z V 9 j b X B f Y 2 9 1 b n Q m c X V v d D s s J n F 1 b 3 Q 7 Z G V s Z X R l X 2 1 v Z G l m a W V k X 2 5 v Z G V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s Y X l U c m V l X 2 J z d C 9 a b W l l b m l v b m 8 g d H l w L n t p b n N l c n R f d G l t Z S w w f S Z x d W 9 0 O y w m c X V v d D t T Z W N 0 a W 9 u M S 9 T c G x h e V R y Z W V f Y n N 0 L 1 p t a W V u a W 9 u b y B 0 e X A u e 2 l u c 2 V y d F 9 j b X B f Y 2 9 1 b n Q s M X 0 m c X V v d D s s J n F 1 b 3 Q 7 U 2 V j d G l v b j E v U 3 B s Y X l U c m V l X 2 J z d C 9 a b W l l b m l v b m 8 g d H l w L n t p b n N l c n R f b W 9 k a W Z p Z W R f b m 9 k Z X M s M n 0 m c X V v d D s s J n F 1 b 3 Q 7 U 2 V j d G l v b j E v U 3 B s Y X l U c m V l X 2 J z d C 9 a b W l l b m l v b m 8 g d H l w L n t z Z W F y Y 2 h f d G l t Z S w z f S Z x d W 9 0 O y w m c X V v d D t T Z W N 0 a W 9 u M S 9 T c G x h e V R y Z W V f Y n N 0 L 1 p t a W V u a W 9 u b y B 0 e X A u e 3 N l Y X J j a F 9 j b X B f Y 2 9 1 b n Q s N H 0 m c X V v d D s s J n F 1 b 3 Q 7 U 2 V j d G l v b j E v U 3 B s Y X l U c m V l X 2 J z d C 9 a b W l l b m l v b m 8 g d H l w L n t z Z W F y Y 2 h f b W 9 k a W Z p Z W R f b m 9 k Z X M s N X 0 m c X V v d D s s J n F 1 b 3 Q 7 U 2 V j d G l v b j E v U 3 B s Y X l U c m V l X 2 J z d C 9 a b W l l b m l v b m 8 g d H l w L n t k Z W x l d G V f d G l t Z S w 2 f S Z x d W 9 0 O y w m c X V v d D t T Z W N 0 a W 9 u M S 9 T c G x h e V R y Z W V f Y n N 0 L 1 p t a W V u a W 9 u b y B 0 e X A u e 2 R l b G V 0 Z V 9 j b X B f Y 2 9 1 b n Q s N 3 0 m c X V v d D s s J n F 1 b 3 Q 7 U 2 V j d G l v b j E v U 3 B s Y X l U c m V l X 2 J z d C 9 a b W l l b m l v b m 8 g d H l w L n t k Z W x l d G V f b W 9 k a W Z p Z W R f b m 9 k Z X M s O H 0 m c X V v d D s s J n F 1 b 3 Q 7 U 2 V j d G l v b j E v U 3 B s Y X l U c m V l X 2 J z d C 9 a b W l l b m l v b m 8 g d H l w L n s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w b G F 5 V H J l Z V 9 i c 3 Q v W m 1 p Z W 5 p b 2 5 v I H R 5 c C 5 7 a W 5 z Z X J 0 X 3 R p b W U s M H 0 m c X V v d D s s J n F 1 b 3 Q 7 U 2 V j d G l v b j E v U 3 B s Y X l U c m V l X 2 J z d C 9 a b W l l b m l v b m 8 g d H l w L n t p b n N l c n R f Y 2 1 w X 2 N v d W 5 0 L D F 9 J n F 1 b 3 Q 7 L C Z x d W 9 0 O 1 N l Y 3 R p b 2 4 x L 1 N w b G F 5 V H J l Z V 9 i c 3 Q v W m 1 p Z W 5 p b 2 5 v I H R 5 c C 5 7 a W 5 z Z X J 0 X 2 1 v Z G l m a W V k X 2 5 v Z G V z L D J 9 J n F 1 b 3 Q 7 L C Z x d W 9 0 O 1 N l Y 3 R p b 2 4 x L 1 N w b G F 5 V H J l Z V 9 i c 3 Q v W m 1 p Z W 5 p b 2 5 v I H R 5 c C 5 7 c 2 V h c m N o X 3 R p b W U s M 3 0 m c X V v d D s s J n F 1 b 3 Q 7 U 2 V j d G l v b j E v U 3 B s Y X l U c m V l X 2 J z d C 9 a b W l l b m l v b m 8 g d H l w L n t z Z W F y Y 2 h f Y 2 1 w X 2 N v d W 5 0 L D R 9 J n F 1 b 3 Q 7 L C Z x d W 9 0 O 1 N l Y 3 R p b 2 4 x L 1 N w b G F 5 V H J l Z V 9 i c 3 Q v W m 1 p Z W 5 p b 2 5 v I H R 5 c C 5 7 c 2 V h c m N o X 2 1 v Z G l m a W V k X 2 5 v Z G V z L D V 9 J n F 1 b 3 Q 7 L C Z x d W 9 0 O 1 N l Y 3 R p b 2 4 x L 1 N w b G F 5 V H J l Z V 9 i c 3 Q v W m 1 p Z W 5 p b 2 5 v I H R 5 c C 5 7 Z G V s Z X R l X 3 R p b W U s N n 0 m c X V v d D s s J n F 1 b 3 Q 7 U 2 V j d G l v b j E v U 3 B s Y X l U c m V l X 2 J z d C 9 a b W l l b m l v b m 8 g d H l w L n t k Z W x l d G V f Y 2 1 w X 2 N v d W 5 0 L D d 9 J n F 1 b 3 Q 7 L C Z x d W 9 0 O 1 N l Y 3 R p b 2 4 x L 1 N w b G F 5 V H J l Z V 9 i c 3 Q v W m 1 p Z W 5 p b 2 5 v I H R 5 c C 5 7 Z G V s Z X R l X 2 1 v Z G l m a W V k X 2 5 v Z G V z L D h 9 J n F 1 b 3 Q 7 L C Z x d W 9 0 O 1 N l Y 3 R p b 2 4 x L 1 N w b G F 5 V H J l Z V 9 i c 3 Q v W m 1 p Z W 5 p b 2 5 v I H R 5 c C 5 7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x h e V R y Z W V f Y n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F 5 V H J l Z V 9 i c 3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h e V R y Z W V f Y n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C V H J l Z V 9 i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l R y Z W V f Y n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w V D E w O j U w O j I y L j E 3 O T Q w O T Z a I i A v P j x F b n R y e S B U e X B l P S J G a W x s Q 2 9 s d W 1 u V H l w Z X M i I F Z h b H V l P S J z Q l F N R E J R T U R C U U 1 E Q m c 9 P S I g L z 4 8 R W 5 0 c n k g V H l w Z T 0 i R m l s b E N v b H V t b k 5 h b W V z I i B W Y W x 1 Z T 0 i c 1 s m c X V v d D t p b n N l c n R f d G l t Z S Z x d W 9 0 O y w m c X V v d D t p b n N l c n R f Y 2 1 w X 2 N v d W 5 0 J n F 1 b 3 Q 7 L C Z x d W 9 0 O 2 l u c 2 V y d F 9 t b 2 R p Z m l l Z F 9 u b 2 R l c y Z x d W 9 0 O y w m c X V v d D t z Z W F y Y 2 h f d G l t Z S Z x d W 9 0 O y w m c X V v d D t z Z W F y Y 2 h f Y 2 1 w X 2 N v d W 5 0 J n F 1 b 3 Q 7 L C Z x d W 9 0 O 3 N l Y X J j a F 9 t b 2 R p Z m l l Z F 9 u b 2 R l c y Z x d W 9 0 O y w m c X V v d D t k Z W x l d G V f d G l t Z S Z x d W 9 0 O y w m c X V v d D t k Z W x l d G V f Y 2 1 w X 2 N v d W 5 0 J n F 1 b 3 Q 7 L C Z x d W 9 0 O 2 R l b G V 0 Z V 9 t b 2 R p Z m l l Z F 9 u b 2 R l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C V H J l Z V 9 i c 3 Q v W m 1 p Z W 5 p b 2 5 v I H R 5 c C 5 7 a W 5 z Z X J 0 X 3 R p b W U s M H 0 m c X V v d D s s J n F 1 b 3 Q 7 U 2 V j d G l v b j E v U k J U c m V l X 2 J z d C 9 a b W l l b m l v b m 8 g d H l w L n t p b n N l c n R f Y 2 1 w X 2 N v d W 5 0 L D F 9 J n F 1 b 3 Q 7 L C Z x d W 9 0 O 1 N l Y 3 R p b 2 4 x L 1 J C V H J l Z V 9 i c 3 Q v W m 1 p Z W 5 p b 2 5 v I H R 5 c C 5 7 a W 5 z Z X J 0 X 2 1 v Z G l m a W V k X 2 5 v Z G V z L D J 9 J n F 1 b 3 Q 7 L C Z x d W 9 0 O 1 N l Y 3 R p b 2 4 x L 1 J C V H J l Z V 9 i c 3 Q v W m 1 p Z W 5 p b 2 5 v I H R 5 c C 5 7 c 2 V h c m N o X 3 R p b W U s M 3 0 m c X V v d D s s J n F 1 b 3 Q 7 U 2 V j d G l v b j E v U k J U c m V l X 2 J z d C 9 a b W l l b m l v b m 8 g d H l w L n t z Z W F y Y 2 h f Y 2 1 w X 2 N v d W 5 0 L D R 9 J n F 1 b 3 Q 7 L C Z x d W 9 0 O 1 N l Y 3 R p b 2 4 x L 1 J C V H J l Z V 9 i c 3 Q v W m 1 p Z W 5 p b 2 5 v I H R 5 c C 5 7 c 2 V h c m N o X 2 1 v Z G l m a W V k X 2 5 v Z G V z L D V 9 J n F 1 b 3 Q 7 L C Z x d W 9 0 O 1 N l Y 3 R p b 2 4 x L 1 J C V H J l Z V 9 i c 3 Q v W m 1 p Z W 5 p b 2 5 v I H R 5 c C 5 7 Z G V s Z X R l X 3 R p b W U s N n 0 m c X V v d D s s J n F 1 b 3 Q 7 U 2 V j d G l v b j E v U k J U c m V l X 2 J z d C 9 a b W l l b m l v b m 8 g d H l w L n t k Z W x l d G V f Y 2 1 w X 2 N v d W 5 0 L D d 9 J n F 1 b 3 Q 7 L C Z x d W 9 0 O 1 N l Y 3 R p b 2 4 x L 1 J C V H J l Z V 9 i c 3 Q v W m 1 p Z W 5 p b 2 5 v I H R 5 c C 5 7 Z G V s Z X R l X 2 1 v Z G l m a W V k X 2 5 v Z G V z L D h 9 J n F 1 b 3 Q 7 L C Z x d W 9 0 O 1 N l Y 3 R p b 2 4 x L 1 J C V H J l Z V 9 i c 3 Q v W m 1 p Z W 5 p b 2 5 v I H R 5 c C 5 7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S Q l R y Z W V f Y n N 0 L 1 p t a W V u a W 9 u b y B 0 e X A u e 2 l u c 2 V y d F 9 0 a W 1 l L D B 9 J n F 1 b 3 Q 7 L C Z x d W 9 0 O 1 N l Y 3 R p b 2 4 x L 1 J C V H J l Z V 9 i c 3 Q v W m 1 p Z W 5 p b 2 5 v I H R 5 c C 5 7 a W 5 z Z X J 0 X 2 N t c F 9 j b 3 V u d C w x f S Z x d W 9 0 O y w m c X V v d D t T Z W N 0 a W 9 u M S 9 S Q l R y Z W V f Y n N 0 L 1 p t a W V u a W 9 u b y B 0 e X A u e 2 l u c 2 V y d F 9 t b 2 R p Z m l l Z F 9 u b 2 R l c y w y f S Z x d W 9 0 O y w m c X V v d D t T Z W N 0 a W 9 u M S 9 S Q l R y Z W V f Y n N 0 L 1 p t a W V u a W 9 u b y B 0 e X A u e 3 N l Y X J j a F 9 0 a W 1 l L D N 9 J n F 1 b 3 Q 7 L C Z x d W 9 0 O 1 N l Y 3 R p b 2 4 x L 1 J C V H J l Z V 9 i c 3 Q v W m 1 p Z W 5 p b 2 5 v I H R 5 c C 5 7 c 2 V h c m N o X 2 N t c F 9 j b 3 V u d C w 0 f S Z x d W 9 0 O y w m c X V v d D t T Z W N 0 a W 9 u M S 9 S Q l R y Z W V f Y n N 0 L 1 p t a W V u a W 9 u b y B 0 e X A u e 3 N l Y X J j a F 9 t b 2 R p Z m l l Z F 9 u b 2 R l c y w 1 f S Z x d W 9 0 O y w m c X V v d D t T Z W N 0 a W 9 u M S 9 S Q l R y Z W V f Y n N 0 L 1 p t a W V u a W 9 u b y B 0 e X A u e 2 R l b G V 0 Z V 9 0 a W 1 l L D Z 9 J n F 1 b 3 Q 7 L C Z x d W 9 0 O 1 N l Y 3 R p b 2 4 x L 1 J C V H J l Z V 9 i c 3 Q v W m 1 p Z W 5 p b 2 5 v I H R 5 c C 5 7 Z G V s Z X R l X 2 N t c F 9 j b 3 V u d C w 3 f S Z x d W 9 0 O y w m c X V v d D t T Z W N 0 a W 9 u M S 9 S Q l R y Z W V f Y n N 0 L 1 p t a W V u a W 9 u b y B 0 e X A u e 2 R l b G V 0 Z V 9 t b 2 R p Z m l l Z F 9 u b 2 R l c y w 4 f S Z x d W 9 0 O y w m c X V v d D t T Z W N 0 a W 9 u M S 9 S Q l R y Z W V f Y n N 0 L 1 p t a W V u a W 9 u b y B 0 e X A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J U c m V l X 2 J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l R y Z W V f Y n N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J U c m V l X 2 J z d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g P X h J B 7 k E a 1 V H n 0 q + G D v A A A A A A C A A A A A A A Q Z g A A A A E A A C A A A A B Q I / Y q e 7 a Z e g f S O t T V C m h F N / o Y + a F O S d D o B h T S w a i U U w A A A A A O g A A A A A I A A C A A A A A K 6 j V K n g h J / g Q q U J 4 v C d 9 f M 9 p P g p o U Y Z C V s G c v H R q V Z V A A A A B s o G d k K d h U z X I J D E 4 X S z + x H V N 8 4 g N 5 K J e M w z L x T G o H T 1 Q A d J O l b Q + 0 P K H K G C J t c v V c Y l H s 2 7 + u u m L 6 f g q l + O H N 0 S n a b 4 c z K + l H T C 0 u I 1 U k l E A A A A B r t 1 3 T k V H 3 w S V e Z 8 T t N W M c u v B o a u i 2 1 w j T 0 M d i 6 X x v 5 q a d b Y I Z P N n o e u 3 0 o v d T l c y e Z V 9 A g Q q A K 7 Q a f 0 c S Y g s + < / D a t a M a s h u p > 
</file>

<file path=customXml/itemProps1.xml><?xml version="1.0" encoding="utf-8"?>
<ds:datastoreItem xmlns:ds="http://schemas.openxmlformats.org/officeDocument/2006/customXml" ds:itemID="{15E194B6-542E-4224-9EB1-70B48BC3A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Arkusz12</vt:lpstr>
      <vt:lpstr>Arkusz20</vt:lpstr>
      <vt:lpstr>Arkusz21</vt:lpstr>
      <vt:lpstr>Arkusz1</vt:lpstr>
      <vt:lpstr>Arkusz19</vt:lpstr>
      <vt:lpstr>Arkusz18</vt:lpstr>
      <vt:lpstr>Arkusz17</vt:lpstr>
      <vt:lpstr>Arkusz3</vt:lpstr>
      <vt:lpstr>Arkusz2</vt:lpstr>
      <vt:lpstr>Arkusz5</vt:lpstr>
      <vt:lpstr>Arkusz7</vt:lpstr>
      <vt:lpstr>Arkusz11</vt:lpstr>
      <vt:lpstr>Arkusz10</vt:lpstr>
      <vt:lpstr>Arkusz9</vt:lpstr>
      <vt:lpstr>Arkusz8</vt:lpstr>
      <vt:lpstr>Arkusz6</vt:lpstr>
      <vt:lpstr>Arkusz4</vt:lpstr>
      <vt:lpstr>Arkusz16</vt:lpstr>
      <vt:lpstr>Arkusz15</vt:lpstr>
      <vt:lpstr>Arkusz14</vt:lpstr>
      <vt:lpstr>Arkusz13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Rubin</dc:creator>
  <cp:lastModifiedBy>Paweł Rubin</cp:lastModifiedBy>
  <dcterms:created xsi:type="dcterms:W3CDTF">2019-05-17T21:23:31Z</dcterms:created>
  <dcterms:modified xsi:type="dcterms:W3CDTF">2019-05-20T17:52:26Z</dcterms:modified>
</cp:coreProperties>
</file>