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Serv\www\alsi\document\"/>
    </mc:Choice>
  </mc:AlternateContent>
  <bookViews>
    <workbookView xWindow="360" yWindow="75" windowWidth="9720" windowHeight="6285" tabRatio="569" activeTab="1"/>
  </bookViews>
  <sheets>
    <sheet name="ALS_Data" sheetId="17" r:id="rId1"/>
    <sheet name="Specification" sheetId="16" r:id="rId2"/>
    <sheet name="Coverpage-TH" sheetId="1" r:id="rId3"/>
    <sheet name="Workingpg-IC" sheetId="4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'Coverpage-TH'!$A$1:$E$48</definedName>
    <definedName name="_xlnm.Print_Area" localSheetId="3">'Workingpg-IC'!$A$1:$J$39</definedName>
  </definedNames>
  <calcPr calcId="152511"/>
</workbook>
</file>

<file path=xl/calcChain.xml><?xml version="1.0" encoding="utf-8"?>
<calcChain xmlns="http://schemas.openxmlformats.org/spreadsheetml/2006/main">
  <c r="W72" i="16" l="1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B46" i="16" l="1"/>
  <c r="B44" i="16"/>
  <c r="B43" i="16"/>
  <c r="B42" i="16"/>
  <c r="B41" i="16"/>
  <c r="B40" i="16"/>
  <c r="B34" i="16"/>
  <c r="B33" i="16"/>
  <c r="B32" i="16"/>
  <c r="B29" i="16"/>
  <c r="B28" i="16"/>
  <c r="B27" i="16"/>
  <c r="B25" i="16"/>
  <c r="B20" i="16"/>
  <c r="B19" i="16"/>
  <c r="B18" i="16"/>
  <c r="B17" i="16"/>
  <c r="B16" i="16"/>
  <c r="B15" i="16"/>
  <c r="B14" i="16"/>
  <c r="B12" i="16"/>
  <c r="B7" i="16"/>
  <c r="B8" i="16" s="1"/>
  <c r="B9" i="16" s="1"/>
  <c r="B10" i="16" s="1"/>
  <c r="B6" i="16"/>
  <c r="A23" i="1"/>
  <c r="B7" i="4"/>
  <c r="B3" i="4"/>
  <c r="E19" i="1"/>
  <c r="C19" i="1"/>
  <c r="B31" i="1"/>
  <c r="B40" i="1"/>
  <c r="B39" i="1"/>
  <c r="B34" i="1"/>
  <c r="B35" i="1"/>
  <c r="B37" i="1"/>
  <c r="B36" i="1"/>
  <c r="B32" i="1"/>
  <c r="B30" i="1"/>
  <c r="B29" i="1"/>
  <c r="B28" i="1"/>
  <c r="B27" i="1"/>
  <c r="B26" i="1"/>
  <c r="B25" i="1"/>
  <c r="A32" i="1"/>
  <c r="B38" i="1"/>
  <c r="B33" i="1"/>
  <c r="C33" i="1"/>
  <c r="A22" i="1"/>
  <c r="C24" i="1"/>
  <c r="B24" i="1"/>
  <c r="C18" i="1"/>
  <c r="E18" i="1"/>
  <c r="E23" i="4"/>
  <c r="H23" i="4" s="1"/>
  <c r="G23" i="4"/>
  <c r="E24" i="4"/>
  <c r="G24" i="4"/>
  <c r="H24" i="4"/>
  <c r="E26" i="4"/>
  <c r="H26" i="4"/>
  <c r="G26" i="4"/>
  <c r="E27" i="4"/>
  <c r="H27" i="4" s="1"/>
  <c r="G27" i="4"/>
  <c r="E28" i="4"/>
  <c r="H28" i="4"/>
  <c r="J28" i="4" s="1"/>
  <c r="G28" i="4"/>
  <c r="G25" i="4"/>
  <c r="B4" i="1"/>
  <c r="B6" i="4"/>
  <c r="E17" i="4"/>
  <c r="G17" i="4"/>
  <c r="H17" i="4" s="1"/>
  <c r="E20" i="4"/>
  <c r="H20" i="4" s="1"/>
  <c r="G20" i="4"/>
  <c r="E18" i="4"/>
  <c r="H18" i="4"/>
  <c r="J18" i="4" s="1"/>
  <c r="G18" i="4"/>
  <c r="E16" i="4"/>
  <c r="H16" i="4" s="1"/>
  <c r="G16" i="4"/>
  <c r="E15" i="4"/>
  <c r="G15" i="4"/>
  <c r="H15" i="4"/>
  <c r="I15" i="4" s="1"/>
  <c r="C26" i="1" s="1"/>
  <c r="E19" i="4"/>
  <c r="G19" i="4"/>
  <c r="H19" i="4" s="1"/>
  <c r="E14" i="4"/>
  <c r="H14" i="4" s="1"/>
  <c r="G14" i="4"/>
  <c r="E25" i="4"/>
  <c r="H25" i="4" s="1"/>
  <c r="D10" i="4"/>
  <c r="B5" i="4"/>
  <c r="B4" i="4"/>
  <c r="I18" i="4"/>
  <c r="C29" i="1" s="1"/>
  <c r="I24" i="4"/>
  <c r="C35" i="1" s="1"/>
  <c r="J24" i="4"/>
  <c r="I28" i="4"/>
  <c r="C39" i="1" s="1"/>
  <c r="I26" i="4"/>
  <c r="C37" i="1" s="1"/>
  <c r="J26" i="4"/>
  <c r="J19" i="4" l="1"/>
  <c r="I19" i="4"/>
  <c r="C30" i="1" s="1"/>
  <c r="I16" i="4"/>
  <c r="C27" i="1" s="1"/>
  <c r="J16" i="4"/>
  <c r="J17" i="4"/>
  <c r="I17" i="4"/>
  <c r="C28" i="1" s="1"/>
  <c r="I25" i="4"/>
  <c r="C36" i="1" s="1"/>
  <c r="J25" i="4"/>
  <c r="J14" i="4"/>
  <c r="J21" i="4" s="1"/>
  <c r="I14" i="4"/>
  <c r="C25" i="1" s="1"/>
  <c r="H21" i="4"/>
  <c r="I21" i="4" s="1"/>
  <c r="C32" i="1" s="1"/>
  <c r="I20" i="4"/>
  <c r="C31" i="1" s="1"/>
  <c r="J20" i="4"/>
  <c r="I27" i="4"/>
  <c r="C38" i="1" s="1"/>
  <c r="J27" i="4"/>
  <c r="J23" i="4"/>
  <c r="J29" i="4" s="1"/>
  <c r="I23" i="4"/>
  <c r="C34" i="1" s="1"/>
  <c r="H29" i="4"/>
  <c r="I29" i="4" s="1"/>
  <c r="C40" i="1" s="1"/>
  <c r="J15" i="4"/>
</calcChain>
</file>

<file path=xl/sharedStrings.xml><?xml version="1.0" encoding="utf-8"?>
<sst xmlns="http://schemas.openxmlformats.org/spreadsheetml/2006/main" count="1517" uniqueCount="297">
  <si>
    <t>Sample Description :</t>
  </si>
  <si>
    <t>Fluoride as F</t>
  </si>
  <si>
    <t>Chloride as Cl</t>
  </si>
  <si>
    <t>Bromide as Br</t>
  </si>
  <si>
    <t>Ammonium as NH4</t>
  </si>
  <si>
    <t>Date:</t>
  </si>
  <si>
    <t>Tested By:</t>
  </si>
  <si>
    <t>Approved By:</t>
  </si>
  <si>
    <t>Potassium as K</t>
  </si>
  <si>
    <t>Magnesium as Mg</t>
  </si>
  <si>
    <t>Analysis</t>
  </si>
  <si>
    <t>Procedure No</t>
  </si>
  <si>
    <t>Number of pieces 
used for extraction</t>
  </si>
  <si>
    <t>Extraction 
Medium</t>
  </si>
  <si>
    <t>IC</t>
  </si>
  <si>
    <t>.</t>
  </si>
  <si>
    <t>Worksheet for Seagate Ionic Extraction</t>
  </si>
  <si>
    <t>Ref No. :</t>
  </si>
  <si>
    <t>P/N No :</t>
  </si>
  <si>
    <t>Date of sample received  :</t>
  </si>
  <si>
    <t>Date of sample analysed :</t>
  </si>
  <si>
    <t>Total volume (TV) :</t>
  </si>
  <si>
    <t>L</t>
  </si>
  <si>
    <t>Surface area (A) :</t>
  </si>
  <si>
    <t>sq cm</t>
  </si>
  <si>
    <t>No of parts extracted (N) =</t>
  </si>
  <si>
    <t>Anions</t>
  </si>
  <si>
    <t>Conc of water blank,
ug/L (B)</t>
  </si>
  <si>
    <t>Conc of sample,
 ug/L (C)</t>
  </si>
  <si>
    <t>Dilution 
Factor</t>
  </si>
  <si>
    <t>Fluoride, F</t>
  </si>
  <si>
    <t xml:space="preserve"> </t>
  </si>
  <si>
    <t>Chloride, Cl</t>
  </si>
  <si>
    <t>Bromide, Br</t>
  </si>
  <si>
    <t>Cations</t>
  </si>
  <si>
    <t>Ammonium, NH4</t>
  </si>
  <si>
    <t>Calcium, Ca</t>
  </si>
  <si>
    <t>Potassium, K</t>
  </si>
  <si>
    <t>Sodium, Na</t>
  </si>
  <si>
    <t>Magnesium, Mg</t>
  </si>
  <si>
    <t>Calculations :</t>
  </si>
  <si>
    <t xml:space="preserve">  </t>
  </si>
  <si>
    <t>(C - B) * TV*Dilution Factor /A*N</t>
  </si>
  <si>
    <t>Extracted By :______________</t>
  </si>
  <si>
    <t>Date : ____________</t>
  </si>
  <si>
    <t>Tested By :________________</t>
  </si>
  <si>
    <t>Date: _____________</t>
  </si>
  <si>
    <t>Total Cations</t>
  </si>
  <si>
    <r>
      <t>Nitrite as NO</t>
    </r>
    <r>
      <rPr>
        <vertAlign val="subscript"/>
        <sz val="12"/>
        <rFont val="Times New Roman"/>
        <family val="1"/>
      </rPr>
      <t>2</t>
    </r>
  </si>
  <si>
    <r>
      <t>Nitrate, NO</t>
    </r>
    <r>
      <rPr>
        <vertAlign val="subscript"/>
        <sz val="12"/>
        <rFont val="Times New Roman"/>
        <family val="1"/>
      </rPr>
      <t>3</t>
    </r>
  </si>
  <si>
    <r>
      <t>Phosphate, PO</t>
    </r>
    <r>
      <rPr>
        <vertAlign val="subscript"/>
        <sz val="12"/>
        <rFont val="Times New Roman"/>
        <family val="1"/>
      </rPr>
      <t>4</t>
    </r>
  </si>
  <si>
    <r>
      <t xml:space="preserve">               Ion Concentration, ug/cm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 xml:space="preserve"> =</t>
    </r>
  </si>
  <si>
    <t>Seagate Specification</t>
  </si>
  <si>
    <t xml:space="preserve">Description </t>
  </si>
  <si>
    <t>Unit</t>
  </si>
  <si>
    <t>SO4</t>
  </si>
  <si>
    <t>Br</t>
  </si>
  <si>
    <t>F</t>
  </si>
  <si>
    <t>Cl</t>
  </si>
  <si>
    <t>NO3</t>
  </si>
  <si>
    <t>NO2</t>
  </si>
  <si>
    <t>PO4</t>
  </si>
  <si>
    <t>NH4</t>
  </si>
  <si>
    <t>Total</t>
  </si>
  <si>
    <t>NA</t>
  </si>
  <si>
    <t>Breather Filters</t>
  </si>
  <si>
    <t>Recirculation Filter</t>
  </si>
  <si>
    <t>VCM Damper</t>
  </si>
  <si>
    <t>Exclude PO4?</t>
  </si>
  <si>
    <t>Y</t>
  </si>
  <si>
    <t>N</t>
  </si>
  <si>
    <t>Instrument Detection Limit (ug/L)</t>
  </si>
  <si>
    <t>Ca</t>
  </si>
  <si>
    <t>K</t>
  </si>
  <si>
    <t>Na</t>
  </si>
  <si>
    <t>Mg</t>
  </si>
  <si>
    <t>Below Detection? (1=Yes, 0=No)</t>
  </si>
  <si>
    <r>
      <t>µg/cm</t>
    </r>
    <r>
      <rPr>
        <vertAlign val="superscript"/>
        <sz val="10"/>
        <rFont val="Arial"/>
        <family val="2"/>
      </rPr>
      <t>2</t>
    </r>
  </si>
  <si>
    <t>h</t>
  </si>
  <si>
    <t>nb</t>
  </si>
  <si>
    <t>ns</t>
  </si>
  <si>
    <t>z</t>
  </si>
  <si>
    <t>c</t>
  </si>
  <si>
    <t>CUSTOMER'S REF NO.:</t>
  </si>
  <si>
    <t>OUR REF NO.:</t>
  </si>
  <si>
    <t>COMPANY:</t>
  </si>
  <si>
    <t>DATE ANALYZED:</t>
  </si>
  <si>
    <t>DATE SAMPLE RECEIVED:</t>
  </si>
  <si>
    <t>DATE TEST COMPLETED:</t>
  </si>
  <si>
    <t>SAMPLE DESCRIPTION:</t>
  </si>
  <si>
    <t>METHOD/PROCEDURE:</t>
  </si>
  <si>
    <t>DATE:</t>
  </si>
  <si>
    <t>r</t>
  </si>
  <si>
    <t>a</t>
  </si>
  <si>
    <t>b</t>
  </si>
  <si>
    <t>s</t>
  </si>
  <si>
    <t>eof</t>
  </si>
  <si>
    <t>One lot of sample was received with references:</t>
  </si>
  <si>
    <t>D3</t>
  </si>
  <si>
    <t>D2</t>
  </si>
  <si>
    <t>D5</t>
  </si>
  <si>
    <t>D1</t>
  </si>
  <si>
    <t>D9</t>
  </si>
  <si>
    <t>D10</t>
  </si>
  <si>
    <t>D11</t>
  </si>
  <si>
    <t>D12</t>
  </si>
  <si>
    <t>Converter Ver 1.2 Ready</t>
  </si>
  <si>
    <t>EOF</t>
  </si>
  <si>
    <t>Anionic
Contamination</t>
  </si>
  <si>
    <t>Cationic
Contamination</t>
  </si>
  <si>
    <t>M2</t>
  </si>
  <si>
    <t>M3M5</t>
  </si>
  <si>
    <t>M1M2</t>
  </si>
  <si>
    <t>Nitrate as NO3</t>
  </si>
  <si>
    <t>Phosphate as PO4</t>
  </si>
  <si>
    <t>Sulphate as SO4</t>
  </si>
  <si>
    <t>Lithium as Li</t>
  </si>
  <si>
    <t>Lithium, Li</t>
  </si>
  <si>
    <t>Sodium as Na</t>
  </si>
  <si>
    <t>Calcium as Ca</t>
  </si>
  <si>
    <t>Li</t>
  </si>
  <si>
    <r>
      <t>µg/cm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/>
    </r>
  </si>
  <si>
    <t>&lt;0.2</t>
  </si>
  <si>
    <t>&lt;0.1</t>
  </si>
  <si>
    <t>&lt;1</t>
  </si>
  <si>
    <t>&lt;0.5</t>
  </si>
  <si>
    <t>µg/g</t>
  </si>
  <si>
    <t>&lt;0.03</t>
  </si>
  <si>
    <t>&lt;0.05</t>
  </si>
  <si>
    <t>&lt;0.15</t>
  </si>
  <si>
    <t>&lt;0.2 (exclude PO4)</t>
  </si>
  <si>
    <t>Total Anions</t>
  </si>
  <si>
    <t>&lt;0.3</t>
  </si>
  <si>
    <t>Raw Result (ug/sq cm)</t>
  </si>
  <si>
    <t>Method Detection Limit (ug/sq cm)</t>
  </si>
  <si>
    <t>Conc of sample, 
(ug/sq cm)</t>
  </si>
  <si>
    <t>Result for use in Total (ug/sq cm)</t>
  </si>
  <si>
    <t>D18</t>
  </si>
  <si>
    <t>ALS THAILAND REF NO.:</t>
  </si>
  <si>
    <t>20800012-001 Rev.E</t>
  </si>
  <si>
    <t>Version 2010-04A</t>
  </si>
  <si>
    <t>Extraction 
Volume</t>
  </si>
  <si>
    <t>RESULTS:</t>
  </si>
  <si>
    <t>Do not change the order of each row</t>
  </si>
  <si>
    <t>ALS Testing Services (Thailand) Co., Ltd</t>
  </si>
  <si>
    <t>75/37 Moo 11, Klong Nueng Subsdistrict,</t>
  </si>
  <si>
    <t>Klong Luang District, Pathumthani 12120</t>
  </si>
  <si>
    <t>Phone +66 2 9081681-5  Fax +66 2 908 1680  www.alsglobal.com</t>
  </si>
  <si>
    <t>A Campbell Brothers Limited Company</t>
  </si>
  <si>
    <t>The ALS Laboratory Group</t>
  </si>
  <si>
    <t>Warunee Maneesuwan</t>
  </si>
  <si>
    <t>M.Sc, B.Sc Assistant Manager</t>
  </si>
  <si>
    <t>For Future Component</t>
  </si>
  <si>
    <r>
      <t>Ultrapure Water at 
80</t>
    </r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</si>
  <si>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r>
      <t>Nitrite as NO</t>
    </r>
    <r>
      <rPr>
        <vertAlign val="subscript"/>
        <sz val="11"/>
        <rFont val="Arial"/>
        <family val="2"/>
      </rPr>
      <t>2</t>
    </r>
  </si>
  <si>
    <t>Remarks:</t>
  </si>
  <si>
    <t>ATT/ELP/13/</t>
  </si>
  <si>
    <t>&lt; 0.1</t>
  </si>
  <si>
    <t>Exc. PO4?</t>
  </si>
  <si>
    <t>Mechanical Cmpts in Contact w Discs (non EN Plated) to be used directly in cleanroom</t>
  </si>
  <si>
    <t>Mechanical Cmpts in Contact w Discs (non EN Plated) to be cleaned</t>
  </si>
  <si>
    <t>Component: 208000010-TAB</t>
  </si>
  <si>
    <t>Head Stack Ass'y (HSA)</t>
  </si>
  <si>
    <t>Mechanical Cmpts Not in Contact w Discs (non EN, non FC) to be used directly in the cleanroom</t>
  </si>
  <si>
    <t>Mechanical Cmpts Not in Contact w Discs (non EN, non FC) to be cleaned</t>
  </si>
  <si>
    <r>
      <t>Mechanical Cmpts in Contact w Discs (</t>
    </r>
    <r>
      <rPr>
        <sz val="10"/>
        <color indexed="62"/>
        <rFont val="Arial"/>
        <family val="2"/>
      </rPr>
      <t>EN Plated</t>
    </r>
    <r>
      <rPr>
        <sz val="10"/>
        <rFont val="Arial"/>
        <family val="2"/>
      </rPr>
      <t>) to be cleaned</t>
    </r>
  </si>
  <si>
    <r>
      <t>Mechanical Cmpts in Contact w Discs (</t>
    </r>
    <r>
      <rPr>
        <sz val="10"/>
        <color indexed="62"/>
        <rFont val="Arial"/>
        <family val="2"/>
      </rPr>
      <t>EN Plated</t>
    </r>
    <r>
      <rPr>
        <sz val="10"/>
        <rFont val="Arial"/>
        <family val="2"/>
      </rPr>
      <t>) to be used directly in cleanroom</t>
    </r>
  </si>
  <si>
    <r>
      <t>Head Stack Assy (HSA) (</t>
    </r>
    <r>
      <rPr>
        <sz val="10"/>
        <color indexed="62"/>
        <rFont val="Arial"/>
        <family val="2"/>
      </rPr>
      <t>EN Plated</t>
    </r>
    <r>
      <rPr>
        <sz val="10"/>
        <rFont val="Arial"/>
        <family val="2"/>
      </rPr>
      <t>)</t>
    </r>
  </si>
  <si>
    <r>
      <t>Mechanical Cmpts Not in Contact w Discs (</t>
    </r>
    <r>
      <rPr>
        <sz val="10"/>
        <color indexed="62"/>
        <rFont val="Arial"/>
        <family val="2"/>
      </rPr>
      <t>EN Plated</t>
    </r>
    <r>
      <rPr>
        <sz val="10"/>
        <rFont val="Arial"/>
        <family val="2"/>
      </rPr>
      <t>, non FC) to be Cleaned</t>
    </r>
  </si>
  <si>
    <r>
      <t>Mechanical Cmpts Not in Contact w Discs (</t>
    </r>
    <r>
      <rPr>
        <sz val="10"/>
        <color indexed="62"/>
        <rFont val="Arial"/>
        <family val="2"/>
      </rPr>
      <t>EN Plated</t>
    </r>
    <r>
      <rPr>
        <sz val="10"/>
        <rFont val="Arial"/>
        <family val="2"/>
      </rPr>
      <t>, non FC) to be used Directly in the cleanroom</t>
    </r>
  </si>
  <si>
    <r>
      <t xml:space="preserve">Mechanical Cmpts Not in Contact with Discs (non EN Plated, </t>
    </r>
    <r>
      <rPr>
        <sz val="10"/>
        <color indexed="10"/>
        <rFont val="Arial"/>
        <family val="2"/>
      </rPr>
      <t>fluorocarbon mat'l</t>
    </r>
    <r>
      <rPr>
        <sz val="10"/>
        <rFont val="Arial"/>
        <family val="2"/>
      </rPr>
      <t>) Parts to be Cleaned</t>
    </r>
  </si>
  <si>
    <r>
      <t>Mechanical Cmpts Not in Contact w Discs (non EN Plated,</t>
    </r>
    <r>
      <rPr>
        <sz val="10"/>
        <color indexed="10"/>
        <rFont val="Arial"/>
        <family val="2"/>
      </rPr>
      <t xml:space="preserve"> flurocarbon material</t>
    </r>
    <r>
      <rPr>
        <sz val="10"/>
        <rFont val="Arial"/>
        <family val="2"/>
      </rPr>
      <t>) to be used Directly in the cleanroom</t>
    </r>
  </si>
  <si>
    <r>
      <t>Mechanical Cmpts Not in Contact w Discs (</t>
    </r>
    <r>
      <rPr>
        <sz val="10"/>
        <color indexed="62"/>
        <rFont val="Arial"/>
        <family val="2"/>
      </rPr>
      <t>EN Plated</t>
    </r>
    <r>
      <rPr>
        <sz val="10"/>
        <rFont val="Arial"/>
        <family val="2"/>
      </rPr>
      <t xml:space="preserve">, </t>
    </r>
    <r>
      <rPr>
        <sz val="10"/>
        <color indexed="10"/>
        <rFont val="Arial"/>
        <family val="2"/>
      </rPr>
      <t>fluorocarbon material</t>
    </r>
    <r>
      <rPr>
        <sz val="10"/>
        <rFont val="Arial"/>
        <family val="2"/>
      </rPr>
      <t>) to be Cleaned</t>
    </r>
  </si>
  <si>
    <r>
      <t>Mechanical Cmpts Not in Contact w Discs (</t>
    </r>
    <r>
      <rPr>
        <sz val="10"/>
        <color indexed="48"/>
        <rFont val="Arial"/>
        <family val="2"/>
      </rPr>
      <t>EN Plated</t>
    </r>
    <r>
      <rPr>
        <sz val="10"/>
        <rFont val="Arial"/>
        <family val="2"/>
      </rPr>
      <t xml:space="preserve">, </t>
    </r>
    <r>
      <rPr>
        <sz val="10"/>
        <color indexed="10"/>
        <rFont val="Arial"/>
        <family val="2"/>
      </rPr>
      <t>fluorocarbon material</t>
    </r>
    <r>
      <rPr>
        <sz val="10"/>
        <rFont val="Arial"/>
        <family val="2"/>
      </rPr>
      <t>) to be used Directly in the cleanroom</t>
    </r>
  </si>
  <si>
    <t xml:space="preserve">Spindle Mtr / Integr'd MBA / MBA (non EN Plated) </t>
  </si>
  <si>
    <r>
      <t>Spindle Mtr / Integr'd MBA / MBA (</t>
    </r>
    <r>
      <rPr>
        <sz val="10"/>
        <color indexed="48"/>
        <rFont val="Arial"/>
        <family val="2"/>
      </rPr>
      <t>EN Plated</t>
    </r>
    <r>
      <rPr>
        <sz val="10"/>
        <rFont val="Arial"/>
        <family val="2"/>
      </rPr>
      <t xml:space="preserve">) </t>
    </r>
  </si>
  <si>
    <r>
      <t>Spindle Mtr / Integr'd MBA / MBA (</t>
    </r>
    <r>
      <rPr>
        <sz val="10"/>
        <color indexed="10"/>
        <rFont val="Arial"/>
        <family val="2"/>
      </rPr>
      <t>Crashstop - Fluorocarbon Elastomer only</t>
    </r>
    <r>
      <rPr>
        <sz val="10"/>
        <rFont val="Arial"/>
        <family val="2"/>
      </rPr>
      <t xml:space="preserve">) to be cleaned </t>
    </r>
  </si>
  <si>
    <r>
      <t>Spindle Mtr / Integr'd MBA / MBA (</t>
    </r>
    <r>
      <rPr>
        <sz val="10"/>
        <color indexed="10"/>
        <rFont val="Arial"/>
        <family val="2"/>
      </rPr>
      <t>Crashstop - Fluorocarbon Elastomer only</t>
    </r>
    <r>
      <rPr>
        <sz val="10"/>
        <rFont val="Arial"/>
        <family val="2"/>
      </rPr>
      <t>) to be used directly in the cleanroom</t>
    </r>
  </si>
  <si>
    <r>
      <t>Spindle Mtr / Integr'd MBA / MBA (</t>
    </r>
    <r>
      <rPr>
        <sz val="10"/>
        <color indexed="48"/>
        <rFont val="Arial"/>
        <family val="2"/>
      </rPr>
      <t>Crashstop - Non-Fluorocarbon Elastomer only</t>
    </r>
    <r>
      <rPr>
        <sz val="10"/>
        <rFont val="Arial"/>
        <family val="2"/>
      </rPr>
      <t xml:space="preserve">) to be cleaned </t>
    </r>
  </si>
  <si>
    <r>
      <t>Spindle Mtr / Integr'd MBA / MBA (</t>
    </r>
    <r>
      <rPr>
        <sz val="10"/>
        <color indexed="62"/>
        <rFont val="Arial"/>
        <family val="2"/>
      </rPr>
      <t>Crashstop - Non-Fluorocarbon Elastomer only</t>
    </r>
    <r>
      <rPr>
        <sz val="10"/>
        <rFont val="Arial"/>
        <family val="2"/>
      </rPr>
      <t>) to be used directly in the cleanroom</t>
    </r>
  </si>
  <si>
    <t>refer 20800010-270</t>
  </si>
  <si>
    <r>
      <t>Voice Coil Mechanism (</t>
    </r>
    <r>
      <rPr>
        <sz val="10"/>
        <color indexed="10"/>
        <rFont val="Arial"/>
        <family val="2"/>
      </rPr>
      <t>Crashstop - Fluorocarbon Elastomer only</t>
    </r>
    <r>
      <rPr>
        <sz val="10"/>
        <rFont val="Arial"/>
        <family val="2"/>
      </rPr>
      <t xml:space="preserve">) to be cleaned </t>
    </r>
  </si>
  <si>
    <r>
      <t>Voice Coil Mechanism (</t>
    </r>
    <r>
      <rPr>
        <sz val="10"/>
        <color indexed="10"/>
        <rFont val="Arial"/>
        <family val="2"/>
      </rPr>
      <t>Crashstop - Fluorocarbon Elastomer only</t>
    </r>
    <r>
      <rPr>
        <sz val="10"/>
        <rFont val="Arial"/>
        <family val="2"/>
      </rPr>
      <t>) to be used directly in the cleanroom</t>
    </r>
  </si>
  <si>
    <r>
      <t>Voice Coil Mechanism (</t>
    </r>
    <r>
      <rPr>
        <sz val="10"/>
        <color indexed="48"/>
        <rFont val="Arial"/>
        <family val="2"/>
      </rPr>
      <t>Crashstop - Non-Fluorocarbon Elastomer only</t>
    </r>
    <r>
      <rPr>
        <sz val="10"/>
        <rFont val="Arial"/>
        <family val="2"/>
      </rPr>
      <t xml:space="preserve">) to be cleaned </t>
    </r>
  </si>
  <si>
    <r>
      <t>Voice Coil Mechanism (</t>
    </r>
    <r>
      <rPr>
        <sz val="10"/>
        <color indexed="62"/>
        <rFont val="Arial"/>
        <family val="2"/>
      </rPr>
      <t>Crashstop - Non-Fluorocarbon Elastomer only</t>
    </r>
    <r>
      <rPr>
        <sz val="10"/>
        <rFont val="Arial"/>
        <family val="2"/>
      </rPr>
      <t>) to be used directly in the cleanroom</t>
    </r>
  </si>
  <si>
    <t>&lt;0.10</t>
  </si>
  <si>
    <t xml:space="preserve"> &lt;1.00</t>
  </si>
  <si>
    <t xml:space="preserve"> &lt;0.20</t>
  </si>
  <si>
    <t>&lt;0.20 (exclude PO4)</t>
  </si>
  <si>
    <t>Head Gimbal Assy (HGA) (PZT)</t>
  </si>
  <si>
    <t>Head Gimbal Assy (HGA) (TGA)</t>
  </si>
  <si>
    <t>ng/part</t>
  </si>
  <si>
    <t>&lt; 5.0</t>
  </si>
  <si>
    <t>&lt; 1.0</t>
  </si>
  <si>
    <t>&lt; 3.0</t>
  </si>
  <si>
    <t>&lt; 2.3</t>
  </si>
  <si>
    <t>&lt; 2.5</t>
  </si>
  <si>
    <t>&lt; 4.5</t>
  </si>
  <si>
    <t>&lt; 6.0</t>
  </si>
  <si>
    <t>&lt; 10.0</t>
  </si>
  <si>
    <t>&lt; 15.0</t>
  </si>
  <si>
    <t>HIDE</t>
  </si>
  <si>
    <t>&lt; 0.20</t>
  </si>
  <si>
    <t>&lt; 0.2</t>
  </si>
  <si>
    <t>ng/slider</t>
  </si>
  <si>
    <t>&lt;0.2 (excluded PO4)</t>
  </si>
  <si>
    <t>&lt;0.1 (excluded PO4)</t>
  </si>
  <si>
    <t>&lt;1.00 (excluded PO4)</t>
  </si>
  <si>
    <t>&lt; 0.05</t>
  </si>
  <si>
    <t>&lt; 0.10</t>
  </si>
  <si>
    <t>&lt; 0.03</t>
  </si>
  <si>
    <t>Head Gimbal Assy (HGA) (TGA Circuit)</t>
  </si>
  <si>
    <t>&lt; 0.02</t>
  </si>
  <si>
    <t>&lt; 0.35</t>
  </si>
  <si>
    <t>&lt; 0.50</t>
  </si>
  <si>
    <t>&lt; 0.40</t>
  </si>
  <si>
    <t>&lt; 0.70</t>
  </si>
  <si>
    <t>&lt; 0.30</t>
  </si>
  <si>
    <t>&lt; 0.07</t>
  </si>
  <si>
    <t>Actuators, Extruded/Overmolded/Stamped &amp; Arm-Coil, Arm Coil PCCA w &amp; w/o Bearing Assy (ACPB) (non EN Plated) to be used directly in the cleanroom / As received</t>
  </si>
  <si>
    <r>
      <t>Actuators, Extruded/Overmolded/Stamped &amp; Arm-Coil, Arm Coil PCCA w &amp; w/o Bearing Assy (ACPB) (</t>
    </r>
    <r>
      <rPr>
        <sz val="10"/>
        <color indexed="62"/>
        <rFont val="Arial"/>
        <family val="2"/>
      </rPr>
      <t>EN Plated</t>
    </r>
    <r>
      <rPr>
        <sz val="10"/>
        <rFont val="Arial"/>
        <family val="2"/>
      </rPr>
      <t>) to be used directly in the cleanroom / As received</t>
    </r>
  </si>
  <si>
    <t>Coil or Voice Coil (non EN Plated) to be cleaned</t>
  </si>
  <si>
    <t>Coil or Voice Coil (non EN Plated) to be used directly in the cleanroom</t>
  </si>
  <si>
    <t>&lt; 0.15</t>
  </si>
  <si>
    <t>Actuator Cartridge Bearing Ass'y</t>
  </si>
  <si>
    <t>Flexible Printed Circuit Ass'y - to be used directly in the cleanroom</t>
  </si>
  <si>
    <t>Flexible Printed Circuit Ass'y - to be cleaned</t>
  </si>
  <si>
    <t>Flexible Printed Circuit - to be cleaned</t>
  </si>
  <si>
    <t>Flexible Printed Circuit - to be used directly in the cleanroom</t>
  </si>
  <si>
    <t>Drive Internal Hardware (non EN Teflon) to be cleaned</t>
  </si>
  <si>
    <t>Drive Internal Hardware (non EN Teflon) to be used directly in the cleanroom</t>
  </si>
  <si>
    <r>
      <t>Drive Internal Hardware (</t>
    </r>
    <r>
      <rPr>
        <sz val="10"/>
        <color indexed="62"/>
        <rFont val="Arial"/>
        <family val="2"/>
      </rPr>
      <t>EN Teflon</t>
    </r>
    <r>
      <rPr>
        <sz val="10"/>
        <rFont val="Arial"/>
        <family val="2"/>
      </rPr>
      <t>) to be cleaned</t>
    </r>
  </si>
  <si>
    <t>&lt; 0.2 (excluded PO4)</t>
  </si>
  <si>
    <r>
      <t>Drive Internal Hardware (</t>
    </r>
    <r>
      <rPr>
        <sz val="10"/>
        <color indexed="62"/>
        <rFont val="Arial"/>
        <family val="2"/>
      </rPr>
      <t>EN Teflon</t>
    </r>
    <r>
      <rPr>
        <sz val="10"/>
        <rFont val="Arial"/>
        <family val="2"/>
      </rPr>
      <t>) to be used directly in the cleanroom</t>
    </r>
  </si>
  <si>
    <t>Plastic Components - to be cleaned</t>
  </si>
  <si>
    <t>Plastic Components - to be used directly in the cleanroom</t>
  </si>
  <si>
    <t>&lt; 0.5</t>
  </si>
  <si>
    <r>
      <t>Elastomer Materials (</t>
    </r>
    <r>
      <rPr>
        <sz val="10"/>
        <color indexed="10"/>
        <rFont val="Arial"/>
        <family val="2"/>
      </rPr>
      <t>Fluorocarbon Elastomers</t>
    </r>
    <r>
      <rPr>
        <sz val="10"/>
        <rFont val="Arial"/>
        <family val="2"/>
      </rPr>
      <t>) to be cleaned</t>
    </r>
  </si>
  <si>
    <t>&lt; 1.00</t>
  </si>
  <si>
    <r>
      <t>Elastomer Materials (</t>
    </r>
    <r>
      <rPr>
        <sz val="10"/>
        <color indexed="10"/>
        <rFont val="Arial"/>
        <family val="2"/>
      </rPr>
      <t>Fluorocarbon Elastomers</t>
    </r>
    <r>
      <rPr>
        <sz val="10"/>
        <rFont val="Arial"/>
        <family val="2"/>
      </rPr>
      <t>) to be used directly in the cleanroom</t>
    </r>
  </si>
  <si>
    <r>
      <t>Elastomer Materials (</t>
    </r>
    <r>
      <rPr>
        <sz val="10"/>
        <color indexed="10"/>
        <rFont val="Arial"/>
        <family val="2"/>
      </rPr>
      <t>non-Fluorocarbon Elastomers</t>
    </r>
    <r>
      <rPr>
        <sz val="10"/>
        <rFont val="Arial"/>
        <family val="2"/>
      </rPr>
      <t>) to be cleaned</t>
    </r>
  </si>
  <si>
    <r>
      <t>Elastomer Materials (</t>
    </r>
    <r>
      <rPr>
        <sz val="10"/>
        <color indexed="10"/>
        <rFont val="Arial"/>
        <family val="2"/>
      </rPr>
      <t>non-Fluorocarbon Elastomers</t>
    </r>
    <r>
      <rPr>
        <sz val="10"/>
        <rFont val="Arial"/>
        <family val="2"/>
      </rPr>
      <t>) to be used directly in the cleanroom</t>
    </r>
  </si>
  <si>
    <t>Top Cover Gasket (No Spec)</t>
  </si>
  <si>
    <t>PCBA Insulation Foams / Sheet</t>
  </si>
  <si>
    <t>&lt; 88.0</t>
  </si>
  <si>
    <t>&lt; 8.0</t>
  </si>
  <si>
    <t>&lt; 20.0</t>
  </si>
  <si>
    <t>Carbon Adsorbent Filter and Desiccant</t>
  </si>
  <si>
    <t>20800012-001 Rev.E
35344-001 Rev T</t>
  </si>
  <si>
    <t>Ultrapure water at ambient temperature</t>
  </si>
  <si>
    <t>M16</t>
  </si>
  <si>
    <r>
      <t xml:space="preserve">Voice Coil Mechanism (non EN Plate, </t>
    </r>
    <r>
      <rPr>
        <sz val="10"/>
        <color indexed="10"/>
        <rFont val="Arial"/>
        <family val="2"/>
      </rPr>
      <t>applied to FC</t>
    </r>
    <r>
      <rPr>
        <sz val="10"/>
        <rFont val="Arial"/>
        <family val="2"/>
      </rPr>
      <t>) to be used directly in the cleanroom</t>
    </r>
  </si>
  <si>
    <r>
      <t xml:space="preserve">Voice Coil Mechanism (non EN Plate, </t>
    </r>
    <r>
      <rPr>
        <sz val="10"/>
        <color indexed="10"/>
        <rFont val="Arial"/>
        <family val="2"/>
      </rPr>
      <t>applied to Non FC</t>
    </r>
    <r>
      <rPr>
        <sz val="10"/>
        <rFont val="Arial"/>
        <family val="2"/>
      </rPr>
      <t>) to be used directly in the cleanroom</t>
    </r>
  </si>
  <si>
    <r>
      <t>Voice Coil Mechanism (</t>
    </r>
    <r>
      <rPr>
        <sz val="10"/>
        <color indexed="62"/>
        <rFont val="Arial"/>
        <family val="2"/>
      </rPr>
      <t xml:space="preserve">EN Plate, </t>
    </r>
    <r>
      <rPr>
        <sz val="10"/>
        <color indexed="10"/>
        <rFont val="Arial"/>
        <family val="2"/>
      </rPr>
      <t>applied to FC</t>
    </r>
    <r>
      <rPr>
        <sz val="10"/>
        <rFont val="Arial"/>
        <family val="2"/>
      </rPr>
      <t>) to be used directly in the cleanroom</t>
    </r>
  </si>
  <si>
    <r>
      <t>Voice Coil Mechanism (</t>
    </r>
    <r>
      <rPr>
        <sz val="10"/>
        <color indexed="62"/>
        <rFont val="Arial"/>
        <family val="2"/>
      </rPr>
      <t xml:space="preserve">EN Plate, </t>
    </r>
    <r>
      <rPr>
        <sz val="10"/>
        <color indexed="10"/>
        <rFont val="Arial"/>
        <family val="2"/>
      </rPr>
      <t>applied to Non FC</t>
    </r>
    <r>
      <rPr>
        <sz val="10"/>
        <rFont val="Arial"/>
        <family val="2"/>
      </rPr>
      <t>) to be used directly in the cleanroom</t>
    </r>
  </si>
  <si>
    <t>&lt;0.50</t>
  </si>
  <si>
    <t>&lt;0.40</t>
  </si>
  <si>
    <t>&lt;0.70</t>
  </si>
  <si>
    <t>Seals (Pressure Sensitive Adhesive)</t>
  </si>
  <si>
    <t>&lt; 0.16</t>
  </si>
  <si>
    <r>
      <t>Mechanical Cmpts in Contact w Discs (</t>
    </r>
    <r>
      <rPr>
        <sz val="10"/>
        <color indexed="10"/>
        <rFont val="Arial"/>
        <family val="2"/>
      </rPr>
      <t>DDG EN Plated</t>
    </r>
    <r>
      <rPr>
        <sz val="10"/>
        <rFont val="Arial"/>
        <family val="2"/>
      </rPr>
      <t>) to be cleaned</t>
    </r>
  </si>
  <si>
    <r>
      <t>Mechanical Cmpts in Contact w Discs (</t>
    </r>
    <r>
      <rPr>
        <sz val="10"/>
        <color indexed="10"/>
        <rFont val="Arial"/>
        <family val="2"/>
      </rPr>
      <t>DDG EN Plated</t>
    </r>
    <r>
      <rPr>
        <sz val="10"/>
        <rFont val="Arial"/>
        <family val="2"/>
      </rPr>
      <t>) to be used directly in cleanroom</t>
    </r>
  </si>
  <si>
    <t>&lt;0.9</t>
  </si>
  <si>
    <t>&lt;0.48</t>
  </si>
  <si>
    <r>
      <t>Sulfate, SO</t>
    </r>
    <r>
      <rPr>
        <vertAlign val="subscript"/>
        <sz val="12"/>
        <rFont val="Times New Roman"/>
        <family val="1"/>
      </rPr>
      <t>4</t>
    </r>
  </si>
  <si>
    <t>Head Gimbal Assy (HGA) (Sliders*)</t>
  </si>
  <si>
    <t>Head Gimbal Assy (HGA) (Load Arm Assembly)</t>
  </si>
  <si>
    <t>Head Gimbal Assy (HGA) (Head Gimbal Assembly)</t>
  </si>
  <si>
    <t xml:space="preserve"> no spec</t>
  </si>
  <si>
    <t>-</t>
  </si>
  <si>
    <t>20800010-100 Rev.BE</t>
  </si>
  <si>
    <t>20800010-110 Rev.BE</t>
  </si>
  <si>
    <t>20800010-120 Rev.BE</t>
  </si>
  <si>
    <t>20800010-140 Rev.BE</t>
  </si>
  <si>
    <t>20800010-130 Rev.BE</t>
  </si>
  <si>
    <t>20800010-150 Rev.BE</t>
  </si>
  <si>
    <t>20800010-160 Rev.BE</t>
  </si>
  <si>
    <t>20800010-270 Rev.BE</t>
  </si>
  <si>
    <t>20800010-170 Rev.BE</t>
  </si>
  <si>
    <t>20800010-180 Rev.BE</t>
  </si>
  <si>
    <t>20800010-190 Rev.BE</t>
  </si>
  <si>
    <t>20800010-200 Rev.BE</t>
  </si>
  <si>
    <t>20800010-210 Rev.BE</t>
  </si>
  <si>
    <t>20800010-220 Rev.BE</t>
  </si>
  <si>
    <t>20800010-230 Rev.BE</t>
  </si>
  <si>
    <t>20800010-240 Rev.BE</t>
  </si>
  <si>
    <t>20800010-250 Rev.BE</t>
  </si>
  <si>
    <t>20800010-260 Rev.BE</t>
  </si>
  <si>
    <t>20800010-280 Rev.BE</t>
  </si>
  <si>
    <t>20800010-290 Rev.BE</t>
  </si>
  <si>
    <t>20800010-300 Rev.BE</t>
  </si>
  <si>
    <t>20800010-310 Rev.BE</t>
  </si>
  <si>
    <t>20800010-320 Rev.BE</t>
  </si>
  <si>
    <t>20800010-330 Rev.BE</t>
  </si>
  <si>
    <t>20800010-340 Rev.BE</t>
  </si>
  <si>
    <t>20800010-350 Rev.BE</t>
  </si>
  <si>
    <t xml:space="preserve"> Damper (Internal &amp; External to HDA), ACA Damper, VCM Damper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</si>
</sst>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92" formatCode="0.0000"/>
    <numFmt numFmtId="193" formatCode="0.0"/>
    <numFmt numFmtId="195" formatCode="0.00000"/>
    <numFmt numFmtId="197" formatCode="dd\-mmmm\-yyyy"/>
    <numFmt numFmtId="198" formatCode="[$-C09]d\ mmmm\ yyyy;@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vertAlign val="superscript"/>
      <sz val="12"/>
      <name val="Times New Roman"/>
      <family val="1"/>
    </font>
    <font>
      <u/>
      <sz val="12"/>
      <name val="Times New Roman"/>
      <family val="1"/>
    </font>
    <font>
      <vertAlign val="subscript"/>
      <sz val="12"/>
      <name val="Times New Roman"/>
      <family val="1"/>
    </font>
    <font>
      <sz val="10"/>
      <name val="Arial"/>
      <family val="2"/>
    </font>
    <font>
      <vertAlign val="superscript"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sz val="11"/>
      <color indexed="62"/>
      <name val="Arial"/>
      <family val="2"/>
    </font>
    <font>
      <u/>
      <sz val="11"/>
      <color indexed="62"/>
      <name val="Arial"/>
      <family val="2"/>
    </font>
    <font>
      <vertAlign val="superscript"/>
      <sz val="11"/>
      <name val="Arial"/>
      <family val="2"/>
    </font>
    <font>
      <vertAlign val="subscript"/>
      <sz val="11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62"/>
      <name val="Arial"/>
      <family val="2"/>
    </font>
    <font>
      <sz val="10"/>
      <color indexed="10"/>
      <name val="Arial"/>
      <family val="2"/>
    </font>
    <font>
      <sz val="10"/>
      <color indexed="62"/>
      <name val="Arial"/>
      <family val="2"/>
    </font>
    <font>
      <sz val="10"/>
      <color indexed="10"/>
      <name val="Arial"/>
      <family val="2"/>
    </font>
    <font>
      <i/>
      <sz val="10"/>
      <color indexed="62"/>
      <name val="Arial"/>
      <family val="2"/>
    </font>
    <font>
      <i/>
      <sz val="10"/>
      <color indexed="10"/>
      <name val="Arial"/>
      <family val="2"/>
    </font>
    <font>
      <i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>
      <alignment vertical="top"/>
    </xf>
  </cellStyleXfs>
  <cellXfs count="138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92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2" xfId="0" applyFont="1" applyBorder="1"/>
    <xf numFmtId="1" fontId="5" fillId="0" borderId="2" xfId="0" applyNumberFormat="1" applyFont="1" applyFill="1" applyBorder="1" applyAlignment="1">
      <alignment horizontal="center"/>
    </xf>
    <xf numFmtId="0" fontId="4" fillId="0" borderId="0" xfId="0" applyFont="1" applyBorder="1"/>
    <xf numFmtId="0" fontId="5" fillId="0" borderId="3" xfId="0" applyFont="1" applyBorder="1" applyAlignment="1">
      <alignment horizontal="left"/>
    </xf>
    <xf numFmtId="15" fontId="5" fillId="0" borderId="3" xfId="0" applyNumberFormat="1" applyFont="1" applyBorder="1" applyAlignment="1">
      <alignment horizontal="left"/>
    </xf>
    <xf numFmtId="16" fontId="5" fillId="0" borderId="0" xfId="0" applyNumberFormat="1" applyFont="1" applyAlignment="1">
      <alignment horizontal="left"/>
    </xf>
    <xf numFmtId="193" fontId="5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2" fontId="5" fillId="0" borderId="0" xfId="0" applyNumberFormat="1" applyFont="1" applyAlignment="1">
      <alignment horizontal="left"/>
    </xf>
    <xf numFmtId="193" fontId="5" fillId="0" borderId="2" xfId="0" applyNumberFormat="1" applyFont="1" applyBorder="1" applyAlignment="1">
      <alignment horizontal="center"/>
    </xf>
    <xf numFmtId="192" fontId="5" fillId="0" borderId="2" xfId="0" applyNumberFormat="1" applyFont="1" applyBorder="1"/>
    <xf numFmtId="192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" fontId="5" fillId="0" borderId="0" xfId="0" applyNumberFormat="1" applyFont="1" applyBorder="1" applyAlignment="1">
      <alignment horizontal="center"/>
    </xf>
    <xf numFmtId="195" fontId="5" fillId="0" borderId="0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93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left"/>
    </xf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192" fontId="5" fillId="2" borderId="2" xfId="0" applyNumberFormat="1" applyFont="1" applyFill="1" applyBorder="1" applyAlignment="1">
      <alignment horizontal="center" wrapText="1"/>
    </xf>
    <xf numFmtId="0" fontId="1" fillId="0" borderId="4" xfId="1" applyBorder="1"/>
    <xf numFmtId="0" fontId="1" fillId="0" borderId="0" xfId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11" fillId="0" borderId="6" xfId="1" applyFont="1" applyBorder="1" applyAlignment="1"/>
    <xf numFmtId="0" fontId="11" fillId="0" borderId="0" xfId="1" applyFont="1" applyFill="1" applyBorder="1" applyAlignment="1">
      <alignment vertical="center" wrapText="1"/>
    </xf>
    <xf numFmtId="0" fontId="11" fillId="0" borderId="6" xfId="1" applyFont="1" applyFill="1" applyBorder="1" applyAlignment="1">
      <alignment vertical="center" wrapText="1"/>
    </xf>
    <xf numFmtId="0" fontId="1" fillId="0" borderId="7" xfId="1" applyBorder="1"/>
    <xf numFmtId="0" fontId="2" fillId="0" borderId="0" xfId="0" applyFont="1" applyFill="1" applyBorder="1"/>
    <xf numFmtId="0" fontId="12" fillId="0" borderId="0" xfId="0" applyFont="1"/>
    <xf numFmtId="0" fontId="12" fillId="0" borderId="3" xfId="0" applyFont="1" applyFill="1" applyBorder="1" applyAlignment="1">
      <alignment horizontal="left"/>
    </xf>
    <xf numFmtId="0" fontId="12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vertical="center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2" fillId="0" borderId="3" xfId="0" applyFont="1" applyFill="1" applyBorder="1" applyAlignment="1"/>
    <xf numFmtId="0" fontId="17" fillId="0" borderId="0" xfId="0" applyFont="1" applyFill="1" applyBorder="1" applyAlignment="1">
      <alignment vertical="center"/>
    </xf>
    <xf numFmtId="198" fontId="11" fillId="0" borderId="3" xfId="0" applyNumberFormat="1" applyFont="1" applyFill="1" applyBorder="1" applyAlignment="1">
      <alignment horizontal="left"/>
    </xf>
    <xf numFmtId="14" fontId="12" fillId="0" borderId="3" xfId="0" applyNumberFormat="1" applyFont="1" applyFill="1" applyBorder="1" applyAlignment="1">
      <alignment wrapText="1"/>
    </xf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97" fontId="11" fillId="0" borderId="3" xfId="0" applyNumberFormat="1" applyFont="1" applyFill="1" applyBorder="1" applyAlignment="1">
      <alignment horizontal="left"/>
    </xf>
    <xf numFmtId="197" fontId="11" fillId="0" borderId="1" xfId="0" applyNumberFormat="1" applyFont="1" applyFill="1" applyBorder="1" applyAlignment="1">
      <alignment horizontal="left"/>
    </xf>
    <xf numFmtId="0" fontId="12" fillId="0" borderId="0" xfId="0" applyFont="1" applyAlignment="1">
      <alignment vertical="center"/>
    </xf>
    <xf numFmtId="15" fontId="11" fillId="0" borderId="0" xfId="0" applyNumberFormat="1" applyFont="1" applyBorder="1" applyAlignment="1">
      <alignment horizontal="left" vertical="center"/>
    </xf>
    <xf numFmtId="0" fontId="11" fillId="0" borderId="0" xfId="0" applyFont="1" applyFill="1" applyAlignment="1"/>
    <xf numFmtId="0" fontId="11" fillId="0" borderId="0" xfId="0" applyFont="1"/>
    <xf numFmtId="198" fontId="11" fillId="0" borderId="0" xfId="0" applyNumberFormat="1" applyFont="1" applyFill="1" applyBorder="1" applyAlignment="1">
      <alignment horizontal="left"/>
    </xf>
    <xf numFmtId="16" fontId="11" fillId="0" borderId="0" xfId="0" applyNumberFormat="1" applyFont="1"/>
    <xf numFmtId="0" fontId="12" fillId="0" borderId="0" xfId="0" applyFont="1" applyFill="1" applyAlignment="1"/>
    <xf numFmtId="0" fontId="12" fillId="0" borderId="0" xfId="0" applyFont="1" applyBorder="1"/>
    <xf numFmtId="0" fontId="12" fillId="4" borderId="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Fill="1" applyBorder="1" applyAlignment="1">
      <alignment horizontal="center" wrapText="1"/>
    </xf>
    <xf numFmtId="16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>
      <alignment horizontal="left" vertical="center"/>
    </xf>
    <xf numFmtId="0" fontId="11" fillId="5" borderId="0" xfId="0" applyFont="1" applyFill="1"/>
    <xf numFmtId="0" fontId="12" fillId="4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192" fontId="11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92" fontId="1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98" fontId="11" fillId="0" borderId="0" xfId="0" applyNumberFormat="1" applyFont="1" applyFill="1" applyBorder="1" applyAlignment="1">
      <alignment horizontal="right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Fill="1"/>
    <xf numFmtId="0" fontId="11" fillId="0" borderId="0" xfId="0" applyFont="1" applyFill="1"/>
    <xf numFmtId="0" fontId="11" fillId="0" borderId="0" xfId="0" applyFont="1" applyBorder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Fill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1" fontId="5" fillId="6" borderId="2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/>
    </xf>
    <xf numFmtId="0" fontId="25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left" wrapText="1"/>
    </xf>
    <xf numFmtId="0" fontId="9" fillId="7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6" fillId="7" borderId="0" xfId="0" applyFont="1" applyFill="1" applyBorder="1" applyAlignment="1">
      <alignment horizontal="right"/>
    </xf>
    <xf numFmtId="0" fontId="27" fillId="7" borderId="0" xfId="0" applyFont="1" applyFill="1" applyBorder="1" applyAlignment="1">
      <alignment horizontal="right"/>
    </xf>
    <xf numFmtId="0" fontId="28" fillId="7" borderId="0" xfId="0" applyFont="1" applyFill="1" applyBorder="1" applyAlignment="1">
      <alignment horizontal="right"/>
    </xf>
    <xf numFmtId="0" fontId="9" fillId="4" borderId="0" xfId="0" applyFont="1" applyFill="1" applyBorder="1" applyAlignment="1">
      <alignment wrapText="1"/>
    </xf>
    <xf numFmtId="0" fontId="9" fillId="4" borderId="0" xfId="0" applyFont="1" applyFill="1" applyBorder="1"/>
    <xf numFmtId="0" fontId="9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right"/>
    </xf>
    <xf numFmtId="0" fontId="27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right" wrapText="1"/>
    </xf>
    <xf numFmtId="0" fontId="25" fillId="4" borderId="0" xfId="0" applyFont="1" applyFill="1" applyBorder="1" applyAlignment="1">
      <alignment horizontal="right" wrapText="1"/>
    </xf>
    <xf numFmtId="0" fontId="25" fillId="4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5" fillId="8" borderId="3" xfId="0" applyFont="1" applyFill="1" applyBorder="1" applyAlignment="1">
      <alignment horizontal="left"/>
    </xf>
    <xf numFmtId="192" fontId="7" fillId="8" borderId="1" xfId="0" applyNumberFormat="1" applyFont="1" applyFill="1" applyBorder="1" applyAlignment="1">
      <alignment horizontal="left"/>
    </xf>
    <xf numFmtId="192" fontId="5" fillId="8" borderId="2" xfId="0" applyNumberFormat="1" applyFont="1" applyFill="1" applyBorder="1" applyAlignment="1">
      <alignment horizontal="center"/>
    </xf>
    <xf numFmtId="0" fontId="11" fillId="0" borderId="2" xfId="0" applyFont="1" applyBorder="1" applyAlignment="1" applyProtection="1">
      <alignment horizontal="center" wrapText="1"/>
      <protection locked="0"/>
    </xf>
    <xf numFmtId="0" fontId="15" fillId="9" borderId="6" xfId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1" fillId="0" borderId="0" xfId="0" applyFont="1" applyAlignment="1">
      <alignment horizontal="left" wrapText="1"/>
    </xf>
  </cellXfs>
  <cellStyles count="3">
    <cellStyle name="Normal" xfId="0" builtinId="0"/>
    <cellStyle name="Normal_ceam_ELP-0694-H" xfId="1"/>
    <cellStyle name="Style 1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2" fmlaLink="$F$2" fmlaRange="Specification!$A$5:$S$73" noThreeD="1" sel="1" val="0"/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0</xdr:row>
          <xdr:rowOff>190500</xdr:rowOff>
        </xdr:from>
        <xdr:to>
          <xdr:col>4</xdr:col>
          <xdr:colOff>990600</xdr:colOff>
          <xdr:row>2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gate-IC%20Component-2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S_Data"/>
      <sheetName val="Specification"/>
      <sheetName val="Coverpage-TH"/>
      <sheetName val="Workingpg-IC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H18"/>
  <sheetViews>
    <sheetView topLeftCell="P1" workbookViewId="0">
      <selection activeCell="Z21" sqref="Z21"/>
    </sheetView>
  </sheetViews>
  <sheetFormatPr defaultRowHeight="12.75" x14ac:dyDescent="0.2"/>
  <cols>
    <col min="1" max="1" width="10.42578125" style="38" customWidth="1"/>
    <col min="2" max="2" width="74.140625" style="38" customWidth="1"/>
    <col min="3" max="16384" width="9.140625" style="38"/>
  </cols>
  <sheetData>
    <row r="1" spans="2:8" ht="13.5" thickBot="1" x14ac:dyDescent="0.25">
      <c r="B1" s="37"/>
    </row>
    <row r="2" spans="2:8" x14ac:dyDescent="0.2">
      <c r="B2" s="39"/>
    </row>
    <row r="3" spans="2:8" s="40" customFormat="1" ht="12.75" customHeight="1" x14ac:dyDescent="0.2">
      <c r="B3" s="135" t="s">
        <v>143</v>
      </c>
    </row>
    <row r="4" spans="2:8" s="40" customFormat="1" ht="12.75" customHeight="1" x14ac:dyDescent="0.2">
      <c r="B4" s="135"/>
    </row>
    <row r="5" spans="2:8" s="40" customFormat="1" ht="12.75" customHeight="1" x14ac:dyDescent="0.2">
      <c r="B5" s="135"/>
    </row>
    <row r="6" spans="2:8" s="40" customFormat="1" ht="12.75" customHeight="1" x14ac:dyDescent="0.2">
      <c r="B6" s="135"/>
    </row>
    <row r="7" spans="2:8" s="40" customFormat="1" x14ac:dyDescent="0.2">
      <c r="B7" s="41"/>
    </row>
    <row r="8" spans="2:8" ht="15.75" customHeight="1" x14ac:dyDescent="0.2">
      <c r="B8" s="42" t="s">
        <v>144</v>
      </c>
    </row>
    <row r="9" spans="2:8" ht="14.25" x14ac:dyDescent="0.2">
      <c r="B9" s="42" t="s">
        <v>145</v>
      </c>
    </row>
    <row r="10" spans="2:8" ht="14.25" x14ac:dyDescent="0.2">
      <c r="B10" s="42" t="s">
        <v>146</v>
      </c>
    </row>
    <row r="11" spans="2:8" ht="14.25" x14ac:dyDescent="0.2">
      <c r="B11" s="42" t="s">
        <v>147</v>
      </c>
      <c r="C11" s="43"/>
      <c r="D11" s="43"/>
      <c r="E11" s="43"/>
      <c r="F11" s="43"/>
      <c r="G11" s="43"/>
      <c r="H11" s="43"/>
    </row>
    <row r="12" spans="2:8" ht="14.25" x14ac:dyDescent="0.2">
      <c r="B12" s="42" t="s">
        <v>148</v>
      </c>
      <c r="C12" s="43"/>
      <c r="D12" s="43"/>
      <c r="E12" s="43"/>
      <c r="F12" s="43"/>
      <c r="G12" s="43"/>
      <c r="H12" s="43"/>
    </row>
    <row r="13" spans="2:8" ht="14.25" x14ac:dyDescent="0.2">
      <c r="B13" s="42"/>
      <c r="C13" s="43"/>
      <c r="D13" s="43"/>
      <c r="E13" s="43"/>
      <c r="F13" s="43"/>
      <c r="G13" s="43"/>
      <c r="H13" s="43"/>
    </row>
    <row r="14" spans="2:8" ht="14.25" x14ac:dyDescent="0.2">
      <c r="B14" s="42" t="s">
        <v>149</v>
      </c>
      <c r="C14" s="43"/>
      <c r="D14" s="43"/>
      <c r="E14" s="43"/>
      <c r="F14" s="43"/>
      <c r="G14" s="43"/>
      <c r="H14" s="43"/>
    </row>
    <row r="15" spans="2:8" ht="14.25" x14ac:dyDescent="0.2">
      <c r="B15" s="42"/>
      <c r="C15" s="43"/>
      <c r="D15" s="43"/>
      <c r="E15" s="43"/>
      <c r="F15" s="43"/>
      <c r="G15" s="43"/>
      <c r="H15" s="43"/>
    </row>
    <row r="16" spans="2:8" ht="14.25" x14ac:dyDescent="0.2">
      <c r="B16" s="44" t="s">
        <v>150</v>
      </c>
      <c r="C16" s="43"/>
      <c r="D16" s="43"/>
      <c r="E16" s="43"/>
      <c r="F16" s="43"/>
      <c r="G16" s="43"/>
      <c r="H16" s="43"/>
    </row>
    <row r="17" spans="2:2" ht="14.25" x14ac:dyDescent="0.2">
      <c r="B17" s="44" t="s">
        <v>151</v>
      </c>
    </row>
    <row r="18" spans="2:2" ht="13.5" thickBot="1" x14ac:dyDescent="0.25">
      <c r="B18" s="45"/>
    </row>
  </sheetData>
  <mergeCells count="1">
    <mergeCell ref="B3:B6"/>
  </mergeCells>
  <phoneticPr fontId="14" type="noConversion"/>
  <pageMargins left="0.75" right="0.75" top="1" bottom="1" header="0.5" footer="0.5"/>
  <pageSetup paperSize="9" orientation="portrait" horizontalDpi="1200" verticalDpi="1200" r:id="rId1"/>
  <headerFooter alignWithMargins="0">
    <oddHeader>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73"/>
  <sheetViews>
    <sheetView tabSelected="1" topLeftCell="R1" zoomScale="80" zoomScaleNormal="90" workbookViewId="0">
      <pane ySplit="4" topLeftCell="A65" activePane="bottomLeft" state="frozen"/>
      <selection pane="bottomLeft" activeCell="W5" sqref="W5:W72"/>
    </sheetView>
  </sheetViews>
  <sheetFormatPr defaultRowHeight="15.95" customHeight="1" x14ac:dyDescent="0.2"/>
  <cols>
    <col min="1" max="1" width="86.28515625" style="108" bestFit="1" customWidth="1"/>
    <col min="2" max="2" width="20.85546875" style="107" bestFit="1" customWidth="1"/>
    <col min="3" max="3" width="8.5703125" style="107" bestFit="1" customWidth="1"/>
    <col min="4" max="5" width="6.5703125" style="115" bestFit="1" customWidth="1"/>
    <col min="6" max="6" width="6.7109375" style="115" bestFit="1" customWidth="1"/>
    <col min="7" max="9" width="6.5703125" style="115" bestFit="1" customWidth="1"/>
    <col min="10" max="10" width="7.28515625" style="115" customWidth="1"/>
    <col min="11" max="11" width="20.28515625" style="107" bestFit="1" customWidth="1"/>
    <col min="12" max="17" width="6.5703125" style="115" bestFit="1" customWidth="1"/>
    <col min="18" max="18" width="14.28515625" style="130" bestFit="1" customWidth="1"/>
    <col min="19" max="19" width="10.5703125" style="130" bestFit="1" customWidth="1"/>
    <col min="20" max="20" width="9.140625" style="107"/>
    <col min="21" max="21" width="3.42578125" style="112" bestFit="1" customWidth="1"/>
    <col min="22" max="22" width="18.85546875" style="112" bestFit="1" customWidth="1"/>
    <col min="23" max="23" width="191" style="107" bestFit="1" customWidth="1"/>
    <col min="24" max="16384" width="9.140625" style="107"/>
  </cols>
  <sheetData>
    <row r="1" spans="1:23" s="32" customFormat="1" ht="15.95" customHeight="1" x14ac:dyDescent="0.2">
      <c r="A1" s="113" t="s">
        <v>52</v>
      </c>
      <c r="B1" s="104"/>
      <c r="D1" s="27"/>
      <c r="E1" s="27"/>
      <c r="F1" s="27"/>
      <c r="G1" s="27"/>
      <c r="H1" s="27"/>
      <c r="I1" s="27"/>
      <c r="J1" s="27"/>
      <c r="L1" s="27"/>
      <c r="M1" s="27"/>
      <c r="N1" s="27"/>
      <c r="O1" s="27"/>
      <c r="P1" s="27"/>
      <c r="Q1" s="27"/>
      <c r="R1" s="28"/>
      <c r="S1" s="28"/>
      <c r="U1" s="111"/>
      <c r="V1" s="111"/>
    </row>
    <row r="2" spans="1:23" s="32" customFormat="1" ht="15.95" customHeight="1" x14ac:dyDescent="0.2">
      <c r="A2" s="113" t="s">
        <v>161</v>
      </c>
      <c r="B2" s="104"/>
      <c r="D2" s="27"/>
      <c r="E2" s="27"/>
      <c r="F2" s="27"/>
      <c r="G2" s="27"/>
      <c r="H2" s="27"/>
      <c r="I2" s="27"/>
      <c r="J2" s="27"/>
      <c r="L2" s="27"/>
      <c r="M2" s="27"/>
      <c r="N2" s="27"/>
      <c r="O2" s="27"/>
      <c r="P2" s="27"/>
      <c r="Q2" s="27"/>
      <c r="R2" s="28"/>
      <c r="S2" s="28"/>
      <c r="U2" s="111"/>
      <c r="V2" s="111"/>
    </row>
    <row r="3" spans="1:23" s="27" customFormat="1" ht="15.95" customHeight="1" x14ac:dyDescent="0.2">
      <c r="A3" s="27">
        <v>1</v>
      </c>
      <c r="B3" s="27">
        <v>2</v>
      </c>
      <c r="C3" s="27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  <c r="K3" s="27">
        <v>11</v>
      </c>
      <c r="L3" s="28">
        <v>12</v>
      </c>
      <c r="M3" s="28">
        <v>13</v>
      </c>
      <c r="N3" s="28">
        <v>14</v>
      </c>
      <c r="O3" s="28">
        <v>15</v>
      </c>
      <c r="P3" s="28">
        <v>16</v>
      </c>
      <c r="Q3" s="28">
        <v>17</v>
      </c>
      <c r="R3" s="28">
        <v>18</v>
      </c>
      <c r="S3" s="28">
        <v>19</v>
      </c>
      <c r="U3" s="126">
        <v>1</v>
      </c>
      <c r="V3" s="126" t="s">
        <v>53</v>
      </c>
    </row>
    <row r="4" spans="1:23" s="106" customFormat="1" ht="15.95" customHeight="1" x14ac:dyDescent="0.2">
      <c r="A4" s="105" t="s">
        <v>53</v>
      </c>
      <c r="B4" s="105"/>
      <c r="C4" s="106" t="s">
        <v>54</v>
      </c>
      <c r="D4" s="106" t="s">
        <v>55</v>
      </c>
      <c r="E4" s="106" t="s">
        <v>56</v>
      </c>
      <c r="F4" s="106" t="s">
        <v>57</v>
      </c>
      <c r="G4" s="106" t="s">
        <v>58</v>
      </c>
      <c r="H4" s="106" t="s">
        <v>59</v>
      </c>
      <c r="I4" s="106" t="s">
        <v>60</v>
      </c>
      <c r="J4" s="106" t="s">
        <v>61</v>
      </c>
      <c r="K4" s="106" t="s">
        <v>131</v>
      </c>
      <c r="L4" s="106" t="s">
        <v>62</v>
      </c>
      <c r="M4" s="106" t="s">
        <v>120</v>
      </c>
      <c r="N4" s="106" t="s">
        <v>72</v>
      </c>
      <c r="O4" s="106" t="s">
        <v>73</v>
      </c>
      <c r="P4" s="106" t="s">
        <v>74</v>
      </c>
      <c r="Q4" s="106" t="s">
        <v>75</v>
      </c>
      <c r="R4" s="106" t="s">
        <v>47</v>
      </c>
      <c r="S4" s="106" t="s">
        <v>158</v>
      </c>
      <c r="U4" s="114">
        <v>3</v>
      </c>
      <c r="V4" s="114" t="s">
        <v>54</v>
      </c>
    </row>
    <row r="5" spans="1:23" s="32" customFormat="1" ht="25.5" x14ac:dyDescent="0.2">
      <c r="A5" s="33" t="s">
        <v>160</v>
      </c>
      <c r="B5" s="32" t="s">
        <v>270</v>
      </c>
      <c r="C5" s="28" t="s">
        <v>77</v>
      </c>
      <c r="D5" s="27" t="s">
        <v>157</v>
      </c>
      <c r="E5" s="27" t="s">
        <v>157</v>
      </c>
      <c r="F5" s="27" t="s">
        <v>157</v>
      </c>
      <c r="G5" s="27" t="s">
        <v>157</v>
      </c>
      <c r="H5" s="27" t="s">
        <v>157</v>
      </c>
      <c r="I5" s="27" t="s">
        <v>157</v>
      </c>
      <c r="J5" s="27" t="s">
        <v>157</v>
      </c>
      <c r="K5" s="28" t="s">
        <v>202</v>
      </c>
      <c r="L5" s="27" t="s">
        <v>203</v>
      </c>
      <c r="M5" s="27" t="s">
        <v>64</v>
      </c>
      <c r="N5" s="27" t="s">
        <v>64</v>
      </c>
      <c r="O5" s="27" t="s">
        <v>64</v>
      </c>
      <c r="P5" s="27" t="s">
        <v>64</v>
      </c>
      <c r="Q5" s="27" t="s">
        <v>64</v>
      </c>
      <c r="R5" s="28" t="s">
        <v>64</v>
      </c>
      <c r="S5" s="28" t="s">
        <v>70</v>
      </c>
      <c r="U5" s="126">
        <v>4</v>
      </c>
      <c r="V5" s="114" t="s">
        <v>55</v>
      </c>
      <c r="W5" s="32" t="str">
        <f>"INSERT INTO template_29_specification(A,B,C,D,E,F,G,H,I,J,K,L,M,N,O,P,Q,R,S,T,U,V) VALUES('"&amp;A5&amp;"','"&amp;B5&amp;"','"&amp;C5&amp;"','"&amp;D5&amp;"','"&amp;E5&amp;"','"&amp;F5&amp;"','"&amp;G5&amp;"','"&amp;H5&amp;"','"&amp;I5&amp;"','"&amp;J5&amp;"','"&amp;K5&amp;"','"&amp;L5&amp;"','"&amp;M5&amp;"','"&amp;N5&amp;"','"&amp;O5&amp;"','"&amp;P5&amp;"','"&amp;Q5&amp;"','"&amp;R5&amp;"','"&amp;S5&amp;"','"&amp;T5&amp;"','"&amp;U5&amp;"','"&amp;V5&amp;"');"</f>
        <v>INSERT INTO template_29_specification(A,B,C,D,E,F,G,H,I,J,K,L,M,N,O,P,Q,R,S,T,U,V) VALUES('Mechanical Cmpts in Contact w Discs (non EN Plated) to be cleaned','20800010-100 Rev.BE','µg/cm2','&lt; 0.1','&lt; 0.1','&lt; 0.1','&lt; 0.1','&lt; 0.1','&lt; 0.1','&lt; 0.1','&lt; 0.20','&lt; 0.2','NA','NA','NA','NA','NA','NA','N','','4','SO4');</v>
      </c>
    </row>
    <row r="6" spans="1:23" s="32" customFormat="1" ht="25.5" x14ac:dyDescent="0.2">
      <c r="A6" s="33" t="s">
        <v>159</v>
      </c>
      <c r="B6" s="32" t="str">
        <f>B5</f>
        <v>20800010-100 Rev.BE</v>
      </c>
      <c r="C6" s="28" t="s">
        <v>77</v>
      </c>
      <c r="D6" s="27" t="s">
        <v>127</v>
      </c>
      <c r="E6" s="27" t="s">
        <v>128</v>
      </c>
      <c r="F6" s="27" t="s">
        <v>128</v>
      </c>
      <c r="G6" s="27" t="s">
        <v>128</v>
      </c>
      <c r="H6" s="27" t="s">
        <v>128</v>
      </c>
      <c r="I6" s="27" t="s">
        <v>128</v>
      </c>
      <c r="J6" s="27" t="s">
        <v>128</v>
      </c>
      <c r="K6" s="28" t="s">
        <v>123</v>
      </c>
      <c r="L6" s="27" t="s">
        <v>123</v>
      </c>
      <c r="M6" s="27" t="s">
        <v>64</v>
      </c>
      <c r="N6" s="27" t="s">
        <v>64</v>
      </c>
      <c r="O6" s="27" t="s">
        <v>64</v>
      </c>
      <c r="P6" s="27" t="s">
        <v>64</v>
      </c>
      <c r="Q6" s="27" t="s">
        <v>64</v>
      </c>
      <c r="R6" s="28" t="s">
        <v>64</v>
      </c>
      <c r="S6" s="28" t="s">
        <v>70</v>
      </c>
      <c r="U6" s="114">
        <v>5</v>
      </c>
      <c r="V6" s="114" t="s">
        <v>56</v>
      </c>
      <c r="W6" s="32" t="str">
        <f t="shared" ref="W6:W69" si="0">"INSERT INTO template_29_specification(A,B,C,D,E,F,G,H,I,J,K,L,M,N,O,P,Q,R,S,T,U,V) VALUES('"&amp;A6&amp;"','"&amp;B6&amp;"','"&amp;C6&amp;"','"&amp;D6&amp;"','"&amp;E6&amp;"','"&amp;F6&amp;"','"&amp;G6&amp;"','"&amp;H6&amp;"','"&amp;I6&amp;"','"&amp;J6&amp;"','"&amp;K6&amp;"','"&amp;L6&amp;"','"&amp;M6&amp;"','"&amp;N6&amp;"','"&amp;O6&amp;"','"&amp;P6&amp;"','"&amp;Q6&amp;"','"&amp;R6&amp;"','"&amp;S6&amp;"','"&amp;T6&amp;"','"&amp;U6&amp;"','"&amp;V6&amp;"');"</f>
        <v>INSERT INTO template_29_specification(A,B,C,D,E,F,G,H,I,J,K,L,M,N,O,P,Q,R,S,T,U,V) VALUES('Mechanical Cmpts in Contact w Discs (non EN Plated) to be used directly in cleanroom','20800010-100 Rev.BE','µg/cm2','&lt;0.03','&lt;0.05','&lt;0.05','&lt;0.05','&lt;0.05','&lt;0.05','&lt;0.05','&lt;0.1','&lt;0.1','NA','NA','NA','NA','NA','NA','N','','5','Br');</v>
      </c>
    </row>
    <row r="7" spans="1:23" s="32" customFormat="1" ht="25.5" x14ac:dyDescent="0.2">
      <c r="A7" s="33" t="s">
        <v>165</v>
      </c>
      <c r="B7" s="32" t="str">
        <f>B6</f>
        <v>20800010-100 Rev.BE</v>
      </c>
      <c r="C7" s="28" t="s">
        <v>121</v>
      </c>
      <c r="D7" s="27" t="s">
        <v>123</v>
      </c>
      <c r="E7" s="27" t="s">
        <v>123</v>
      </c>
      <c r="F7" s="27" t="s">
        <v>123</v>
      </c>
      <c r="G7" s="27" t="s">
        <v>123</v>
      </c>
      <c r="H7" s="27" t="s">
        <v>123</v>
      </c>
      <c r="I7" s="27" t="s">
        <v>123</v>
      </c>
      <c r="J7" s="116" t="s">
        <v>129</v>
      </c>
      <c r="K7" s="28" t="s">
        <v>205</v>
      </c>
      <c r="L7" s="27" t="s">
        <v>122</v>
      </c>
      <c r="M7" s="27" t="s">
        <v>64</v>
      </c>
      <c r="N7" s="27" t="s">
        <v>64</v>
      </c>
      <c r="O7" s="27" t="s">
        <v>64</v>
      </c>
      <c r="P7" s="27" t="s">
        <v>64</v>
      </c>
      <c r="Q7" s="27" t="s">
        <v>64</v>
      </c>
      <c r="R7" s="28" t="s">
        <v>64</v>
      </c>
      <c r="S7" s="28" t="s">
        <v>69</v>
      </c>
      <c r="U7" s="126">
        <v>6</v>
      </c>
      <c r="V7" s="114" t="s">
        <v>57</v>
      </c>
      <c r="W7" s="32" t="str">
        <f t="shared" si="0"/>
        <v>INSERT INTO template_29_specification(A,B,C,D,E,F,G,H,I,J,K,L,M,N,O,P,Q,R,S,T,U,V) VALUES('Mechanical Cmpts in Contact w Discs (EN Plated) to be cleaned','20800010-100 Rev.BE','µg/cm2','&lt;0.1','&lt;0.1','&lt;0.1','&lt;0.1','&lt;0.1','&lt;0.1','&lt;0.15','&lt;0.2 (excluded PO4)','&lt;0.2','NA','NA','NA','NA','NA','NA','Y','','6','F');</v>
      </c>
    </row>
    <row r="8" spans="1:23" s="32" customFormat="1" ht="25.5" x14ac:dyDescent="0.2">
      <c r="A8" s="33" t="s">
        <v>166</v>
      </c>
      <c r="B8" s="32" t="str">
        <f>B7</f>
        <v>20800010-100 Rev.BE</v>
      </c>
      <c r="C8" s="28" t="s">
        <v>121</v>
      </c>
      <c r="D8" s="27" t="s">
        <v>127</v>
      </c>
      <c r="E8" s="27" t="s">
        <v>128</v>
      </c>
      <c r="F8" s="27" t="s">
        <v>128</v>
      </c>
      <c r="G8" s="27" t="s">
        <v>128</v>
      </c>
      <c r="H8" s="27" t="s">
        <v>128</v>
      </c>
      <c r="I8" s="27" t="s">
        <v>128</v>
      </c>
      <c r="J8" s="116" t="s">
        <v>129</v>
      </c>
      <c r="K8" s="28" t="s">
        <v>206</v>
      </c>
      <c r="L8" s="27" t="s">
        <v>123</v>
      </c>
      <c r="M8" s="27" t="s">
        <v>64</v>
      </c>
      <c r="N8" s="27" t="s">
        <v>64</v>
      </c>
      <c r="O8" s="27" t="s">
        <v>64</v>
      </c>
      <c r="P8" s="27" t="s">
        <v>64</v>
      </c>
      <c r="Q8" s="27" t="s">
        <v>64</v>
      </c>
      <c r="R8" s="28" t="s">
        <v>64</v>
      </c>
      <c r="S8" s="28" t="s">
        <v>69</v>
      </c>
      <c r="U8" s="114">
        <v>7</v>
      </c>
      <c r="V8" s="114" t="s">
        <v>58</v>
      </c>
      <c r="W8" s="32" t="str">
        <f t="shared" si="0"/>
        <v>INSERT INTO template_29_specification(A,B,C,D,E,F,G,H,I,J,K,L,M,N,O,P,Q,R,S,T,U,V) VALUES('Mechanical Cmpts in Contact w Discs (EN Plated) to be used directly in cleanroom','20800010-100 Rev.BE','µg/cm2','&lt;0.03','&lt;0.05','&lt;0.05','&lt;0.05','&lt;0.05','&lt;0.05','&lt;0.15','&lt;0.1 (excluded PO4)','&lt;0.1','NA','NA','NA','NA','NA','NA','Y','','7','Cl');</v>
      </c>
    </row>
    <row r="9" spans="1:23" s="32" customFormat="1" ht="25.5" x14ac:dyDescent="0.2">
      <c r="A9" s="33" t="s">
        <v>260</v>
      </c>
      <c r="B9" s="32" t="str">
        <f>B8</f>
        <v>20800010-100 Rev.BE</v>
      </c>
      <c r="C9" s="28" t="s">
        <v>121</v>
      </c>
      <c r="D9" s="27" t="s">
        <v>123</v>
      </c>
      <c r="E9" s="27" t="s">
        <v>123</v>
      </c>
      <c r="F9" s="27" t="s">
        <v>123</v>
      </c>
      <c r="G9" s="27" t="s">
        <v>123</v>
      </c>
      <c r="H9" s="27" t="s">
        <v>123</v>
      </c>
      <c r="I9" s="27" t="s">
        <v>123</v>
      </c>
      <c r="J9" s="117" t="s">
        <v>262</v>
      </c>
      <c r="K9" s="28" t="s">
        <v>205</v>
      </c>
      <c r="L9" s="27" t="s">
        <v>122</v>
      </c>
      <c r="M9" s="27" t="s">
        <v>64</v>
      </c>
      <c r="N9" s="27" t="s">
        <v>64</v>
      </c>
      <c r="O9" s="27" t="s">
        <v>64</v>
      </c>
      <c r="P9" s="27" t="s">
        <v>64</v>
      </c>
      <c r="Q9" s="27" t="s">
        <v>64</v>
      </c>
      <c r="R9" s="28" t="s">
        <v>64</v>
      </c>
      <c r="S9" s="28" t="s">
        <v>69</v>
      </c>
      <c r="U9" s="126">
        <v>6</v>
      </c>
      <c r="V9" s="114" t="s">
        <v>57</v>
      </c>
      <c r="W9" s="32" t="str">
        <f t="shared" si="0"/>
        <v>INSERT INTO template_29_specification(A,B,C,D,E,F,G,H,I,J,K,L,M,N,O,P,Q,R,S,T,U,V) VALUES('Mechanical Cmpts in Contact w Discs (DDG EN Plated) to be cleaned','20800010-100 Rev.BE','µg/cm2','&lt;0.1','&lt;0.1','&lt;0.1','&lt;0.1','&lt;0.1','&lt;0.1','&lt;0.9','&lt;0.2 (excluded PO4)','&lt;0.2','NA','NA','NA','NA','NA','NA','Y','','6','F');</v>
      </c>
    </row>
    <row r="10" spans="1:23" s="32" customFormat="1" ht="25.5" x14ac:dyDescent="0.2">
      <c r="A10" s="33" t="s">
        <v>261</v>
      </c>
      <c r="B10" s="32" t="str">
        <f>B9</f>
        <v>20800010-100 Rev.BE</v>
      </c>
      <c r="C10" s="28" t="s">
        <v>121</v>
      </c>
      <c r="D10" s="27" t="s">
        <v>127</v>
      </c>
      <c r="E10" s="27" t="s">
        <v>128</v>
      </c>
      <c r="F10" s="27" t="s">
        <v>128</v>
      </c>
      <c r="G10" s="27" t="s">
        <v>128</v>
      </c>
      <c r="H10" s="27" t="s">
        <v>128</v>
      </c>
      <c r="I10" s="27" t="s">
        <v>128</v>
      </c>
      <c r="J10" s="117" t="s">
        <v>263</v>
      </c>
      <c r="K10" s="28" t="s">
        <v>206</v>
      </c>
      <c r="L10" s="27" t="s">
        <v>123</v>
      </c>
      <c r="M10" s="27" t="s">
        <v>64</v>
      </c>
      <c r="N10" s="27" t="s">
        <v>64</v>
      </c>
      <c r="O10" s="27" t="s">
        <v>64</v>
      </c>
      <c r="P10" s="27" t="s">
        <v>64</v>
      </c>
      <c r="Q10" s="27" t="s">
        <v>64</v>
      </c>
      <c r="R10" s="28" t="s">
        <v>64</v>
      </c>
      <c r="S10" s="28" t="s">
        <v>69</v>
      </c>
      <c r="U10" s="114">
        <v>7</v>
      </c>
      <c r="V10" s="114" t="s">
        <v>58</v>
      </c>
      <c r="W10" s="32" t="str">
        <f t="shared" si="0"/>
        <v>INSERT INTO template_29_specification(A,B,C,D,E,F,G,H,I,J,K,L,M,N,O,P,Q,R,S,T,U,V) VALUES('Mechanical Cmpts in Contact w Discs (DDG EN Plated) to be used directly in cleanroom','20800010-100 Rev.BE','µg/cm2','&lt;0.03','&lt;0.05','&lt;0.05','&lt;0.05','&lt;0.05','&lt;0.05','&lt;0.48','&lt;0.1 (excluded PO4)','&lt;0.1','NA','NA','NA','NA','NA','NA','Y','','7','Cl');</v>
      </c>
    </row>
    <row r="11" spans="1:23" s="32" customFormat="1" ht="15.95" customHeight="1" x14ac:dyDescent="0.2">
      <c r="A11" s="33" t="s">
        <v>162</v>
      </c>
      <c r="B11" s="32" t="s">
        <v>271</v>
      </c>
      <c r="C11" s="28" t="s">
        <v>121</v>
      </c>
      <c r="D11" s="27" t="s">
        <v>127</v>
      </c>
      <c r="E11" s="27" t="s">
        <v>128</v>
      </c>
      <c r="F11" s="27" t="s">
        <v>128</v>
      </c>
      <c r="G11" s="27" t="s">
        <v>128</v>
      </c>
      <c r="H11" s="27" t="s">
        <v>128</v>
      </c>
      <c r="I11" s="27" t="s">
        <v>128</v>
      </c>
      <c r="J11" s="27" t="s">
        <v>128</v>
      </c>
      <c r="K11" s="28" t="s">
        <v>122</v>
      </c>
      <c r="L11" s="27" t="s">
        <v>123</v>
      </c>
      <c r="M11" s="27" t="s">
        <v>64</v>
      </c>
      <c r="N11" s="27" t="s">
        <v>64</v>
      </c>
      <c r="O11" s="27" t="s">
        <v>64</v>
      </c>
      <c r="P11" s="27" t="s">
        <v>64</v>
      </c>
      <c r="Q11" s="27" t="s">
        <v>64</v>
      </c>
      <c r="R11" s="28" t="s">
        <v>64</v>
      </c>
      <c r="S11" s="28" t="s">
        <v>70</v>
      </c>
      <c r="U11" s="126">
        <v>8</v>
      </c>
      <c r="V11" s="114" t="s">
        <v>59</v>
      </c>
      <c r="W11" s="32" t="str">
        <f t="shared" si="0"/>
        <v>INSERT INTO template_29_specification(A,B,C,D,E,F,G,H,I,J,K,L,M,N,O,P,Q,R,S,T,U,V) VALUES('Head Stack Ass'y (HSA)','20800010-110 Rev.BE','µg/cm2','&lt;0.03','&lt;0.05','&lt;0.05','&lt;0.05','&lt;0.05','&lt;0.05','&lt;0.05','&lt;0.2','&lt;0.1','NA','NA','NA','NA','NA','NA','N','','8','NO3');</v>
      </c>
    </row>
    <row r="12" spans="1:23" s="32" customFormat="1" ht="15.95" customHeight="1" x14ac:dyDescent="0.2">
      <c r="A12" s="33" t="s">
        <v>167</v>
      </c>
      <c r="B12" s="32" t="str">
        <f>$B$11</f>
        <v>20800010-110 Rev.BE</v>
      </c>
      <c r="C12" s="28" t="s">
        <v>121</v>
      </c>
      <c r="D12" s="27" t="s">
        <v>127</v>
      </c>
      <c r="E12" s="27" t="s">
        <v>128</v>
      </c>
      <c r="F12" s="27" t="s">
        <v>128</v>
      </c>
      <c r="G12" s="27" t="s">
        <v>128</v>
      </c>
      <c r="H12" s="27" t="s">
        <v>128</v>
      </c>
      <c r="I12" s="27" t="s">
        <v>128</v>
      </c>
      <c r="J12" s="116" t="s">
        <v>129</v>
      </c>
      <c r="K12" s="28" t="s">
        <v>205</v>
      </c>
      <c r="L12" s="27" t="s">
        <v>123</v>
      </c>
      <c r="M12" s="27" t="s">
        <v>64</v>
      </c>
      <c r="N12" s="27" t="s">
        <v>64</v>
      </c>
      <c r="O12" s="27" t="s">
        <v>64</v>
      </c>
      <c r="P12" s="27" t="s">
        <v>64</v>
      </c>
      <c r="Q12" s="27" t="s">
        <v>64</v>
      </c>
      <c r="R12" s="28" t="s">
        <v>64</v>
      </c>
      <c r="S12" s="28" t="s">
        <v>69</v>
      </c>
      <c r="U12" s="114">
        <v>9</v>
      </c>
      <c r="V12" s="114" t="s">
        <v>60</v>
      </c>
      <c r="W12" s="32" t="str">
        <f t="shared" si="0"/>
        <v>INSERT INTO template_29_specification(A,B,C,D,E,F,G,H,I,J,K,L,M,N,O,P,Q,R,S,T,U,V) VALUES('Head Stack Assy (HSA) (EN Plated)','20800010-110 Rev.BE','µg/cm2','&lt;0.03','&lt;0.05','&lt;0.05','&lt;0.05','&lt;0.05','&lt;0.05','&lt;0.15','&lt;0.2 (excluded PO4)','&lt;0.1','NA','NA','NA','NA','NA','NA','Y','','9','NO2');</v>
      </c>
    </row>
    <row r="13" spans="1:23" s="32" customFormat="1" ht="25.5" x14ac:dyDescent="0.2">
      <c r="A13" s="33" t="s">
        <v>164</v>
      </c>
      <c r="B13" s="32" t="s">
        <v>272</v>
      </c>
      <c r="C13" s="28" t="s">
        <v>121</v>
      </c>
      <c r="D13" s="27" t="s">
        <v>123</v>
      </c>
      <c r="E13" s="27" t="s">
        <v>123</v>
      </c>
      <c r="F13" s="27" t="s">
        <v>123</v>
      </c>
      <c r="G13" s="27" t="s">
        <v>123</v>
      </c>
      <c r="H13" s="27" t="s">
        <v>123</v>
      </c>
      <c r="I13" s="27" t="s">
        <v>123</v>
      </c>
      <c r="J13" s="27" t="s">
        <v>123</v>
      </c>
      <c r="K13" s="28" t="s">
        <v>122</v>
      </c>
      <c r="L13" s="27" t="s">
        <v>122</v>
      </c>
      <c r="M13" s="27" t="s">
        <v>64</v>
      </c>
      <c r="N13" s="27" t="s">
        <v>64</v>
      </c>
      <c r="O13" s="27" t="s">
        <v>64</v>
      </c>
      <c r="P13" s="27" t="s">
        <v>64</v>
      </c>
      <c r="Q13" s="27" t="s">
        <v>64</v>
      </c>
      <c r="R13" s="28" t="s">
        <v>64</v>
      </c>
      <c r="S13" s="28" t="s">
        <v>70</v>
      </c>
      <c r="U13" s="126">
        <v>10</v>
      </c>
      <c r="V13" s="114" t="s">
        <v>61</v>
      </c>
      <c r="W13" s="32" t="str">
        <f t="shared" si="0"/>
        <v>INSERT INTO template_29_specification(A,B,C,D,E,F,G,H,I,J,K,L,M,N,O,P,Q,R,S,T,U,V) VALUES('Mechanical Cmpts Not in Contact w Discs (non EN, non FC) to be cleaned','20800010-120 Rev.BE','µg/cm2','&lt;0.1','&lt;0.1','&lt;0.1','&lt;0.1','&lt;0.1','&lt;0.1','&lt;0.1','&lt;0.2','&lt;0.2','NA','NA','NA','NA','NA','NA','N','','10','PO4');</v>
      </c>
    </row>
    <row r="14" spans="1:23" s="32" customFormat="1" ht="25.5" x14ac:dyDescent="0.2">
      <c r="A14" s="33" t="s">
        <v>163</v>
      </c>
      <c r="B14" s="32" t="str">
        <f>$B$13</f>
        <v>20800010-120 Rev.BE</v>
      </c>
      <c r="C14" s="28" t="s">
        <v>121</v>
      </c>
      <c r="D14" s="27" t="s">
        <v>127</v>
      </c>
      <c r="E14" s="27" t="s">
        <v>128</v>
      </c>
      <c r="F14" s="27" t="s">
        <v>128</v>
      </c>
      <c r="G14" s="27" t="s">
        <v>128</v>
      </c>
      <c r="H14" s="27" t="s">
        <v>128</v>
      </c>
      <c r="I14" s="27" t="s">
        <v>128</v>
      </c>
      <c r="J14" s="27" t="s">
        <v>128</v>
      </c>
      <c r="K14" s="28" t="s">
        <v>122</v>
      </c>
      <c r="L14" s="27" t="s">
        <v>123</v>
      </c>
      <c r="M14" s="27" t="s">
        <v>64</v>
      </c>
      <c r="N14" s="27" t="s">
        <v>64</v>
      </c>
      <c r="O14" s="27" t="s">
        <v>64</v>
      </c>
      <c r="P14" s="27" t="s">
        <v>64</v>
      </c>
      <c r="Q14" s="27" t="s">
        <v>64</v>
      </c>
      <c r="R14" s="28" t="s">
        <v>64</v>
      </c>
      <c r="S14" s="28" t="s">
        <v>70</v>
      </c>
      <c r="U14" s="114">
        <v>11</v>
      </c>
      <c r="V14" s="114" t="s">
        <v>63</v>
      </c>
      <c r="W14" s="32" t="str">
        <f t="shared" si="0"/>
        <v>INSERT INTO template_29_specification(A,B,C,D,E,F,G,H,I,J,K,L,M,N,O,P,Q,R,S,T,U,V) VALUES('Mechanical Cmpts Not in Contact w Discs (non EN, non FC) to be used directly in the cleanroom','20800010-120 Rev.BE','µg/cm2','&lt;0.03','&lt;0.05','&lt;0.05','&lt;0.05','&lt;0.05','&lt;0.05','&lt;0.05','&lt;0.2','&lt;0.1','NA','NA','NA','NA','NA','NA','N','','11','Total');</v>
      </c>
    </row>
    <row r="15" spans="1:23" s="32" customFormat="1" ht="25.5" x14ac:dyDescent="0.2">
      <c r="A15" s="33" t="s">
        <v>168</v>
      </c>
      <c r="B15" s="32" t="str">
        <f t="shared" ref="B15:B20" si="1">$B$13</f>
        <v>20800010-120 Rev.BE</v>
      </c>
      <c r="C15" s="28" t="s">
        <v>121</v>
      </c>
      <c r="D15" s="27" t="s">
        <v>123</v>
      </c>
      <c r="E15" s="27" t="s">
        <v>123</v>
      </c>
      <c r="F15" s="27" t="s">
        <v>123</v>
      </c>
      <c r="G15" s="27" t="s">
        <v>123</v>
      </c>
      <c r="H15" s="27" t="s">
        <v>123</v>
      </c>
      <c r="I15" s="27" t="s">
        <v>123</v>
      </c>
      <c r="J15" s="116" t="s">
        <v>129</v>
      </c>
      <c r="K15" s="28" t="s">
        <v>205</v>
      </c>
      <c r="L15" s="27" t="s">
        <v>122</v>
      </c>
      <c r="M15" s="27" t="s">
        <v>64</v>
      </c>
      <c r="N15" s="27" t="s">
        <v>64</v>
      </c>
      <c r="O15" s="27" t="s">
        <v>64</v>
      </c>
      <c r="P15" s="27" t="s">
        <v>64</v>
      </c>
      <c r="Q15" s="27" t="s">
        <v>64</v>
      </c>
      <c r="R15" s="28" t="s">
        <v>64</v>
      </c>
      <c r="S15" s="28" t="s">
        <v>69</v>
      </c>
      <c r="U15" s="126">
        <v>12</v>
      </c>
      <c r="V15" s="114" t="s">
        <v>62</v>
      </c>
      <c r="W15" s="32" t="str">
        <f t="shared" si="0"/>
        <v>INSERT INTO template_29_specification(A,B,C,D,E,F,G,H,I,J,K,L,M,N,O,P,Q,R,S,T,U,V) VALUES('Mechanical Cmpts Not in Contact w Discs (EN Plated, non FC) to be Cleaned','20800010-120 Rev.BE','µg/cm2','&lt;0.1','&lt;0.1','&lt;0.1','&lt;0.1','&lt;0.1','&lt;0.1','&lt;0.15','&lt;0.2 (excluded PO4)','&lt;0.2','NA','NA','NA','NA','NA','NA','Y','','12','NH4');</v>
      </c>
    </row>
    <row r="16" spans="1:23" s="32" customFormat="1" ht="38.25" x14ac:dyDescent="0.2">
      <c r="A16" s="33" t="s">
        <v>169</v>
      </c>
      <c r="B16" s="32" t="str">
        <f t="shared" si="1"/>
        <v>20800010-120 Rev.BE</v>
      </c>
      <c r="C16" s="28" t="s">
        <v>121</v>
      </c>
      <c r="D16" s="27" t="s">
        <v>127</v>
      </c>
      <c r="E16" s="27" t="s">
        <v>128</v>
      </c>
      <c r="F16" s="27" t="s">
        <v>128</v>
      </c>
      <c r="G16" s="27" t="s">
        <v>128</v>
      </c>
      <c r="H16" s="27" t="s">
        <v>128</v>
      </c>
      <c r="I16" s="27" t="s">
        <v>128</v>
      </c>
      <c r="J16" s="116" t="s">
        <v>129</v>
      </c>
      <c r="K16" s="28" t="s">
        <v>205</v>
      </c>
      <c r="L16" s="27" t="s">
        <v>123</v>
      </c>
      <c r="M16" s="27" t="s">
        <v>64</v>
      </c>
      <c r="N16" s="27" t="s">
        <v>64</v>
      </c>
      <c r="O16" s="27" t="s">
        <v>64</v>
      </c>
      <c r="P16" s="27" t="s">
        <v>64</v>
      </c>
      <c r="Q16" s="27" t="s">
        <v>64</v>
      </c>
      <c r="R16" s="28" t="s">
        <v>64</v>
      </c>
      <c r="S16" s="28" t="s">
        <v>69</v>
      </c>
      <c r="U16" s="114">
        <v>13</v>
      </c>
      <c r="V16" s="114" t="s">
        <v>120</v>
      </c>
      <c r="W16" s="32" t="str">
        <f t="shared" si="0"/>
        <v>INSERT INTO template_29_specification(A,B,C,D,E,F,G,H,I,J,K,L,M,N,O,P,Q,R,S,T,U,V) VALUES('Mechanical Cmpts Not in Contact w Discs (EN Plated, non FC) to be used Directly in the cleanroom','20800010-120 Rev.BE','µg/cm2','&lt;0.03','&lt;0.05','&lt;0.05','&lt;0.05','&lt;0.05','&lt;0.05','&lt;0.15','&lt;0.2 (excluded PO4)','&lt;0.1','NA','NA','NA','NA','NA','NA','Y','','13','Li');</v>
      </c>
    </row>
    <row r="17" spans="1:31" s="32" customFormat="1" ht="38.25" x14ac:dyDescent="0.2">
      <c r="A17" s="33" t="s">
        <v>170</v>
      </c>
      <c r="B17" s="32" t="str">
        <f t="shared" si="1"/>
        <v>20800010-120 Rev.BE</v>
      </c>
      <c r="C17" s="28" t="s">
        <v>121</v>
      </c>
      <c r="D17" s="27" t="s">
        <v>123</v>
      </c>
      <c r="E17" s="27" t="s">
        <v>123</v>
      </c>
      <c r="F17" s="117" t="s">
        <v>125</v>
      </c>
      <c r="G17" s="27" t="s">
        <v>123</v>
      </c>
      <c r="H17" s="27" t="s">
        <v>123</v>
      </c>
      <c r="I17" s="27" t="s">
        <v>123</v>
      </c>
      <c r="J17" s="27" t="s">
        <v>123</v>
      </c>
      <c r="K17" s="28" t="s">
        <v>122</v>
      </c>
      <c r="L17" s="27" t="s">
        <v>122</v>
      </c>
      <c r="M17" s="27" t="s">
        <v>64</v>
      </c>
      <c r="N17" s="27" t="s">
        <v>64</v>
      </c>
      <c r="O17" s="27" t="s">
        <v>64</v>
      </c>
      <c r="P17" s="27" t="s">
        <v>64</v>
      </c>
      <c r="Q17" s="27" t="s">
        <v>64</v>
      </c>
      <c r="R17" s="28" t="s">
        <v>64</v>
      </c>
      <c r="S17" s="28" t="s">
        <v>70</v>
      </c>
      <c r="U17" s="126">
        <v>14</v>
      </c>
      <c r="V17" s="114" t="s">
        <v>72</v>
      </c>
      <c r="W17" s="32" t="str">
        <f t="shared" si="0"/>
        <v>INSERT INTO template_29_specification(A,B,C,D,E,F,G,H,I,J,K,L,M,N,O,P,Q,R,S,T,U,V) VALUES('Mechanical Cmpts Not in Contact with Discs (non EN Plated, fluorocarbon mat'l) Parts to be Cleaned','20800010-120 Rev.BE','µg/cm2','&lt;0.1','&lt;0.1','&lt;0.5','&lt;0.1','&lt;0.1','&lt;0.1','&lt;0.1','&lt;0.2','&lt;0.2','NA','NA','NA','NA','NA','NA','N','','14','Ca');</v>
      </c>
    </row>
    <row r="18" spans="1:31" s="32" customFormat="1" ht="38.25" x14ac:dyDescent="0.2">
      <c r="A18" s="33" t="s">
        <v>171</v>
      </c>
      <c r="B18" s="32" t="str">
        <f t="shared" si="1"/>
        <v>20800010-120 Rev.BE</v>
      </c>
      <c r="C18" s="28" t="s">
        <v>121</v>
      </c>
      <c r="D18" s="27" t="s">
        <v>127</v>
      </c>
      <c r="E18" s="27" t="s">
        <v>128</v>
      </c>
      <c r="F18" s="117" t="s">
        <v>123</v>
      </c>
      <c r="G18" s="27" t="s">
        <v>128</v>
      </c>
      <c r="H18" s="27" t="s">
        <v>128</v>
      </c>
      <c r="I18" s="27" t="s">
        <v>128</v>
      </c>
      <c r="J18" s="27" t="s">
        <v>128</v>
      </c>
      <c r="K18" s="28" t="s">
        <v>122</v>
      </c>
      <c r="L18" s="27" t="s">
        <v>123</v>
      </c>
      <c r="M18" s="27" t="s">
        <v>64</v>
      </c>
      <c r="N18" s="27" t="s">
        <v>64</v>
      </c>
      <c r="O18" s="27" t="s">
        <v>64</v>
      </c>
      <c r="P18" s="27" t="s">
        <v>64</v>
      </c>
      <c r="Q18" s="27" t="s">
        <v>64</v>
      </c>
      <c r="R18" s="28" t="s">
        <v>64</v>
      </c>
      <c r="S18" s="28" t="s">
        <v>70</v>
      </c>
      <c r="U18" s="114">
        <v>15</v>
      </c>
      <c r="V18" s="114" t="s">
        <v>73</v>
      </c>
      <c r="W18" s="32" t="str">
        <f t="shared" si="0"/>
        <v>INSERT INTO template_29_specification(A,B,C,D,E,F,G,H,I,J,K,L,M,N,O,P,Q,R,S,T,U,V) VALUES('Mechanical Cmpts Not in Contact w Discs (non EN Plated, flurocarbon material) to be used Directly in the cleanroom','20800010-120 Rev.BE','µg/cm2','&lt;0.03','&lt;0.05','&lt;0.1','&lt;0.05','&lt;0.05','&lt;0.05','&lt;0.05','&lt;0.2','&lt;0.1','NA','NA','NA','NA','NA','NA','N','','15','K');</v>
      </c>
    </row>
    <row r="19" spans="1:31" s="32" customFormat="1" ht="25.5" x14ac:dyDescent="0.2">
      <c r="A19" s="33" t="s">
        <v>172</v>
      </c>
      <c r="B19" s="32" t="str">
        <f t="shared" si="1"/>
        <v>20800010-120 Rev.BE</v>
      </c>
      <c r="C19" s="28" t="s">
        <v>121</v>
      </c>
      <c r="D19" s="27" t="s">
        <v>123</v>
      </c>
      <c r="E19" s="27" t="s">
        <v>123</v>
      </c>
      <c r="F19" s="117" t="s">
        <v>125</v>
      </c>
      <c r="G19" s="27" t="s">
        <v>123</v>
      </c>
      <c r="H19" s="27" t="s">
        <v>123</v>
      </c>
      <c r="I19" s="27" t="s">
        <v>123</v>
      </c>
      <c r="J19" s="118" t="s">
        <v>129</v>
      </c>
      <c r="K19" s="28" t="s">
        <v>205</v>
      </c>
      <c r="L19" s="27" t="s">
        <v>122</v>
      </c>
      <c r="M19" s="27" t="s">
        <v>64</v>
      </c>
      <c r="N19" s="27" t="s">
        <v>64</v>
      </c>
      <c r="O19" s="27" t="s">
        <v>64</v>
      </c>
      <c r="P19" s="27" t="s">
        <v>64</v>
      </c>
      <c r="Q19" s="27" t="s">
        <v>64</v>
      </c>
      <c r="R19" s="28" t="s">
        <v>64</v>
      </c>
      <c r="S19" s="28" t="s">
        <v>69</v>
      </c>
      <c r="U19" s="126">
        <v>16</v>
      </c>
      <c r="V19" s="114" t="s">
        <v>74</v>
      </c>
      <c r="W19" s="32" t="str">
        <f t="shared" si="0"/>
        <v>INSERT INTO template_29_specification(A,B,C,D,E,F,G,H,I,J,K,L,M,N,O,P,Q,R,S,T,U,V) VALUES('Mechanical Cmpts Not in Contact w Discs (EN Plated, fluorocarbon material) to be Cleaned','20800010-120 Rev.BE','µg/cm2','&lt;0.1','&lt;0.1','&lt;0.5','&lt;0.1','&lt;0.1','&lt;0.1','&lt;0.15','&lt;0.2 (excluded PO4)','&lt;0.2','NA','NA','NA','NA','NA','NA','Y','','16','Na');</v>
      </c>
    </row>
    <row r="20" spans="1:31" s="32" customFormat="1" ht="38.25" x14ac:dyDescent="0.2">
      <c r="A20" s="33" t="s">
        <v>173</v>
      </c>
      <c r="B20" s="32" t="str">
        <f t="shared" si="1"/>
        <v>20800010-120 Rev.BE</v>
      </c>
      <c r="C20" s="28" t="s">
        <v>121</v>
      </c>
      <c r="D20" s="27" t="s">
        <v>127</v>
      </c>
      <c r="E20" s="27" t="s">
        <v>128</v>
      </c>
      <c r="F20" s="117" t="s">
        <v>123</v>
      </c>
      <c r="G20" s="27" t="s">
        <v>128</v>
      </c>
      <c r="H20" s="27" t="s">
        <v>128</v>
      </c>
      <c r="I20" s="27" t="s">
        <v>128</v>
      </c>
      <c r="J20" s="118" t="s">
        <v>129</v>
      </c>
      <c r="K20" s="28" t="s">
        <v>130</v>
      </c>
      <c r="L20" s="27" t="s">
        <v>123</v>
      </c>
      <c r="M20" s="27" t="s">
        <v>64</v>
      </c>
      <c r="N20" s="27" t="s">
        <v>64</v>
      </c>
      <c r="O20" s="27" t="s">
        <v>64</v>
      </c>
      <c r="P20" s="27" t="s">
        <v>64</v>
      </c>
      <c r="Q20" s="27" t="s">
        <v>64</v>
      </c>
      <c r="R20" s="28" t="s">
        <v>64</v>
      </c>
      <c r="S20" s="28" t="s">
        <v>69</v>
      </c>
      <c r="U20" s="114">
        <v>17</v>
      </c>
      <c r="V20" s="114" t="s">
        <v>75</v>
      </c>
      <c r="W20" s="32" t="str">
        <f t="shared" si="0"/>
        <v>INSERT INTO template_29_specification(A,B,C,D,E,F,G,H,I,J,K,L,M,N,O,P,Q,R,S,T,U,V) VALUES('Mechanical Cmpts Not in Contact w Discs (EN Plated, fluorocarbon material) to be used Directly in the cleanroom','20800010-120 Rev.BE','µg/cm2','&lt;0.03','&lt;0.05','&lt;0.1','&lt;0.05','&lt;0.05','&lt;0.05','&lt;0.15','&lt;0.2 (exclude PO4)','&lt;0.1','NA','NA','NA','NA','NA','NA','Y','','17','Mg');</v>
      </c>
      <c r="AE20" s="46"/>
    </row>
    <row r="21" spans="1:31" s="32" customFormat="1" ht="15.95" customHeight="1" x14ac:dyDescent="0.2">
      <c r="A21" s="33" t="s">
        <v>65</v>
      </c>
      <c r="B21" s="32" t="s">
        <v>274</v>
      </c>
      <c r="C21" s="28" t="s">
        <v>121</v>
      </c>
      <c r="D21" s="27" t="s">
        <v>128</v>
      </c>
      <c r="E21" s="27" t="s">
        <v>128</v>
      </c>
      <c r="F21" s="27" t="s">
        <v>128</v>
      </c>
      <c r="G21" s="27" t="s">
        <v>128</v>
      </c>
      <c r="H21" s="27" t="s">
        <v>128</v>
      </c>
      <c r="I21" s="27" t="s">
        <v>129</v>
      </c>
      <c r="J21" s="27" t="s">
        <v>128</v>
      </c>
      <c r="K21" s="28" t="s">
        <v>122</v>
      </c>
      <c r="L21" s="27" t="s">
        <v>123</v>
      </c>
      <c r="M21" s="27" t="s">
        <v>64</v>
      </c>
      <c r="N21" s="27" t="s">
        <v>64</v>
      </c>
      <c r="O21" s="27" t="s">
        <v>64</v>
      </c>
      <c r="P21" s="27" t="s">
        <v>64</v>
      </c>
      <c r="Q21" s="27" t="s">
        <v>64</v>
      </c>
      <c r="R21" s="28" t="s">
        <v>64</v>
      </c>
      <c r="S21" s="28" t="s">
        <v>70</v>
      </c>
      <c r="U21" s="126">
        <v>18</v>
      </c>
      <c r="V21" s="114" t="s">
        <v>47</v>
      </c>
      <c r="W21" s="32" t="str">
        <f t="shared" si="0"/>
        <v>INSERT INTO template_29_specification(A,B,C,D,E,F,G,H,I,J,K,L,M,N,O,P,Q,R,S,T,U,V) VALUES('Breather Filters','20800010-130 Rev.BE','µg/cm2','&lt;0.05','&lt;0.05','&lt;0.05','&lt;0.05','&lt;0.05','&lt;0.15','&lt;0.05','&lt;0.2','&lt;0.1','NA','NA','NA','NA','NA','NA','N','','18','Total Cations');</v>
      </c>
    </row>
    <row r="22" spans="1:31" s="120" customFormat="1" ht="15.95" customHeight="1" x14ac:dyDescent="0.2">
      <c r="A22" s="119" t="s">
        <v>152</v>
      </c>
      <c r="B22" s="120" t="s">
        <v>273</v>
      </c>
      <c r="C22" s="121"/>
      <c r="D22" s="122"/>
      <c r="E22" s="122"/>
      <c r="F22" s="122"/>
      <c r="G22" s="122"/>
      <c r="H22" s="122"/>
      <c r="I22" s="122"/>
      <c r="J22" s="122"/>
      <c r="K22" s="121"/>
      <c r="L22" s="122"/>
      <c r="M22" s="122"/>
      <c r="N22" s="122"/>
      <c r="O22" s="122"/>
      <c r="P22" s="122"/>
      <c r="Q22" s="122"/>
      <c r="R22" s="121"/>
      <c r="S22" s="121"/>
      <c r="U22" s="122">
        <v>19</v>
      </c>
      <c r="V22" s="122" t="s">
        <v>68</v>
      </c>
      <c r="W22" s="32" t="str">
        <f t="shared" si="0"/>
        <v>INSERT INTO template_29_specification(A,B,C,D,E,F,G,H,I,J,K,L,M,N,O,P,Q,R,S,T,U,V) VALUES('For Future Component','20800010-140 Rev.BE','','','','','','','','','','','','','','','','','','','19','Exclude PO4?');</v>
      </c>
    </row>
    <row r="23" spans="1:31" s="32" customFormat="1" ht="15.95" customHeight="1" x14ac:dyDescent="0.2">
      <c r="A23" s="33" t="s">
        <v>66</v>
      </c>
      <c r="B23" s="32" t="s">
        <v>275</v>
      </c>
      <c r="C23" s="28" t="s">
        <v>121</v>
      </c>
      <c r="D23" s="27" t="s">
        <v>128</v>
      </c>
      <c r="E23" s="27" t="s">
        <v>128</v>
      </c>
      <c r="F23" s="27" t="s">
        <v>128</v>
      </c>
      <c r="G23" s="27" t="s">
        <v>128</v>
      </c>
      <c r="H23" s="27" t="s">
        <v>128</v>
      </c>
      <c r="I23" s="27" t="s">
        <v>128</v>
      </c>
      <c r="J23" s="27" t="s">
        <v>128</v>
      </c>
      <c r="K23" s="28" t="s">
        <v>122</v>
      </c>
      <c r="L23" s="27" t="s">
        <v>123</v>
      </c>
      <c r="M23" s="27" t="s">
        <v>64</v>
      </c>
      <c r="N23" s="27" t="s">
        <v>64</v>
      </c>
      <c r="O23" s="27" t="s">
        <v>64</v>
      </c>
      <c r="P23" s="27" t="s">
        <v>64</v>
      </c>
      <c r="Q23" s="27" t="s">
        <v>64</v>
      </c>
      <c r="R23" s="28" t="s">
        <v>64</v>
      </c>
      <c r="S23" s="28" t="s">
        <v>70</v>
      </c>
      <c r="U23" s="110"/>
      <c r="V23" s="111"/>
      <c r="W23" s="32" t="str">
        <f t="shared" si="0"/>
        <v>INSERT INTO template_29_specification(A,B,C,D,E,F,G,H,I,J,K,L,M,N,O,P,Q,R,S,T,U,V) VALUES('Recirculation Filter','20800010-150 Rev.BE','µg/cm2','&lt;0.05','&lt;0.05','&lt;0.05','&lt;0.05','&lt;0.05','&lt;0.05','&lt;0.05','&lt;0.2','&lt;0.1','NA','NA','NA','NA','NA','NA','N','','','');</v>
      </c>
    </row>
    <row r="24" spans="1:31" s="32" customFormat="1" ht="15.95" customHeight="1" x14ac:dyDescent="0.2">
      <c r="A24" s="33" t="s">
        <v>174</v>
      </c>
      <c r="B24" s="32" t="s">
        <v>276</v>
      </c>
      <c r="C24" s="28" t="s">
        <v>121</v>
      </c>
      <c r="D24" s="27" t="s">
        <v>127</v>
      </c>
      <c r="E24" s="27" t="s">
        <v>128</v>
      </c>
      <c r="F24" s="27" t="s">
        <v>128</v>
      </c>
      <c r="G24" s="27" t="s">
        <v>128</v>
      </c>
      <c r="H24" s="27" t="s">
        <v>128</v>
      </c>
      <c r="I24" s="27" t="s">
        <v>128</v>
      </c>
      <c r="J24" s="27" t="s">
        <v>128</v>
      </c>
      <c r="K24" s="28" t="s">
        <v>122</v>
      </c>
      <c r="L24" s="27" t="s">
        <v>123</v>
      </c>
      <c r="M24" s="27" t="s">
        <v>64</v>
      </c>
      <c r="N24" s="27" t="s">
        <v>64</v>
      </c>
      <c r="O24" s="27" t="s">
        <v>64</v>
      </c>
      <c r="P24" s="27" t="s">
        <v>64</v>
      </c>
      <c r="Q24" s="27" t="s">
        <v>64</v>
      </c>
      <c r="R24" s="28" t="s">
        <v>64</v>
      </c>
      <c r="S24" s="28" t="s">
        <v>70</v>
      </c>
      <c r="U24" s="111"/>
      <c r="V24" s="111"/>
      <c r="W24" s="32" t="str">
        <f t="shared" si="0"/>
        <v>INSERT INTO template_29_specification(A,B,C,D,E,F,G,H,I,J,K,L,M,N,O,P,Q,R,S,T,U,V) VALUES('Spindle Mtr / Integr'd MBA / MBA (non EN Plated) ','20800010-160 Rev.BE','µg/cm2','&lt;0.03','&lt;0.05','&lt;0.05','&lt;0.05','&lt;0.05','&lt;0.05','&lt;0.05','&lt;0.2','&lt;0.1','NA','NA','NA','NA','NA','NA','N','','','');</v>
      </c>
    </row>
    <row r="25" spans="1:31" s="32" customFormat="1" ht="14.25" x14ac:dyDescent="0.2">
      <c r="A25" s="33" t="s">
        <v>175</v>
      </c>
      <c r="B25" s="32" t="str">
        <f>$B$24</f>
        <v>20800010-160 Rev.BE</v>
      </c>
      <c r="C25" s="28" t="s">
        <v>121</v>
      </c>
      <c r="D25" s="27" t="s">
        <v>127</v>
      </c>
      <c r="E25" s="27" t="s">
        <v>128</v>
      </c>
      <c r="F25" s="27" t="s">
        <v>128</v>
      </c>
      <c r="G25" s="27" t="s">
        <v>128</v>
      </c>
      <c r="H25" s="27" t="s">
        <v>128</v>
      </c>
      <c r="I25" s="27" t="s">
        <v>128</v>
      </c>
      <c r="J25" s="118" t="s">
        <v>129</v>
      </c>
      <c r="K25" s="28" t="s">
        <v>205</v>
      </c>
      <c r="L25" s="27" t="s">
        <v>123</v>
      </c>
      <c r="M25" s="27" t="s">
        <v>64</v>
      </c>
      <c r="N25" s="27" t="s">
        <v>64</v>
      </c>
      <c r="O25" s="27" t="s">
        <v>64</v>
      </c>
      <c r="P25" s="27" t="s">
        <v>64</v>
      </c>
      <c r="Q25" s="27" t="s">
        <v>64</v>
      </c>
      <c r="R25" s="28" t="s">
        <v>64</v>
      </c>
      <c r="S25" s="28" t="s">
        <v>69</v>
      </c>
      <c r="U25" s="110"/>
      <c r="V25" s="111"/>
      <c r="W25" s="32" t="str">
        <f t="shared" si="0"/>
        <v>INSERT INTO template_29_specification(A,B,C,D,E,F,G,H,I,J,K,L,M,N,O,P,Q,R,S,T,U,V) VALUES('Spindle Mtr / Integr'd MBA / MBA (EN Plated) ','20800010-160 Rev.BE','µg/cm2','&lt;0.03','&lt;0.05','&lt;0.05','&lt;0.05','&lt;0.05','&lt;0.05','&lt;0.15','&lt;0.2 (excluded PO4)','&lt;0.1','NA','NA','NA','NA','NA','NA','Y','','','');</v>
      </c>
    </row>
    <row r="26" spans="1:31" s="32" customFormat="1" ht="25.5" x14ac:dyDescent="0.2">
      <c r="A26" s="33" t="s">
        <v>176</v>
      </c>
      <c r="B26" s="32" t="s">
        <v>277</v>
      </c>
      <c r="C26" s="28" t="s">
        <v>121</v>
      </c>
      <c r="D26" s="27" t="s">
        <v>123</v>
      </c>
      <c r="E26" s="27" t="s">
        <v>123</v>
      </c>
      <c r="F26" s="117" t="s">
        <v>125</v>
      </c>
      <c r="G26" s="27" t="s">
        <v>123</v>
      </c>
      <c r="H26" s="27" t="s">
        <v>123</v>
      </c>
      <c r="I26" s="27" t="s">
        <v>123</v>
      </c>
      <c r="J26" s="27" t="s">
        <v>123</v>
      </c>
      <c r="K26" s="123" t="s">
        <v>124</v>
      </c>
      <c r="L26" s="27" t="s">
        <v>122</v>
      </c>
      <c r="M26" s="27" t="s">
        <v>64</v>
      </c>
      <c r="N26" s="27" t="s">
        <v>64</v>
      </c>
      <c r="O26" s="27" t="s">
        <v>64</v>
      </c>
      <c r="P26" s="27" t="s">
        <v>64</v>
      </c>
      <c r="Q26" s="27" t="s">
        <v>64</v>
      </c>
      <c r="R26" s="28" t="s">
        <v>64</v>
      </c>
      <c r="S26" s="28" t="s">
        <v>70</v>
      </c>
      <c r="U26" s="111"/>
      <c r="V26" s="125" t="s">
        <v>180</v>
      </c>
      <c r="W26" s="32" t="str">
        <f t="shared" si="0"/>
        <v>INSERT INTO template_29_specification(A,B,C,D,E,F,G,H,I,J,K,L,M,N,O,P,Q,R,S,T,U,V) VALUES('Spindle Mtr / Integr'd MBA / MBA (Crashstop - Fluorocarbon Elastomer only) to be cleaned ','20800010-270 Rev.BE','µg/cm2','&lt;0.1','&lt;0.1','&lt;0.5','&lt;0.1','&lt;0.1','&lt;0.1','&lt;0.1','&lt;1','&lt;0.2','NA','NA','NA','NA','NA','NA','N','','','refer 20800010-270');</v>
      </c>
    </row>
    <row r="27" spans="1:31" s="32" customFormat="1" ht="38.25" x14ac:dyDescent="0.2">
      <c r="A27" s="33" t="s">
        <v>177</v>
      </c>
      <c r="B27" s="32" t="str">
        <f>$B$26</f>
        <v>20800010-270 Rev.BE</v>
      </c>
      <c r="C27" s="28" t="s">
        <v>121</v>
      </c>
      <c r="D27" s="27" t="s">
        <v>127</v>
      </c>
      <c r="E27" s="27" t="s">
        <v>128</v>
      </c>
      <c r="F27" s="117" t="s">
        <v>123</v>
      </c>
      <c r="G27" s="27" t="s">
        <v>128</v>
      </c>
      <c r="H27" s="27" t="s">
        <v>128</v>
      </c>
      <c r="I27" s="27" t="s">
        <v>128</v>
      </c>
      <c r="J27" s="27" t="s">
        <v>128</v>
      </c>
      <c r="K27" s="123" t="s">
        <v>132</v>
      </c>
      <c r="L27" s="27" t="s">
        <v>123</v>
      </c>
      <c r="M27" s="27" t="s">
        <v>64</v>
      </c>
      <c r="N27" s="27" t="s">
        <v>64</v>
      </c>
      <c r="O27" s="27" t="s">
        <v>64</v>
      </c>
      <c r="P27" s="27" t="s">
        <v>64</v>
      </c>
      <c r="Q27" s="27" t="s">
        <v>64</v>
      </c>
      <c r="R27" s="28" t="s">
        <v>64</v>
      </c>
      <c r="S27" s="28" t="s">
        <v>70</v>
      </c>
      <c r="U27" s="111"/>
      <c r="V27" s="125" t="s">
        <v>180</v>
      </c>
      <c r="W27" s="32" t="str">
        <f t="shared" si="0"/>
        <v>INSERT INTO template_29_specification(A,B,C,D,E,F,G,H,I,J,K,L,M,N,O,P,Q,R,S,T,U,V) VALUES('Spindle Mtr / Integr'd MBA / MBA (Crashstop - Fluorocarbon Elastomer only) to be used directly in the cleanroom','20800010-270 Rev.BE','µg/cm2','&lt;0.03','&lt;0.05','&lt;0.1','&lt;0.05','&lt;0.05','&lt;0.05','&lt;0.05','&lt;0.3','&lt;0.1','NA','NA','NA','NA','NA','NA','N','','','refer 20800010-270');</v>
      </c>
    </row>
    <row r="28" spans="1:31" s="32" customFormat="1" ht="25.5" x14ac:dyDescent="0.2">
      <c r="A28" s="33" t="s">
        <v>178</v>
      </c>
      <c r="B28" s="32" t="str">
        <f>$B$26</f>
        <v>20800010-270 Rev.BE</v>
      </c>
      <c r="C28" s="28" t="s">
        <v>121</v>
      </c>
      <c r="D28" s="27" t="s">
        <v>123</v>
      </c>
      <c r="E28" s="27" t="s">
        <v>123</v>
      </c>
      <c r="F28" s="116" t="s">
        <v>123</v>
      </c>
      <c r="G28" s="27" t="s">
        <v>123</v>
      </c>
      <c r="H28" s="27" t="s">
        <v>123</v>
      </c>
      <c r="I28" s="27" t="s">
        <v>123</v>
      </c>
      <c r="J28" s="27" t="s">
        <v>123</v>
      </c>
      <c r="K28" s="124" t="s">
        <v>122</v>
      </c>
      <c r="L28" s="27" t="s">
        <v>122</v>
      </c>
      <c r="M28" s="27" t="s">
        <v>64</v>
      </c>
      <c r="N28" s="27" t="s">
        <v>64</v>
      </c>
      <c r="O28" s="27" t="s">
        <v>64</v>
      </c>
      <c r="P28" s="27" t="s">
        <v>64</v>
      </c>
      <c r="Q28" s="27" t="s">
        <v>64</v>
      </c>
      <c r="R28" s="28" t="s">
        <v>64</v>
      </c>
      <c r="S28" s="28" t="s">
        <v>70</v>
      </c>
      <c r="U28" s="110"/>
      <c r="V28" s="125" t="s">
        <v>180</v>
      </c>
      <c r="W28" s="32" t="str">
        <f t="shared" si="0"/>
        <v>INSERT INTO template_29_specification(A,B,C,D,E,F,G,H,I,J,K,L,M,N,O,P,Q,R,S,T,U,V) VALUES('Spindle Mtr / Integr'd MBA / MBA (Crashstop - Non-Fluorocarbon Elastomer only) to be cleaned ','20800010-270 Rev.BE','µg/cm2','&lt;0.1','&lt;0.1','&lt;0.1','&lt;0.1','&lt;0.1','&lt;0.1','&lt;0.1','&lt;0.2','&lt;0.2','NA','NA','NA','NA','NA','NA','N','','','refer 20800010-270');</v>
      </c>
    </row>
    <row r="29" spans="1:31" s="32" customFormat="1" ht="38.25" x14ac:dyDescent="0.2">
      <c r="A29" s="33" t="s">
        <v>179</v>
      </c>
      <c r="B29" s="32" t="str">
        <f>$B$26</f>
        <v>20800010-270 Rev.BE</v>
      </c>
      <c r="C29" s="28" t="s">
        <v>121</v>
      </c>
      <c r="D29" s="27" t="s">
        <v>127</v>
      </c>
      <c r="E29" s="27" t="s">
        <v>128</v>
      </c>
      <c r="F29" s="116" t="s">
        <v>128</v>
      </c>
      <c r="G29" s="27" t="s">
        <v>128</v>
      </c>
      <c r="H29" s="27" t="s">
        <v>128</v>
      </c>
      <c r="I29" s="27" t="s">
        <v>128</v>
      </c>
      <c r="J29" s="27" t="s">
        <v>128</v>
      </c>
      <c r="K29" s="124" t="s">
        <v>122</v>
      </c>
      <c r="L29" s="27" t="s">
        <v>123</v>
      </c>
      <c r="M29" s="27" t="s">
        <v>64</v>
      </c>
      <c r="N29" s="27" t="s">
        <v>64</v>
      </c>
      <c r="O29" s="27" t="s">
        <v>64</v>
      </c>
      <c r="P29" s="27" t="s">
        <v>64</v>
      </c>
      <c r="Q29" s="27" t="s">
        <v>64</v>
      </c>
      <c r="R29" s="28" t="s">
        <v>64</v>
      </c>
      <c r="S29" s="28" t="s">
        <v>70</v>
      </c>
      <c r="U29" s="111"/>
      <c r="V29" s="125" t="s">
        <v>180</v>
      </c>
      <c r="W29" s="32" t="str">
        <f t="shared" si="0"/>
        <v>INSERT INTO template_29_specification(A,B,C,D,E,F,G,H,I,J,K,L,M,N,O,P,Q,R,S,T,U,V) VALUES('Spindle Mtr / Integr'd MBA / MBA (Crashstop - Non-Fluorocarbon Elastomer only) to be used directly in the cleanroom','20800010-270 Rev.BE','µg/cm2','&lt;0.03','&lt;0.05','&lt;0.05','&lt;0.05','&lt;0.05','&lt;0.05','&lt;0.05','&lt;0.2','&lt;0.1','NA','NA','NA','NA','NA','NA','N','','','refer 20800010-270');</v>
      </c>
    </row>
    <row r="30" spans="1:31" s="120" customFormat="1" ht="15.95" customHeight="1" x14ac:dyDescent="0.2">
      <c r="A30" s="119" t="s">
        <v>152</v>
      </c>
      <c r="B30" s="120" t="s">
        <v>278</v>
      </c>
      <c r="C30" s="121"/>
      <c r="D30" s="122"/>
      <c r="E30" s="122"/>
      <c r="F30" s="122"/>
      <c r="G30" s="122"/>
      <c r="H30" s="122"/>
      <c r="I30" s="122"/>
      <c r="J30" s="122"/>
      <c r="K30" s="121"/>
      <c r="L30" s="122"/>
      <c r="M30" s="122"/>
      <c r="N30" s="122"/>
      <c r="O30" s="122"/>
      <c r="P30" s="122"/>
      <c r="Q30" s="122"/>
      <c r="R30" s="121"/>
      <c r="S30" s="121"/>
      <c r="U30" s="127"/>
      <c r="V30" s="128"/>
      <c r="W30" s="32" t="str">
        <f t="shared" si="0"/>
        <v>INSERT INTO template_29_specification(A,B,C,D,E,F,G,H,I,J,K,L,M,N,O,P,Q,R,S,T,U,V) VALUES('For Future Component','20800010-170 Rev.BE','','','','','','','','','','','','','','','','','','','','');</v>
      </c>
    </row>
    <row r="31" spans="1:31" s="32" customFormat="1" ht="25.5" x14ac:dyDescent="0.2">
      <c r="A31" s="33" t="s">
        <v>251</v>
      </c>
      <c r="B31" s="32" t="s">
        <v>279</v>
      </c>
      <c r="C31" s="28" t="s">
        <v>121</v>
      </c>
      <c r="D31" s="27" t="s">
        <v>128</v>
      </c>
      <c r="E31" s="27" t="s">
        <v>128</v>
      </c>
      <c r="F31" s="117" t="s">
        <v>185</v>
      </c>
      <c r="G31" s="27" t="s">
        <v>128</v>
      </c>
      <c r="H31" s="27" t="s">
        <v>128</v>
      </c>
      <c r="I31" s="27" t="s">
        <v>128</v>
      </c>
      <c r="J31" s="27" t="s">
        <v>129</v>
      </c>
      <c r="K31" s="28" t="s">
        <v>186</v>
      </c>
      <c r="L31" s="27" t="s">
        <v>122</v>
      </c>
      <c r="M31" s="27" t="s">
        <v>64</v>
      </c>
      <c r="N31" s="27" t="s">
        <v>64</v>
      </c>
      <c r="O31" s="27" t="s">
        <v>64</v>
      </c>
      <c r="P31" s="27" t="s">
        <v>64</v>
      </c>
      <c r="Q31" s="27" t="s">
        <v>64</v>
      </c>
      <c r="R31" s="28" t="s">
        <v>64</v>
      </c>
      <c r="S31" s="28" t="s">
        <v>70</v>
      </c>
      <c r="U31" s="111"/>
      <c r="V31" s="111"/>
      <c r="W31" s="32" t="str">
        <f t="shared" si="0"/>
        <v>INSERT INTO template_29_specification(A,B,C,D,E,F,G,H,I,J,K,L,M,N,O,P,Q,R,S,T,U,V) VALUES('Voice Coil Mechanism (non EN Plate, applied to FC) to be used directly in the cleanroom','20800010-180 Rev.BE','µg/cm2','&lt;0.05','&lt;0.05','&lt;0.10','&lt;0.05','&lt;0.05','&lt;0.05','&lt;0.15',' &lt;1.00','&lt;0.2','NA','NA','NA','NA','NA','NA','N','','','');</v>
      </c>
    </row>
    <row r="32" spans="1:31" s="32" customFormat="1" ht="25.5" x14ac:dyDescent="0.2">
      <c r="A32" s="33" t="s">
        <v>252</v>
      </c>
      <c r="B32" s="32" t="str">
        <f>$B$31</f>
        <v>20800010-180 Rev.BE</v>
      </c>
      <c r="C32" s="28" t="s">
        <v>121</v>
      </c>
      <c r="D32" s="27" t="s">
        <v>128</v>
      </c>
      <c r="E32" s="27" t="s">
        <v>128</v>
      </c>
      <c r="F32" s="117" t="s">
        <v>128</v>
      </c>
      <c r="G32" s="27" t="s">
        <v>128</v>
      </c>
      <c r="H32" s="27" t="s">
        <v>128</v>
      </c>
      <c r="I32" s="27" t="s">
        <v>128</v>
      </c>
      <c r="J32" s="27" t="s">
        <v>129</v>
      </c>
      <c r="K32" s="28" t="s">
        <v>187</v>
      </c>
      <c r="L32" s="27" t="s">
        <v>122</v>
      </c>
      <c r="M32" s="27" t="s">
        <v>64</v>
      </c>
      <c r="N32" s="27" t="s">
        <v>64</v>
      </c>
      <c r="O32" s="27" t="s">
        <v>64</v>
      </c>
      <c r="P32" s="27" t="s">
        <v>64</v>
      </c>
      <c r="Q32" s="27" t="s">
        <v>64</v>
      </c>
      <c r="R32" s="28" t="s">
        <v>64</v>
      </c>
      <c r="S32" s="28" t="s">
        <v>70</v>
      </c>
      <c r="U32" s="111"/>
      <c r="V32" s="111"/>
      <c r="W32" s="32" t="str">
        <f t="shared" si="0"/>
        <v>INSERT INTO template_29_specification(A,B,C,D,E,F,G,H,I,J,K,L,M,N,O,P,Q,R,S,T,U,V) VALUES('Voice Coil Mechanism (non EN Plate, applied to Non FC) to be used directly in the cleanroom','20800010-180 Rev.BE','µg/cm2','&lt;0.05','&lt;0.05','&lt;0.05','&lt;0.05','&lt;0.05','&lt;0.05','&lt;0.15',' &lt;0.20','&lt;0.2','NA','NA','NA','NA','NA','NA','N','','','');</v>
      </c>
    </row>
    <row r="33" spans="1:23" s="32" customFormat="1" ht="25.5" x14ac:dyDescent="0.2">
      <c r="A33" s="33" t="s">
        <v>253</v>
      </c>
      <c r="B33" s="32" t="str">
        <f>$B$31</f>
        <v>20800010-180 Rev.BE</v>
      </c>
      <c r="C33" s="28" t="s">
        <v>121</v>
      </c>
      <c r="D33" s="27" t="s">
        <v>128</v>
      </c>
      <c r="E33" s="27" t="s">
        <v>128</v>
      </c>
      <c r="F33" s="117" t="s">
        <v>185</v>
      </c>
      <c r="G33" s="27" t="s">
        <v>128</v>
      </c>
      <c r="H33" s="27" t="s">
        <v>128</v>
      </c>
      <c r="I33" s="27" t="s">
        <v>128</v>
      </c>
      <c r="J33" s="116" t="s">
        <v>129</v>
      </c>
      <c r="K33" s="28" t="s">
        <v>207</v>
      </c>
      <c r="L33" s="27" t="s">
        <v>122</v>
      </c>
      <c r="M33" s="27" t="s">
        <v>64</v>
      </c>
      <c r="N33" s="27" t="s">
        <v>64</v>
      </c>
      <c r="O33" s="27" t="s">
        <v>64</v>
      </c>
      <c r="P33" s="27" t="s">
        <v>64</v>
      </c>
      <c r="Q33" s="27" t="s">
        <v>64</v>
      </c>
      <c r="R33" s="28" t="s">
        <v>64</v>
      </c>
      <c r="S33" s="28" t="s">
        <v>69</v>
      </c>
      <c r="U33" s="27"/>
      <c r="V33" s="27"/>
      <c r="W33" s="32" t="str">
        <f t="shared" si="0"/>
        <v>INSERT INTO template_29_specification(A,B,C,D,E,F,G,H,I,J,K,L,M,N,O,P,Q,R,S,T,U,V) VALUES('Voice Coil Mechanism (EN Plate, applied to FC) to be used directly in the cleanroom','20800010-180 Rev.BE','µg/cm2','&lt;0.05','&lt;0.05','&lt;0.10','&lt;0.05','&lt;0.05','&lt;0.05','&lt;0.15','&lt;1.00 (excluded PO4)','&lt;0.2','NA','NA','NA','NA','NA','NA','Y','','','');</v>
      </c>
    </row>
    <row r="34" spans="1:23" s="32" customFormat="1" ht="27.75" customHeight="1" x14ac:dyDescent="0.2">
      <c r="A34" s="33" t="s">
        <v>254</v>
      </c>
      <c r="B34" s="32" t="str">
        <f>$B$31</f>
        <v>20800010-180 Rev.BE</v>
      </c>
      <c r="C34" s="28" t="s">
        <v>121</v>
      </c>
      <c r="D34" s="27" t="s">
        <v>128</v>
      </c>
      <c r="E34" s="27" t="s">
        <v>128</v>
      </c>
      <c r="F34" s="117" t="s">
        <v>128</v>
      </c>
      <c r="G34" s="27" t="s">
        <v>128</v>
      </c>
      <c r="H34" s="27" t="s">
        <v>128</v>
      </c>
      <c r="I34" s="27" t="s">
        <v>128</v>
      </c>
      <c r="J34" s="116" t="s">
        <v>129</v>
      </c>
      <c r="K34" s="28" t="s">
        <v>188</v>
      </c>
      <c r="L34" s="27" t="s">
        <v>122</v>
      </c>
      <c r="M34" s="27" t="s">
        <v>64</v>
      </c>
      <c r="N34" s="27" t="s">
        <v>64</v>
      </c>
      <c r="O34" s="27" t="s">
        <v>64</v>
      </c>
      <c r="P34" s="27" t="s">
        <v>64</v>
      </c>
      <c r="Q34" s="27" t="s">
        <v>64</v>
      </c>
      <c r="R34" s="28" t="s">
        <v>64</v>
      </c>
      <c r="S34" s="28" t="s">
        <v>69</v>
      </c>
      <c r="U34" s="27"/>
      <c r="V34" s="27"/>
      <c r="W34" s="32" t="str">
        <f t="shared" si="0"/>
        <v>INSERT INTO template_29_specification(A,B,C,D,E,F,G,H,I,J,K,L,M,N,O,P,Q,R,S,T,U,V) VALUES('Voice Coil Mechanism (EN Plate, applied to Non FC) to be used directly in the cleanroom','20800010-180 Rev.BE','µg/cm2','&lt;0.05','&lt;0.05','&lt;0.05','&lt;0.05','&lt;0.05','&lt;0.05','&lt;0.15','&lt;0.20 (exclude PO4)','&lt;0.2','NA','NA','NA','NA','NA','NA','Y','','','');</v>
      </c>
    </row>
    <row r="35" spans="1:23" s="32" customFormat="1" ht="25.5" x14ac:dyDescent="0.2">
      <c r="A35" s="33" t="s">
        <v>181</v>
      </c>
      <c r="B35" s="32" t="s">
        <v>277</v>
      </c>
      <c r="C35" s="28" t="s">
        <v>121</v>
      </c>
      <c r="D35" s="27" t="s">
        <v>123</v>
      </c>
      <c r="E35" s="27" t="s">
        <v>123</v>
      </c>
      <c r="F35" s="117" t="s">
        <v>125</v>
      </c>
      <c r="G35" s="27" t="s">
        <v>123</v>
      </c>
      <c r="H35" s="27" t="s">
        <v>123</v>
      </c>
      <c r="I35" s="27" t="s">
        <v>123</v>
      </c>
      <c r="J35" s="27" t="s">
        <v>123</v>
      </c>
      <c r="K35" s="123" t="s">
        <v>124</v>
      </c>
      <c r="L35" s="27" t="s">
        <v>122</v>
      </c>
      <c r="M35" s="27" t="s">
        <v>64</v>
      </c>
      <c r="N35" s="27" t="s">
        <v>64</v>
      </c>
      <c r="O35" s="27" t="s">
        <v>64</v>
      </c>
      <c r="P35" s="27" t="s">
        <v>64</v>
      </c>
      <c r="Q35" s="27" t="s">
        <v>64</v>
      </c>
      <c r="R35" s="28" t="s">
        <v>64</v>
      </c>
      <c r="S35" s="28" t="s">
        <v>70</v>
      </c>
      <c r="U35" s="111"/>
      <c r="V35" s="125" t="s">
        <v>180</v>
      </c>
      <c r="W35" s="32" t="str">
        <f t="shared" si="0"/>
        <v>INSERT INTO template_29_specification(A,B,C,D,E,F,G,H,I,J,K,L,M,N,O,P,Q,R,S,T,U,V) VALUES('Voice Coil Mechanism (Crashstop - Fluorocarbon Elastomer only) to be cleaned ','20800010-270 Rev.BE','µg/cm2','&lt;0.1','&lt;0.1','&lt;0.5','&lt;0.1','&lt;0.1','&lt;0.1','&lt;0.1','&lt;1','&lt;0.2','NA','NA','NA','NA','NA','NA','N','','','refer 20800010-270');</v>
      </c>
    </row>
    <row r="36" spans="1:23" s="32" customFormat="1" ht="38.25" x14ac:dyDescent="0.2">
      <c r="A36" s="33" t="s">
        <v>182</v>
      </c>
      <c r="B36" s="32" t="s">
        <v>277</v>
      </c>
      <c r="C36" s="28" t="s">
        <v>121</v>
      </c>
      <c r="D36" s="27" t="s">
        <v>127</v>
      </c>
      <c r="E36" s="27" t="s">
        <v>128</v>
      </c>
      <c r="F36" s="117" t="s">
        <v>123</v>
      </c>
      <c r="G36" s="27" t="s">
        <v>128</v>
      </c>
      <c r="H36" s="27" t="s">
        <v>128</v>
      </c>
      <c r="I36" s="27" t="s">
        <v>128</v>
      </c>
      <c r="J36" s="27" t="s">
        <v>128</v>
      </c>
      <c r="K36" s="123" t="s">
        <v>132</v>
      </c>
      <c r="L36" s="27" t="s">
        <v>123</v>
      </c>
      <c r="M36" s="27" t="s">
        <v>64</v>
      </c>
      <c r="N36" s="27" t="s">
        <v>64</v>
      </c>
      <c r="O36" s="27" t="s">
        <v>64</v>
      </c>
      <c r="P36" s="27" t="s">
        <v>64</v>
      </c>
      <c r="Q36" s="27" t="s">
        <v>64</v>
      </c>
      <c r="R36" s="28" t="s">
        <v>64</v>
      </c>
      <c r="S36" s="28" t="s">
        <v>70</v>
      </c>
      <c r="U36" s="111"/>
      <c r="V36" s="125" t="s">
        <v>180</v>
      </c>
      <c r="W36" s="32" t="str">
        <f t="shared" si="0"/>
        <v>INSERT INTO template_29_specification(A,B,C,D,E,F,G,H,I,J,K,L,M,N,O,P,Q,R,S,T,U,V) VALUES('Voice Coil Mechanism (Crashstop - Fluorocarbon Elastomer only) to be used directly in the cleanroom','20800010-270 Rev.BE','µg/cm2','&lt;0.03','&lt;0.05','&lt;0.1','&lt;0.05','&lt;0.05','&lt;0.05','&lt;0.05','&lt;0.3','&lt;0.1','NA','NA','NA','NA','NA','NA','N','','','refer 20800010-270');</v>
      </c>
    </row>
    <row r="37" spans="1:23" s="32" customFormat="1" ht="25.5" x14ac:dyDescent="0.2">
      <c r="A37" s="33" t="s">
        <v>183</v>
      </c>
      <c r="B37" s="32" t="s">
        <v>277</v>
      </c>
      <c r="C37" s="28" t="s">
        <v>121</v>
      </c>
      <c r="D37" s="27" t="s">
        <v>123</v>
      </c>
      <c r="E37" s="27" t="s">
        <v>123</v>
      </c>
      <c r="F37" s="116" t="s">
        <v>123</v>
      </c>
      <c r="G37" s="27" t="s">
        <v>123</v>
      </c>
      <c r="H37" s="27" t="s">
        <v>123</v>
      </c>
      <c r="I37" s="27" t="s">
        <v>123</v>
      </c>
      <c r="J37" s="27" t="s">
        <v>123</v>
      </c>
      <c r="K37" s="124" t="s">
        <v>122</v>
      </c>
      <c r="L37" s="27" t="s">
        <v>122</v>
      </c>
      <c r="M37" s="27" t="s">
        <v>64</v>
      </c>
      <c r="N37" s="27" t="s">
        <v>64</v>
      </c>
      <c r="O37" s="27" t="s">
        <v>64</v>
      </c>
      <c r="P37" s="27" t="s">
        <v>64</v>
      </c>
      <c r="Q37" s="27" t="s">
        <v>64</v>
      </c>
      <c r="R37" s="28" t="s">
        <v>64</v>
      </c>
      <c r="S37" s="28" t="s">
        <v>70</v>
      </c>
      <c r="U37" s="110"/>
      <c r="V37" s="125" t="s">
        <v>180</v>
      </c>
      <c r="W37" s="32" t="str">
        <f t="shared" si="0"/>
        <v>INSERT INTO template_29_specification(A,B,C,D,E,F,G,H,I,J,K,L,M,N,O,P,Q,R,S,T,U,V) VALUES('Voice Coil Mechanism (Crashstop - Non-Fluorocarbon Elastomer only) to be cleaned ','20800010-270 Rev.BE','µg/cm2','&lt;0.1','&lt;0.1','&lt;0.1','&lt;0.1','&lt;0.1','&lt;0.1','&lt;0.1','&lt;0.2','&lt;0.2','NA','NA','NA','NA','NA','NA','N','','','refer 20800010-270');</v>
      </c>
    </row>
    <row r="38" spans="1:23" s="32" customFormat="1" ht="38.25" x14ac:dyDescent="0.2">
      <c r="A38" s="33" t="s">
        <v>184</v>
      </c>
      <c r="B38" s="32" t="s">
        <v>277</v>
      </c>
      <c r="C38" s="28" t="s">
        <v>121</v>
      </c>
      <c r="D38" s="27" t="s">
        <v>127</v>
      </c>
      <c r="E38" s="27" t="s">
        <v>128</v>
      </c>
      <c r="F38" s="116" t="s">
        <v>128</v>
      </c>
      <c r="G38" s="27" t="s">
        <v>128</v>
      </c>
      <c r="H38" s="27" t="s">
        <v>128</v>
      </c>
      <c r="I38" s="27" t="s">
        <v>128</v>
      </c>
      <c r="J38" s="27" t="s">
        <v>128</v>
      </c>
      <c r="K38" s="124" t="s">
        <v>122</v>
      </c>
      <c r="L38" s="27" t="s">
        <v>123</v>
      </c>
      <c r="M38" s="27" t="s">
        <v>64</v>
      </c>
      <c r="N38" s="27" t="s">
        <v>64</v>
      </c>
      <c r="O38" s="27" t="s">
        <v>64</v>
      </c>
      <c r="P38" s="27" t="s">
        <v>64</v>
      </c>
      <c r="Q38" s="27" t="s">
        <v>64</v>
      </c>
      <c r="R38" s="28" t="s">
        <v>64</v>
      </c>
      <c r="S38" s="28" t="s">
        <v>70</v>
      </c>
      <c r="U38" s="111"/>
      <c r="V38" s="125" t="s">
        <v>180</v>
      </c>
      <c r="W38" s="32" t="str">
        <f t="shared" si="0"/>
        <v>INSERT INTO template_29_specification(A,B,C,D,E,F,G,H,I,J,K,L,M,N,O,P,Q,R,S,T,U,V) VALUES('Voice Coil Mechanism (Crashstop - Non-Fluorocarbon Elastomer only) to be used directly in the cleanroom','20800010-270 Rev.BE','µg/cm2','&lt;0.03','&lt;0.05','&lt;0.05','&lt;0.05','&lt;0.05','&lt;0.05','&lt;0.05','&lt;0.2','&lt;0.1','NA','NA','NA','NA','NA','NA','N','','','refer 20800010-270');</v>
      </c>
    </row>
    <row r="39" spans="1:23" s="32" customFormat="1" ht="15.95" customHeight="1" x14ac:dyDescent="0.2">
      <c r="A39" s="33" t="s">
        <v>189</v>
      </c>
      <c r="B39" s="32" t="s">
        <v>280</v>
      </c>
      <c r="C39" s="28" t="s">
        <v>191</v>
      </c>
      <c r="D39" s="27" t="s">
        <v>192</v>
      </c>
      <c r="E39" s="27" t="s">
        <v>193</v>
      </c>
      <c r="F39" s="27" t="s">
        <v>193</v>
      </c>
      <c r="G39" s="27" t="s">
        <v>194</v>
      </c>
      <c r="H39" s="27" t="s">
        <v>194</v>
      </c>
      <c r="I39" s="27" t="s">
        <v>194</v>
      </c>
      <c r="J39" s="27" t="s">
        <v>199</v>
      </c>
      <c r="K39" s="28" t="s">
        <v>200</v>
      </c>
      <c r="L39" s="27" t="s">
        <v>195</v>
      </c>
      <c r="M39" s="129" t="s">
        <v>201</v>
      </c>
      <c r="N39" s="27" t="s">
        <v>196</v>
      </c>
      <c r="O39" s="27" t="s">
        <v>197</v>
      </c>
      <c r="P39" s="27" t="s">
        <v>198</v>
      </c>
      <c r="Q39" s="27" t="s">
        <v>64</v>
      </c>
      <c r="R39" s="28" t="s">
        <v>199</v>
      </c>
      <c r="S39" s="28" t="s">
        <v>70</v>
      </c>
      <c r="U39" s="27"/>
      <c r="V39" s="27"/>
      <c r="W39" s="32" t="str">
        <f t="shared" si="0"/>
        <v>INSERT INTO template_29_specification(A,B,C,D,E,F,G,H,I,J,K,L,M,N,O,P,Q,R,S,T,U,V) VALUES('Head Gimbal Assy (HGA) (PZT)','20800010-190 Rev.BE','ng/part','&lt; 5.0','&lt; 1.0','&lt; 1.0','&lt; 3.0','&lt; 3.0','&lt; 3.0','&lt; 10.0','&lt; 15.0','&lt; 2.3','HIDE','&lt; 2.5','&lt; 4.5','&lt; 6.0','NA','&lt; 10.0','N','','','');</v>
      </c>
    </row>
    <row r="40" spans="1:23" s="32" customFormat="1" ht="15.95" customHeight="1" x14ac:dyDescent="0.2">
      <c r="A40" s="33" t="s">
        <v>265</v>
      </c>
      <c r="B40" s="32" t="str">
        <f>$B$39</f>
        <v>20800010-190 Rev.BE</v>
      </c>
      <c r="C40" s="28" t="s">
        <v>204</v>
      </c>
      <c r="D40" s="27" t="s">
        <v>192</v>
      </c>
      <c r="E40" s="27" t="s">
        <v>193</v>
      </c>
      <c r="F40" s="27" t="s">
        <v>193</v>
      </c>
      <c r="G40" s="27" t="s">
        <v>194</v>
      </c>
      <c r="H40" s="27" t="s">
        <v>194</v>
      </c>
      <c r="I40" s="27" t="s">
        <v>194</v>
      </c>
      <c r="J40" s="27" t="s">
        <v>199</v>
      </c>
      <c r="K40" s="28" t="s">
        <v>200</v>
      </c>
      <c r="L40" s="27" t="s">
        <v>195</v>
      </c>
      <c r="M40" s="129" t="s">
        <v>201</v>
      </c>
      <c r="N40" s="27" t="s">
        <v>196</v>
      </c>
      <c r="O40" s="27" t="s">
        <v>197</v>
      </c>
      <c r="P40" s="27" t="s">
        <v>198</v>
      </c>
      <c r="Q40" s="27" t="s">
        <v>64</v>
      </c>
      <c r="R40" s="28" t="s">
        <v>199</v>
      </c>
      <c r="S40" s="28" t="s">
        <v>70</v>
      </c>
      <c r="U40" s="27"/>
      <c r="V40" s="27"/>
      <c r="W40" s="32" t="str">
        <f t="shared" si="0"/>
        <v>INSERT INTO template_29_specification(A,B,C,D,E,F,G,H,I,J,K,L,M,N,O,P,Q,R,S,T,U,V) VALUES('Head Gimbal Assy (HGA) (Sliders*)','20800010-190 Rev.BE','ng/slider','&lt; 5.0','&lt; 1.0','&lt; 1.0','&lt; 3.0','&lt; 3.0','&lt; 3.0','&lt; 10.0','&lt; 15.0','&lt; 2.3','HIDE','&lt; 2.5','&lt; 4.5','&lt; 6.0','NA','&lt; 10.0','N','','','');</v>
      </c>
    </row>
    <row r="41" spans="1:23" s="32" customFormat="1" ht="15.95" customHeight="1" x14ac:dyDescent="0.2">
      <c r="A41" s="33" t="s">
        <v>266</v>
      </c>
      <c r="B41" s="32" t="str">
        <f>$B$39</f>
        <v>20800010-190 Rev.BE</v>
      </c>
      <c r="C41" s="28" t="s">
        <v>121</v>
      </c>
      <c r="D41" s="27" t="s">
        <v>208</v>
      </c>
      <c r="E41" s="27" t="s">
        <v>208</v>
      </c>
      <c r="F41" s="27" t="s">
        <v>208</v>
      </c>
      <c r="G41" s="27" t="s">
        <v>208</v>
      </c>
      <c r="H41" s="27" t="s">
        <v>208</v>
      </c>
      <c r="I41" s="27" t="s">
        <v>208</v>
      </c>
      <c r="J41" s="27" t="s">
        <v>208</v>
      </c>
      <c r="K41" s="28" t="s">
        <v>209</v>
      </c>
      <c r="L41" s="27" t="s">
        <v>209</v>
      </c>
      <c r="M41" s="129" t="s">
        <v>201</v>
      </c>
      <c r="N41" s="27" t="s">
        <v>209</v>
      </c>
      <c r="O41" s="27" t="s">
        <v>209</v>
      </c>
      <c r="P41" s="27" t="s">
        <v>208</v>
      </c>
      <c r="Q41" s="27" t="s">
        <v>208</v>
      </c>
      <c r="R41" s="28" t="s">
        <v>208</v>
      </c>
      <c r="S41" s="28" t="s">
        <v>70</v>
      </c>
      <c r="U41" s="27"/>
      <c r="V41" s="27"/>
      <c r="W41" s="32" t="str">
        <f t="shared" si="0"/>
        <v>INSERT INTO template_29_specification(A,B,C,D,E,F,G,H,I,J,K,L,M,N,O,P,Q,R,S,T,U,V) VALUES('Head Gimbal Assy (HGA) (Load Arm Assembly)','20800010-190 Rev.BE','µg/cm2','&lt; 0.05','&lt; 0.05','&lt; 0.05','&lt; 0.05','&lt; 0.05','&lt; 0.05','&lt; 0.05','&lt; 0.10','&lt; 0.10','HIDE','&lt; 0.10','&lt; 0.10','&lt; 0.05','&lt; 0.05','&lt; 0.05','N','','','');</v>
      </c>
    </row>
    <row r="42" spans="1:23" s="32" customFormat="1" ht="15.95" customHeight="1" x14ac:dyDescent="0.2">
      <c r="A42" s="33" t="s">
        <v>211</v>
      </c>
      <c r="B42" s="32" t="str">
        <f>$B$39</f>
        <v>20800010-190 Rev.BE</v>
      </c>
      <c r="C42" s="28" t="s">
        <v>121</v>
      </c>
      <c r="D42" s="27" t="s">
        <v>217</v>
      </c>
      <c r="E42" s="27" t="s">
        <v>212</v>
      </c>
      <c r="F42" s="27" t="s">
        <v>212</v>
      </c>
      <c r="G42" s="27" t="s">
        <v>210</v>
      </c>
      <c r="H42" s="27" t="s">
        <v>208</v>
      </c>
      <c r="I42" s="27" t="s">
        <v>208</v>
      </c>
      <c r="J42" s="27" t="s">
        <v>208</v>
      </c>
      <c r="K42" s="28" t="s">
        <v>213</v>
      </c>
      <c r="L42" s="27" t="s">
        <v>202</v>
      </c>
      <c r="M42" s="129" t="s">
        <v>201</v>
      </c>
      <c r="N42" s="27" t="s">
        <v>209</v>
      </c>
      <c r="O42" s="27" t="s">
        <v>214</v>
      </c>
      <c r="P42" s="27" t="s">
        <v>215</v>
      </c>
      <c r="Q42" s="27" t="s">
        <v>64</v>
      </c>
      <c r="R42" s="28" t="s">
        <v>216</v>
      </c>
      <c r="S42" s="28" t="s">
        <v>70</v>
      </c>
      <c r="U42" s="27"/>
      <c r="V42" s="27"/>
      <c r="W42" s="32" t="str">
        <f t="shared" si="0"/>
        <v>INSERT INTO template_29_specification(A,B,C,D,E,F,G,H,I,J,K,L,M,N,O,P,Q,R,S,T,U,V) VALUES('Head Gimbal Assy (HGA) (TGA Circuit)','20800010-190 Rev.BE','µg/cm2','&lt; 0.30','&lt; 0.02','&lt; 0.02','&lt; 0.03','&lt; 0.05','&lt; 0.05','&lt; 0.05','&lt; 0.35','&lt; 0.20','HIDE','&lt; 0.10','&lt; 0.50','&lt; 0.40','NA','&lt; 0.70','N','','','');</v>
      </c>
    </row>
    <row r="43" spans="1:23" s="32" customFormat="1" ht="15.95" customHeight="1" x14ac:dyDescent="0.2">
      <c r="A43" s="33" t="s">
        <v>190</v>
      </c>
      <c r="B43" s="32" t="str">
        <f>$B$39</f>
        <v>20800010-190 Rev.BE</v>
      </c>
      <c r="C43" s="28" t="s">
        <v>121</v>
      </c>
      <c r="D43" s="27" t="s">
        <v>217</v>
      </c>
      <c r="E43" s="27" t="s">
        <v>212</v>
      </c>
      <c r="F43" s="27" t="s">
        <v>212</v>
      </c>
      <c r="G43" s="27" t="s">
        <v>218</v>
      </c>
      <c r="H43" s="27" t="s">
        <v>208</v>
      </c>
      <c r="I43" s="27" t="s">
        <v>208</v>
      </c>
      <c r="J43" s="27" t="s">
        <v>208</v>
      </c>
      <c r="K43" s="28" t="s">
        <v>213</v>
      </c>
      <c r="L43" s="27" t="s">
        <v>202</v>
      </c>
      <c r="M43" s="129" t="s">
        <v>201</v>
      </c>
      <c r="N43" s="27" t="s">
        <v>209</v>
      </c>
      <c r="O43" s="27" t="s">
        <v>214</v>
      </c>
      <c r="P43" s="27" t="s">
        <v>215</v>
      </c>
      <c r="Q43" s="27">
        <v>0.15</v>
      </c>
      <c r="R43" s="28" t="s">
        <v>216</v>
      </c>
      <c r="S43" s="28" t="s">
        <v>70</v>
      </c>
      <c r="U43" s="27"/>
      <c r="V43" s="27"/>
      <c r="W43" s="32" t="str">
        <f t="shared" si="0"/>
        <v>INSERT INTO template_29_specification(A,B,C,D,E,F,G,H,I,J,K,L,M,N,O,P,Q,R,S,T,U,V) VALUES('Head Gimbal Assy (HGA) (TGA)','20800010-190 Rev.BE','µg/cm2','&lt; 0.30','&lt; 0.02','&lt; 0.02','&lt; 0.07','&lt; 0.05','&lt; 0.05','&lt; 0.05','&lt; 0.35','&lt; 0.20','HIDE','&lt; 0.10','&lt; 0.50','&lt; 0.40','0.15','&lt; 0.70','N','','','');</v>
      </c>
    </row>
    <row r="44" spans="1:23" s="32" customFormat="1" ht="25.5" x14ac:dyDescent="0.2">
      <c r="A44" s="33" t="s">
        <v>267</v>
      </c>
      <c r="B44" s="32" t="str">
        <f>$B$39</f>
        <v>20800010-190 Rev.BE</v>
      </c>
      <c r="C44" s="28" t="s">
        <v>121</v>
      </c>
      <c r="D44" s="27" t="s">
        <v>217</v>
      </c>
      <c r="E44" s="27" t="s">
        <v>212</v>
      </c>
      <c r="F44" s="27" t="s">
        <v>212</v>
      </c>
      <c r="G44" s="27" t="s">
        <v>218</v>
      </c>
      <c r="H44" s="27" t="s">
        <v>64</v>
      </c>
      <c r="I44" s="27" t="s">
        <v>208</v>
      </c>
      <c r="J44" s="27" t="s">
        <v>208</v>
      </c>
      <c r="K44" s="28" t="s">
        <v>213</v>
      </c>
      <c r="L44" s="27" t="s">
        <v>202</v>
      </c>
      <c r="M44" s="129" t="s">
        <v>201</v>
      </c>
      <c r="N44" s="27" t="s">
        <v>185</v>
      </c>
      <c r="O44" s="27" t="s">
        <v>255</v>
      </c>
      <c r="P44" s="27" t="s">
        <v>256</v>
      </c>
      <c r="Q44" s="27" t="s">
        <v>129</v>
      </c>
      <c r="R44" s="28" t="s">
        <v>257</v>
      </c>
      <c r="S44" s="28" t="s">
        <v>70</v>
      </c>
      <c r="U44" s="27"/>
      <c r="V44" s="27"/>
      <c r="W44" s="32" t="str">
        <f t="shared" si="0"/>
        <v>INSERT INTO template_29_specification(A,B,C,D,E,F,G,H,I,J,K,L,M,N,O,P,Q,R,S,T,U,V) VALUES('Head Gimbal Assy (HGA) (Head Gimbal Assembly)','20800010-190 Rev.BE','µg/cm2','&lt; 0.30','&lt; 0.02','&lt; 0.02','&lt; 0.07','NA','&lt; 0.05','&lt; 0.05','&lt; 0.35','&lt; 0.20','HIDE','&lt;0.10','&lt;0.50','&lt;0.40','&lt;0.15','&lt;0.70','N','','','');</v>
      </c>
    </row>
    <row r="45" spans="1:23" s="32" customFormat="1" ht="51" x14ac:dyDescent="0.2">
      <c r="A45" s="33" t="s">
        <v>219</v>
      </c>
      <c r="B45" s="32" t="s">
        <v>281</v>
      </c>
      <c r="C45" s="28" t="s">
        <v>121</v>
      </c>
      <c r="D45" s="27" t="s">
        <v>208</v>
      </c>
      <c r="E45" s="27" t="s">
        <v>208</v>
      </c>
      <c r="F45" s="27" t="s">
        <v>208</v>
      </c>
      <c r="G45" s="27" t="s">
        <v>208</v>
      </c>
      <c r="H45" s="27" t="s">
        <v>208</v>
      </c>
      <c r="I45" s="27" t="s">
        <v>208</v>
      </c>
      <c r="J45" s="27" t="s">
        <v>208</v>
      </c>
      <c r="K45" s="28" t="s">
        <v>202</v>
      </c>
      <c r="L45" s="27" t="s">
        <v>209</v>
      </c>
      <c r="M45" s="27" t="s">
        <v>64</v>
      </c>
      <c r="N45" s="27" t="s">
        <v>64</v>
      </c>
      <c r="O45" s="27" t="s">
        <v>64</v>
      </c>
      <c r="P45" s="27" t="s">
        <v>64</v>
      </c>
      <c r="Q45" s="27" t="s">
        <v>64</v>
      </c>
      <c r="R45" s="28" t="s">
        <v>64</v>
      </c>
      <c r="S45" s="28" t="s">
        <v>70</v>
      </c>
      <c r="U45" s="111"/>
      <c r="V45" s="111"/>
      <c r="W45" s="32" t="str">
        <f t="shared" si="0"/>
        <v>INSERT INTO template_29_specification(A,B,C,D,E,F,G,H,I,J,K,L,M,N,O,P,Q,R,S,T,U,V) VALUES('Actuators, Extruded/Overmolded/Stamped &amp; Arm-Coil, Arm Coil PCCA w &amp; w/o Bearing Assy (ACPB) (non EN Plated) to be used directly in the cleanroom / As received','20800010-200 Rev.BE','µg/cm2','&lt; 0.05','&lt; 0.05','&lt; 0.05','&lt; 0.05','&lt; 0.05','&lt; 0.05','&lt; 0.05','&lt; 0.20','&lt; 0.10','NA','NA','NA','NA','NA','NA','N','','','');</v>
      </c>
    </row>
    <row r="46" spans="1:23" s="32" customFormat="1" ht="51" x14ac:dyDescent="0.2">
      <c r="A46" s="33" t="s">
        <v>220</v>
      </c>
      <c r="B46" s="32" t="str">
        <f>$B$45</f>
        <v>20800010-200 Rev.BE</v>
      </c>
      <c r="C46" s="28" t="s">
        <v>121</v>
      </c>
      <c r="D46" s="27" t="s">
        <v>208</v>
      </c>
      <c r="E46" s="27" t="s">
        <v>208</v>
      </c>
      <c r="F46" s="27" t="s">
        <v>208</v>
      </c>
      <c r="G46" s="27" t="s">
        <v>208</v>
      </c>
      <c r="H46" s="27" t="s">
        <v>208</v>
      </c>
      <c r="I46" s="27" t="s">
        <v>208</v>
      </c>
      <c r="J46" s="116" t="s">
        <v>223</v>
      </c>
      <c r="K46" s="28" t="s">
        <v>232</v>
      </c>
      <c r="L46" s="27" t="s">
        <v>157</v>
      </c>
      <c r="M46" s="27" t="s">
        <v>64</v>
      </c>
      <c r="N46" s="27" t="s">
        <v>64</v>
      </c>
      <c r="O46" s="27" t="s">
        <v>64</v>
      </c>
      <c r="P46" s="27" t="s">
        <v>64</v>
      </c>
      <c r="Q46" s="27" t="s">
        <v>64</v>
      </c>
      <c r="R46" s="28" t="s">
        <v>64</v>
      </c>
      <c r="S46" s="28" t="s">
        <v>69</v>
      </c>
      <c r="U46" s="111"/>
      <c r="V46" s="111"/>
      <c r="W46" s="32" t="str">
        <f t="shared" si="0"/>
        <v>INSERT INTO template_29_specification(A,B,C,D,E,F,G,H,I,J,K,L,M,N,O,P,Q,R,S,T,U,V) VALUES('Actuators, Extruded/Overmolded/Stamped &amp; Arm-Coil, Arm Coil PCCA w &amp; w/o Bearing Assy (ACPB) (EN Plated) to be used directly in the cleanroom / As received','20800010-200 Rev.BE','µg/cm2','&lt; 0.05','&lt; 0.05','&lt; 0.05','&lt; 0.05','&lt; 0.05','&lt; 0.05','&lt; 0.15','&lt; 0.2 (excluded PO4)','&lt; 0.1','NA','NA','NA','NA','NA','NA','Y','','','');</v>
      </c>
    </row>
    <row r="47" spans="1:23" s="32" customFormat="1" ht="14.25" customHeight="1" x14ac:dyDescent="0.2">
      <c r="A47" s="33" t="s">
        <v>221</v>
      </c>
      <c r="B47" s="32" t="s">
        <v>282</v>
      </c>
      <c r="C47" s="28" t="s">
        <v>121</v>
      </c>
      <c r="D47" s="27" t="s">
        <v>157</v>
      </c>
      <c r="E47" s="27" t="s">
        <v>157</v>
      </c>
      <c r="F47" s="27" t="s">
        <v>157</v>
      </c>
      <c r="G47" s="27" t="s">
        <v>157</v>
      </c>
      <c r="H47" s="27" t="s">
        <v>157</v>
      </c>
      <c r="I47" s="27" t="s">
        <v>157</v>
      </c>
      <c r="J47" s="27" t="s">
        <v>157</v>
      </c>
      <c r="K47" s="28" t="s">
        <v>202</v>
      </c>
      <c r="L47" s="27" t="s">
        <v>203</v>
      </c>
      <c r="M47" s="27" t="s">
        <v>64</v>
      </c>
      <c r="N47" s="27" t="s">
        <v>64</v>
      </c>
      <c r="O47" s="27" t="s">
        <v>64</v>
      </c>
      <c r="P47" s="27" t="s">
        <v>64</v>
      </c>
      <c r="Q47" s="27" t="s">
        <v>64</v>
      </c>
      <c r="R47" s="28" t="s">
        <v>64</v>
      </c>
      <c r="S47" s="28" t="s">
        <v>70</v>
      </c>
      <c r="U47" s="111"/>
      <c r="V47" s="111"/>
      <c r="W47" s="32" t="str">
        <f t="shared" si="0"/>
        <v>INSERT INTO template_29_specification(A,B,C,D,E,F,G,H,I,J,K,L,M,N,O,P,Q,R,S,T,U,V) VALUES('Coil or Voice Coil (non EN Plated) to be cleaned','20800010-210 Rev.BE','µg/cm2','&lt; 0.1','&lt; 0.1','&lt; 0.1','&lt; 0.1','&lt; 0.1','&lt; 0.1','&lt; 0.1','&lt; 0.20','&lt; 0.2','NA','NA','NA','NA','NA','NA','N','','','');</v>
      </c>
    </row>
    <row r="48" spans="1:23" s="32" customFormat="1" ht="25.5" x14ac:dyDescent="0.2">
      <c r="A48" s="33" t="s">
        <v>222</v>
      </c>
      <c r="B48" s="32" t="s">
        <v>282</v>
      </c>
      <c r="C48" s="28" t="s">
        <v>121</v>
      </c>
      <c r="D48" s="27" t="s">
        <v>208</v>
      </c>
      <c r="E48" s="27" t="s">
        <v>208</v>
      </c>
      <c r="F48" s="27" t="s">
        <v>208</v>
      </c>
      <c r="G48" s="27" t="s">
        <v>208</v>
      </c>
      <c r="H48" s="27" t="s">
        <v>208</v>
      </c>
      <c r="I48" s="27" t="s">
        <v>208</v>
      </c>
      <c r="J48" s="27" t="s">
        <v>208</v>
      </c>
      <c r="K48" s="28" t="s">
        <v>202</v>
      </c>
      <c r="L48" s="27" t="s">
        <v>157</v>
      </c>
      <c r="M48" s="27" t="s">
        <v>64</v>
      </c>
      <c r="N48" s="27" t="s">
        <v>64</v>
      </c>
      <c r="O48" s="27" t="s">
        <v>64</v>
      </c>
      <c r="P48" s="27" t="s">
        <v>64</v>
      </c>
      <c r="Q48" s="27" t="s">
        <v>64</v>
      </c>
      <c r="R48" s="28" t="s">
        <v>64</v>
      </c>
      <c r="S48" s="28" t="s">
        <v>70</v>
      </c>
      <c r="U48" s="111"/>
      <c r="V48" s="111"/>
      <c r="W48" s="32" t="str">
        <f t="shared" si="0"/>
        <v>INSERT INTO template_29_specification(A,B,C,D,E,F,G,H,I,J,K,L,M,N,O,P,Q,R,S,T,U,V) VALUES('Coil or Voice Coil (non EN Plated) to be used directly in the cleanroom','20800010-210 Rev.BE','µg/cm2','&lt; 0.05','&lt; 0.05','&lt; 0.05','&lt; 0.05','&lt; 0.05','&lt; 0.05','&lt; 0.05','&lt; 0.20','&lt; 0.1','NA','NA','NA','NA','NA','NA','N','','','');</v>
      </c>
    </row>
    <row r="49" spans="1:23" s="32" customFormat="1" ht="15.95" customHeight="1" x14ac:dyDescent="0.2">
      <c r="A49" s="33" t="s">
        <v>224</v>
      </c>
      <c r="B49" s="32" t="s">
        <v>283</v>
      </c>
      <c r="C49" s="28" t="s">
        <v>121</v>
      </c>
      <c r="D49" s="27" t="s">
        <v>157</v>
      </c>
      <c r="E49" s="27" t="s">
        <v>208</v>
      </c>
      <c r="F49" s="27" t="s">
        <v>208</v>
      </c>
      <c r="G49" s="27" t="s">
        <v>208</v>
      </c>
      <c r="H49" s="27" t="s">
        <v>208</v>
      </c>
      <c r="I49" s="27" t="s">
        <v>208</v>
      </c>
      <c r="J49" s="27" t="s">
        <v>208</v>
      </c>
      <c r="K49" s="28" t="s">
        <v>202</v>
      </c>
      <c r="L49" s="27" t="s">
        <v>157</v>
      </c>
      <c r="M49" s="27" t="s">
        <v>64</v>
      </c>
      <c r="N49" s="27" t="s">
        <v>64</v>
      </c>
      <c r="O49" s="27" t="s">
        <v>64</v>
      </c>
      <c r="P49" s="27" t="s">
        <v>64</v>
      </c>
      <c r="Q49" s="27" t="s">
        <v>64</v>
      </c>
      <c r="R49" s="28" t="s">
        <v>64</v>
      </c>
      <c r="S49" s="28" t="s">
        <v>70</v>
      </c>
      <c r="U49" s="111"/>
      <c r="V49" s="111"/>
      <c r="W49" s="32" t="str">
        <f t="shared" si="0"/>
        <v>INSERT INTO template_29_specification(A,B,C,D,E,F,G,H,I,J,K,L,M,N,O,P,Q,R,S,T,U,V) VALUES('Actuator Cartridge Bearing Ass'y','20800010-220 Rev.BE','µg/cm2','&lt; 0.1','&lt; 0.05','&lt; 0.05','&lt; 0.05','&lt; 0.05','&lt; 0.05','&lt; 0.05','&lt; 0.20','&lt; 0.1','NA','NA','NA','NA','NA','NA','N','','','');</v>
      </c>
    </row>
    <row r="50" spans="1:23" s="32" customFormat="1" ht="15.95" customHeight="1" x14ac:dyDescent="0.2">
      <c r="A50" s="33" t="s">
        <v>226</v>
      </c>
      <c r="B50" s="32" t="s">
        <v>284</v>
      </c>
      <c r="C50" s="28" t="s">
        <v>121</v>
      </c>
      <c r="D50" s="27" t="s">
        <v>157</v>
      </c>
      <c r="E50" s="27" t="s">
        <v>157</v>
      </c>
      <c r="F50" s="27" t="s">
        <v>157</v>
      </c>
      <c r="G50" s="27" t="s">
        <v>157</v>
      </c>
      <c r="H50" s="27" t="s">
        <v>157</v>
      </c>
      <c r="I50" s="27" t="s">
        <v>157</v>
      </c>
      <c r="J50" s="27" t="s">
        <v>157</v>
      </c>
      <c r="K50" s="28" t="s">
        <v>202</v>
      </c>
      <c r="L50" s="27" t="s">
        <v>203</v>
      </c>
      <c r="M50" s="27" t="s">
        <v>64</v>
      </c>
      <c r="N50" s="27" t="s">
        <v>64</v>
      </c>
      <c r="O50" s="27" t="s">
        <v>64</v>
      </c>
      <c r="P50" s="27" t="s">
        <v>64</v>
      </c>
      <c r="Q50" s="27" t="s">
        <v>64</v>
      </c>
      <c r="R50" s="28" t="s">
        <v>64</v>
      </c>
      <c r="S50" s="28" t="s">
        <v>70</v>
      </c>
      <c r="U50" s="111"/>
      <c r="V50" s="111"/>
      <c r="W50" s="32" t="str">
        <f t="shared" si="0"/>
        <v>INSERT INTO template_29_specification(A,B,C,D,E,F,G,H,I,J,K,L,M,N,O,P,Q,R,S,T,U,V) VALUES('Flexible Printed Circuit Ass'y - to be cleaned','20800010-230 Rev.BE','µg/cm2','&lt; 0.1','&lt; 0.1','&lt; 0.1','&lt; 0.1','&lt; 0.1','&lt; 0.1','&lt; 0.1','&lt; 0.20','&lt; 0.2','NA','NA','NA','NA','NA','NA','N','','','');</v>
      </c>
    </row>
    <row r="51" spans="1:23" s="32" customFormat="1" ht="25.5" x14ac:dyDescent="0.2">
      <c r="A51" s="33" t="s">
        <v>225</v>
      </c>
      <c r="B51" s="32" t="s">
        <v>284</v>
      </c>
      <c r="C51" s="28" t="s">
        <v>121</v>
      </c>
      <c r="D51" s="27" t="s">
        <v>210</v>
      </c>
      <c r="E51" s="27" t="s">
        <v>208</v>
      </c>
      <c r="F51" s="27" t="s">
        <v>208</v>
      </c>
      <c r="G51" s="27" t="s">
        <v>208</v>
      </c>
      <c r="H51" s="27" t="s">
        <v>208</v>
      </c>
      <c r="I51" s="27" t="s">
        <v>208</v>
      </c>
      <c r="J51" s="27" t="s">
        <v>208</v>
      </c>
      <c r="K51" s="28" t="s">
        <v>202</v>
      </c>
      <c r="L51" s="27" t="s">
        <v>157</v>
      </c>
      <c r="M51" s="27" t="s">
        <v>64</v>
      </c>
      <c r="N51" s="27" t="s">
        <v>64</v>
      </c>
      <c r="O51" s="27" t="s">
        <v>64</v>
      </c>
      <c r="P51" s="27" t="s">
        <v>64</v>
      </c>
      <c r="Q51" s="27" t="s">
        <v>64</v>
      </c>
      <c r="R51" s="28" t="s">
        <v>64</v>
      </c>
      <c r="S51" s="28" t="s">
        <v>70</v>
      </c>
      <c r="U51" s="111"/>
      <c r="V51" s="111"/>
      <c r="W51" s="32" t="str">
        <f t="shared" si="0"/>
        <v>INSERT INTO template_29_specification(A,B,C,D,E,F,G,H,I,J,K,L,M,N,O,P,Q,R,S,T,U,V) VALUES('Flexible Printed Circuit Ass'y - to be used directly in the cleanroom','20800010-230 Rev.BE','µg/cm2','&lt; 0.03','&lt; 0.05','&lt; 0.05','&lt; 0.05','&lt; 0.05','&lt; 0.05','&lt; 0.05','&lt; 0.20','&lt; 0.1','NA','NA','NA','NA','NA','NA','N','','','');</v>
      </c>
    </row>
    <row r="52" spans="1:23" s="32" customFormat="1" ht="15.95" customHeight="1" x14ac:dyDescent="0.2">
      <c r="A52" s="33" t="s">
        <v>227</v>
      </c>
      <c r="B52" s="32" t="s">
        <v>285</v>
      </c>
      <c r="C52" s="28" t="s">
        <v>121</v>
      </c>
      <c r="D52" s="27" t="s">
        <v>157</v>
      </c>
      <c r="E52" s="27" t="s">
        <v>157</v>
      </c>
      <c r="F52" s="27" t="s">
        <v>157</v>
      </c>
      <c r="G52" s="27" t="s">
        <v>157</v>
      </c>
      <c r="H52" s="27" t="s">
        <v>157</v>
      </c>
      <c r="I52" s="27" t="s">
        <v>157</v>
      </c>
      <c r="J52" s="27" t="s">
        <v>157</v>
      </c>
      <c r="K52" s="28" t="s">
        <v>202</v>
      </c>
      <c r="L52" s="27" t="s">
        <v>203</v>
      </c>
      <c r="M52" s="27" t="s">
        <v>64</v>
      </c>
      <c r="N52" s="27" t="s">
        <v>64</v>
      </c>
      <c r="O52" s="27" t="s">
        <v>64</v>
      </c>
      <c r="P52" s="27" t="s">
        <v>64</v>
      </c>
      <c r="Q52" s="27" t="s">
        <v>64</v>
      </c>
      <c r="R52" s="28" t="s">
        <v>64</v>
      </c>
      <c r="S52" s="28" t="s">
        <v>70</v>
      </c>
      <c r="U52" s="111"/>
      <c r="V52" s="111"/>
      <c r="W52" s="32" t="str">
        <f t="shared" si="0"/>
        <v>INSERT INTO template_29_specification(A,B,C,D,E,F,G,H,I,J,K,L,M,N,O,P,Q,R,S,T,U,V) VALUES('Flexible Printed Circuit - to be cleaned','20800010-240 Rev.BE','µg/cm2','&lt; 0.1','&lt; 0.1','&lt; 0.1','&lt; 0.1','&lt; 0.1','&lt; 0.1','&lt; 0.1','&lt; 0.20','&lt; 0.2','NA','NA','NA','NA','NA','NA','N','','','');</v>
      </c>
    </row>
    <row r="53" spans="1:23" s="32" customFormat="1" ht="25.5" x14ac:dyDescent="0.2">
      <c r="A53" s="33" t="s">
        <v>228</v>
      </c>
      <c r="B53" s="32" t="s">
        <v>285</v>
      </c>
      <c r="C53" s="28" t="s">
        <v>121</v>
      </c>
      <c r="D53" s="27" t="s">
        <v>208</v>
      </c>
      <c r="E53" s="27" t="s">
        <v>208</v>
      </c>
      <c r="F53" s="27" t="s">
        <v>208</v>
      </c>
      <c r="G53" s="27" t="s">
        <v>208</v>
      </c>
      <c r="H53" s="27" t="s">
        <v>208</v>
      </c>
      <c r="I53" s="27" t="s">
        <v>208</v>
      </c>
      <c r="J53" s="27" t="s">
        <v>208</v>
      </c>
      <c r="K53" s="28" t="s">
        <v>202</v>
      </c>
      <c r="L53" s="27" t="s">
        <v>157</v>
      </c>
      <c r="M53" s="27" t="s">
        <v>64</v>
      </c>
      <c r="N53" s="27" t="s">
        <v>64</v>
      </c>
      <c r="O53" s="27" t="s">
        <v>64</v>
      </c>
      <c r="P53" s="27" t="s">
        <v>64</v>
      </c>
      <c r="Q53" s="27" t="s">
        <v>64</v>
      </c>
      <c r="R53" s="28" t="s">
        <v>64</v>
      </c>
      <c r="S53" s="28" t="s">
        <v>70</v>
      </c>
      <c r="U53" s="111"/>
      <c r="V53" s="111"/>
      <c r="W53" s="32" t="str">
        <f t="shared" si="0"/>
        <v>INSERT INTO template_29_specification(A,B,C,D,E,F,G,H,I,J,K,L,M,N,O,P,Q,R,S,T,U,V) VALUES('Flexible Printed Circuit - to be used directly in the cleanroom','20800010-240 Rev.BE','µg/cm2','&lt; 0.05','&lt; 0.05','&lt; 0.05','&lt; 0.05','&lt; 0.05','&lt; 0.05','&lt; 0.05','&lt; 0.20','&lt; 0.1','NA','NA','NA','NA','NA','NA','N','','','');</v>
      </c>
    </row>
    <row r="54" spans="1:23" s="32" customFormat="1" ht="25.5" x14ac:dyDescent="0.2">
      <c r="A54" s="33" t="s">
        <v>229</v>
      </c>
      <c r="B54" s="32" t="s">
        <v>286</v>
      </c>
      <c r="C54" s="28" t="s">
        <v>121</v>
      </c>
      <c r="D54" s="27" t="s">
        <v>157</v>
      </c>
      <c r="E54" s="27" t="s">
        <v>157</v>
      </c>
      <c r="F54" s="27" t="s">
        <v>157</v>
      </c>
      <c r="G54" s="27" t="s">
        <v>157</v>
      </c>
      <c r="H54" s="27" t="s">
        <v>157</v>
      </c>
      <c r="I54" s="27" t="s">
        <v>157</v>
      </c>
      <c r="J54" s="27" t="s">
        <v>157</v>
      </c>
      <c r="K54" s="28" t="s">
        <v>202</v>
      </c>
      <c r="L54" s="27" t="s">
        <v>203</v>
      </c>
      <c r="M54" s="27" t="s">
        <v>64</v>
      </c>
      <c r="N54" s="27" t="s">
        <v>64</v>
      </c>
      <c r="O54" s="27" t="s">
        <v>64</v>
      </c>
      <c r="P54" s="27" t="s">
        <v>64</v>
      </c>
      <c r="Q54" s="27" t="s">
        <v>64</v>
      </c>
      <c r="R54" s="28" t="s">
        <v>64</v>
      </c>
      <c r="S54" s="28" t="s">
        <v>70</v>
      </c>
      <c r="U54" s="111"/>
      <c r="V54" s="111"/>
      <c r="W54" s="32" t="str">
        <f t="shared" si="0"/>
        <v>INSERT INTO template_29_specification(A,B,C,D,E,F,G,H,I,J,K,L,M,N,O,P,Q,R,S,T,U,V) VALUES('Drive Internal Hardware (non EN Teflon) to be cleaned','20800010-250 Rev.BE','µg/cm2','&lt; 0.1','&lt; 0.1','&lt; 0.1','&lt; 0.1','&lt; 0.1','&lt; 0.1','&lt; 0.1','&lt; 0.20','&lt; 0.2','NA','NA','NA','NA','NA','NA','N','','','');</v>
      </c>
    </row>
    <row r="55" spans="1:23" s="32" customFormat="1" ht="25.5" x14ac:dyDescent="0.2">
      <c r="A55" s="33" t="s">
        <v>230</v>
      </c>
      <c r="B55" s="32" t="s">
        <v>286</v>
      </c>
      <c r="C55" s="28" t="s">
        <v>121</v>
      </c>
      <c r="D55" s="27" t="s">
        <v>208</v>
      </c>
      <c r="E55" s="27" t="s">
        <v>208</v>
      </c>
      <c r="F55" s="27" t="s">
        <v>208</v>
      </c>
      <c r="G55" s="27" t="s">
        <v>208</v>
      </c>
      <c r="H55" s="27" t="s">
        <v>208</v>
      </c>
      <c r="I55" s="27" t="s">
        <v>208</v>
      </c>
      <c r="J55" s="27" t="s">
        <v>208</v>
      </c>
      <c r="K55" s="28" t="s">
        <v>202</v>
      </c>
      <c r="L55" s="27" t="s">
        <v>157</v>
      </c>
      <c r="M55" s="27" t="s">
        <v>64</v>
      </c>
      <c r="N55" s="27" t="s">
        <v>64</v>
      </c>
      <c r="O55" s="27" t="s">
        <v>64</v>
      </c>
      <c r="P55" s="27" t="s">
        <v>64</v>
      </c>
      <c r="Q55" s="27" t="s">
        <v>64</v>
      </c>
      <c r="R55" s="28" t="s">
        <v>64</v>
      </c>
      <c r="S55" s="28" t="s">
        <v>70</v>
      </c>
      <c r="U55" s="111"/>
      <c r="V55" s="111"/>
      <c r="W55" s="32" t="str">
        <f t="shared" si="0"/>
        <v>INSERT INTO template_29_specification(A,B,C,D,E,F,G,H,I,J,K,L,M,N,O,P,Q,R,S,T,U,V) VALUES('Drive Internal Hardware (non EN Teflon) to be used directly in the cleanroom','20800010-250 Rev.BE','µg/cm2','&lt; 0.05','&lt; 0.05','&lt; 0.05','&lt; 0.05','&lt; 0.05','&lt; 0.05','&lt; 0.05','&lt; 0.20','&lt; 0.1','NA','NA','NA','NA','NA','NA','N','','','');</v>
      </c>
    </row>
    <row r="56" spans="1:23" s="32" customFormat="1" ht="27" customHeight="1" x14ac:dyDescent="0.2">
      <c r="A56" s="33" t="s">
        <v>231</v>
      </c>
      <c r="B56" s="32" t="s">
        <v>286</v>
      </c>
      <c r="C56" s="28" t="s">
        <v>121</v>
      </c>
      <c r="D56" s="27" t="s">
        <v>157</v>
      </c>
      <c r="E56" s="27" t="s">
        <v>157</v>
      </c>
      <c r="F56" s="27" t="s">
        <v>157</v>
      </c>
      <c r="G56" s="27" t="s">
        <v>157</v>
      </c>
      <c r="H56" s="27" t="s">
        <v>157</v>
      </c>
      <c r="I56" s="27" t="s">
        <v>157</v>
      </c>
      <c r="J56" s="116" t="s">
        <v>223</v>
      </c>
      <c r="K56" s="28" t="s">
        <v>232</v>
      </c>
      <c r="L56" s="27" t="s">
        <v>203</v>
      </c>
      <c r="M56" s="27" t="s">
        <v>64</v>
      </c>
      <c r="N56" s="27" t="s">
        <v>64</v>
      </c>
      <c r="O56" s="27" t="s">
        <v>64</v>
      </c>
      <c r="P56" s="27" t="s">
        <v>64</v>
      </c>
      <c r="Q56" s="27" t="s">
        <v>64</v>
      </c>
      <c r="R56" s="28" t="s">
        <v>64</v>
      </c>
      <c r="S56" s="28" t="s">
        <v>69</v>
      </c>
      <c r="U56" s="111"/>
      <c r="V56" s="111"/>
      <c r="W56" s="32" t="str">
        <f t="shared" si="0"/>
        <v>INSERT INTO template_29_specification(A,B,C,D,E,F,G,H,I,J,K,L,M,N,O,P,Q,R,S,T,U,V) VALUES('Drive Internal Hardware (EN Teflon) to be cleaned','20800010-250 Rev.BE','µg/cm2','&lt; 0.1','&lt; 0.1','&lt; 0.1','&lt; 0.1','&lt; 0.1','&lt; 0.1','&lt; 0.15','&lt; 0.2 (excluded PO4)','&lt; 0.2','NA','NA','NA','NA','NA','NA','Y','','','');</v>
      </c>
    </row>
    <row r="57" spans="1:23" s="32" customFormat="1" ht="25.5" x14ac:dyDescent="0.2">
      <c r="A57" s="33" t="s">
        <v>233</v>
      </c>
      <c r="B57" s="32" t="s">
        <v>286</v>
      </c>
      <c r="C57" s="28" t="s">
        <v>121</v>
      </c>
      <c r="D57" s="27" t="s">
        <v>208</v>
      </c>
      <c r="E57" s="27" t="s">
        <v>208</v>
      </c>
      <c r="F57" s="27" t="s">
        <v>208</v>
      </c>
      <c r="G57" s="27" t="s">
        <v>208</v>
      </c>
      <c r="H57" s="27" t="s">
        <v>208</v>
      </c>
      <c r="I57" s="27" t="s">
        <v>208</v>
      </c>
      <c r="J57" s="116" t="s">
        <v>223</v>
      </c>
      <c r="K57" s="28" t="s">
        <v>232</v>
      </c>
      <c r="L57" s="27" t="s">
        <v>157</v>
      </c>
      <c r="M57" s="27" t="s">
        <v>64</v>
      </c>
      <c r="N57" s="27" t="s">
        <v>64</v>
      </c>
      <c r="O57" s="27" t="s">
        <v>64</v>
      </c>
      <c r="P57" s="27" t="s">
        <v>64</v>
      </c>
      <c r="Q57" s="27" t="s">
        <v>64</v>
      </c>
      <c r="R57" s="28" t="s">
        <v>64</v>
      </c>
      <c r="S57" s="28" t="s">
        <v>69</v>
      </c>
      <c r="U57" s="111"/>
      <c r="V57" s="111"/>
      <c r="W57" s="32" t="str">
        <f t="shared" si="0"/>
        <v>INSERT INTO template_29_specification(A,B,C,D,E,F,G,H,I,J,K,L,M,N,O,P,Q,R,S,T,U,V) VALUES('Drive Internal Hardware (EN Teflon) to be used directly in the cleanroom','20800010-250 Rev.BE','µg/cm2','&lt; 0.05','&lt; 0.05','&lt; 0.05','&lt; 0.05','&lt; 0.05','&lt; 0.05','&lt; 0.15','&lt; 0.2 (excluded PO4)','&lt; 0.1','NA','NA','NA','NA','NA','NA','Y','','','');</v>
      </c>
    </row>
    <row r="58" spans="1:23" s="32" customFormat="1" ht="15.95" customHeight="1" x14ac:dyDescent="0.2">
      <c r="A58" s="33" t="s">
        <v>234</v>
      </c>
      <c r="B58" s="32" t="s">
        <v>287</v>
      </c>
      <c r="C58" s="28" t="s">
        <v>121</v>
      </c>
      <c r="D58" s="27" t="s">
        <v>157</v>
      </c>
      <c r="E58" s="27" t="s">
        <v>157</v>
      </c>
      <c r="F58" s="27" t="s">
        <v>157</v>
      </c>
      <c r="G58" s="27" t="s">
        <v>157</v>
      </c>
      <c r="H58" s="27" t="s">
        <v>157</v>
      </c>
      <c r="I58" s="27" t="s">
        <v>157</v>
      </c>
      <c r="J58" s="27" t="s">
        <v>157</v>
      </c>
      <c r="K58" s="28" t="s">
        <v>202</v>
      </c>
      <c r="L58" s="27" t="s">
        <v>203</v>
      </c>
      <c r="M58" s="27" t="s">
        <v>64</v>
      </c>
      <c r="N58" s="27" t="s">
        <v>64</v>
      </c>
      <c r="O58" s="27" t="s">
        <v>64</v>
      </c>
      <c r="P58" s="27" t="s">
        <v>64</v>
      </c>
      <c r="Q58" s="27" t="s">
        <v>64</v>
      </c>
      <c r="R58" s="28" t="s">
        <v>64</v>
      </c>
      <c r="S58" s="28" t="s">
        <v>70</v>
      </c>
      <c r="U58" s="111"/>
      <c r="V58" s="111"/>
      <c r="W58" s="32" t="str">
        <f t="shared" si="0"/>
        <v>INSERT INTO template_29_specification(A,B,C,D,E,F,G,H,I,J,K,L,M,N,O,P,Q,R,S,T,U,V) VALUES('Plastic Components - to be cleaned','20800010-260 Rev.BE','µg/cm2','&lt; 0.1','&lt; 0.1','&lt; 0.1','&lt; 0.1','&lt; 0.1','&lt; 0.1','&lt; 0.1','&lt; 0.20','&lt; 0.2','NA','NA','NA','NA','NA','NA','N','','','');</v>
      </c>
    </row>
    <row r="59" spans="1:23" s="32" customFormat="1" ht="25.5" x14ac:dyDescent="0.2">
      <c r="A59" s="33" t="s">
        <v>235</v>
      </c>
      <c r="B59" s="32" t="s">
        <v>287</v>
      </c>
      <c r="C59" s="28" t="s">
        <v>121</v>
      </c>
      <c r="D59" s="27" t="s">
        <v>208</v>
      </c>
      <c r="E59" s="27" t="s">
        <v>208</v>
      </c>
      <c r="F59" s="27" t="s">
        <v>208</v>
      </c>
      <c r="G59" s="27" t="s">
        <v>208</v>
      </c>
      <c r="H59" s="27" t="s">
        <v>208</v>
      </c>
      <c r="I59" s="27" t="s">
        <v>208</v>
      </c>
      <c r="J59" s="27" t="s">
        <v>208</v>
      </c>
      <c r="K59" s="28" t="s">
        <v>202</v>
      </c>
      <c r="L59" s="27" t="s">
        <v>157</v>
      </c>
      <c r="M59" s="27" t="s">
        <v>64</v>
      </c>
      <c r="N59" s="27" t="s">
        <v>64</v>
      </c>
      <c r="O59" s="27" t="s">
        <v>64</v>
      </c>
      <c r="P59" s="27" t="s">
        <v>64</v>
      </c>
      <c r="Q59" s="27" t="s">
        <v>64</v>
      </c>
      <c r="R59" s="28" t="s">
        <v>64</v>
      </c>
      <c r="S59" s="28" t="s">
        <v>70</v>
      </c>
      <c r="U59" s="111"/>
      <c r="V59" s="111"/>
      <c r="W59" s="32" t="str">
        <f t="shared" si="0"/>
        <v>INSERT INTO template_29_specification(A,B,C,D,E,F,G,H,I,J,K,L,M,N,O,P,Q,R,S,T,U,V) VALUES('Plastic Components - to be used directly in the cleanroom','20800010-260 Rev.BE','µg/cm2','&lt; 0.05','&lt; 0.05','&lt; 0.05','&lt; 0.05','&lt; 0.05','&lt; 0.05','&lt; 0.05','&lt; 0.20','&lt; 0.1','NA','NA','NA','NA','NA','NA','N','','','');</v>
      </c>
    </row>
    <row r="60" spans="1:23" s="32" customFormat="1" ht="25.5" x14ac:dyDescent="0.2">
      <c r="A60" s="33" t="s">
        <v>237</v>
      </c>
      <c r="B60" s="32" t="s">
        <v>277</v>
      </c>
      <c r="C60" s="28" t="s">
        <v>121</v>
      </c>
      <c r="D60" s="27" t="s">
        <v>157</v>
      </c>
      <c r="E60" s="27" t="s">
        <v>157</v>
      </c>
      <c r="F60" s="117" t="s">
        <v>236</v>
      </c>
      <c r="G60" s="27" t="s">
        <v>157</v>
      </c>
      <c r="H60" s="27" t="s">
        <v>157</v>
      </c>
      <c r="I60" s="27" t="s">
        <v>157</v>
      </c>
      <c r="J60" s="27" t="s">
        <v>157</v>
      </c>
      <c r="K60" s="123" t="s">
        <v>238</v>
      </c>
      <c r="L60" s="27" t="s">
        <v>203</v>
      </c>
      <c r="M60" s="27" t="s">
        <v>64</v>
      </c>
      <c r="N60" s="27" t="s">
        <v>64</v>
      </c>
      <c r="O60" s="27" t="s">
        <v>64</v>
      </c>
      <c r="P60" s="27" t="s">
        <v>64</v>
      </c>
      <c r="Q60" s="27" t="s">
        <v>64</v>
      </c>
      <c r="R60" s="28" t="s">
        <v>64</v>
      </c>
      <c r="S60" s="28" t="s">
        <v>70</v>
      </c>
      <c r="U60" s="111"/>
      <c r="V60" s="125" t="s">
        <v>180</v>
      </c>
      <c r="W60" s="32" t="str">
        <f t="shared" si="0"/>
        <v>INSERT INTO template_29_specification(A,B,C,D,E,F,G,H,I,J,K,L,M,N,O,P,Q,R,S,T,U,V) VALUES('Elastomer Materials (Fluorocarbon Elastomers) to be cleaned','20800010-270 Rev.BE','µg/cm2','&lt; 0.1','&lt; 0.1','&lt; 0.5','&lt; 0.1','&lt; 0.1','&lt; 0.1','&lt; 0.1','&lt; 1.00','&lt; 0.2','NA','NA','NA','NA','NA','NA','N','','','refer 20800010-270');</v>
      </c>
    </row>
    <row r="61" spans="1:23" s="32" customFormat="1" ht="25.5" x14ac:dyDescent="0.2">
      <c r="A61" s="33" t="s">
        <v>239</v>
      </c>
      <c r="B61" s="32" t="s">
        <v>277</v>
      </c>
      <c r="C61" s="28" t="s">
        <v>121</v>
      </c>
      <c r="D61" s="27" t="s">
        <v>210</v>
      </c>
      <c r="E61" s="27" t="s">
        <v>208</v>
      </c>
      <c r="F61" s="117" t="s">
        <v>157</v>
      </c>
      <c r="G61" s="27" t="s">
        <v>208</v>
      </c>
      <c r="H61" s="27" t="s">
        <v>208</v>
      </c>
      <c r="I61" s="27" t="s">
        <v>208</v>
      </c>
      <c r="J61" s="27" t="s">
        <v>208</v>
      </c>
      <c r="K61" s="123" t="s">
        <v>217</v>
      </c>
      <c r="L61" s="27" t="s">
        <v>157</v>
      </c>
      <c r="M61" s="27" t="s">
        <v>64</v>
      </c>
      <c r="N61" s="27" t="s">
        <v>64</v>
      </c>
      <c r="O61" s="27" t="s">
        <v>64</v>
      </c>
      <c r="P61" s="27" t="s">
        <v>64</v>
      </c>
      <c r="Q61" s="27" t="s">
        <v>64</v>
      </c>
      <c r="R61" s="28" t="s">
        <v>64</v>
      </c>
      <c r="S61" s="28" t="s">
        <v>70</v>
      </c>
      <c r="U61" s="111"/>
      <c r="V61" s="125" t="s">
        <v>180</v>
      </c>
      <c r="W61" s="32" t="str">
        <f t="shared" si="0"/>
        <v>INSERT INTO template_29_specification(A,B,C,D,E,F,G,H,I,J,K,L,M,N,O,P,Q,R,S,T,U,V) VALUES('Elastomer Materials (Fluorocarbon Elastomers) to be used directly in the cleanroom','20800010-270 Rev.BE','µg/cm2','&lt; 0.03','&lt; 0.05','&lt; 0.1','&lt; 0.05','&lt; 0.05','&lt; 0.05','&lt; 0.05','&lt; 0.30','&lt; 0.1','NA','NA','NA','NA','NA','NA','N','','','refer 20800010-270');</v>
      </c>
    </row>
    <row r="62" spans="1:23" s="32" customFormat="1" ht="25.5" x14ac:dyDescent="0.2">
      <c r="A62" s="33" t="s">
        <v>240</v>
      </c>
      <c r="B62" s="32" t="s">
        <v>277</v>
      </c>
      <c r="C62" s="28" t="s">
        <v>121</v>
      </c>
      <c r="D62" s="27" t="s">
        <v>123</v>
      </c>
      <c r="E62" s="27" t="s">
        <v>123</v>
      </c>
      <c r="F62" s="116" t="s">
        <v>123</v>
      </c>
      <c r="G62" s="27" t="s">
        <v>123</v>
      </c>
      <c r="H62" s="27" t="s">
        <v>123</v>
      </c>
      <c r="I62" s="27" t="s">
        <v>123</v>
      </c>
      <c r="J62" s="27" t="s">
        <v>123</v>
      </c>
      <c r="K62" s="124" t="s">
        <v>202</v>
      </c>
      <c r="L62" s="27" t="s">
        <v>122</v>
      </c>
      <c r="M62" s="27" t="s">
        <v>64</v>
      </c>
      <c r="N62" s="27" t="s">
        <v>64</v>
      </c>
      <c r="O62" s="27" t="s">
        <v>64</v>
      </c>
      <c r="P62" s="27" t="s">
        <v>64</v>
      </c>
      <c r="Q62" s="27" t="s">
        <v>64</v>
      </c>
      <c r="R62" s="28" t="s">
        <v>64</v>
      </c>
      <c r="S62" s="28" t="s">
        <v>70</v>
      </c>
      <c r="U62" s="110"/>
      <c r="V62" s="125" t="s">
        <v>180</v>
      </c>
      <c r="W62" s="32" t="str">
        <f t="shared" si="0"/>
        <v>INSERT INTO template_29_specification(A,B,C,D,E,F,G,H,I,J,K,L,M,N,O,P,Q,R,S,T,U,V) VALUES('Elastomer Materials (non-Fluorocarbon Elastomers) to be cleaned','20800010-270 Rev.BE','µg/cm2','&lt;0.1','&lt;0.1','&lt;0.1','&lt;0.1','&lt;0.1','&lt;0.1','&lt;0.1','&lt; 0.20','&lt;0.2','NA','NA','NA','NA','NA','NA','N','','','refer 20800010-270');</v>
      </c>
    </row>
    <row r="63" spans="1:23" s="32" customFormat="1" ht="25.5" x14ac:dyDescent="0.2">
      <c r="A63" s="33" t="s">
        <v>241</v>
      </c>
      <c r="B63" s="32" t="s">
        <v>277</v>
      </c>
      <c r="C63" s="28" t="s">
        <v>121</v>
      </c>
      <c r="D63" s="27" t="s">
        <v>127</v>
      </c>
      <c r="E63" s="27" t="s">
        <v>128</v>
      </c>
      <c r="F63" s="116" t="s">
        <v>128</v>
      </c>
      <c r="G63" s="27" t="s">
        <v>128</v>
      </c>
      <c r="H63" s="27" t="s">
        <v>128</v>
      </c>
      <c r="I63" s="27" t="s">
        <v>128</v>
      </c>
      <c r="J63" s="27" t="s">
        <v>128</v>
      </c>
      <c r="K63" s="124" t="s">
        <v>202</v>
      </c>
      <c r="L63" s="27" t="s">
        <v>123</v>
      </c>
      <c r="M63" s="27" t="s">
        <v>64</v>
      </c>
      <c r="N63" s="27" t="s">
        <v>64</v>
      </c>
      <c r="O63" s="27" t="s">
        <v>64</v>
      </c>
      <c r="P63" s="27" t="s">
        <v>64</v>
      </c>
      <c r="Q63" s="27" t="s">
        <v>64</v>
      </c>
      <c r="R63" s="28" t="s">
        <v>64</v>
      </c>
      <c r="S63" s="28" t="s">
        <v>70</v>
      </c>
      <c r="U63" s="111"/>
      <c r="V63" s="125" t="s">
        <v>180</v>
      </c>
      <c r="W63" s="32" t="str">
        <f t="shared" si="0"/>
        <v>INSERT INTO template_29_specification(A,B,C,D,E,F,G,H,I,J,K,L,M,N,O,P,Q,R,S,T,U,V) VALUES('Elastomer Materials (non-Fluorocarbon Elastomers) to be used directly in the cleanroom','20800010-270 Rev.BE','µg/cm2','&lt;0.03','&lt;0.05','&lt;0.05','&lt;0.05','&lt;0.05','&lt;0.05','&lt;0.05','&lt; 0.20','&lt;0.1','NA','NA','NA','NA','NA','NA','N','','','refer 20800010-270');</v>
      </c>
    </row>
    <row r="64" spans="1:23" s="32" customFormat="1" ht="25.5" x14ac:dyDescent="0.2">
      <c r="A64" s="33" t="s">
        <v>296</v>
      </c>
      <c r="B64" s="32" t="s">
        <v>288</v>
      </c>
      <c r="C64" s="28" t="s">
        <v>121</v>
      </c>
      <c r="D64" s="27" t="s">
        <v>157</v>
      </c>
      <c r="E64" s="27" t="s">
        <v>157</v>
      </c>
      <c r="F64" s="27" t="s">
        <v>157</v>
      </c>
      <c r="G64" s="27" t="s">
        <v>157</v>
      </c>
      <c r="H64" s="27" t="s">
        <v>157</v>
      </c>
      <c r="I64" s="27" t="s">
        <v>157</v>
      </c>
      <c r="J64" s="27" t="s">
        <v>157</v>
      </c>
      <c r="K64" s="28" t="s">
        <v>202</v>
      </c>
      <c r="L64" s="27" t="s">
        <v>203</v>
      </c>
      <c r="M64" s="27" t="s">
        <v>64</v>
      </c>
      <c r="N64" s="27" t="s">
        <v>64</v>
      </c>
      <c r="O64" s="27" t="s">
        <v>64</v>
      </c>
      <c r="P64" s="27" t="s">
        <v>64</v>
      </c>
      <c r="Q64" s="27" t="s">
        <v>64</v>
      </c>
      <c r="R64" s="28" t="s">
        <v>64</v>
      </c>
      <c r="S64" s="28" t="s">
        <v>70</v>
      </c>
      <c r="U64" s="111"/>
      <c r="V64" s="111"/>
      <c r="W64" s="32" t="str">
        <f t="shared" si="0"/>
        <v>INSERT INTO template_29_specification(A,B,C,D,E,F,G,H,I,J,K,L,M,N,O,P,Q,R,S,T,U,V) VALUES(' Damper (Internal &amp; External to HDA), ACA Damper, VCM Damper','20800010-280 Rev.BE','µg/cm2','&lt; 0.1','&lt; 0.1','&lt; 0.1','&lt; 0.1','&lt; 0.1','&lt; 0.1','&lt; 0.1','&lt; 0.20','&lt; 0.2','NA','NA','NA','NA','NA','NA','N','','','');</v>
      </c>
    </row>
    <row r="65" spans="1:23" s="120" customFormat="1" ht="15.95" customHeight="1" x14ac:dyDescent="0.2">
      <c r="A65" s="119" t="s">
        <v>242</v>
      </c>
      <c r="B65" s="120" t="s">
        <v>289</v>
      </c>
      <c r="C65" s="121"/>
      <c r="D65" s="122"/>
      <c r="E65" s="122"/>
      <c r="F65" s="122"/>
      <c r="G65" s="122"/>
      <c r="H65" s="122"/>
      <c r="I65" s="122"/>
      <c r="J65" s="122"/>
      <c r="K65" s="121"/>
      <c r="L65" s="122"/>
      <c r="M65" s="122"/>
      <c r="N65" s="122"/>
      <c r="O65" s="122"/>
      <c r="P65" s="122"/>
      <c r="Q65" s="122"/>
      <c r="R65" s="121"/>
      <c r="S65" s="121"/>
      <c r="U65" s="128"/>
      <c r="V65" s="128"/>
      <c r="W65" s="32" t="str">
        <f t="shared" si="0"/>
        <v>INSERT INTO template_29_specification(A,B,C,D,E,F,G,H,I,J,K,L,M,N,O,P,Q,R,S,T,U,V) VALUES('Top Cover Gasket (No Spec)','20800010-290 Rev.BE','','','','','','','','','','','','','','','','','','','','');</v>
      </c>
    </row>
    <row r="66" spans="1:23" s="32" customFormat="1" ht="15.95" customHeight="1" x14ac:dyDescent="0.2">
      <c r="A66" s="33" t="s">
        <v>243</v>
      </c>
      <c r="B66" s="32" t="s">
        <v>290</v>
      </c>
      <c r="C66" s="28" t="s">
        <v>126</v>
      </c>
      <c r="D66" s="27" t="s">
        <v>245</v>
      </c>
      <c r="E66" s="129" t="s">
        <v>201</v>
      </c>
      <c r="F66" s="129" t="s">
        <v>201</v>
      </c>
      <c r="G66" s="27" t="s">
        <v>244</v>
      </c>
      <c r="H66" s="129" t="s">
        <v>201</v>
      </c>
      <c r="I66" s="129" t="s">
        <v>201</v>
      </c>
      <c r="J66" s="129" t="s">
        <v>201</v>
      </c>
      <c r="K66" s="129" t="s">
        <v>201</v>
      </c>
      <c r="L66" s="27" t="s">
        <v>246</v>
      </c>
      <c r="M66" s="129" t="s">
        <v>201</v>
      </c>
      <c r="N66" s="129" t="s">
        <v>201</v>
      </c>
      <c r="O66" s="129" t="s">
        <v>201</v>
      </c>
      <c r="P66" s="129" t="s">
        <v>201</v>
      </c>
      <c r="Q66" s="129" t="s">
        <v>201</v>
      </c>
      <c r="R66" s="129" t="s">
        <v>201</v>
      </c>
      <c r="S66" s="28" t="s">
        <v>70</v>
      </c>
      <c r="U66" s="111"/>
      <c r="V66" s="111"/>
      <c r="W66" s="32" t="str">
        <f t="shared" si="0"/>
        <v>INSERT INTO template_29_specification(A,B,C,D,E,F,G,H,I,J,K,L,M,N,O,P,Q,R,S,T,U,V) VALUES('PCBA Insulation Foams / Sheet','20800010-300 Rev.BE','µg/g','&lt; 8.0','HIDE','HIDE','&lt; 88.0','HIDE','HIDE','HIDE','HIDE','&lt; 20.0','HIDE','HIDE','HIDE','HIDE','HIDE','HIDE','N','','','');</v>
      </c>
    </row>
    <row r="67" spans="1:23" s="32" customFormat="1" ht="15.75" customHeight="1" x14ac:dyDescent="0.2">
      <c r="A67" s="33" t="s">
        <v>258</v>
      </c>
      <c r="B67" s="32" t="s">
        <v>291</v>
      </c>
      <c r="C67" s="28" t="s">
        <v>121</v>
      </c>
      <c r="D67" s="27" t="s">
        <v>157</v>
      </c>
      <c r="E67" s="27" t="s">
        <v>157</v>
      </c>
      <c r="F67" s="27" t="s">
        <v>157</v>
      </c>
      <c r="G67" s="27" t="s">
        <v>157</v>
      </c>
      <c r="H67" s="27" t="s">
        <v>157</v>
      </c>
      <c r="I67" s="27" t="s">
        <v>157</v>
      </c>
      <c r="J67" s="27" t="s">
        <v>157</v>
      </c>
      <c r="K67" s="28" t="s">
        <v>202</v>
      </c>
      <c r="L67" s="27" t="s">
        <v>203</v>
      </c>
      <c r="M67" s="27" t="s">
        <v>64</v>
      </c>
      <c r="N67" s="27" t="s">
        <v>64</v>
      </c>
      <c r="O67" s="27" t="s">
        <v>64</v>
      </c>
      <c r="P67" s="27" t="s">
        <v>64</v>
      </c>
      <c r="Q67" s="27" t="s">
        <v>64</v>
      </c>
      <c r="R67" s="28" t="s">
        <v>64</v>
      </c>
      <c r="S67" s="28" t="s">
        <v>70</v>
      </c>
      <c r="U67" s="111"/>
      <c r="V67" s="111"/>
      <c r="W67" s="32" t="str">
        <f t="shared" si="0"/>
        <v>INSERT INTO template_29_specification(A,B,C,D,E,F,G,H,I,J,K,L,M,N,O,P,Q,R,S,T,U,V) VALUES('Seals (Pressure Sensitive Adhesive)','20800010-310 Rev.BE','µg/cm2','&lt; 0.1','&lt; 0.1','&lt; 0.1','&lt; 0.1','&lt; 0.1','&lt; 0.1','&lt; 0.1','&lt; 0.20','&lt; 0.2','NA','NA','NA','NA','NA','NA','N','','','');</v>
      </c>
    </row>
    <row r="68" spans="1:23" s="120" customFormat="1" ht="15.95" customHeight="1" x14ac:dyDescent="0.2">
      <c r="A68" s="119" t="s">
        <v>152</v>
      </c>
      <c r="B68" s="120" t="s">
        <v>292</v>
      </c>
      <c r="C68" s="121"/>
      <c r="D68" s="122"/>
      <c r="E68" s="122"/>
      <c r="F68" s="122"/>
      <c r="G68" s="122"/>
      <c r="H68" s="122"/>
      <c r="I68" s="122"/>
      <c r="J68" s="122"/>
      <c r="K68" s="121"/>
      <c r="L68" s="122"/>
      <c r="M68" s="122"/>
      <c r="N68" s="122"/>
      <c r="O68" s="122"/>
      <c r="P68" s="122"/>
      <c r="Q68" s="122"/>
      <c r="R68" s="121"/>
      <c r="S68" s="121"/>
      <c r="U68" s="128"/>
      <c r="V68" s="128"/>
      <c r="W68" s="32" t="str">
        <f t="shared" si="0"/>
        <v>INSERT INTO template_29_specification(A,B,C,D,E,F,G,H,I,J,K,L,M,N,O,P,Q,R,S,T,U,V) VALUES('For Future Component','20800010-320 Rev.BE','','','','','','','','','','','','','','','','','','','','');</v>
      </c>
    </row>
    <row r="69" spans="1:23" s="120" customFormat="1" ht="15.95" customHeight="1" x14ac:dyDescent="0.2">
      <c r="A69" s="119" t="s">
        <v>152</v>
      </c>
      <c r="B69" s="120" t="s">
        <v>293</v>
      </c>
      <c r="C69" s="121"/>
      <c r="D69" s="122"/>
      <c r="E69" s="122"/>
      <c r="F69" s="122"/>
      <c r="G69" s="122"/>
      <c r="H69" s="122"/>
      <c r="I69" s="122"/>
      <c r="J69" s="122"/>
      <c r="K69" s="121"/>
      <c r="L69" s="122"/>
      <c r="M69" s="122"/>
      <c r="N69" s="122"/>
      <c r="O69" s="122"/>
      <c r="P69" s="122"/>
      <c r="Q69" s="122"/>
      <c r="R69" s="121"/>
      <c r="S69" s="121"/>
      <c r="U69" s="128"/>
      <c r="V69" s="128"/>
      <c r="W69" s="32" t="str">
        <f t="shared" si="0"/>
        <v>INSERT INTO template_29_specification(A,B,C,D,E,F,G,H,I,J,K,L,M,N,O,P,Q,R,S,T,U,V) VALUES('For Future Component','20800010-330 Rev.BE','','','','','','','','','','','','','','','','','','','','');</v>
      </c>
    </row>
    <row r="70" spans="1:23" s="32" customFormat="1" ht="15.95" customHeight="1" x14ac:dyDescent="0.2">
      <c r="A70" s="33" t="s">
        <v>247</v>
      </c>
      <c r="B70" s="32" t="s">
        <v>294</v>
      </c>
      <c r="C70" s="28" t="s">
        <v>121</v>
      </c>
      <c r="D70" s="27" t="s">
        <v>208</v>
      </c>
      <c r="E70" s="27" t="s">
        <v>208</v>
      </c>
      <c r="F70" s="27" t="s">
        <v>208</v>
      </c>
      <c r="G70" s="27" t="s">
        <v>208</v>
      </c>
      <c r="H70" s="27" t="s">
        <v>208</v>
      </c>
      <c r="I70" s="27" t="s">
        <v>223</v>
      </c>
      <c r="J70" s="27" t="s">
        <v>208</v>
      </c>
      <c r="K70" s="28" t="s">
        <v>202</v>
      </c>
      <c r="L70" s="27" t="s">
        <v>259</v>
      </c>
      <c r="M70" s="27" t="s">
        <v>64</v>
      </c>
      <c r="N70" s="27" t="s">
        <v>64</v>
      </c>
      <c r="O70" s="27" t="s">
        <v>64</v>
      </c>
      <c r="P70" s="27" t="s">
        <v>64</v>
      </c>
      <c r="Q70" s="27" t="s">
        <v>64</v>
      </c>
      <c r="R70" s="28" t="s">
        <v>64</v>
      </c>
      <c r="S70" s="28" t="s">
        <v>70</v>
      </c>
      <c r="U70" s="111"/>
      <c r="V70" s="111"/>
      <c r="W70" s="32" t="str">
        <f t="shared" ref="W70:W72" si="2">"INSERT INTO template_29_specification(A,B,C,D,E,F,G,H,I,J,K,L,M,N,O,P,Q,R,S,T,U,V) VALUES('"&amp;A70&amp;"','"&amp;B70&amp;"','"&amp;C70&amp;"','"&amp;D70&amp;"','"&amp;E70&amp;"','"&amp;F70&amp;"','"&amp;G70&amp;"','"&amp;H70&amp;"','"&amp;I70&amp;"','"&amp;J70&amp;"','"&amp;K70&amp;"','"&amp;L70&amp;"','"&amp;M70&amp;"','"&amp;N70&amp;"','"&amp;O70&amp;"','"&amp;P70&amp;"','"&amp;Q70&amp;"','"&amp;R70&amp;"','"&amp;S70&amp;"','"&amp;T70&amp;"','"&amp;U70&amp;"','"&amp;V70&amp;"');"</f>
        <v>INSERT INTO template_29_specification(A,B,C,D,E,F,G,H,I,J,K,L,M,N,O,P,Q,R,S,T,U,V) VALUES('Carbon Adsorbent Filter and Desiccant','20800010-340 Rev.BE','µg/cm2','&lt; 0.05','&lt; 0.05','&lt; 0.05','&lt; 0.05','&lt; 0.05','&lt; 0.15','&lt; 0.05','&lt; 0.20','&lt; 0.16','NA','NA','NA','NA','NA','NA','N','','','');</v>
      </c>
    </row>
    <row r="71" spans="1:23" s="32" customFormat="1" ht="15.95" customHeight="1" x14ac:dyDescent="0.2">
      <c r="A71" s="33" t="s">
        <v>67</v>
      </c>
      <c r="B71" s="32" t="s">
        <v>295</v>
      </c>
      <c r="C71" s="28" t="s">
        <v>121</v>
      </c>
      <c r="D71" s="27" t="s">
        <v>157</v>
      </c>
      <c r="E71" s="27" t="s">
        <v>157</v>
      </c>
      <c r="F71" s="27" t="s">
        <v>157</v>
      </c>
      <c r="G71" s="27" t="s">
        <v>157</v>
      </c>
      <c r="H71" s="27" t="s">
        <v>157</v>
      </c>
      <c r="I71" s="27" t="s">
        <v>157</v>
      </c>
      <c r="J71" s="27" t="s">
        <v>157</v>
      </c>
      <c r="K71" s="28" t="s">
        <v>202</v>
      </c>
      <c r="L71" s="27" t="s">
        <v>203</v>
      </c>
      <c r="M71" s="27" t="s">
        <v>64</v>
      </c>
      <c r="N71" s="27" t="s">
        <v>64</v>
      </c>
      <c r="O71" s="27" t="s">
        <v>64</v>
      </c>
      <c r="P71" s="27" t="s">
        <v>64</v>
      </c>
      <c r="Q71" s="27" t="s">
        <v>64</v>
      </c>
      <c r="R71" s="28" t="s">
        <v>64</v>
      </c>
      <c r="S71" s="28" t="s">
        <v>70</v>
      </c>
      <c r="U71" s="111"/>
      <c r="V71" s="111"/>
      <c r="W71" s="32" t="str">
        <f t="shared" si="2"/>
        <v>INSERT INTO template_29_specification(A,B,C,D,E,F,G,H,I,J,K,L,M,N,O,P,Q,R,S,T,U,V) VALUES('VCM Damper','20800010-350 Rev.BE','µg/cm2','&lt; 0.1','&lt; 0.1','&lt; 0.1','&lt; 0.1','&lt; 0.1','&lt; 0.1','&lt; 0.1','&lt; 0.20','&lt; 0.2','NA','NA','NA','NA','NA','NA','N','','','');</v>
      </c>
    </row>
    <row r="72" spans="1:23" s="32" customFormat="1" ht="15.95" customHeight="1" x14ac:dyDescent="0.2">
      <c r="A72" s="33" t="s">
        <v>268</v>
      </c>
      <c r="B72" s="32" t="s">
        <v>269</v>
      </c>
      <c r="C72" s="28" t="s">
        <v>121</v>
      </c>
      <c r="D72" s="28" t="s">
        <v>64</v>
      </c>
      <c r="E72" s="28" t="s">
        <v>64</v>
      </c>
      <c r="F72" s="28" t="s">
        <v>64</v>
      </c>
      <c r="G72" s="28" t="s">
        <v>64</v>
      </c>
      <c r="H72" s="28" t="s">
        <v>64</v>
      </c>
      <c r="I72" s="28" t="s">
        <v>64</v>
      </c>
      <c r="J72" s="28" t="s">
        <v>64</v>
      </c>
      <c r="K72" s="28" t="s">
        <v>64</v>
      </c>
      <c r="L72" s="28" t="s">
        <v>64</v>
      </c>
      <c r="M72" s="28" t="s">
        <v>64</v>
      </c>
      <c r="N72" s="28" t="s">
        <v>64</v>
      </c>
      <c r="O72" s="28" t="s">
        <v>64</v>
      </c>
      <c r="P72" s="28" t="s">
        <v>64</v>
      </c>
      <c r="Q72" s="28" t="s">
        <v>64</v>
      </c>
      <c r="R72" s="28" t="s">
        <v>64</v>
      </c>
      <c r="S72" s="28"/>
      <c r="U72" s="111"/>
      <c r="V72" s="111"/>
      <c r="W72" s="32" t="str">
        <f t="shared" si="2"/>
        <v>INSERT INTO template_29_specification(A,B,C,D,E,F,G,H,I,J,K,L,M,N,O,P,Q,R,S,T,U,V) VALUES(' no spec','-','µg/cm2','NA','NA','NA','NA','NA','NA','NA','NA','NA','NA','NA','NA','NA','NA','NA','','','','');</v>
      </c>
    </row>
    <row r="73" spans="1:23" s="32" customFormat="1" ht="15.95" customHeight="1" x14ac:dyDescent="0.2">
      <c r="D73" s="27"/>
      <c r="E73" s="27"/>
      <c r="F73" s="27"/>
      <c r="G73" s="27"/>
      <c r="H73" s="27"/>
      <c r="I73" s="27"/>
      <c r="J73" s="27"/>
      <c r="L73" s="27"/>
      <c r="M73" s="27"/>
      <c r="N73" s="27"/>
      <c r="O73" s="27"/>
      <c r="P73" s="27"/>
      <c r="Q73" s="27"/>
      <c r="R73" s="28"/>
      <c r="S73" s="28"/>
      <c r="U73" s="111"/>
      <c r="V73" s="111"/>
    </row>
  </sheetData>
  <phoneticPr fontId="0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E57"/>
  <sheetViews>
    <sheetView topLeftCell="A19" zoomScaleNormal="75" workbookViewId="0">
      <selection activeCell="A32" sqref="A32"/>
    </sheetView>
  </sheetViews>
  <sheetFormatPr defaultRowHeight="14.25" x14ac:dyDescent="0.2"/>
  <cols>
    <col min="1" max="1" width="34.28515625" style="65" customWidth="1"/>
    <col min="2" max="2" width="30" style="65" customWidth="1"/>
    <col min="3" max="3" width="37.5703125" style="65" customWidth="1"/>
    <col min="4" max="4" width="28.85546875" style="65" customWidth="1"/>
    <col min="5" max="5" width="17.140625" style="65" customWidth="1"/>
    <col min="6" max="6" width="13.7109375" style="65" customWidth="1"/>
    <col min="7" max="7" width="13.7109375" style="65" hidden="1" customWidth="1"/>
    <col min="8" max="25" width="9.140625" style="65" hidden="1" customWidth="1"/>
    <col min="26" max="26" width="9.140625" style="81"/>
    <col min="27" max="16384" width="9.140625" style="65"/>
  </cols>
  <sheetData>
    <row r="1" spans="1:31" ht="17.100000000000001" customHeight="1" x14ac:dyDescent="0.25">
      <c r="A1" s="47" t="s">
        <v>83</v>
      </c>
      <c r="B1" s="48"/>
      <c r="C1" s="91"/>
      <c r="D1" s="49" t="s">
        <v>106</v>
      </c>
      <c r="E1" s="92"/>
      <c r="F1" s="93"/>
      <c r="G1" s="50"/>
      <c r="Z1" s="81" t="s">
        <v>98</v>
      </c>
      <c r="AA1" s="51" t="s">
        <v>78</v>
      </c>
      <c r="AB1" s="52">
        <v>2</v>
      </c>
      <c r="AC1" s="52" t="s">
        <v>79</v>
      </c>
      <c r="AD1" s="51" t="s">
        <v>80</v>
      </c>
      <c r="AE1" s="51" t="s">
        <v>81</v>
      </c>
    </row>
    <row r="2" spans="1:31" ht="17.100000000000001" customHeight="1" x14ac:dyDescent="0.25">
      <c r="A2" s="47" t="s">
        <v>138</v>
      </c>
      <c r="B2" s="48" t="s">
        <v>156</v>
      </c>
      <c r="C2" s="91"/>
      <c r="D2" s="49"/>
      <c r="E2" s="92"/>
      <c r="F2" s="93">
        <v>1</v>
      </c>
      <c r="G2" s="50"/>
      <c r="Z2" s="81" t="s">
        <v>99</v>
      </c>
      <c r="AA2" s="51" t="s">
        <v>82</v>
      </c>
      <c r="AB2" s="52">
        <v>2</v>
      </c>
      <c r="AC2" s="52" t="s">
        <v>79</v>
      </c>
      <c r="AD2" s="51" t="s">
        <v>80</v>
      </c>
      <c r="AE2" s="51" t="s">
        <v>81</v>
      </c>
    </row>
    <row r="3" spans="1:31" ht="17.100000000000001" hidden="1" customHeight="1" x14ac:dyDescent="0.25">
      <c r="A3" s="47" t="s">
        <v>84</v>
      </c>
      <c r="B3" s="53"/>
      <c r="C3" s="91"/>
      <c r="D3" s="49"/>
      <c r="E3" s="92"/>
      <c r="G3" s="54"/>
      <c r="Z3" s="81" t="s">
        <v>137</v>
      </c>
      <c r="AA3" s="51" t="s">
        <v>82</v>
      </c>
      <c r="AB3" s="52">
        <v>2</v>
      </c>
      <c r="AC3" s="52" t="s">
        <v>79</v>
      </c>
      <c r="AD3" s="51" t="s">
        <v>80</v>
      </c>
      <c r="AE3" s="51" t="s">
        <v>81</v>
      </c>
    </row>
    <row r="4" spans="1:31" ht="17.100000000000001" customHeight="1" x14ac:dyDescent="0.25">
      <c r="A4" s="47" t="s">
        <v>91</v>
      </c>
      <c r="B4" s="55">
        <f ca="1">TODAY()</f>
        <v>42040</v>
      </c>
      <c r="C4" s="91"/>
      <c r="D4" s="49"/>
      <c r="E4" s="92"/>
      <c r="F4" s="93"/>
      <c r="G4" s="54"/>
      <c r="AA4" s="51" t="s">
        <v>82</v>
      </c>
      <c r="AB4" s="52">
        <v>2</v>
      </c>
      <c r="AC4" s="52" t="s">
        <v>79</v>
      </c>
      <c r="AD4" s="51" t="s">
        <v>80</v>
      </c>
      <c r="AE4" s="51" t="s">
        <v>81</v>
      </c>
    </row>
    <row r="5" spans="1:31" ht="15" x14ac:dyDescent="0.25">
      <c r="A5" s="47" t="s">
        <v>85</v>
      </c>
      <c r="B5" s="56"/>
      <c r="C5" s="91"/>
      <c r="D5" s="57"/>
      <c r="E5" s="94"/>
      <c r="F5" s="58"/>
      <c r="G5" s="59"/>
      <c r="Z5" s="81" t="s">
        <v>100</v>
      </c>
      <c r="AA5" s="51" t="s">
        <v>82</v>
      </c>
      <c r="AB5" s="52">
        <v>2</v>
      </c>
      <c r="AC5" s="52" t="s">
        <v>79</v>
      </c>
      <c r="AD5" s="51" t="s">
        <v>80</v>
      </c>
      <c r="AE5" s="51" t="s">
        <v>81</v>
      </c>
    </row>
    <row r="6" spans="1:31" ht="17.100000000000001" customHeight="1" x14ac:dyDescent="0.25">
      <c r="A6" s="47" t="s">
        <v>87</v>
      </c>
      <c r="B6" s="60"/>
      <c r="C6" s="91"/>
      <c r="D6" s="58"/>
      <c r="E6" s="58"/>
      <c r="F6" s="59"/>
      <c r="G6" s="95"/>
      <c r="Z6" s="81" t="s">
        <v>101</v>
      </c>
      <c r="AA6" s="51" t="s">
        <v>82</v>
      </c>
      <c r="AB6" s="52">
        <v>2</v>
      </c>
      <c r="AC6" s="52" t="s">
        <v>79</v>
      </c>
      <c r="AD6" s="51" t="s">
        <v>80</v>
      </c>
      <c r="AE6" s="51" t="s">
        <v>81</v>
      </c>
    </row>
    <row r="7" spans="1:31" ht="17.100000000000001" customHeight="1" x14ac:dyDescent="0.25">
      <c r="A7" s="47" t="s">
        <v>86</v>
      </c>
      <c r="B7" s="60"/>
      <c r="C7" s="91"/>
      <c r="D7" s="58"/>
      <c r="E7" s="58"/>
      <c r="F7" s="59"/>
      <c r="G7" s="95"/>
      <c r="AA7" s="51" t="s">
        <v>82</v>
      </c>
      <c r="AB7" s="52">
        <v>2</v>
      </c>
      <c r="AC7" s="52" t="s">
        <v>79</v>
      </c>
      <c r="AD7" s="51" t="s">
        <v>80</v>
      </c>
      <c r="AE7" s="51" t="s">
        <v>81</v>
      </c>
    </row>
    <row r="8" spans="1:31" ht="17.100000000000001" customHeight="1" x14ac:dyDescent="0.25">
      <c r="A8" s="47" t="s">
        <v>88</v>
      </c>
      <c r="B8" s="61"/>
      <c r="C8" s="91"/>
      <c r="D8" s="58"/>
      <c r="E8" s="58"/>
      <c r="F8" s="59"/>
      <c r="G8" s="95"/>
      <c r="AA8" s="51" t="s">
        <v>82</v>
      </c>
      <c r="AB8" s="52">
        <v>2</v>
      </c>
      <c r="AC8" s="52" t="s">
        <v>79</v>
      </c>
      <c r="AD8" s="51" t="s">
        <v>80</v>
      </c>
      <c r="AE8" s="51" t="s">
        <v>81</v>
      </c>
    </row>
    <row r="9" spans="1:31" ht="15" customHeight="1" x14ac:dyDescent="0.2">
      <c r="A9" s="62"/>
      <c r="B9" s="63"/>
      <c r="D9" s="58"/>
      <c r="E9" s="58"/>
      <c r="F9" s="59"/>
      <c r="G9" s="95"/>
      <c r="AA9" s="51"/>
      <c r="AB9" s="52"/>
      <c r="AC9" s="52"/>
      <c r="AD9" s="51"/>
      <c r="AE9" s="51"/>
    </row>
    <row r="10" spans="1:31" ht="17.100000000000001" customHeight="1" x14ac:dyDescent="0.25">
      <c r="A10" s="47" t="s">
        <v>89</v>
      </c>
      <c r="B10" s="64" t="s">
        <v>97</v>
      </c>
      <c r="AA10" s="51" t="s">
        <v>78</v>
      </c>
      <c r="AB10" s="52">
        <v>2</v>
      </c>
      <c r="AC10" s="52" t="s">
        <v>79</v>
      </c>
      <c r="AD10" s="51" t="s">
        <v>80</v>
      </c>
      <c r="AE10" s="51" t="s">
        <v>81</v>
      </c>
    </row>
    <row r="11" spans="1:31" ht="17.100000000000001" customHeight="1" x14ac:dyDescent="0.25">
      <c r="A11" s="66"/>
      <c r="C11" s="62"/>
      <c r="E11" s="96"/>
      <c r="F11" s="47"/>
      <c r="Z11" s="81" t="s">
        <v>102</v>
      </c>
      <c r="AA11" s="51" t="s">
        <v>78</v>
      </c>
      <c r="AB11" s="52">
        <v>2</v>
      </c>
      <c r="AC11" s="52" t="s">
        <v>79</v>
      </c>
      <c r="AD11" s="51" t="s">
        <v>80</v>
      </c>
      <c r="AE11" s="51" t="s">
        <v>81</v>
      </c>
    </row>
    <row r="12" spans="1:31" ht="17.100000000000001" customHeight="1" x14ac:dyDescent="0.25">
      <c r="A12" s="66"/>
      <c r="B12" s="97"/>
      <c r="C12" s="62"/>
      <c r="E12" s="96"/>
      <c r="F12" s="47"/>
      <c r="Z12" s="81" t="s">
        <v>103</v>
      </c>
      <c r="AA12" s="51" t="s">
        <v>82</v>
      </c>
      <c r="AB12" s="52">
        <v>2</v>
      </c>
      <c r="AC12" s="52" t="s">
        <v>79</v>
      </c>
      <c r="AD12" s="51" t="s">
        <v>80</v>
      </c>
      <c r="AE12" s="51" t="s">
        <v>81</v>
      </c>
    </row>
    <row r="13" spans="1:31" ht="17.100000000000001" customHeight="1" x14ac:dyDescent="0.25">
      <c r="A13" s="66"/>
      <c r="B13" s="97"/>
      <c r="C13" s="62"/>
      <c r="E13" s="96"/>
      <c r="F13" s="47"/>
      <c r="Z13" s="81" t="s">
        <v>104</v>
      </c>
      <c r="AA13" s="51" t="s">
        <v>82</v>
      </c>
      <c r="AB13" s="52">
        <v>2</v>
      </c>
      <c r="AC13" s="52" t="s">
        <v>79</v>
      </c>
      <c r="AD13" s="51" t="s">
        <v>80</v>
      </c>
      <c r="AE13" s="51" t="s">
        <v>81</v>
      </c>
    </row>
    <row r="14" spans="1:31" ht="17.100000000000001" customHeight="1" x14ac:dyDescent="0.25">
      <c r="A14" s="66"/>
      <c r="B14" s="97"/>
      <c r="C14" s="62"/>
      <c r="E14" s="96"/>
      <c r="F14" s="47"/>
      <c r="Z14" s="81" t="s">
        <v>105</v>
      </c>
      <c r="AA14" s="51" t="s">
        <v>82</v>
      </c>
      <c r="AB14" s="52">
        <v>2</v>
      </c>
      <c r="AC14" s="52" t="s">
        <v>79</v>
      </c>
      <c r="AD14" s="51" t="s">
        <v>80</v>
      </c>
      <c r="AE14" s="51" t="s">
        <v>81</v>
      </c>
    </row>
    <row r="15" spans="1:31" ht="15" customHeight="1" x14ac:dyDescent="0.25">
      <c r="D15" s="47"/>
      <c r="E15" s="67"/>
      <c r="G15" s="47"/>
      <c r="AA15" s="51"/>
      <c r="AB15" s="51"/>
      <c r="AC15" s="51"/>
      <c r="AD15" s="51"/>
      <c r="AE15" s="51"/>
    </row>
    <row r="16" spans="1:31" ht="15" customHeight="1" x14ac:dyDescent="0.25">
      <c r="A16" s="68" t="s">
        <v>90</v>
      </c>
      <c r="B16" s="47"/>
      <c r="C16" s="47"/>
      <c r="D16" s="47"/>
      <c r="E16" s="67"/>
      <c r="G16" s="69"/>
      <c r="AA16" s="51" t="s">
        <v>92</v>
      </c>
      <c r="AB16" s="52" t="s">
        <v>93</v>
      </c>
      <c r="AC16" s="52"/>
      <c r="AD16" s="51"/>
      <c r="AE16" s="51"/>
    </row>
    <row r="17" spans="1:31" ht="30" x14ac:dyDescent="0.2">
      <c r="A17" s="70" t="s">
        <v>10</v>
      </c>
      <c r="B17" s="71" t="s">
        <v>11</v>
      </c>
      <c r="C17" s="71" t="s">
        <v>12</v>
      </c>
      <c r="D17" s="71" t="s">
        <v>13</v>
      </c>
      <c r="E17" s="71" t="s">
        <v>141</v>
      </c>
      <c r="AA17" s="51" t="s">
        <v>78</v>
      </c>
      <c r="AB17" s="52">
        <v>5</v>
      </c>
      <c r="AC17" s="52" t="s">
        <v>94</v>
      </c>
      <c r="AD17" s="51" t="s">
        <v>95</v>
      </c>
      <c r="AE17" s="51" t="s">
        <v>81</v>
      </c>
    </row>
    <row r="18" spans="1:31" ht="30.75" x14ac:dyDescent="0.2">
      <c r="A18" s="72" t="s">
        <v>14</v>
      </c>
      <c r="B18" s="73" t="s">
        <v>139</v>
      </c>
      <c r="C18" s="74">
        <f>'Workingpg-IC'!$B$11</f>
        <v>0</v>
      </c>
      <c r="D18" s="75" t="s">
        <v>153</v>
      </c>
      <c r="E18" s="76" t="str">
        <f>CONCATENATE((1000*'Workingpg-IC'!B9),"ml")</f>
        <v>0ml</v>
      </c>
      <c r="G18" s="94"/>
      <c r="Z18" s="81" t="s">
        <v>112</v>
      </c>
      <c r="AA18" s="51" t="s">
        <v>82</v>
      </c>
      <c r="AB18" s="52">
        <v>5</v>
      </c>
      <c r="AC18" s="52" t="s">
        <v>94</v>
      </c>
      <c r="AD18" s="51" t="s">
        <v>80</v>
      </c>
      <c r="AE18" s="51" t="s">
        <v>81</v>
      </c>
    </row>
    <row r="19" spans="1:31" ht="30.75" customHeight="1" x14ac:dyDescent="0.2">
      <c r="A19" s="72" t="s">
        <v>14</v>
      </c>
      <c r="B19" s="73" t="s">
        <v>248</v>
      </c>
      <c r="C19" s="74">
        <f>'[1]Workingpg-IC'!$B$11</f>
        <v>0</v>
      </c>
      <c r="D19" s="134" t="s">
        <v>249</v>
      </c>
      <c r="E19" s="76" t="str">
        <f>CONCATENATE((1000*'[1]Workingpg-IC'!B9),"ml")</f>
        <v>0ml</v>
      </c>
      <c r="G19" s="94"/>
      <c r="Z19" s="81" t="s">
        <v>112</v>
      </c>
      <c r="AA19" s="51" t="s">
        <v>82</v>
      </c>
      <c r="AB19" s="52">
        <v>5</v>
      </c>
      <c r="AC19" s="52" t="s">
        <v>94</v>
      </c>
      <c r="AD19" s="51" t="s">
        <v>80</v>
      </c>
      <c r="AE19" s="51" t="s">
        <v>81</v>
      </c>
    </row>
    <row r="20" spans="1:31" ht="15" x14ac:dyDescent="0.2">
      <c r="A20" s="77"/>
      <c r="B20" s="78"/>
      <c r="C20" s="79"/>
      <c r="D20" s="78"/>
      <c r="E20" s="79"/>
      <c r="G20" s="94"/>
      <c r="AA20" s="51"/>
      <c r="AB20" s="52"/>
      <c r="AC20" s="52"/>
      <c r="AD20" s="51"/>
      <c r="AE20" s="51"/>
    </row>
    <row r="21" spans="1:31" ht="15" x14ac:dyDescent="0.2">
      <c r="A21" s="80" t="s">
        <v>142</v>
      </c>
      <c r="B21" s="78"/>
      <c r="C21" s="79"/>
      <c r="D21" s="78"/>
      <c r="E21" s="79"/>
      <c r="G21" s="94"/>
      <c r="AA21" s="51" t="s">
        <v>92</v>
      </c>
      <c r="AB21" s="52" t="s">
        <v>93</v>
      </c>
      <c r="AC21" s="52"/>
      <c r="AD21" s="51"/>
      <c r="AE21" s="51"/>
    </row>
    <row r="22" spans="1:31" ht="28.5" customHeight="1" x14ac:dyDescent="0.2">
      <c r="A22" s="137" t="str">
        <f>CONCATENATE("The Specification is based on Seagate's Doc ",INDEX(Specification!$A$5:$S$73,$F$2,2)," for ",INDEX(Specification!$A$5:$S$73,$F$2,1))</f>
        <v>The Specification is based on Seagate's Doc 20800010-100 Rev.BE for Mechanical Cmpts in Contact w Discs (non EN Plated) to be cleaned</v>
      </c>
      <c r="B22" s="137"/>
      <c r="C22" s="137"/>
      <c r="D22" s="62"/>
      <c r="E22" s="62"/>
      <c r="F22" s="58"/>
      <c r="G22" s="95"/>
      <c r="AA22" s="51" t="s">
        <v>92</v>
      </c>
      <c r="AB22" s="52" t="s">
        <v>93</v>
      </c>
      <c r="AC22" s="52"/>
      <c r="AD22" s="51"/>
      <c r="AE22" s="51"/>
    </row>
    <row r="23" spans="1:31" ht="15" x14ac:dyDescent="0.2">
      <c r="A23" s="137" t="str">
        <f>CONCATENATE("This sample is no Seagate specification reference.")</f>
        <v>This sample is no Seagate specification reference.</v>
      </c>
      <c r="B23" s="137"/>
      <c r="C23" s="137"/>
      <c r="D23" s="62"/>
      <c r="E23" s="62"/>
      <c r="F23" s="58"/>
      <c r="G23" s="95"/>
      <c r="AA23" s="51" t="s">
        <v>92</v>
      </c>
      <c r="AB23" s="52" t="s">
        <v>93</v>
      </c>
      <c r="AC23" s="52"/>
      <c r="AD23" s="51"/>
      <c r="AE23" s="51"/>
    </row>
    <row r="24" spans="1:31" ht="50.25" customHeight="1" x14ac:dyDescent="0.2">
      <c r="A24" s="82" t="s">
        <v>108</v>
      </c>
      <c r="B24" s="71" t="str">
        <f>CONCATENATE("Specification Limits, 
(",INDEX(Specification!$A$5:$S$75,'Coverpage-TH'!$F$2, 3),")")</f>
        <v>Specification Limits, 
(µg/cm2)</v>
      </c>
      <c r="C24" s="71" t="str">
        <f>CONCATENATE("Results, 
(",INDEX(Specification!$A$5:$S$75,'Coverpage-TH'!$F$2,3),")")</f>
        <v>Results, 
(µg/cm2)</v>
      </c>
      <c r="D24" s="95"/>
      <c r="E24" s="95"/>
      <c r="Z24" s="81" t="s">
        <v>250</v>
      </c>
      <c r="AA24" s="51" t="s">
        <v>78</v>
      </c>
      <c r="AB24" s="52">
        <v>3</v>
      </c>
      <c r="AC24" s="52" t="s">
        <v>94</v>
      </c>
      <c r="AD24" s="51" t="s">
        <v>95</v>
      </c>
      <c r="AE24" s="51" t="s">
        <v>81</v>
      </c>
    </row>
    <row r="25" spans="1:31" ht="17.100000000000001" customHeight="1" x14ac:dyDescent="0.2">
      <c r="A25" s="98" t="s">
        <v>1</v>
      </c>
      <c r="B25" s="83" t="str">
        <f>INDEX(Specification!$A$5:$S$73,'Coverpage-TH'!$F$2, Specification!U9)</f>
        <v>&lt; 0.1</v>
      </c>
      <c r="C25" s="84" t="e">
        <f>'Workingpg-IC'!I14</f>
        <v>#DIV/0!</v>
      </c>
      <c r="D25" s="58"/>
      <c r="E25" s="58"/>
      <c r="Z25" s="81" t="s">
        <v>250</v>
      </c>
      <c r="AA25" s="51" t="s">
        <v>82</v>
      </c>
      <c r="AB25" s="52">
        <v>3</v>
      </c>
      <c r="AC25" s="52" t="s">
        <v>94</v>
      </c>
      <c r="AD25" s="51" t="s">
        <v>80</v>
      </c>
      <c r="AE25" s="51" t="s">
        <v>81</v>
      </c>
    </row>
    <row r="26" spans="1:31" ht="17.100000000000001" customHeight="1" x14ac:dyDescent="0.2">
      <c r="A26" s="98" t="s">
        <v>2</v>
      </c>
      <c r="B26" s="83" t="str">
        <f>INDEX(Specification!$A$5:$S$73,'Coverpage-TH'!$F$2, Specification!U10)</f>
        <v>&lt; 0.1</v>
      </c>
      <c r="C26" s="84" t="e">
        <f>'Workingpg-IC'!I15</f>
        <v>#DIV/0!</v>
      </c>
      <c r="D26" s="58"/>
      <c r="E26" s="58"/>
      <c r="Z26" s="81" t="s">
        <v>250</v>
      </c>
      <c r="AA26" s="51" t="s">
        <v>82</v>
      </c>
      <c r="AB26" s="52">
        <v>3</v>
      </c>
      <c r="AC26" s="52" t="s">
        <v>94</v>
      </c>
      <c r="AD26" s="51" t="s">
        <v>80</v>
      </c>
      <c r="AE26" s="51" t="s">
        <v>81</v>
      </c>
    </row>
    <row r="27" spans="1:31" ht="17.100000000000001" customHeight="1" x14ac:dyDescent="0.35">
      <c r="A27" s="98" t="s">
        <v>154</v>
      </c>
      <c r="B27" s="83" t="str">
        <f>INDEX(Specification!$A$5:$S$73,'Coverpage-TH'!$F$2, Specification!U12)</f>
        <v>&lt; 0.1</v>
      </c>
      <c r="C27" s="84" t="e">
        <f>'Workingpg-IC'!I16</f>
        <v>#DIV/0!</v>
      </c>
      <c r="D27" s="58"/>
      <c r="E27" s="58"/>
      <c r="Z27" s="81" t="s">
        <v>250</v>
      </c>
      <c r="AA27" s="51" t="s">
        <v>82</v>
      </c>
      <c r="AB27" s="52">
        <v>3</v>
      </c>
      <c r="AC27" s="52" t="s">
        <v>94</v>
      </c>
      <c r="AD27" s="51" t="s">
        <v>80</v>
      </c>
      <c r="AE27" s="51" t="s">
        <v>81</v>
      </c>
    </row>
    <row r="28" spans="1:31" ht="17.100000000000001" customHeight="1" x14ac:dyDescent="0.2">
      <c r="A28" s="98" t="s">
        <v>3</v>
      </c>
      <c r="B28" s="83" t="str">
        <f>INDEX(Specification!$A$5:$S$73,'Coverpage-TH'!$F$2, Specification!U6)</f>
        <v>&lt; 0.1</v>
      </c>
      <c r="C28" s="84" t="e">
        <f>'Workingpg-IC'!I17</f>
        <v>#DIV/0!</v>
      </c>
      <c r="E28" s="58"/>
      <c r="Z28" s="81" t="s">
        <v>250</v>
      </c>
      <c r="AA28" s="51" t="s">
        <v>82</v>
      </c>
      <c r="AB28" s="52">
        <v>3</v>
      </c>
      <c r="AC28" s="52" t="s">
        <v>94</v>
      </c>
      <c r="AD28" s="51" t="s">
        <v>80</v>
      </c>
      <c r="AE28" s="51" t="s">
        <v>81</v>
      </c>
    </row>
    <row r="29" spans="1:31" ht="17.100000000000001" customHeight="1" x14ac:dyDescent="0.2">
      <c r="A29" s="98" t="s">
        <v>113</v>
      </c>
      <c r="B29" s="83" t="str">
        <f>INDEX(Specification!$A$5:$S$73,'Coverpage-TH'!$F$2, Specification!U11)</f>
        <v>&lt; 0.1</v>
      </c>
      <c r="C29" s="84" t="e">
        <f>'Workingpg-IC'!I18</f>
        <v>#DIV/0!</v>
      </c>
      <c r="D29" s="58"/>
      <c r="E29" s="58"/>
      <c r="Z29" s="81" t="s">
        <v>250</v>
      </c>
      <c r="AA29" s="51" t="s">
        <v>82</v>
      </c>
      <c r="AB29" s="52">
        <v>3</v>
      </c>
      <c r="AC29" s="52" t="s">
        <v>94</v>
      </c>
      <c r="AD29" s="51" t="s">
        <v>80</v>
      </c>
      <c r="AE29" s="51" t="s">
        <v>81</v>
      </c>
    </row>
    <row r="30" spans="1:31" ht="17.100000000000001" customHeight="1" x14ac:dyDescent="0.2">
      <c r="A30" s="98" t="s">
        <v>115</v>
      </c>
      <c r="B30" s="83" t="str">
        <f>INDEX(Specification!$A$5:$S$73,'Coverpage-TH'!$F$2, Specification!U5)</f>
        <v>&lt; 0.1</v>
      </c>
      <c r="C30" s="84" t="e">
        <f>'Workingpg-IC'!I19</f>
        <v>#DIV/0!</v>
      </c>
      <c r="D30" s="58"/>
      <c r="E30" s="58"/>
      <c r="F30" s="65" t="s">
        <v>15</v>
      </c>
      <c r="Z30" s="81" t="s">
        <v>250</v>
      </c>
      <c r="AA30" s="51" t="s">
        <v>82</v>
      </c>
      <c r="AB30" s="52">
        <v>3</v>
      </c>
      <c r="AC30" s="52" t="s">
        <v>94</v>
      </c>
      <c r="AD30" s="51" t="s">
        <v>80</v>
      </c>
      <c r="AE30" s="51" t="s">
        <v>81</v>
      </c>
    </row>
    <row r="31" spans="1:31" ht="17.100000000000001" customHeight="1" x14ac:dyDescent="0.2">
      <c r="A31" s="98" t="s">
        <v>114</v>
      </c>
      <c r="B31" s="83" t="str">
        <f>INDEX(Specification!$A$5:$S$73,'Coverpage-TH'!$F$2, Specification!U13)</f>
        <v>&lt; 0.1</v>
      </c>
      <c r="C31" s="84" t="e">
        <f>'Workingpg-IC'!I20</f>
        <v>#DIV/0!</v>
      </c>
      <c r="D31" s="58"/>
      <c r="E31" s="58"/>
      <c r="Z31" s="81" t="s">
        <v>250</v>
      </c>
      <c r="AA31" s="51" t="s">
        <v>82</v>
      </c>
      <c r="AB31" s="52">
        <v>3</v>
      </c>
      <c r="AC31" s="52" t="s">
        <v>94</v>
      </c>
      <c r="AD31" s="51" t="s">
        <v>80</v>
      </c>
      <c r="AE31" s="51" t="s">
        <v>81</v>
      </c>
    </row>
    <row r="32" spans="1:31" ht="17.100000000000001" customHeight="1" x14ac:dyDescent="0.2">
      <c r="A32" s="85" t="str">
        <f>IF(INDEX(Specification!A5:S73,F2,Specification!U22)="Y","Total of 6 Anions (exclude PO4)","Total of 7Anions")</f>
        <v>Total of 7Anions</v>
      </c>
      <c r="B32" s="83" t="str">
        <f>INDEX(Specification!$A$5:$S$73,'Coverpage-TH'!$F$2, Specification!U14)</f>
        <v>&lt; 0.20</v>
      </c>
      <c r="C32" s="84" t="e">
        <f>'Workingpg-IC'!I21</f>
        <v>#DIV/0!</v>
      </c>
      <c r="D32" s="99"/>
      <c r="E32" s="58"/>
      <c r="Z32" s="81" t="s">
        <v>250</v>
      </c>
      <c r="AA32" s="51" t="s">
        <v>82</v>
      </c>
      <c r="AB32" s="52">
        <v>3</v>
      </c>
      <c r="AC32" s="52" t="s">
        <v>94</v>
      </c>
      <c r="AD32" s="51" t="s">
        <v>80</v>
      </c>
      <c r="AE32" s="51" t="s">
        <v>81</v>
      </c>
    </row>
    <row r="33" spans="1:31" ht="30" x14ac:dyDescent="0.2">
      <c r="A33" s="82" t="s">
        <v>109</v>
      </c>
      <c r="B33" s="71" t="str">
        <f>CONCATENATE("Specification Limits, 
(",INDEX(Specification!$A$5:$S$73,'Coverpage-TH'!$F$2,3),")")</f>
        <v>Specification Limits, 
(µg/cm2)</v>
      </c>
      <c r="C33" s="71" t="str">
        <f>CONCATENATE("Results, 
(",INDEX(Specification!$A$5:$S$73,'Coverpage-TH'!$F$2,3),")")</f>
        <v>Results, 
(µg/cm2)</v>
      </c>
      <c r="D33" s="99"/>
      <c r="E33" s="58"/>
      <c r="Z33" s="81" t="s">
        <v>110</v>
      </c>
      <c r="AA33" s="51" t="s">
        <v>78</v>
      </c>
      <c r="AB33" s="52">
        <v>3</v>
      </c>
      <c r="AC33" s="52" t="s">
        <v>94</v>
      </c>
      <c r="AD33" s="51" t="s">
        <v>95</v>
      </c>
      <c r="AE33" s="51" t="s">
        <v>81</v>
      </c>
    </row>
    <row r="34" spans="1:31" ht="17.100000000000001" customHeight="1" x14ac:dyDescent="0.2">
      <c r="A34" s="100" t="s">
        <v>116</v>
      </c>
      <c r="B34" s="83" t="str">
        <f>INDEX(Specification!$A$5:$S$73,'Coverpage-TH'!$F$2, Specification!U16)</f>
        <v>NA</v>
      </c>
      <c r="C34" s="86" t="e">
        <f>'Workingpg-IC'!$I$23</f>
        <v>#DIV/0!</v>
      </c>
      <c r="D34" s="99"/>
      <c r="E34" s="99"/>
      <c r="Z34" s="81" t="s">
        <v>110</v>
      </c>
      <c r="AA34" s="51" t="s">
        <v>82</v>
      </c>
      <c r="AB34" s="52">
        <v>3</v>
      </c>
      <c r="AC34" s="52" t="s">
        <v>94</v>
      </c>
      <c r="AD34" s="51" t="s">
        <v>80</v>
      </c>
      <c r="AE34" s="51" t="s">
        <v>81</v>
      </c>
    </row>
    <row r="35" spans="1:31" ht="17.100000000000001" customHeight="1" x14ac:dyDescent="0.2">
      <c r="A35" s="100" t="s">
        <v>118</v>
      </c>
      <c r="B35" s="83" t="str">
        <f>INDEX(Specification!$A$5:$S$73,'Coverpage-TH'!$F$2, Specification!U19)</f>
        <v>NA</v>
      </c>
      <c r="C35" s="86" t="e">
        <f>'Workingpg-IC'!$I$24</f>
        <v>#DIV/0!</v>
      </c>
      <c r="D35" s="99"/>
      <c r="E35" s="99"/>
      <c r="Z35" s="81" t="s">
        <v>110</v>
      </c>
      <c r="AA35" s="51" t="s">
        <v>82</v>
      </c>
      <c r="AB35" s="52">
        <v>3</v>
      </c>
      <c r="AC35" s="52" t="s">
        <v>94</v>
      </c>
      <c r="AD35" s="51" t="s">
        <v>80</v>
      </c>
      <c r="AE35" s="51" t="s">
        <v>81</v>
      </c>
    </row>
    <row r="36" spans="1:31" ht="17.100000000000001" customHeight="1" x14ac:dyDescent="0.2">
      <c r="A36" s="100" t="s">
        <v>4</v>
      </c>
      <c r="B36" s="83" t="str">
        <f>INDEX(Specification!$A$5:$S$73,'Coverpage-TH'!$F$2, Specification!U15)</f>
        <v>&lt; 0.2</v>
      </c>
      <c r="C36" s="86" t="e">
        <f>'Workingpg-IC'!$I$25</f>
        <v>#DIV/0!</v>
      </c>
      <c r="D36" s="99"/>
      <c r="E36" s="99"/>
      <c r="Z36" s="81" t="s">
        <v>250</v>
      </c>
      <c r="AA36" s="51" t="s">
        <v>82</v>
      </c>
      <c r="AB36" s="52">
        <v>3</v>
      </c>
      <c r="AC36" s="52" t="s">
        <v>94</v>
      </c>
      <c r="AD36" s="51" t="s">
        <v>80</v>
      </c>
      <c r="AE36" s="51" t="s">
        <v>81</v>
      </c>
    </row>
    <row r="37" spans="1:31" ht="17.100000000000001" customHeight="1" x14ac:dyDescent="0.2">
      <c r="A37" s="100" t="s">
        <v>8</v>
      </c>
      <c r="B37" s="83" t="str">
        <f>INDEX(Specification!$A$5:$S$73,'Coverpage-TH'!$F$2, Specification!U18)</f>
        <v>NA</v>
      </c>
      <c r="C37" s="86" t="e">
        <f>'Workingpg-IC'!$I$26</f>
        <v>#DIV/0!</v>
      </c>
      <c r="D37" s="99"/>
      <c r="E37" s="99"/>
      <c r="Z37" s="81" t="s">
        <v>110</v>
      </c>
      <c r="AA37" s="51" t="s">
        <v>82</v>
      </c>
      <c r="AB37" s="52">
        <v>3</v>
      </c>
      <c r="AC37" s="52" t="s">
        <v>94</v>
      </c>
      <c r="AD37" s="51" t="s">
        <v>80</v>
      </c>
      <c r="AE37" s="51" t="s">
        <v>81</v>
      </c>
    </row>
    <row r="38" spans="1:31" ht="17.100000000000001" customHeight="1" x14ac:dyDescent="0.2">
      <c r="A38" s="100" t="s">
        <v>9</v>
      </c>
      <c r="B38" s="83" t="str">
        <f>INDEX(Specification!$A$5:$S$73,'Coverpage-TH'!$F$2, Specification!U20)</f>
        <v>NA</v>
      </c>
      <c r="C38" s="86" t="e">
        <f>'Workingpg-IC'!$I$27</f>
        <v>#DIV/0!</v>
      </c>
      <c r="D38" s="99"/>
      <c r="E38" s="99"/>
      <c r="Z38" s="81" t="s">
        <v>110</v>
      </c>
      <c r="AA38" s="51" t="s">
        <v>82</v>
      </c>
      <c r="AB38" s="52">
        <v>3</v>
      </c>
      <c r="AC38" s="52" t="s">
        <v>94</v>
      </c>
      <c r="AD38" s="51" t="s">
        <v>80</v>
      </c>
      <c r="AE38" s="51" t="s">
        <v>81</v>
      </c>
    </row>
    <row r="39" spans="1:31" ht="17.100000000000001" customHeight="1" x14ac:dyDescent="0.2">
      <c r="A39" s="100" t="s">
        <v>119</v>
      </c>
      <c r="B39" s="83" t="str">
        <f>INDEX(Specification!$A$5:$S$73,'Coverpage-TH'!$F$2, Specification!U17)</f>
        <v>NA</v>
      </c>
      <c r="C39" s="86" t="e">
        <f>'Workingpg-IC'!$I$28</f>
        <v>#DIV/0!</v>
      </c>
      <c r="D39" s="99"/>
      <c r="E39" s="99"/>
      <c r="Z39" s="81" t="s">
        <v>110</v>
      </c>
      <c r="AA39" s="51" t="s">
        <v>82</v>
      </c>
      <c r="AB39" s="52">
        <v>3</v>
      </c>
      <c r="AC39" s="52" t="s">
        <v>94</v>
      </c>
      <c r="AD39" s="51" t="s">
        <v>80</v>
      </c>
      <c r="AE39" s="51" t="s">
        <v>81</v>
      </c>
    </row>
    <row r="40" spans="1:31" ht="17.100000000000001" customHeight="1" x14ac:dyDescent="0.2">
      <c r="A40" s="87" t="s">
        <v>47</v>
      </c>
      <c r="B40" s="83" t="str">
        <f>INDEX(Specification!$A$5:$S$73,'Coverpage-TH'!$F$2, Specification!U21)</f>
        <v>NA</v>
      </c>
      <c r="C40" s="86" t="e">
        <f>'Workingpg-IC'!$I$29</f>
        <v>#DIV/0!</v>
      </c>
      <c r="D40" s="99"/>
      <c r="E40" s="99"/>
      <c r="Z40" s="81" t="s">
        <v>110</v>
      </c>
      <c r="AA40" s="51" t="s">
        <v>82</v>
      </c>
      <c r="AB40" s="52">
        <v>3</v>
      </c>
      <c r="AC40" s="52" t="s">
        <v>94</v>
      </c>
      <c r="AD40" s="51" t="s">
        <v>80</v>
      </c>
      <c r="AE40" s="51" t="s">
        <v>81</v>
      </c>
    </row>
    <row r="41" spans="1:31" ht="17.25" customHeight="1" x14ac:dyDescent="0.2">
      <c r="B41" s="57"/>
      <c r="C41" s="88"/>
      <c r="D41" s="88"/>
      <c r="E41" s="88"/>
      <c r="F41" s="99"/>
      <c r="AA41" s="51"/>
      <c r="AB41" s="51"/>
      <c r="AC41" s="51"/>
      <c r="AD41" s="51"/>
      <c r="AE41" s="51"/>
    </row>
    <row r="42" spans="1:31" ht="15" x14ac:dyDescent="0.2">
      <c r="A42" s="136" t="s">
        <v>155</v>
      </c>
      <c r="B42" s="136"/>
      <c r="C42" s="136"/>
      <c r="D42" s="136"/>
      <c r="E42" s="58"/>
      <c r="F42" s="99"/>
      <c r="G42" s="99"/>
      <c r="Z42" s="81" t="s">
        <v>111</v>
      </c>
      <c r="AA42" s="51" t="s">
        <v>92</v>
      </c>
      <c r="AB42" s="52" t="s">
        <v>93</v>
      </c>
      <c r="AC42" s="52"/>
      <c r="AD42" s="51"/>
      <c r="AE42" s="51"/>
    </row>
    <row r="43" spans="1:31" x14ac:dyDescent="0.2">
      <c r="A43" s="89"/>
      <c r="B43" s="89"/>
      <c r="C43" s="89"/>
      <c r="E43" s="58"/>
      <c r="F43" s="99"/>
      <c r="G43" s="99"/>
      <c r="Z43" s="81" t="s">
        <v>107</v>
      </c>
      <c r="AA43" s="51"/>
      <c r="AB43" s="51"/>
      <c r="AC43" s="51"/>
      <c r="AD43" s="51"/>
      <c r="AE43" s="51"/>
    </row>
    <row r="44" spans="1:31" x14ac:dyDescent="0.2">
      <c r="A44" s="58"/>
      <c r="B44" s="58"/>
      <c r="C44" s="58"/>
      <c r="D44" s="58"/>
      <c r="E44" s="58"/>
      <c r="F44" s="99"/>
      <c r="G44" s="99"/>
      <c r="Z44" s="81" t="s">
        <v>107</v>
      </c>
      <c r="AA44" s="51" t="s">
        <v>96</v>
      </c>
      <c r="AB44" s="51"/>
      <c r="AC44" s="51"/>
      <c r="AD44" s="51"/>
      <c r="AE44" s="51"/>
    </row>
    <row r="45" spans="1:31" x14ac:dyDescent="0.2">
      <c r="B45" s="58"/>
      <c r="C45" s="58"/>
      <c r="D45" s="58"/>
      <c r="E45" s="58"/>
      <c r="F45" s="99"/>
      <c r="G45" s="99"/>
    </row>
    <row r="46" spans="1:31" x14ac:dyDescent="0.2">
      <c r="F46" s="99"/>
      <c r="G46" s="99"/>
    </row>
    <row r="47" spans="1:31" ht="12.75" customHeight="1" x14ac:dyDescent="0.2">
      <c r="A47" s="90" t="s">
        <v>6</v>
      </c>
      <c r="B47" s="101"/>
      <c r="C47" s="90" t="s">
        <v>7</v>
      </c>
      <c r="D47" s="102"/>
      <c r="F47" s="99"/>
      <c r="G47" s="99"/>
    </row>
    <row r="48" spans="1:31" x14ac:dyDescent="0.2">
      <c r="A48" s="90" t="s">
        <v>5</v>
      </c>
      <c r="B48" s="101"/>
      <c r="C48" s="90" t="s">
        <v>5</v>
      </c>
      <c r="D48" s="102"/>
      <c r="F48" s="99"/>
      <c r="G48" s="103"/>
    </row>
    <row r="49" spans="1:7" x14ac:dyDescent="0.2">
      <c r="B49" s="58"/>
      <c r="C49" s="58"/>
      <c r="F49" s="99"/>
      <c r="G49" s="103"/>
    </row>
    <row r="50" spans="1:7" x14ac:dyDescent="0.2">
      <c r="A50" s="65" t="s">
        <v>140</v>
      </c>
      <c r="B50" s="58"/>
      <c r="C50" s="58"/>
      <c r="F50" s="99"/>
      <c r="G50" s="103"/>
    </row>
    <row r="51" spans="1:7" x14ac:dyDescent="0.2">
      <c r="B51" s="58"/>
      <c r="C51" s="58"/>
      <c r="F51" s="99"/>
      <c r="G51" s="103"/>
    </row>
    <row r="52" spans="1:7" x14ac:dyDescent="0.2">
      <c r="B52" s="58"/>
      <c r="C52" s="58"/>
      <c r="D52" s="58"/>
      <c r="E52" s="58"/>
      <c r="F52" s="58"/>
      <c r="G52" s="95"/>
    </row>
    <row r="53" spans="1:7" x14ac:dyDescent="0.2">
      <c r="B53" s="58"/>
      <c r="C53" s="58"/>
      <c r="D53" s="58"/>
      <c r="E53" s="58"/>
      <c r="F53" s="58"/>
      <c r="G53" s="95"/>
    </row>
    <row r="54" spans="1:7" x14ac:dyDescent="0.2">
      <c r="B54" s="58"/>
      <c r="C54" s="58"/>
      <c r="D54" s="58"/>
      <c r="E54" s="58"/>
      <c r="F54" s="58"/>
      <c r="G54" s="95"/>
    </row>
    <row r="55" spans="1:7" x14ac:dyDescent="0.2">
      <c r="B55" s="58"/>
      <c r="C55" s="58"/>
      <c r="D55" s="58"/>
      <c r="E55" s="58"/>
      <c r="F55" s="58"/>
      <c r="G55" s="95"/>
    </row>
    <row r="56" spans="1:7" x14ac:dyDescent="0.2">
      <c r="B56" s="58"/>
      <c r="C56" s="58"/>
      <c r="D56" s="58"/>
      <c r="E56" s="58"/>
      <c r="F56" s="58"/>
      <c r="G56" s="95"/>
    </row>
    <row r="57" spans="1:7" x14ac:dyDescent="0.2">
      <c r="B57" s="58"/>
      <c r="C57" s="58"/>
      <c r="D57" s="58"/>
      <c r="E57" s="58"/>
      <c r="F57" s="58"/>
      <c r="G57" s="95"/>
    </row>
  </sheetData>
  <mergeCells count="3">
    <mergeCell ref="A42:D42"/>
    <mergeCell ref="A22:C22"/>
    <mergeCell ref="A23:C23"/>
  </mergeCells>
  <phoneticPr fontId="0" type="noConversion"/>
  <pageMargins left="0.51181102362204722" right="0" top="1.3779527559055118" bottom="0.98425196850393704" header="0.51181102362204722" footer="0.51181102362204722"/>
  <pageSetup paperSize="9" scale="66" orientation="portrait" horizontalDpi="4294967292" verticalDpi="300" r:id="rId1"/>
  <headerFooter>
    <oddHeader>&amp;L&amp;"Times New Roman,Bold"&amp;28ALS Testing Services (Thailand) Co Ltd&amp;20
&amp;"Times New Roman,Regular"&amp;12 75/37 Moo11 Klong Luang, Klong Nueng, Pathumthani 12120 Thailand
Phone: (66) 2908 1681-5  Fax: (66) 2908 1680  &amp;"Times New Roman,Bold"
&amp;R&amp;G</oddHeader>
    <oddFooter>&amp;LNote: This is not an official report.  This print-out and the original report shall not be reproduced except in full, without written approval from ALS Testing Services (Thailand) Co., Ltd.</oddFooter>
  </headerFooter>
  <cellWatches>
    <cellWatch r="B25"/>
  </cellWatche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9525</xdr:colOff>
                    <xdr:row>0</xdr:row>
                    <xdr:rowOff>190500</xdr:rowOff>
                  </from>
                  <to>
                    <xdr:col>4</xdr:col>
                    <xdr:colOff>990600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B44"/>
  <sheetViews>
    <sheetView zoomScale="75" zoomScaleNormal="75" workbookViewId="0">
      <selection activeCell="C28" sqref="C28"/>
    </sheetView>
  </sheetViews>
  <sheetFormatPr defaultRowHeight="15.75" x14ac:dyDescent="0.25"/>
  <cols>
    <col min="1" max="1" width="32" style="5" customWidth="1"/>
    <col min="2" max="7" width="16.7109375" style="5" customWidth="1"/>
    <col min="8" max="8" width="16.42578125" style="5" customWidth="1"/>
    <col min="9" max="9" width="16.28515625" style="5" bestFit="1" customWidth="1"/>
    <col min="10" max="10" width="17" style="5" customWidth="1"/>
    <col min="11" max="16384" width="9.140625" style="5"/>
  </cols>
  <sheetData>
    <row r="1" spans="1:12" x14ac:dyDescent="0.25">
      <c r="A1" s="1" t="s">
        <v>16</v>
      </c>
    </row>
    <row r="2" spans="1:12" x14ac:dyDescent="0.25">
      <c r="A2" s="1"/>
    </row>
    <row r="3" spans="1:12" x14ac:dyDescent="0.25">
      <c r="A3" s="6" t="s">
        <v>17</v>
      </c>
      <c r="B3" s="15" t="str">
        <f>'Coverpage-TH'!B2</f>
        <v>ATT/ELP/13/</v>
      </c>
      <c r="C3" s="15"/>
      <c r="D3" s="6"/>
      <c r="E3" s="6"/>
      <c r="F3" s="6"/>
    </row>
    <row r="4" spans="1:12" x14ac:dyDescent="0.25">
      <c r="A4" s="6" t="s">
        <v>0</v>
      </c>
      <c r="B4" s="15">
        <f>'Coverpage-TH'!B11</f>
        <v>0</v>
      </c>
      <c r="C4" s="15"/>
      <c r="D4" s="7"/>
      <c r="E4" s="7"/>
      <c r="F4" s="7"/>
    </row>
    <row r="5" spans="1:12" x14ac:dyDescent="0.25">
      <c r="A5" s="6" t="s">
        <v>18</v>
      </c>
      <c r="B5" s="2">
        <f>'Coverpage-TH'!B12</f>
        <v>0</v>
      </c>
      <c r="C5" s="15"/>
      <c r="D5" s="6"/>
      <c r="E5" s="6"/>
      <c r="F5" s="6"/>
    </row>
    <row r="6" spans="1:12" x14ac:dyDescent="0.25">
      <c r="A6" s="6" t="s">
        <v>19</v>
      </c>
      <c r="B6" s="16">
        <f>'Coverpage-TH'!$B$6</f>
        <v>0</v>
      </c>
      <c r="C6" s="15"/>
      <c r="D6" s="6"/>
      <c r="E6" s="6"/>
      <c r="F6" s="6"/>
    </row>
    <row r="7" spans="1:12" x14ac:dyDescent="0.25">
      <c r="A7" s="6" t="s">
        <v>20</v>
      </c>
      <c r="B7" s="16">
        <f>'Coverpage-TH'!$B$7</f>
        <v>0</v>
      </c>
      <c r="C7" s="15"/>
      <c r="D7" s="6"/>
      <c r="E7" s="6"/>
      <c r="F7" s="6"/>
    </row>
    <row r="8" spans="1:12" x14ac:dyDescent="0.25">
      <c r="A8" s="6"/>
      <c r="B8" s="17"/>
    </row>
    <row r="9" spans="1:12" x14ac:dyDescent="0.25">
      <c r="A9" s="6" t="s">
        <v>21</v>
      </c>
      <c r="B9" s="131"/>
      <c r="C9" s="6" t="s">
        <v>22</v>
      </c>
      <c r="D9" s="6"/>
      <c r="E9" s="6"/>
      <c r="F9" s="6"/>
    </row>
    <row r="10" spans="1:12" x14ac:dyDescent="0.25">
      <c r="A10" s="6" t="s">
        <v>23</v>
      </c>
      <c r="B10" s="132"/>
      <c r="C10" s="5" t="s">
        <v>24</v>
      </c>
      <c r="D10" s="20">
        <f>B10*B11</f>
        <v>0</v>
      </c>
      <c r="E10" s="18"/>
      <c r="F10" s="18"/>
    </row>
    <row r="11" spans="1:12" x14ac:dyDescent="0.25">
      <c r="A11" s="6" t="s">
        <v>25</v>
      </c>
      <c r="B11" s="131"/>
    </row>
    <row r="12" spans="1:12" x14ac:dyDescent="0.25">
      <c r="A12" s="6"/>
      <c r="B12" s="6"/>
    </row>
    <row r="13" spans="1:12" ht="47.25" x14ac:dyDescent="0.25">
      <c r="A13" s="34" t="s">
        <v>26</v>
      </c>
      <c r="B13" s="35" t="s">
        <v>27</v>
      </c>
      <c r="C13" s="35" t="s">
        <v>28</v>
      </c>
      <c r="D13" s="35" t="s">
        <v>29</v>
      </c>
      <c r="E13" s="35" t="s">
        <v>133</v>
      </c>
      <c r="F13" s="35" t="s">
        <v>71</v>
      </c>
      <c r="G13" s="35" t="s">
        <v>134</v>
      </c>
      <c r="H13" s="35" t="s">
        <v>76</v>
      </c>
      <c r="I13" s="35" t="s">
        <v>135</v>
      </c>
      <c r="J13" s="35" t="s">
        <v>136</v>
      </c>
    </row>
    <row r="14" spans="1:12" x14ac:dyDescent="0.25">
      <c r="A14" s="31" t="s">
        <v>30</v>
      </c>
      <c r="B14" s="133"/>
      <c r="C14" s="133"/>
      <c r="D14" s="10">
        <v>1</v>
      </c>
      <c r="E14" s="9" t="e">
        <f t="shared" ref="E14:E20" si="0">((C14-B14)*D14*$B$9/($B$10*$B$11))</f>
        <v>#DIV/0!</v>
      </c>
      <c r="F14" s="30">
        <v>0.5</v>
      </c>
      <c r="G14" s="9" t="e">
        <f>F14*$B$9/$B$10/$B$11*D14</f>
        <v>#DIV/0!</v>
      </c>
      <c r="H14" s="10" t="e">
        <f>IF(E14&lt;G14,1,0)</f>
        <v>#DIV/0!</v>
      </c>
      <c r="I14" s="9" t="e">
        <f>IF(H14=1,CONCATENATE("&lt;",ROUND(G14,4)),ROUND(E14,6))</f>
        <v>#DIV/0!</v>
      </c>
      <c r="J14" s="22" t="e">
        <f>IF(H14=1,ROUND(G14,4),ROUND(E14,6))</f>
        <v>#DIV/0!</v>
      </c>
      <c r="L14" s="5" t="s">
        <v>31</v>
      </c>
    </row>
    <row r="15" spans="1:12" x14ac:dyDescent="0.25">
      <c r="A15" s="31" t="s">
        <v>32</v>
      </c>
      <c r="B15" s="133"/>
      <c r="C15" s="133"/>
      <c r="D15" s="10">
        <v>1</v>
      </c>
      <c r="E15" s="9" t="e">
        <f t="shared" si="0"/>
        <v>#DIV/0!</v>
      </c>
      <c r="F15" s="30">
        <v>0.5</v>
      </c>
      <c r="G15" s="9" t="e">
        <f t="shared" ref="G15:G20" si="1">F15*$B$9/$B$10/$B$11*D15</f>
        <v>#DIV/0!</v>
      </c>
      <c r="H15" s="10" t="e">
        <f t="shared" ref="H15:H20" si="2">IF(E15&lt;G15,1,0)</f>
        <v>#DIV/0!</v>
      </c>
      <c r="I15" s="9" t="e">
        <f t="shared" ref="I15:I20" si="3">IF(H15=1,CONCATENATE("&lt;",ROUND(G15,4)),ROUND(E15,6))</f>
        <v>#DIV/0!</v>
      </c>
      <c r="J15" s="22" t="e">
        <f t="shared" ref="J15:J20" si="4">IF(H15=1,ROUND(G15,4),ROUND(E15,6))</f>
        <v>#DIV/0!</v>
      </c>
    </row>
    <row r="16" spans="1:12" ht="18.75" x14ac:dyDescent="0.35">
      <c r="A16" s="31" t="s">
        <v>48</v>
      </c>
      <c r="B16" s="133"/>
      <c r="C16" s="133"/>
      <c r="D16" s="10">
        <v>1</v>
      </c>
      <c r="E16" s="9" t="e">
        <f t="shared" si="0"/>
        <v>#DIV/0!</v>
      </c>
      <c r="F16" s="30">
        <v>0.5</v>
      </c>
      <c r="G16" s="9" t="e">
        <f t="shared" si="1"/>
        <v>#DIV/0!</v>
      </c>
      <c r="H16" s="10" t="e">
        <f t="shared" si="2"/>
        <v>#DIV/0!</v>
      </c>
      <c r="I16" s="9" t="e">
        <f t="shared" si="3"/>
        <v>#DIV/0!</v>
      </c>
      <c r="J16" s="22" t="e">
        <f t="shared" si="4"/>
        <v>#DIV/0!</v>
      </c>
      <c r="L16" s="23"/>
    </row>
    <row r="17" spans="1:28" x14ac:dyDescent="0.25">
      <c r="A17" s="31" t="s">
        <v>33</v>
      </c>
      <c r="B17" s="133"/>
      <c r="C17" s="133"/>
      <c r="D17" s="10">
        <v>1</v>
      </c>
      <c r="E17" s="9" t="e">
        <f t="shared" si="0"/>
        <v>#DIV/0!</v>
      </c>
      <c r="F17" s="30">
        <v>0.5</v>
      </c>
      <c r="G17" s="9" t="e">
        <f t="shared" si="1"/>
        <v>#DIV/0!</v>
      </c>
      <c r="H17" s="10" t="e">
        <f t="shared" si="2"/>
        <v>#DIV/0!</v>
      </c>
      <c r="I17" s="9" t="e">
        <f t="shared" si="3"/>
        <v>#DIV/0!</v>
      </c>
      <c r="J17" s="22" t="e">
        <f t="shared" si="4"/>
        <v>#DIV/0!</v>
      </c>
      <c r="L17" s="11"/>
    </row>
    <row r="18" spans="1:28" ht="18.75" x14ac:dyDescent="0.35">
      <c r="A18" s="31" t="s">
        <v>49</v>
      </c>
      <c r="B18" s="133"/>
      <c r="C18" s="133"/>
      <c r="D18" s="10">
        <v>1</v>
      </c>
      <c r="E18" s="9" t="e">
        <f t="shared" si="0"/>
        <v>#DIV/0!</v>
      </c>
      <c r="F18" s="30">
        <v>0.5</v>
      </c>
      <c r="G18" s="9" t="e">
        <f t="shared" si="1"/>
        <v>#DIV/0!</v>
      </c>
      <c r="H18" s="10" t="e">
        <f t="shared" si="2"/>
        <v>#DIV/0!</v>
      </c>
      <c r="I18" s="9" t="e">
        <f t="shared" si="3"/>
        <v>#DIV/0!</v>
      </c>
      <c r="J18" s="22" t="e">
        <f t="shared" si="4"/>
        <v>#DIV/0!</v>
      </c>
      <c r="L18" s="11"/>
    </row>
    <row r="19" spans="1:28" ht="18.75" x14ac:dyDescent="0.35">
      <c r="A19" s="31" t="s">
        <v>264</v>
      </c>
      <c r="B19" s="133"/>
      <c r="C19" s="133"/>
      <c r="D19" s="10">
        <v>1</v>
      </c>
      <c r="E19" s="9" t="e">
        <f>((C19-B19)*D19*$B$9/($B$10*$B$11))</f>
        <v>#DIV/0!</v>
      </c>
      <c r="F19" s="30">
        <v>0.5</v>
      </c>
      <c r="G19" s="9" t="e">
        <f>F19*$B$9/$B$10/$B$11*D19</f>
        <v>#DIV/0!</v>
      </c>
      <c r="H19" s="10" t="e">
        <f>IF(E19&lt;G19,1,0)</f>
        <v>#DIV/0!</v>
      </c>
      <c r="I19" s="9" t="e">
        <f>IF(H19=1,CONCATENATE("&lt;",ROUND(G19,4)),ROUND(E19,6))</f>
        <v>#DIV/0!</v>
      </c>
      <c r="J19" s="22" t="e">
        <f>IF(H19=1,ROUND(G19,4),ROUND(E19,6))</f>
        <v>#DIV/0!</v>
      </c>
      <c r="L19" s="11"/>
      <c r="AB19" s="22"/>
    </row>
    <row r="20" spans="1:28" ht="18.75" x14ac:dyDescent="0.35">
      <c r="A20" s="31" t="s">
        <v>50</v>
      </c>
      <c r="B20" s="133"/>
      <c r="C20" s="133"/>
      <c r="D20" s="10">
        <v>1</v>
      </c>
      <c r="E20" s="9" t="e">
        <f t="shared" si="0"/>
        <v>#DIV/0!</v>
      </c>
      <c r="F20" s="30">
        <v>0.5</v>
      </c>
      <c r="G20" s="9" t="e">
        <f t="shared" si="1"/>
        <v>#DIV/0!</v>
      </c>
      <c r="H20" s="109" t="e">
        <f t="shared" si="2"/>
        <v>#DIV/0!</v>
      </c>
      <c r="I20" s="9" t="e">
        <f t="shared" si="3"/>
        <v>#DIV/0!</v>
      </c>
      <c r="J20" s="22" t="e">
        <f t="shared" si="4"/>
        <v>#DIV/0!</v>
      </c>
      <c r="L20" s="11"/>
    </row>
    <row r="21" spans="1:28" x14ac:dyDescent="0.25">
      <c r="A21" s="31" t="s">
        <v>63</v>
      </c>
      <c r="B21" s="12"/>
      <c r="C21" s="12"/>
      <c r="D21" s="12"/>
      <c r="E21" s="22"/>
      <c r="F21" s="12"/>
      <c r="G21" s="22"/>
      <c r="H21" s="10" t="e">
        <f>SUM(H14:H20)</f>
        <v>#DIV/0!</v>
      </c>
      <c r="I21" s="9" t="e">
        <f>IF(H21=0,J21,CONCATENATE("&lt;",ROUND(J21,4)))</f>
        <v>#DIV/0!</v>
      </c>
      <c r="J21" s="22" t="e">
        <f>IF(INDEX(Specification!A5:S73,'Coverpage-TH'!F2,Specification!U25)="Y",SUM(J14:J18,J19),SUM(J14:J20))</f>
        <v>#DIV/0!</v>
      </c>
      <c r="L21" s="24"/>
    </row>
    <row r="22" spans="1:28" ht="47.25" x14ac:dyDescent="0.25">
      <c r="A22" s="34" t="s">
        <v>34</v>
      </c>
      <c r="B22" s="35" t="s">
        <v>27</v>
      </c>
      <c r="C22" s="35" t="s">
        <v>28</v>
      </c>
      <c r="D22" s="35" t="s">
        <v>29</v>
      </c>
      <c r="E22" s="36" t="s">
        <v>133</v>
      </c>
      <c r="F22" s="35" t="s">
        <v>71</v>
      </c>
      <c r="G22" s="36" t="s">
        <v>134</v>
      </c>
      <c r="H22" s="35" t="s">
        <v>76</v>
      </c>
      <c r="I22" s="35" t="s">
        <v>135</v>
      </c>
      <c r="J22" s="35" t="s">
        <v>136</v>
      </c>
    </row>
    <row r="23" spans="1:28" x14ac:dyDescent="0.25">
      <c r="A23" s="31" t="s">
        <v>117</v>
      </c>
      <c r="B23" s="133"/>
      <c r="C23" s="133"/>
      <c r="D23" s="10">
        <v>1</v>
      </c>
      <c r="E23" s="9" t="e">
        <f t="shared" ref="E23:E28" si="5">((C23-B23)*D23*$B$9/($B$10*$B$11))</f>
        <v>#DIV/0!</v>
      </c>
      <c r="F23" s="21">
        <v>0.6</v>
      </c>
      <c r="G23" s="9" t="e">
        <f t="shared" ref="G23:G28" si="6">F23*$B$9/$B$10/$B$11*D23</f>
        <v>#DIV/0!</v>
      </c>
      <c r="H23" s="10" t="e">
        <f t="shared" ref="H23:H28" si="7">IF(E23&lt;G23,1,0)</f>
        <v>#DIV/0!</v>
      </c>
      <c r="I23" s="9" t="e">
        <f t="shared" ref="I23:I28" si="8">IF(H23=1,CONCATENATE("&lt;",ROUND(G23,4)),ROUND(E23,6))</f>
        <v>#DIV/0!</v>
      </c>
      <c r="J23" s="22" t="e">
        <f t="shared" ref="J23:J28" si="9">IF(H23=1,ROUND(G23,4),ROUND(E23,6))</f>
        <v>#DIV/0!</v>
      </c>
    </row>
    <row r="24" spans="1:28" x14ac:dyDescent="0.25">
      <c r="A24" s="31" t="s">
        <v>38</v>
      </c>
      <c r="B24" s="133"/>
      <c r="C24" s="133"/>
      <c r="D24" s="10">
        <v>1</v>
      </c>
      <c r="E24" s="9" t="e">
        <f t="shared" si="5"/>
        <v>#DIV/0!</v>
      </c>
      <c r="F24" s="21">
        <v>0.6</v>
      </c>
      <c r="G24" s="9" t="e">
        <f t="shared" si="6"/>
        <v>#DIV/0!</v>
      </c>
      <c r="H24" s="10" t="e">
        <f t="shared" si="7"/>
        <v>#DIV/0!</v>
      </c>
      <c r="I24" s="9" t="e">
        <f t="shared" si="8"/>
        <v>#DIV/0!</v>
      </c>
      <c r="J24" s="22" t="e">
        <f t="shared" si="9"/>
        <v>#DIV/0!</v>
      </c>
    </row>
    <row r="25" spans="1:28" x14ac:dyDescent="0.25">
      <c r="A25" s="31" t="s">
        <v>35</v>
      </c>
      <c r="B25" s="133"/>
      <c r="C25" s="133"/>
      <c r="D25" s="13">
        <v>1</v>
      </c>
      <c r="E25" s="9" t="e">
        <f t="shared" si="5"/>
        <v>#DIV/0!</v>
      </c>
      <c r="F25" s="21">
        <v>0.6</v>
      </c>
      <c r="G25" s="9" t="e">
        <f t="shared" si="6"/>
        <v>#DIV/0!</v>
      </c>
      <c r="H25" s="10" t="e">
        <f t="shared" si="7"/>
        <v>#DIV/0!</v>
      </c>
      <c r="I25" s="9" t="e">
        <f t="shared" si="8"/>
        <v>#DIV/0!</v>
      </c>
      <c r="J25" s="22" t="e">
        <f t="shared" si="9"/>
        <v>#DIV/0!</v>
      </c>
    </row>
    <row r="26" spans="1:28" x14ac:dyDescent="0.25">
      <c r="A26" s="31" t="s">
        <v>37</v>
      </c>
      <c r="B26" s="133"/>
      <c r="C26" s="133"/>
      <c r="D26" s="13">
        <v>1</v>
      </c>
      <c r="E26" s="9" t="e">
        <f t="shared" si="5"/>
        <v>#DIV/0!</v>
      </c>
      <c r="F26" s="21">
        <v>0.6</v>
      </c>
      <c r="G26" s="9" t="e">
        <f t="shared" si="6"/>
        <v>#DIV/0!</v>
      </c>
      <c r="H26" s="10" t="e">
        <f t="shared" si="7"/>
        <v>#DIV/0!</v>
      </c>
      <c r="I26" s="9" t="e">
        <f t="shared" si="8"/>
        <v>#DIV/0!</v>
      </c>
      <c r="J26" s="22" t="e">
        <f t="shared" si="9"/>
        <v>#DIV/0!</v>
      </c>
    </row>
    <row r="27" spans="1:28" x14ac:dyDescent="0.25">
      <c r="A27" s="31" t="s">
        <v>39</v>
      </c>
      <c r="B27" s="133"/>
      <c r="C27" s="133"/>
      <c r="D27" s="13">
        <v>1</v>
      </c>
      <c r="E27" s="9" t="e">
        <f t="shared" si="5"/>
        <v>#DIV/0!</v>
      </c>
      <c r="F27" s="21">
        <v>0.6</v>
      </c>
      <c r="G27" s="9" t="e">
        <f t="shared" si="6"/>
        <v>#DIV/0!</v>
      </c>
      <c r="H27" s="10" t="e">
        <f t="shared" si="7"/>
        <v>#DIV/0!</v>
      </c>
      <c r="I27" s="9" t="e">
        <f t="shared" si="8"/>
        <v>#DIV/0!</v>
      </c>
      <c r="J27" s="22" t="e">
        <f t="shared" si="9"/>
        <v>#DIV/0!</v>
      </c>
    </row>
    <row r="28" spans="1:28" x14ac:dyDescent="0.25">
      <c r="A28" s="31" t="s">
        <v>36</v>
      </c>
      <c r="B28" s="133"/>
      <c r="C28" s="133"/>
      <c r="D28" s="13">
        <v>1</v>
      </c>
      <c r="E28" s="9" t="e">
        <f t="shared" si="5"/>
        <v>#DIV/0!</v>
      </c>
      <c r="F28" s="21">
        <v>0.6</v>
      </c>
      <c r="G28" s="9" t="e">
        <f t="shared" si="6"/>
        <v>#DIV/0!</v>
      </c>
      <c r="H28" s="10" t="e">
        <f t="shared" si="7"/>
        <v>#DIV/0!</v>
      </c>
      <c r="I28" s="9" t="e">
        <f t="shared" si="8"/>
        <v>#DIV/0!</v>
      </c>
      <c r="J28" s="22" t="e">
        <f t="shared" si="9"/>
        <v>#DIV/0!</v>
      </c>
    </row>
    <row r="29" spans="1:28" x14ac:dyDescent="0.25">
      <c r="A29" s="31" t="s">
        <v>63</v>
      </c>
      <c r="B29" s="12"/>
      <c r="C29" s="12"/>
      <c r="D29" s="12"/>
      <c r="E29" s="12"/>
      <c r="F29" s="12"/>
      <c r="G29" s="12"/>
      <c r="H29" s="10" t="e">
        <f>SUM(H23:H28)</f>
        <v>#DIV/0!</v>
      </c>
      <c r="I29" s="9" t="e">
        <f>IF(H29=0,J29,CONCATENATE("&lt;",ROUND(J29,4)))</f>
        <v>#DIV/0!</v>
      </c>
      <c r="J29" s="22" t="e">
        <f>SUM(J23:Y28)</f>
        <v>#DIV/0!</v>
      </c>
    </row>
    <row r="30" spans="1:28" x14ac:dyDescent="0.25">
      <c r="A30" s="4"/>
      <c r="B30" s="11"/>
      <c r="C30" s="11"/>
      <c r="D30" s="11"/>
      <c r="E30" s="26"/>
      <c r="F30" s="11"/>
      <c r="G30" s="11"/>
      <c r="H30" s="25"/>
      <c r="I30" s="23"/>
      <c r="J30" s="11"/>
    </row>
    <row r="31" spans="1:28" x14ac:dyDescent="0.25">
      <c r="A31" s="14" t="s">
        <v>40</v>
      </c>
      <c r="B31" s="11"/>
      <c r="C31" s="11"/>
      <c r="D31" s="11"/>
      <c r="E31" s="11"/>
      <c r="F31" s="11"/>
      <c r="G31" s="11"/>
      <c r="I31" s="11"/>
    </row>
    <row r="32" spans="1:28" x14ac:dyDescent="0.25">
      <c r="G32" s="5" t="s">
        <v>41</v>
      </c>
      <c r="I32" s="11"/>
    </row>
    <row r="33" spans="1:7" ht="18.75" x14ac:dyDescent="0.25">
      <c r="B33" s="19" t="s">
        <v>51</v>
      </c>
      <c r="C33" s="8" t="s">
        <v>42</v>
      </c>
      <c r="D33" s="3"/>
      <c r="E33" s="3"/>
      <c r="F33" s="3"/>
    </row>
    <row r="38" spans="1:7" x14ac:dyDescent="0.25">
      <c r="B38" s="29" t="s">
        <v>43</v>
      </c>
      <c r="G38" s="29" t="s">
        <v>45</v>
      </c>
    </row>
    <row r="39" spans="1:7" x14ac:dyDescent="0.25">
      <c r="B39" s="29" t="s">
        <v>44</v>
      </c>
      <c r="G39" s="29" t="s">
        <v>46</v>
      </c>
    </row>
    <row r="40" spans="1:7" x14ac:dyDescent="0.25">
      <c r="A40" s="29"/>
      <c r="B40" s="6"/>
    </row>
    <row r="41" spans="1:7" x14ac:dyDescent="0.25">
      <c r="A41" s="29"/>
      <c r="B41" s="6"/>
    </row>
    <row r="42" spans="1:7" x14ac:dyDescent="0.25">
      <c r="A42" s="29"/>
    </row>
    <row r="43" spans="1:7" x14ac:dyDescent="0.25">
      <c r="A43" s="29"/>
    </row>
    <row r="44" spans="1:7" x14ac:dyDescent="0.25">
      <c r="A44" s="29"/>
    </row>
  </sheetData>
  <phoneticPr fontId="0" type="noConversion"/>
  <pageMargins left="0.75" right="0.75" top="1" bottom="1" header="0.5" footer="0.5"/>
  <pageSetup paperSize="9" scale="64" orientation="landscape" horizontalDpi="300" verticalDpi="300" r:id="rId1"/>
  <headerFooter>
    <oddHeader>&amp;L&amp;"Times New Roman,Bold"&amp;20ALS TECHNICHEM (S) PTE LTD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ALS_Data</vt:lpstr>
      <vt:lpstr>Specification</vt:lpstr>
      <vt:lpstr>Coverpage-TH</vt:lpstr>
      <vt:lpstr>Workingpg-IC</vt:lpstr>
      <vt:lpstr>'Coverpage-TH'!Print_Area</vt:lpstr>
      <vt:lpstr>'Workingpg-IC'!Print_Area</vt:lpstr>
    </vt:vector>
  </TitlesOfParts>
  <Company>Australian Laboratory Services Pty.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pawit</dc:creator>
  <cp:lastModifiedBy>pawit</cp:lastModifiedBy>
  <cp:lastPrinted>2011-07-08T10:17:28Z</cp:lastPrinted>
  <dcterms:created xsi:type="dcterms:W3CDTF">2002-10-26T04:46:34Z</dcterms:created>
  <dcterms:modified xsi:type="dcterms:W3CDTF">2015-02-05T09:34:15Z</dcterms:modified>
</cp:coreProperties>
</file>