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sor500\Desktop\excel\formuly_i_operacje\Ćwiczenia\"/>
    </mc:Choice>
  </mc:AlternateContent>
  <xr:revisionPtr revIDLastSave="0" documentId="13_ncr:1_{2501B179-0585-4494-82A9-BF24042B06DB}" xr6:coauthVersionLast="47" xr6:coauthVersionMax="47" xr10:uidLastSave="{00000000-0000-0000-0000-000000000000}"/>
  <bookViews>
    <workbookView xWindow="345" yWindow="1125" windowWidth="28800" windowHeight="15435" firstSheet="16" activeTab="21" xr2:uid="{E3007A91-15CC-43C7-A178-39AC255A289B}"/>
  </bookViews>
  <sheets>
    <sheet name="Samodzielne 1" sheetId="1" r:id="rId1"/>
    <sheet name="Samodzielne 2" sheetId="2" r:id="rId2"/>
    <sheet name="Samodzielne 3" sheetId="3" r:id="rId3"/>
    <sheet name="Samodzielne 4" sheetId="10" r:id="rId4"/>
    <sheet name="Samodzielne 5" sheetId="23" r:id="rId5"/>
    <sheet name="Samodzielne 6" sheetId="4" r:id="rId6"/>
    <sheet name="Samodzielne 7" sheetId="5" r:id="rId7"/>
    <sheet name="Samodzielne 8" sheetId="6" r:id="rId8"/>
    <sheet name="Samodzielne 9" sheetId="8" r:id="rId9"/>
    <sheet name="Samodzielne 10" sheetId="7" r:id="rId10"/>
    <sheet name="Samodzielne 11" sheetId="9" r:id="rId11"/>
    <sheet name="Samodzielne 12" sheetId="11" r:id="rId12"/>
    <sheet name="Samodzielne 13" sheetId="12" r:id="rId13"/>
    <sheet name="Samodzielne 14" sheetId="13" r:id="rId14"/>
    <sheet name="Samodzielne 15" sheetId="14" r:id="rId15"/>
    <sheet name="Samodzielne 16" sheetId="15" r:id="rId16"/>
    <sheet name="Samodzielne 17" sheetId="16" r:id="rId17"/>
    <sheet name="Samodzielne 18" sheetId="24" r:id="rId18"/>
    <sheet name="Samodzielne 19" sheetId="17" r:id="rId19"/>
    <sheet name="Samodzielne 20" sheetId="18" r:id="rId20"/>
    <sheet name="Samodzielne 21" sheetId="20" r:id="rId21"/>
    <sheet name="Samodzielne 22" sheetId="21" r:id="rId22"/>
  </sheets>
  <definedNames>
    <definedName name="Apple">'Samodzielne 21'!$C$2:$C$3</definedName>
    <definedName name="lata" comment="lata używane do listy">OFFSET('Samodzielne 20'!$A$2,0,0,COUNTA('Samodzielne 20'!$A:$A)-1)</definedName>
    <definedName name="marka_tel">'Samodzielne 21'!$A$2:$A$3</definedName>
    <definedName name="Samsung">'Samodzielne 21'!$D$2:$D$3</definedName>
    <definedName name="tabela_smartfony">OFFSET('Samodzielne 22'!$A$1,0,0,COUNTA('Samodzielne 22'!$A:$A),COUNTA('Samodzielne 22'!$1:$1)-1)</definedName>
    <definedName name="wybrana_marka">'Samodzielne 21'!A1</definedName>
    <definedName name="zakr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7" l="1"/>
  <c r="H4" i="17"/>
  <c r="H5" i="17"/>
  <c r="H6" i="17"/>
  <c r="H2" i="17"/>
  <c r="F1" i="24" a="1"/>
  <c r="F1" i="24" s="1"/>
  <c r="F3" i="16"/>
  <c r="F4" i="16"/>
  <c r="F2" i="16"/>
  <c r="D3" i="16"/>
  <c r="D4" i="16"/>
  <c r="D5" i="16"/>
  <c r="D6" i="16"/>
  <c r="D7" i="16"/>
  <c r="D8" i="16"/>
  <c r="D9" i="16"/>
  <c r="D10" i="16"/>
  <c r="D2" i="16"/>
  <c r="H1" i="15" a="1"/>
  <c r="H1" i="15" s="1"/>
  <c r="F2" i="14"/>
  <c r="F1" i="14" a="1"/>
  <c r="F1" i="14" s="1"/>
  <c r="F1" i="13" a="1"/>
  <c r="F1" i="13" s="1"/>
  <c r="E2" i="12" a="1"/>
  <c r="E2" i="12" s="1"/>
  <c r="E1" i="12"/>
  <c r="F1" i="11" a="1"/>
  <c r="F1" i="11"/>
  <c r="F2" i="9"/>
  <c r="F1" i="9" a="1"/>
  <c r="F1" i="9" s="1"/>
  <c r="F2" i="7" a="1"/>
  <c r="F2" i="7" s="1"/>
  <c r="F1" i="7" a="1"/>
  <c r="F1" i="7" s="1"/>
  <c r="E1" i="8" a="1"/>
  <c r="E1" i="8" s="1"/>
  <c r="F5" i="6" a="1"/>
  <c r="F5" i="6" s="1"/>
  <c r="E5" i="6" a="1"/>
  <c r="E5" i="6" s="1"/>
  <c r="I5" i="5"/>
  <c r="J5" i="5"/>
  <c r="J4" i="5"/>
  <c r="I4" i="5"/>
  <c r="D1" i="4" a="1"/>
  <c r="D1" i="4" s="1"/>
  <c r="D3" i="23"/>
  <c r="D4" i="23"/>
  <c r="D5" i="23"/>
  <c r="D6" i="23"/>
  <c r="D2" i="23"/>
  <c r="F2" i="10"/>
  <c r="D1" i="3" a="1"/>
  <c r="D1" i="3" s="1"/>
  <c r="E1" i="2"/>
  <c r="J10" i="1"/>
  <c r="K10" i="1"/>
  <c r="L10" i="1"/>
  <c r="M10" i="1"/>
  <c r="N10" i="1"/>
  <c r="O10" i="1"/>
  <c r="P10" i="1"/>
  <c r="Q10" i="1"/>
  <c r="R10" i="1"/>
  <c r="S10" i="1"/>
  <c r="T10" i="1"/>
  <c r="U10" i="1"/>
  <c r="K9" i="1"/>
  <c r="L9" i="1"/>
  <c r="M9" i="1"/>
  <c r="N9" i="1"/>
  <c r="O9" i="1"/>
  <c r="P9" i="1"/>
  <c r="Q9" i="1"/>
  <c r="R9" i="1"/>
  <c r="S9" i="1"/>
  <c r="T9" i="1"/>
  <c r="U9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2" i="1"/>
  <c r="A7" i="9"/>
  <c r="A6" i="9"/>
  <c r="A2" i="2"/>
  <c r="J9" i="1" l="1"/>
  <c r="A4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<sst xmlns="http://schemas.openxmlformats.org/spreadsheetml/2006/main" count="399" uniqueCount="115">
  <si>
    <t>A</t>
  </si>
  <si>
    <t>ID Produktu</t>
  </si>
  <si>
    <t>Producent</t>
  </si>
  <si>
    <t>Kategoria</t>
  </si>
  <si>
    <t>Wartość sprzedaży</t>
  </si>
  <si>
    <t>Data</t>
  </si>
  <si>
    <t>Samsung</t>
  </si>
  <si>
    <t>Smartfon</t>
  </si>
  <si>
    <t>LG</t>
  </si>
  <si>
    <t>Apple</t>
  </si>
  <si>
    <t>Sony</t>
  </si>
  <si>
    <t>Nokia</t>
  </si>
  <si>
    <t>Tablet</t>
  </si>
  <si>
    <t>Telefon</t>
  </si>
  <si>
    <t>sty</t>
  </si>
  <si>
    <t>lut</t>
  </si>
  <si>
    <t>mar</t>
  </si>
  <si>
    <t>kwi</t>
  </si>
  <si>
    <t>maj</t>
  </si>
  <si>
    <t>cze</t>
  </si>
  <si>
    <t>lip</t>
  </si>
  <si>
    <t>sie</t>
  </si>
  <si>
    <t>wrz</t>
  </si>
  <si>
    <t>paź</t>
  </si>
  <si>
    <t>lis</t>
  </si>
  <si>
    <t>gru</t>
  </si>
  <si>
    <t>Oblicz sumę sprzedaży po latach i miesiącach.</t>
  </si>
  <si>
    <t>Oblicz, ile jest błędów #N/D.</t>
  </si>
  <si>
    <t>Oblicz, ile wierszy przyjmuje wartość 1 lub -1.</t>
  </si>
  <si>
    <t>Oblicz, ile wierszy przyjmuje wartość PRAWDA.</t>
  </si>
  <si>
    <t>Zbuduj formułę Mediana.jeżeli</t>
  </si>
  <si>
    <t>Czas dostawy</t>
  </si>
  <si>
    <t>Pracownik</t>
  </si>
  <si>
    <t>B</t>
  </si>
  <si>
    <t>Policz, ile jest tekstów w zakresie komórek</t>
  </si>
  <si>
    <t>test</t>
  </si>
  <si>
    <t>test2</t>
  </si>
  <si>
    <t>Kto najlepiej poprawił swoje wyniki z testu?</t>
  </si>
  <si>
    <t>Test 1</t>
  </si>
  <si>
    <t>Test 2</t>
  </si>
  <si>
    <t>Jaka jest największa poprawa z testu?</t>
  </si>
  <si>
    <t>Imię</t>
  </si>
  <si>
    <t>Marek</t>
  </si>
  <si>
    <t>Magda</t>
  </si>
  <si>
    <t>Stefan</t>
  </si>
  <si>
    <t>Wartość</t>
  </si>
  <si>
    <t>Zsumuj wartości, omijając błędy na 2 sposoby.</t>
  </si>
  <si>
    <t>ID produktu</t>
  </si>
  <si>
    <t>Jaka jest suma sprzedaży dla produktów z ID &lt;105;110&gt;.</t>
  </si>
  <si>
    <t>ID transakcji</t>
  </si>
  <si>
    <t>Promocja</t>
  </si>
  <si>
    <t>Internet</t>
  </si>
  <si>
    <t>Tak</t>
  </si>
  <si>
    <t>Nie</t>
  </si>
  <si>
    <t>Jaka jest najczęściej występująca wartość sprzedaży?</t>
  </si>
  <si>
    <t>Sprzedawca</t>
  </si>
  <si>
    <t>Piotr</t>
  </si>
  <si>
    <t>Ile komórek zawiera ciąg tekstowy "Xerox" z uwzględnieniem dużych i małych liter?</t>
  </si>
  <si>
    <t>Produkt</t>
  </si>
  <si>
    <t>Xerox</t>
  </si>
  <si>
    <t>XEROX</t>
  </si>
  <si>
    <t>xerox</t>
  </si>
  <si>
    <t>xeroX</t>
  </si>
  <si>
    <t>Xer0x</t>
  </si>
  <si>
    <t>Oblicz liczbę unikatowych wartości.</t>
  </si>
  <si>
    <t>Nr faktury</t>
  </si>
  <si>
    <t>a01</t>
  </si>
  <si>
    <t>a02</t>
  </si>
  <si>
    <t>a03</t>
  </si>
  <si>
    <t>a04</t>
  </si>
  <si>
    <t>Oblicz, ile elementów występuje tylko raz.</t>
  </si>
  <si>
    <t>Nr zamówienia</t>
  </si>
  <si>
    <t>Data zamówienia</t>
  </si>
  <si>
    <t>Status</t>
  </si>
  <si>
    <t>PL-2012-007335</t>
  </si>
  <si>
    <t>Otwarto</t>
  </si>
  <si>
    <t>PL-2012-007619</t>
  </si>
  <si>
    <t>PL-2011-000646</t>
  </si>
  <si>
    <t>Zamknięto</t>
  </si>
  <si>
    <t>Oblicz czas od otwarcia reklamacji (status 1) do telefonu (status 2) bez zmiany kolejności wierszy.</t>
  </si>
  <si>
    <t>Faktura</t>
  </si>
  <si>
    <t>Płatność</t>
  </si>
  <si>
    <t>C</t>
  </si>
  <si>
    <t>D</t>
  </si>
  <si>
    <t>E</t>
  </si>
  <si>
    <t>A,D</t>
  </si>
  <si>
    <t>B,C</t>
  </si>
  <si>
    <t>A,B</t>
  </si>
  <si>
    <t>Ile płatności dotyczyło tej faktury?</t>
  </si>
  <si>
    <t>Rok</t>
  </si>
  <si>
    <t>Tabela</t>
  </si>
  <si>
    <t>Formuła</t>
  </si>
  <si>
    <t>Zbuduj na 2 sposoby listę rozwijaną, która automatycznie się powiększy po dopisaniu nowego elementu.</t>
  </si>
  <si>
    <t>Model</t>
  </si>
  <si>
    <t>S9</t>
  </si>
  <si>
    <t>S10</t>
  </si>
  <si>
    <t>iPhone X</t>
  </si>
  <si>
    <t>iPhone Xs</t>
  </si>
  <si>
    <t>Zbuduj listę rozwijaną, która spowoduje wybór tylko konkretnych modeli na drugiej liście rozwijanej.</t>
  </si>
  <si>
    <t>Zbuduj nazwę zdefiniowaną, która obejmie swoim obszarem całą tabelę.</t>
  </si>
  <si>
    <t>Po dopisaniu wierszy lub kolumn, nazwa zdefiniowana ma się powiększać.</t>
  </si>
  <si>
    <t>Zakładamy, że nie będzie pustych komórek w pierwszym wierszu i w pierwszej kolumnie.</t>
  </si>
  <si>
    <t>x</t>
  </si>
  <si>
    <t>ID zamówienia</t>
  </si>
  <si>
    <t>Zniżka 1</t>
  </si>
  <si>
    <t>Zniżka 2</t>
  </si>
  <si>
    <t>Czy jest dokładnie jedna zniżka?</t>
  </si>
  <si>
    <t>Jeśli została zastosowana dokładnie 1 zniżka to PRAWDA, w przeciwnym razie (żadna ze zniżka lub obie) FAŁSZ.</t>
  </si>
  <si>
    <t>Znajdź sumę 5 największych liczb.</t>
  </si>
  <si>
    <t>Oblicz najnowszą datę zamówienia.</t>
  </si>
  <si>
    <t>Oblicz, ile transakcji pochodzi z promocji lub z kampanii internetowej.</t>
  </si>
  <si>
    <t>Ile razy sprzedaży dokonał sprzedawca, który pojawia się najczęściej?</t>
  </si>
  <si>
    <t>rok</t>
  </si>
  <si>
    <t>mies</t>
  </si>
  <si>
    <t>nr_zamówienia&amp;status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</si>
</sst>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238"/>
      <scheme val="minor"/>
    </font>
    <font>
      <sz val="10"/>
      <color indexed="8"/>
      <name val="Arial"/>
      <family val="2"/>
      <charset val="238"/>
    </font>
    <font>
      <sz val="11"/>
      <color indexed="8"/>
      <name val="Calibri"/>
      <family val="2"/>
      <charset val="238"/>
    </font>
    <font>
      <sz val="1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u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0" applyFont="1"/>
    <xf numFmtId="0" fontId="2" fillId="0" borderId="0" xfId="1" applyFont="1" applyAlignment="1">
      <alignment horizontal="right" wrapText="1"/>
    </xf>
    <xf numFmtId="0" fontId="2" fillId="0" borderId="0" xfId="1" applyFont="1" applyAlignment="1">
      <alignment wrapText="1"/>
    </xf>
    <xf numFmtId="14" fontId="3" fillId="0" borderId="0" xfId="0" applyNumberFormat="1" applyFont="1"/>
    <xf numFmtId="0" fontId="0" fillId="2" borderId="0" xfId="0" applyFill="1"/>
    <xf numFmtId="0" fontId="0" fillId="0" borderId="0" xfId="0" applyFont="1"/>
    <xf numFmtId="0" fontId="0" fillId="0" borderId="0" xfId="0" applyAlignment="1">
      <alignment vertical="center"/>
    </xf>
    <xf numFmtId="164" fontId="0" fillId="0" borderId="0" xfId="0" applyNumberFormat="1"/>
    <xf numFmtId="14" fontId="0" fillId="0" borderId="0" xfId="0" applyNumberFormat="1"/>
    <xf numFmtId="0" fontId="2" fillId="0" borderId="0" xfId="1" applyFont="1" applyFill="1" applyAlignment="1">
      <alignment horizontal="center"/>
    </xf>
    <xf numFmtId="15" fontId="0" fillId="2" borderId="0" xfId="0" applyNumberFormat="1" applyFill="1"/>
    <xf numFmtId="0" fontId="0" fillId="0" borderId="0" xfId="0" quotePrefix="1"/>
    <xf numFmtId="15" fontId="5" fillId="2" borderId="0" xfId="0" applyNumberFormat="1" applyFont="1" applyFill="1"/>
    <xf numFmtId="0" fontId="5" fillId="2" borderId="0" xfId="0" applyNumberFormat="1" applyFont="1" applyFill="1"/>
  </cellXfs>
  <cellStyles count="2">
    <cellStyle name="Normalny" xfId="0" builtinId="0"/>
    <cellStyle name="Normalny_Produkty" xfId="1" xr:uid="{6AB86E1D-4A41-4A2F-ADD8-AA2F40FF61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01C21E-8A3F-4DF0-AEEF-9869CD33457B}" name="Tabela1" displayName="Tabela1" ref="A1:A6" totalsRowShown="0">
  <autoFilter ref="A1:A6" xr:uid="{8101C21E-8A3F-4DF0-AEEF-9869CD33457B}"/>
  <tableColumns count="1">
    <tableColumn id="1" xr3:uid="{D8694129-C2F6-435A-8809-F3A3AF930987}" name="Ro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49DDD-D026-4BF6-869C-08937DD15DAD}">
  <dimension ref="A1:U48"/>
  <sheetViews>
    <sheetView workbookViewId="0">
      <selection activeCell="F2" sqref="F2"/>
    </sheetView>
  </sheetViews>
  <sheetFormatPr defaultRowHeight="15" x14ac:dyDescent="0.25"/>
  <cols>
    <col min="5" max="5" width="10.28515625" bestFit="1" customWidth="1"/>
  </cols>
  <sheetData>
    <row r="1" spans="1:21" x14ac:dyDescent="0.25">
      <c r="A1" s="1" t="s">
        <v>1</v>
      </c>
      <c r="B1" s="1" t="s">
        <v>2</v>
      </c>
      <c r="C1" s="1" t="s">
        <v>3</v>
      </c>
      <c r="D1" s="1" t="s">
        <v>4</v>
      </c>
      <c r="E1" s="2" t="s">
        <v>5</v>
      </c>
      <c r="F1" s="11" t="s">
        <v>113</v>
      </c>
      <c r="G1" s="11" t="s">
        <v>112</v>
      </c>
      <c r="I1" t="s">
        <v>26</v>
      </c>
    </row>
    <row r="2" spans="1:21" x14ac:dyDescent="0.25">
      <c r="A2" s="3">
        <v>1002</v>
      </c>
      <c r="B2" s="4" t="s">
        <v>6</v>
      </c>
      <c r="C2" s="4" t="s">
        <v>7</v>
      </c>
      <c r="D2" s="3">
        <v>102</v>
      </c>
      <c r="E2" s="5">
        <v>39822</v>
      </c>
      <c r="F2" t="str">
        <f>TEXT(MONTH(E2)*29, "mmm")</f>
        <v>sty</v>
      </c>
      <c r="G2">
        <f>YEAR(E2)</f>
        <v>2009</v>
      </c>
    </row>
    <row r="3" spans="1:21" x14ac:dyDescent="0.25">
      <c r="A3" s="3">
        <v>1005</v>
      </c>
      <c r="B3" s="4" t="s">
        <v>8</v>
      </c>
      <c r="C3" s="4" t="s">
        <v>7</v>
      </c>
      <c r="D3" s="3">
        <v>105</v>
      </c>
      <c r="E3" s="5">
        <v>39824</v>
      </c>
      <c r="F3" t="str">
        <f t="shared" ref="F3:F48" si="0">TEXT(MONTH(E3)*29, "mmm")</f>
        <v>sty</v>
      </c>
      <c r="G3">
        <f>YEAR(E3)</f>
        <v>2009</v>
      </c>
    </row>
    <row r="4" spans="1:21" x14ac:dyDescent="0.25">
      <c r="A4" s="3">
        <v>1006</v>
      </c>
      <c r="B4" s="4" t="s">
        <v>9</v>
      </c>
      <c r="C4" s="4" t="s">
        <v>7</v>
      </c>
      <c r="D4" s="3">
        <v>106</v>
      </c>
      <c r="E4" s="5">
        <v>39826</v>
      </c>
      <c r="F4" t="str">
        <f t="shared" si="0"/>
        <v>sty</v>
      </c>
      <c r="G4">
        <f>YEAR(E4)</f>
        <v>2009</v>
      </c>
    </row>
    <row r="5" spans="1:21" x14ac:dyDescent="0.25">
      <c r="A5" s="3">
        <v>1008</v>
      </c>
      <c r="B5" s="4" t="s">
        <v>10</v>
      </c>
      <c r="C5" s="4" t="s">
        <v>7</v>
      </c>
      <c r="D5" s="3">
        <v>108</v>
      </c>
      <c r="E5" s="5">
        <v>39837</v>
      </c>
      <c r="F5" t="str">
        <f t="shared" si="0"/>
        <v>sty</v>
      </c>
      <c r="G5">
        <f>YEAR(E5)</f>
        <v>2009</v>
      </c>
    </row>
    <row r="6" spans="1:21" x14ac:dyDescent="0.25">
      <c r="A6" s="3">
        <v>1011</v>
      </c>
      <c r="B6" s="4" t="s">
        <v>9</v>
      </c>
      <c r="C6" s="4" t="s">
        <v>7</v>
      </c>
      <c r="D6" s="3">
        <v>111</v>
      </c>
      <c r="E6" s="5">
        <v>39838</v>
      </c>
      <c r="F6" t="str">
        <f t="shared" si="0"/>
        <v>sty</v>
      </c>
      <c r="G6">
        <f>YEAR(E6)</f>
        <v>2009</v>
      </c>
    </row>
    <row r="7" spans="1:21" x14ac:dyDescent="0.25">
      <c r="A7" s="3">
        <v>1014</v>
      </c>
      <c r="B7" s="4" t="s">
        <v>11</v>
      </c>
      <c r="C7" s="4" t="s">
        <v>7</v>
      </c>
      <c r="D7" s="3">
        <v>114</v>
      </c>
      <c r="E7" s="5">
        <v>39843</v>
      </c>
      <c r="F7" t="str">
        <f t="shared" si="0"/>
        <v>sty</v>
      </c>
      <c r="G7">
        <f>YEAR(E7)</f>
        <v>2009</v>
      </c>
    </row>
    <row r="8" spans="1:21" x14ac:dyDescent="0.25">
      <c r="A8" s="3">
        <v>1020</v>
      </c>
      <c r="B8" s="4" t="s">
        <v>8</v>
      </c>
      <c r="C8" s="4" t="s">
        <v>7</v>
      </c>
      <c r="D8" s="3">
        <v>120</v>
      </c>
      <c r="E8" s="5">
        <v>39871</v>
      </c>
      <c r="F8" t="str">
        <f t="shared" si="0"/>
        <v>lut</v>
      </c>
      <c r="G8">
        <f>YEAR(E8)</f>
        <v>2009</v>
      </c>
      <c r="J8" t="s">
        <v>14</v>
      </c>
      <c r="K8" t="s">
        <v>15</v>
      </c>
      <c r="L8" t="s">
        <v>16</v>
      </c>
      <c r="M8" t="s">
        <v>17</v>
      </c>
      <c r="N8" t="s">
        <v>18</v>
      </c>
      <c r="O8" t="s">
        <v>19</v>
      </c>
      <c r="P8" t="s">
        <v>20</v>
      </c>
      <c r="Q8" t="s">
        <v>21</v>
      </c>
      <c r="R8" t="s">
        <v>22</v>
      </c>
      <c r="S8" t="s">
        <v>23</v>
      </c>
      <c r="T8" t="s">
        <v>24</v>
      </c>
      <c r="U8" t="s">
        <v>25</v>
      </c>
    </row>
    <row r="9" spans="1:21" x14ac:dyDescent="0.25">
      <c r="A9" s="3">
        <v>1021</v>
      </c>
      <c r="B9" s="4" t="s">
        <v>9</v>
      </c>
      <c r="C9" s="4" t="s">
        <v>7</v>
      </c>
      <c r="D9" s="3">
        <v>121</v>
      </c>
      <c r="E9" s="5">
        <v>39874</v>
      </c>
      <c r="F9" t="str">
        <f t="shared" si="0"/>
        <v>mar</v>
      </c>
      <c r="G9">
        <f>YEAR(E9)</f>
        <v>2009</v>
      </c>
      <c r="I9">
        <v>2009</v>
      </c>
      <c r="J9" s="6">
        <f>SUMIFS($D$2:$D$48,$F$2:$F$48,J$8,$G$2:$G$48,$I9)</f>
        <v>646</v>
      </c>
      <c r="K9" s="6">
        <f t="shared" ref="K9:U10" si="1">SUMIFS($D$2:$D$48,$F$2:$F$48,K$8,$G$2:$G$48,$I9)</f>
        <v>120</v>
      </c>
      <c r="L9" s="6">
        <f t="shared" si="1"/>
        <v>121</v>
      </c>
      <c r="M9" s="6">
        <f t="shared" si="1"/>
        <v>655</v>
      </c>
      <c r="N9" s="6">
        <f t="shared" si="1"/>
        <v>573</v>
      </c>
      <c r="O9" s="6">
        <f t="shared" si="1"/>
        <v>312</v>
      </c>
      <c r="P9" s="6">
        <f t="shared" si="1"/>
        <v>458</v>
      </c>
      <c r="Q9" s="6">
        <f t="shared" si="1"/>
        <v>375</v>
      </c>
      <c r="R9" s="6">
        <f t="shared" si="1"/>
        <v>131</v>
      </c>
      <c r="S9" s="6">
        <f t="shared" si="1"/>
        <v>700</v>
      </c>
      <c r="T9" s="6">
        <f t="shared" si="1"/>
        <v>252</v>
      </c>
      <c r="U9" s="6">
        <f t="shared" si="1"/>
        <v>454</v>
      </c>
    </row>
    <row r="10" spans="1:21" x14ac:dyDescent="0.25">
      <c r="A10" s="3">
        <v>1023</v>
      </c>
      <c r="B10" s="4" t="s">
        <v>10</v>
      </c>
      <c r="C10" s="4" t="s">
        <v>7</v>
      </c>
      <c r="D10" s="3">
        <v>123</v>
      </c>
      <c r="E10" s="5">
        <v>39906</v>
      </c>
      <c r="F10" t="str">
        <f t="shared" si="0"/>
        <v>kwi</v>
      </c>
      <c r="G10">
        <f>YEAR(E10)</f>
        <v>2009</v>
      </c>
      <c r="I10">
        <v>2010</v>
      </c>
      <c r="J10" s="6">
        <f>SUMIFS($D$2:$D$48,$F$2:$F$48,J$8,$G$2:$G$48,$I10)</f>
        <v>514</v>
      </c>
      <c r="K10" s="6">
        <f t="shared" si="1"/>
        <v>574</v>
      </c>
      <c r="L10" s="6">
        <f t="shared" si="1"/>
        <v>0</v>
      </c>
      <c r="M10" s="6">
        <f t="shared" si="1"/>
        <v>0</v>
      </c>
      <c r="N10" s="6">
        <f t="shared" si="1"/>
        <v>0</v>
      </c>
      <c r="O10" s="6">
        <f t="shared" si="1"/>
        <v>0</v>
      </c>
      <c r="P10" s="6">
        <f t="shared" si="1"/>
        <v>0</v>
      </c>
      <c r="Q10" s="6">
        <f t="shared" si="1"/>
        <v>0</v>
      </c>
      <c r="R10" s="6">
        <f t="shared" si="1"/>
        <v>0</v>
      </c>
      <c r="S10" s="6">
        <f t="shared" si="1"/>
        <v>0</v>
      </c>
      <c r="T10" s="6">
        <f t="shared" si="1"/>
        <v>0</v>
      </c>
      <c r="U10" s="6">
        <f t="shared" si="1"/>
        <v>0</v>
      </c>
    </row>
    <row r="11" spans="1:21" x14ac:dyDescent="0.25">
      <c r="A11" s="3">
        <v>1029</v>
      </c>
      <c r="B11" s="4" t="s">
        <v>11</v>
      </c>
      <c r="C11" s="4" t="s">
        <v>7</v>
      </c>
      <c r="D11" s="3">
        <v>129</v>
      </c>
      <c r="E11" s="5">
        <v>39913</v>
      </c>
      <c r="F11" t="str">
        <f t="shared" si="0"/>
        <v>kwi</v>
      </c>
      <c r="G11">
        <f>YEAR(E11)</f>
        <v>2009</v>
      </c>
    </row>
    <row r="12" spans="1:21" x14ac:dyDescent="0.25">
      <c r="A12" s="3">
        <v>1032</v>
      </c>
      <c r="B12" s="4" t="s">
        <v>6</v>
      </c>
      <c r="C12" s="4" t="s">
        <v>7</v>
      </c>
      <c r="D12" s="3">
        <v>132</v>
      </c>
      <c r="E12" s="5">
        <v>39921</v>
      </c>
      <c r="F12" t="str">
        <f t="shared" si="0"/>
        <v>kwi</v>
      </c>
      <c r="G12">
        <f>YEAR(E12)</f>
        <v>2009</v>
      </c>
    </row>
    <row r="13" spans="1:21" x14ac:dyDescent="0.25">
      <c r="A13" s="3">
        <v>1035</v>
      </c>
      <c r="B13" s="4" t="s">
        <v>8</v>
      </c>
      <c r="C13" s="4" t="s">
        <v>7</v>
      </c>
      <c r="D13" s="3">
        <v>135</v>
      </c>
      <c r="E13" s="5">
        <v>39924</v>
      </c>
      <c r="F13" t="str">
        <f t="shared" si="0"/>
        <v>kwi</v>
      </c>
      <c r="G13">
        <f>YEAR(E13)</f>
        <v>2009</v>
      </c>
    </row>
    <row r="14" spans="1:21" x14ac:dyDescent="0.25">
      <c r="A14" s="3">
        <v>1036</v>
      </c>
      <c r="B14" s="4" t="s">
        <v>9</v>
      </c>
      <c r="C14" s="4" t="s">
        <v>7</v>
      </c>
      <c r="D14" s="3">
        <v>136</v>
      </c>
      <c r="E14" s="5">
        <v>39931</v>
      </c>
      <c r="F14" t="str">
        <f t="shared" si="0"/>
        <v>kwi</v>
      </c>
      <c r="G14">
        <f>YEAR(E14)</f>
        <v>2009</v>
      </c>
    </row>
    <row r="15" spans="1:21" x14ac:dyDescent="0.25">
      <c r="A15" s="3">
        <v>1038</v>
      </c>
      <c r="B15" s="4" t="s">
        <v>10</v>
      </c>
      <c r="C15" s="4" t="s">
        <v>7</v>
      </c>
      <c r="D15" s="3">
        <v>138</v>
      </c>
      <c r="E15" s="5">
        <v>39938</v>
      </c>
      <c r="F15" t="str">
        <f t="shared" si="0"/>
        <v>maj</v>
      </c>
      <c r="G15">
        <f>YEAR(E15)</f>
        <v>2009</v>
      </c>
    </row>
    <row r="16" spans="1:21" x14ac:dyDescent="0.25">
      <c r="A16" s="3">
        <v>1041</v>
      </c>
      <c r="B16" s="4" t="s">
        <v>9</v>
      </c>
      <c r="C16" s="4" t="s">
        <v>7</v>
      </c>
      <c r="D16" s="3">
        <v>141</v>
      </c>
      <c r="E16" s="5">
        <v>39954</v>
      </c>
      <c r="F16" t="str">
        <f t="shared" si="0"/>
        <v>maj</v>
      </c>
      <c r="G16">
        <f>YEAR(E16)</f>
        <v>2009</v>
      </c>
    </row>
    <row r="17" spans="1:7" x14ac:dyDescent="0.25">
      <c r="A17" s="3">
        <v>1044</v>
      </c>
      <c r="B17" s="4" t="s">
        <v>11</v>
      </c>
      <c r="C17" s="4" t="s">
        <v>7</v>
      </c>
      <c r="D17" s="3">
        <v>144</v>
      </c>
      <c r="E17" s="5">
        <v>39955</v>
      </c>
      <c r="F17" t="str">
        <f t="shared" si="0"/>
        <v>maj</v>
      </c>
      <c r="G17">
        <f>YEAR(E17)</f>
        <v>2009</v>
      </c>
    </row>
    <row r="18" spans="1:7" x14ac:dyDescent="0.25">
      <c r="A18" s="3">
        <v>1050</v>
      </c>
      <c r="B18" s="4" t="s">
        <v>8</v>
      </c>
      <c r="C18" s="4" t="s">
        <v>7</v>
      </c>
      <c r="D18" s="3">
        <v>150</v>
      </c>
      <c r="E18" s="5">
        <v>39961</v>
      </c>
      <c r="F18" t="str">
        <f t="shared" si="0"/>
        <v>maj</v>
      </c>
      <c r="G18">
        <f>YEAR(E18)</f>
        <v>2009</v>
      </c>
    </row>
    <row r="19" spans="1:7" x14ac:dyDescent="0.25">
      <c r="A19" s="3">
        <v>1001</v>
      </c>
      <c r="B19" s="4" t="s">
        <v>9</v>
      </c>
      <c r="C19" s="4" t="s">
        <v>12</v>
      </c>
      <c r="D19" s="3">
        <v>101</v>
      </c>
      <c r="E19" s="5">
        <v>39977</v>
      </c>
      <c r="F19" t="str">
        <f t="shared" si="0"/>
        <v>cze</v>
      </c>
      <c r="G19">
        <f>YEAR(E19)</f>
        <v>2009</v>
      </c>
    </row>
    <row r="20" spans="1:7" x14ac:dyDescent="0.25">
      <c r="A20" s="3">
        <v>1004</v>
      </c>
      <c r="B20" s="4" t="s">
        <v>11</v>
      </c>
      <c r="C20" s="4" t="s">
        <v>12</v>
      </c>
      <c r="D20" s="3">
        <v>104</v>
      </c>
      <c r="E20" s="5">
        <v>39987</v>
      </c>
      <c r="F20" t="str">
        <f t="shared" si="0"/>
        <v>cze</v>
      </c>
      <c r="G20">
        <f>YEAR(E20)</f>
        <v>2009</v>
      </c>
    </row>
    <row r="21" spans="1:7" x14ac:dyDescent="0.25">
      <c r="A21" s="3">
        <v>1007</v>
      </c>
      <c r="B21" s="4" t="s">
        <v>6</v>
      </c>
      <c r="C21" s="4" t="s">
        <v>12</v>
      </c>
      <c r="D21" s="3">
        <v>107</v>
      </c>
      <c r="E21" s="5">
        <v>39990</v>
      </c>
      <c r="F21" t="str">
        <f t="shared" si="0"/>
        <v>cze</v>
      </c>
      <c r="G21">
        <f>YEAR(E21)</f>
        <v>2009</v>
      </c>
    </row>
    <row r="22" spans="1:7" x14ac:dyDescent="0.25">
      <c r="A22" s="3">
        <v>1010</v>
      </c>
      <c r="B22" s="4" t="s">
        <v>8</v>
      </c>
      <c r="C22" s="4" t="s">
        <v>12</v>
      </c>
      <c r="D22" s="3">
        <v>110</v>
      </c>
      <c r="E22" s="5">
        <v>40000</v>
      </c>
      <c r="F22" t="str">
        <f t="shared" si="0"/>
        <v>lip</v>
      </c>
      <c r="G22">
        <f>YEAR(E22)</f>
        <v>2009</v>
      </c>
    </row>
    <row r="23" spans="1:7" x14ac:dyDescent="0.25">
      <c r="A23" s="3">
        <v>1013</v>
      </c>
      <c r="B23" s="4" t="s">
        <v>10</v>
      </c>
      <c r="C23" s="4" t="s">
        <v>12</v>
      </c>
      <c r="D23" s="3">
        <v>113</v>
      </c>
      <c r="E23" s="5">
        <v>40010</v>
      </c>
      <c r="F23" t="str">
        <f t="shared" si="0"/>
        <v>lip</v>
      </c>
      <c r="G23">
        <f>YEAR(E23)</f>
        <v>2009</v>
      </c>
    </row>
    <row r="24" spans="1:7" x14ac:dyDescent="0.25">
      <c r="A24" s="3">
        <v>1016</v>
      </c>
      <c r="B24" s="4" t="s">
        <v>9</v>
      </c>
      <c r="C24" s="4" t="s">
        <v>12</v>
      </c>
      <c r="D24" s="3">
        <v>116</v>
      </c>
      <c r="E24" s="5">
        <v>40018</v>
      </c>
      <c r="F24" t="str">
        <f t="shared" si="0"/>
        <v>lip</v>
      </c>
      <c r="G24">
        <f>YEAR(E24)</f>
        <v>2009</v>
      </c>
    </row>
    <row r="25" spans="1:7" x14ac:dyDescent="0.25">
      <c r="A25" s="3">
        <v>1019</v>
      </c>
      <c r="B25" s="4" t="s">
        <v>11</v>
      </c>
      <c r="C25" s="4" t="s">
        <v>12</v>
      </c>
      <c r="D25" s="3">
        <v>119</v>
      </c>
      <c r="E25" s="5">
        <v>40024</v>
      </c>
      <c r="F25" t="str">
        <f t="shared" si="0"/>
        <v>lip</v>
      </c>
      <c r="G25">
        <f>YEAR(E25)</f>
        <v>2009</v>
      </c>
    </row>
    <row r="26" spans="1:7" x14ac:dyDescent="0.25">
      <c r="A26" s="3">
        <v>1022</v>
      </c>
      <c r="B26" s="4" t="s">
        <v>6</v>
      </c>
      <c r="C26" s="4" t="s">
        <v>12</v>
      </c>
      <c r="D26" s="3">
        <v>122</v>
      </c>
      <c r="E26" s="5">
        <v>40026</v>
      </c>
      <c r="F26" t="str">
        <f t="shared" si="0"/>
        <v>sie</v>
      </c>
      <c r="G26">
        <f>YEAR(E26)</f>
        <v>2009</v>
      </c>
    </row>
    <row r="27" spans="1:7" x14ac:dyDescent="0.25">
      <c r="A27" s="3">
        <v>1025</v>
      </c>
      <c r="B27" s="4" t="s">
        <v>8</v>
      </c>
      <c r="C27" s="4" t="s">
        <v>12</v>
      </c>
      <c r="D27" s="3">
        <v>125</v>
      </c>
      <c r="E27" s="5">
        <v>40031</v>
      </c>
      <c r="F27" t="str">
        <f t="shared" si="0"/>
        <v>sie</v>
      </c>
      <c r="G27">
        <f>YEAR(E27)</f>
        <v>2009</v>
      </c>
    </row>
    <row r="28" spans="1:7" x14ac:dyDescent="0.25">
      <c r="A28" s="3">
        <v>1028</v>
      </c>
      <c r="B28" s="4" t="s">
        <v>10</v>
      </c>
      <c r="C28" s="4" t="s">
        <v>12</v>
      </c>
      <c r="D28" s="3">
        <v>128</v>
      </c>
      <c r="E28" s="5">
        <v>40047</v>
      </c>
      <c r="F28" t="str">
        <f t="shared" si="0"/>
        <v>sie</v>
      </c>
      <c r="G28">
        <f>YEAR(E28)</f>
        <v>2009</v>
      </c>
    </row>
    <row r="29" spans="1:7" x14ac:dyDescent="0.25">
      <c r="A29" s="3">
        <v>1031</v>
      </c>
      <c r="B29" s="4" t="s">
        <v>9</v>
      </c>
      <c r="C29" s="4" t="s">
        <v>12</v>
      </c>
      <c r="D29" s="3">
        <v>131</v>
      </c>
      <c r="E29" s="5">
        <v>40071</v>
      </c>
      <c r="F29" t="str">
        <f t="shared" si="0"/>
        <v>wrz</v>
      </c>
      <c r="G29">
        <f>YEAR(E29)</f>
        <v>2009</v>
      </c>
    </row>
    <row r="30" spans="1:7" x14ac:dyDescent="0.25">
      <c r="A30" s="3">
        <v>1034</v>
      </c>
      <c r="B30" s="4" t="s">
        <v>11</v>
      </c>
      <c r="C30" s="4" t="s">
        <v>12</v>
      </c>
      <c r="D30" s="3">
        <v>134</v>
      </c>
      <c r="E30" s="5">
        <v>40087</v>
      </c>
      <c r="F30" t="str">
        <f t="shared" si="0"/>
        <v>paź</v>
      </c>
      <c r="G30">
        <f>YEAR(E30)</f>
        <v>2009</v>
      </c>
    </row>
    <row r="31" spans="1:7" x14ac:dyDescent="0.25">
      <c r="A31" s="3">
        <v>1037</v>
      </c>
      <c r="B31" s="4" t="s">
        <v>6</v>
      </c>
      <c r="C31" s="4" t="s">
        <v>12</v>
      </c>
      <c r="D31" s="3">
        <v>137</v>
      </c>
      <c r="E31" s="5">
        <v>40096</v>
      </c>
      <c r="F31" t="str">
        <f t="shared" si="0"/>
        <v>paź</v>
      </c>
      <c r="G31">
        <f>YEAR(E31)</f>
        <v>2009</v>
      </c>
    </row>
    <row r="32" spans="1:7" x14ac:dyDescent="0.25">
      <c r="A32" s="3">
        <v>1040</v>
      </c>
      <c r="B32" s="4" t="s">
        <v>8</v>
      </c>
      <c r="C32" s="4" t="s">
        <v>12</v>
      </c>
      <c r="D32" s="3">
        <v>140</v>
      </c>
      <c r="E32" s="5">
        <v>40104</v>
      </c>
      <c r="F32" t="str">
        <f t="shared" si="0"/>
        <v>paź</v>
      </c>
      <c r="G32">
        <f>YEAR(E32)</f>
        <v>2009</v>
      </c>
    </row>
    <row r="33" spans="1:7" x14ac:dyDescent="0.25">
      <c r="A33" s="3">
        <v>1043</v>
      </c>
      <c r="B33" s="4" t="s">
        <v>10</v>
      </c>
      <c r="C33" s="4" t="s">
        <v>12</v>
      </c>
      <c r="D33" s="3">
        <v>143</v>
      </c>
      <c r="E33" s="5">
        <v>40110</v>
      </c>
      <c r="F33" t="str">
        <f t="shared" si="0"/>
        <v>paź</v>
      </c>
      <c r="G33">
        <f>YEAR(E33)</f>
        <v>2009</v>
      </c>
    </row>
    <row r="34" spans="1:7" x14ac:dyDescent="0.25">
      <c r="A34" s="3">
        <v>1046</v>
      </c>
      <c r="B34" s="4" t="s">
        <v>9</v>
      </c>
      <c r="C34" s="4" t="s">
        <v>12</v>
      </c>
      <c r="D34" s="3">
        <v>146</v>
      </c>
      <c r="E34" s="5">
        <v>40112</v>
      </c>
      <c r="F34" t="str">
        <f t="shared" si="0"/>
        <v>paź</v>
      </c>
      <c r="G34">
        <f>YEAR(E34)</f>
        <v>2009</v>
      </c>
    </row>
    <row r="35" spans="1:7" x14ac:dyDescent="0.25">
      <c r="A35" s="3">
        <v>1049</v>
      </c>
      <c r="B35" s="4" t="s">
        <v>11</v>
      </c>
      <c r="C35" s="4" t="s">
        <v>12</v>
      </c>
      <c r="D35" s="3">
        <v>149</v>
      </c>
      <c r="E35" s="5">
        <v>40126</v>
      </c>
      <c r="F35" t="str">
        <f t="shared" si="0"/>
        <v>lis</v>
      </c>
      <c r="G35">
        <f>YEAR(E35)</f>
        <v>2009</v>
      </c>
    </row>
    <row r="36" spans="1:7" x14ac:dyDescent="0.25">
      <c r="A36" s="3">
        <v>1003</v>
      </c>
      <c r="B36" s="4" t="s">
        <v>10</v>
      </c>
      <c r="C36" s="4" t="s">
        <v>13</v>
      </c>
      <c r="D36" s="3">
        <v>103</v>
      </c>
      <c r="E36" s="5">
        <v>40126</v>
      </c>
      <c r="F36" t="str">
        <f t="shared" si="0"/>
        <v>lis</v>
      </c>
      <c r="G36">
        <f>YEAR(E36)</f>
        <v>2009</v>
      </c>
    </row>
    <row r="37" spans="1:7" x14ac:dyDescent="0.25">
      <c r="A37" s="3">
        <v>1009</v>
      </c>
      <c r="B37" s="4" t="s">
        <v>11</v>
      </c>
      <c r="C37" s="4" t="s">
        <v>13</v>
      </c>
      <c r="D37" s="3">
        <v>109</v>
      </c>
      <c r="E37" s="5">
        <v>40150</v>
      </c>
      <c r="F37" t="str">
        <f t="shared" si="0"/>
        <v>gru</v>
      </c>
      <c r="G37">
        <f>YEAR(E37)</f>
        <v>2009</v>
      </c>
    </row>
    <row r="38" spans="1:7" x14ac:dyDescent="0.25">
      <c r="A38" s="3">
        <v>1012</v>
      </c>
      <c r="B38" s="4" t="s">
        <v>6</v>
      </c>
      <c r="C38" s="4" t="s">
        <v>13</v>
      </c>
      <c r="D38" s="3">
        <v>112</v>
      </c>
      <c r="E38" s="5">
        <v>40155</v>
      </c>
      <c r="F38" t="str">
        <f t="shared" si="0"/>
        <v>gru</v>
      </c>
      <c r="G38">
        <f>YEAR(E38)</f>
        <v>2009</v>
      </c>
    </row>
    <row r="39" spans="1:7" x14ac:dyDescent="0.25">
      <c r="A39" s="3">
        <v>1015</v>
      </c>
      <c r="B39" s="4" t="s">
        <v>8</v>
      </c>
      <c r="C39" s="4" t="s">
        <v>13</v>
      </c>
      <c r="D39" s="3">
        <v>115</v>
      </c>
      <c r="E39" s="5">
        <v>40167</v>
      </c>
      <c r="F39" t="str">
        <f t="shared" si="0"/>
        <v>gru</v>
      </c>
      <c r="G39">
        <f>YEAR(E39)</f>
        <v>2009</v>
      </c>
    </row>
    <row r="40" spans="1:7" x14ac:dyDescent="0.25">
      <c r="A40" s="3">
        <v>1018</v>
      </c>
      <c r="B40" s="4" t="s">
        <v>10</v>
      </c>
      <c r="C40" s="4" t="s">
        <v>13</v>
      </c>
      <c r="D40" s="3">
        <v>118</v>
      </c>
      <c r="E40" s="5">
        <v>40167</v>
      </c>
      <c r="F40" t="str">
        <f t="shared" si="0"/>
        <v>gru</v>
      </c>
      <c r="G40">
        <f>YEAR(E40)</f>
        <v>2009</v>
      </c>
    </row>
    <row r="41" spans="1:7" x14ac:dyDescent="0.25">
      <c r="A41" s="3">
        <v>1024</v>
      </c>
      <c r="B41" s="4" t="s">
        <v>11</v>
      </c>
      <c r="C41" s="4" t="s">
        <v>13</v>
      </c>
      <c r="D41" s="3">
        <v>124</v>
      </c>
      <c r="E41" s="5">
        <v>40184</v>
      </c>
      <c r="F41" t="str">
        <f t="shared" si="0"/>
        <v>sty</v>
      </c>
      <c r="G41">
        <f>YEAR(E41)</f>
        <v>2010</v>
      </c>
    </row>
    <row r="42" spans="1:7" x14ac:dyDescent="0.25">
      <c r="A42" s="3">
        <v>1027</v>
      </c>
      <c r="B42" s="4" t="s">
        <v>6</v>
      </c>
      <c r="C42" s="4" t="s">
        <v>13</v>
      </c>
      <c r="D42" s="3">
        <v>127</v>
      </c>
      <c r="E42" s="5">
        <v>40184</v>
      </c>
      <c r="F42" t="str">
        <f t="shared" si="0"/>
        <v>sty</v>
      </c>
      <c r="G42">
        <f>YEAR(E42)</f>
        <v>2010</v>
      </c>
    </row>
    <row r="43" spans="1:7" x14ac:dyDescent="0.25">
      <c r="A43" s="3">
        <v>1030</v>
      </c>
      <c r="B43" s="4" t="s">
        <v>8</v>
      </c>
      <c r="C43" s="4" t="s">
        <v>13</v>
      </c>
      <c r="D43" s="3">
        <v>130</v>
      </c>
      <c r="E43" s="5">
        <v>40200</v>
      </c>
      <c r="F43" t="str">
        <f t="shared" si="0"/>
        <v>sty</v>
      </c>
      <c r="G43">
        <f>YEAR(E43)</f>
        <v>2010</v>
      </c>
    </row>
    <row r="44" spans="1:7" x14ac:dyDescent="0.25">
      <c r="A44" s="3">
        <v>1033</v>
      </c>
      <c r="B44" s="4" t="s">
        <v>10</v>
      </c>
      <c r="C44" s="4" t="s">
        <v>13</v>
      </c>
      <c r="D44" s="3">
        <v>133</v>
      </c>
      <c r="E44" s="5">
        <v>40200</v>
      </c>
      <c r="F44" t="str">
        <f t="shared" si="0"/>
        <v>sty</v>
      </c>
      <c r="G44">
        <f>YEAR(E44)</f>
        <v>2010</v>
      </c>
    </row>
    <row r="45" spans="1:7" x14ac:dyDescent="0.25">
      <c r="A45" s="3">
        <v>1039</v>
      </c>
      <c r="B45" s="4" t="s">
        <v>11</v>
      </c>
      <c r="C45" s="4" t="s">
        <v>13</v>
      </c>
      <c r="D45" s="3">
        <v>139</v>
      </c>
      <c r="E45" s="5">
        <v>40216</v>
      </c>
      <c r="F45" t="str">
        <f t="shared" si="0"/>
        <v>lut</v>
      </c>
      <c r="G45">
        <f>YEAR(E45)</f>
        <v>2010</v>
      </c>
    </row>
    <row r="46" spans="1:7" x14ac:dyDescent="0.25">
      <c r="A46" s="3">
        <v>1042</v>
      </c>
      <c r="B46" s="4" t="s">
        <v>6</v>
      </c>
      <c r="C46" s="4" t="s">
        <v>13</v>
      </c>
      <c r="D46" s="3">
        <v>142</v>
      </c>
      <c r="E46" s="5">
        <v>40227</v>
      </c>
      <c r="F46" t="str">
        <f t="shared" si="0"/>
        <v>lut</v>
      </c>
      <c r="G46">
        <f>YEAR(E46)</f>
        <v>2010</v>
      </c>
    </row>
    <row r="47" spans="1:7" x14ac:dyDescent="0.25">
      <c r="A47" s="3">
        <v>1045</v>
      </c>
      <c r="B47" s="4" t="s">
        <v>8</v>
      </c>
      <c r="C47" s="4" t="s">
        <v>13</v>
      </c>
      <c r="D47" s="3">
        <v>145</v>
      </c>
      <c r="E47" s="5">
        <v>40228</v>
      </c>
      <c r="F47" t="str">
        <f t="shared" si="0"/>
        <v>lut</v>
      </c>
      <c r="G47">
        <f>YEAR(E47)</f>
        <v>2010</v>
      </c>
    </row>
    <row r="48" spans="1:7" x14ac:dyDescent="0.25">
      <c r="A48" s="3">
        <v>1048</v>
      </c>
      <c r="B48" s="4" t="s">
        <v>10</v>
      </c>
      <c r="C48" s="4" t="s">
        <v>13</v>
      </c>
      <c r="D48" s="3">
        <v>148</v>
      </c>
      <c r="E48" s="5">
        <v>40231</v>
      </c>
      <c r="F48" t="str">
        <f t="shared" si="0"/>
        <v>lut</v>
      </c>
      <c r="G48">
        <f>YEAR(E48)</f>
        <v>2010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2FDDE-A701-47EC-9665-E89CB5DC6399}">
  <dimension ref="A1:F4"/>
  <sheetViews>
    <sheetView workbookViewId="0">
      <selection activeCell="E2" sqref="E2"/>
    </sheetView>
  </sheetViews>
  <sheetFormatPr defaultRowHeight="15" x14ac:dyDescent="0.25"/>
  <cols>
    <col min="4" max="4" width="9.85546875" bestFit="1" customWidth="1"/>
  </cols>
  <sheetData>
    <row r="1" spans="1:6" x14ac:dyDescent="0.25">
      <c r="A1">
        <v>1</v>
      </c>
      <c r="E1" s="6">
        <f>COUNTIF(A1:A4,"#N/D")</f>
        <v>2</v>
      </c>
      <c r="F1" t="s">
        <v>27</v>
      </c>
    </row>
    <row r="2" spans="1:6" x14ac:dyDescent="0.25">
      <c r="A2" t="e">
        <f>NA()</f>
        <v>#N/A</v>
      </c>
    </row>
    <row r="3" spans="1:6" x14ac:dyDescent="0.25">
      <c r="A3">
        <v>2</v>
      </c>
    </row>
    <row r="4" spans="1:6" x14ac:dyDescent="0.25">
      <c r="A4" t="e">
        <f>VLOOKUP(A1,D:D,1,0)</f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34896-19A6-471D-906A-E204CBA60C35}">
  <dimension ref="A1:E7"/>
  <sheetViews>
    <sheetView workbookViewId="0">
      <selection activeCell="D1" sqref="D1"/>
    </sheetView>
  </sheetViews>
  <sheetFormatPr defaultRowHeight="15" x14ac:dyDescent="0.25"/>
  <cols>
    <col min="4" max="4" width="11.42578125" bestFit="1" customWidth="1"/>
  </cols>
  <sheetData>
    <row r="1" spans="1:5" x14ac:dyDescent="0.25">
      <c r="A1">
        <v>1</v>
      </c>
      <c r="D1" s="6" cm="1">
        <f t="array" ref="D1">SUM(COUNTIF(A1:A7,{1,-1}))</f>
        <v>4</v>
      </c>
      <c r="E1" t="s">
        <v>28</v>
      </c>
    </row>
    <row r="2" spans="1:5" x14ac:dyDescent="0.25">
      <c r="A2">
        <v>2</v>
      </c>
    </row>
    <row r="3" spans="1:5" x14ac:dyDescent="0.25">
      <c r="A3">
        <v>-1</v>
      </c>
    </row>
    <row r="4" spans="1:5" x14ac:dyDescent="0.25">
      <c r="A4">
        <v>0</v>
      </c>
    </row>
    <row r="5" spans="1:5" x14ac:dyDescent="0.25">
      <c r="A5">
        <v>5</v>
      </c>
    </row>
    <row r="6" spans="1:5" x14ac:dyDescent="0.25">
      <c r="A6">
        <v>-1</v>
      </c>
    </row>
    <row r="7" spans="1:5" x14ac:dyDescent="0.25">
      <c r="A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6A7C3-5F52-48F4-AAE6-A43480221796}">
  <dimension ref="A1:F11"/>
  <sheetViews>
    <sheetView workbookViewId="0">
      <selection activeCell="A5" sqref="A5"/>
    </sheetView>
  </sheetViews>
  <sheetFormatPr defaultRowHeight="15" x14ac:dyDescent="0.25"/>
  <cols>
    <col min="1" max="1" width="10.5703125" bestFit="1" customWidth="1"/>
  </cols>
  <sheetData>
    <row r="1" spans="1:6" x14ac:dyDescent="0.25">
      <c r="A1" s="1" t="s">
        <v>47</v>
      </c>
      <c r="B1" t="s">
        <v>4</v>
      </c>
      <c r="F1" t="s">
        <v>48</v>
      </c>
    </row>
    <row r="2" spans="1:6" x14ac:dyDescent="0.25">
      <c r="A2" s="3">
        <v>102</v>
      </c>
      <c r="B2" s="9">
        <v>45.944552589346564</v>
      </c>
      <c r="F2" s="6">
        <f>SUMIFS(B2:B11,A2:A11,"&gt;104",A2:A11,"&lt;110")</f>
        <v>130.06742553787683</v>
      </c>
    </row>
    <row r="3" spans="1:6" x14ac:dyDescent="0.25">
      <c r="A3" s="3">
        <v>105</v>
      </c>
      <c r="B3" s="9">
        <v>24.526756873172506</v>
      </c>
    </row>
    <row r="4" spans="1:6" x14ac:dyDescent="0.25">
      <c r="A4" s="3">
        <v>106</v>
      </c>
      <c r="B4" s="9">
        <v>83.055443952484993</v>
      </c>
    </row>
    <row r="5" spans="1:6" x14ac:dyDescent="0.25">
      <c r="A5" s="3">
        <v>108</v>
      </c>
      <c r="B5" s="9">
        <v>22.485224712219331</v>
      </c>
    </row>
    <row r="6" spans="1:6" x14ac:dyDescent="0.25">
      <c r="A6" s="3">
        <v>111</v>
      </c>
      <c r="B6" s="9">
        <v>35.211243353053781</v>
      </c>
    </row>
    <row r="7" spans="1:6" x14ac:dyDescent="0.25">
      <c r="A7" s="3">
        <v>114</v>
      </c>
      <c r="B7" s="9">
        <v>68.039885364425302</v>
      </c>
    </row>
    <row r="8" spans="1:6" x14ac:dyDescent="0.25">
      <c r="A8" s="3">
        <v>120</v>
      </c>
      <c r="B8" s="9">
        <v>33.977866534180045</v>
      </c>
    </row>
    <row r="9" spans="1:6" x14ac:dyDescent="0.25">
      <c r="A9" s="3">
        <v>121</v>
      </c>
      <c r="B9" s="9">
        <v>48.224008879619504</v>
      </c>
    </row>
    <row r="10" spans="1:6" x14ac:dyDescent="0.25">
      <c r="A10" s="3">
        <v>123</v>
      </c>
      <c r="B10" s="9">
        <v>77.302705575367895</v>
      </c>
    </row>
    <row r="11" spans="1:6" x14ac:dyDescent="0.25">
      <c r="A11" s="3">
        <v>129</v>
      </c>
      <c r="B11" s="9">
        <v>68.065610138620954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69BF9-88E4-4CAC-AD4F-EB0D6FDD50EC}">
  <dimension ref="A1:G6"/>
  <sheetViews>
    <sheetView workbookViewId="0">
      <selection activeCell="F14" sqref="F14"/>
    </sheetView>
  </sheetViews>
  <sheetFormatPr defaultRowHeight="15" x14ac:dyDescent="0.25"/>
  <cols>
    <col min="1" max="1" width="13.140625" bestFit="1" customWidth="1"/>
    <col min="2" max="2" width="11.85546875" bestFit="1" customWidth="1"/>
    <col min="4" max="4" width="27" bestFit="1" customWidth="1"/>
  </cols>
  <sheetData>
    <row r="1" spans="1:7" x14ac:dyDescent="0.25">
      <c r="A1" t="s">
        <v>103</v>
      </c>
      <c r="B1" t="s">
        <v>104</v>
      </c>
      <c r="C1" t="s">
        <v>105</v>
      </c>
      <c r="D1" t="s">
        <v>106</v>
      </c>
      <c r="G1" t="s">
        <v>107</v>
      </c>
    </row>
    <row r="2" spans="1:7" x14ac:dyDescent="0.25">
      <c r="A2">
        <v>1</v>
      </c>
      <c r="B2" t="s">
        <v>102</v>
      </c>
      <c r="D2" s="6" t="b">
        <f xml:space="preserve"> NOT(B2=C2)</f>
        <v>1</v>
      </c>
    </row>
    <row r="3" spans="1:7" x14ac:dyDescent="0.25">
      <c r="A3">
        <v>2</v>
      </c>
      <c r="C3" t="s">
        <v>102</v>
      </c>
      <c r="D3" s="6" t="b">
        <f t="shared" ref="D3:D6" si="0" xml:space="preserve"> NOT(B3=C3)</f>
        <v>1</v>
      </c>
    </row>
    <row r="4" spans="1:7" x14ac:dyDescent="0.25">
      <c r="A4">
        <v>3</v>
      </c>
      <c r="B4" t="s">
        <v>102</v>
      </c>
      <c r="D4" s="6" t="b">
        <f t="shared" si="0"/>
        <v>1</v>
      </c>
    </row>
    <row r="5" spans="1:7" x14ac:dyDescent="0.25">
      <c r="A5">
        <v>4</v>
      </c>
      <c r="B5" t="s">
        <v>102</v>
      </c>
      <c r="C5" t="s">
        <v>102</v>
      </c>
      <c r="D5" s="6" t="b">
        <f t="shared" si="0"/>
        <v>0</v>
      </c>
    </row>
    <row r="6" spans="1:7" x14ac:dyDescent="0.25">
      <c r="A6">
        <v>5</v>
      </c>
      <c r="D6" s="6" t="b">
        <f t="shared" si="0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5343D-DBBA-494A-8819-66C9E308B337}">
  <dimension ref="A1:E4"/>
  <sheetViews>
    <sheetView workbookViewId="0">
      <selection activeCell="D2" sqref="D2"/>
    </sheetView>
  </sheetViews>
  <sheetFormatPr defaultRowHeight="15" x14ac:dyDescent="0.25"/>
  <sheetData>
    <row r="1" spans="1:5" x14ac:dyDescent="0.25">
      <c r="A1" t="b">
        <v>1</v>
      </c>
      <c r="D1" s="6" cm="1">
        <f t="array" ref="D1">SUM(COUNTIF(A1:A4,{1,TRUE}))</f>
        <v>2</v>
      </c>
      <c r="E1" t="s">
        <v>29</v>
      </c>
    </row>
    <row r="2" spans="1:5" x14ac:dyDescent="0.25">
      <c r="A2" t="b">
        <v>0</v>
      </c>
    </row>
    <row r="3" spans="1:5" x14ac:dyDescent="0.25">
      <c r="A3">
        <v>0</v>
      </c>
    </row>
    <row r="4" spans="1:5" x14ac:dyDescent="0.25">
      <c r="A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5A88C-5624-4209-870E-64DA780E7C2A}">
  <dimension ref="A1:J48"/>
  <sheetViews>
    <sheetView workbookViewId="0">
      <selection activeCell="I4" sqref="I4:J5"/>
    </sheetView>
  </sheetViews>
  <sheetFormatPr defaultRowHeight="15" x14ac:dyDescent="0.25"/>
  <cols>
    <col min="5" max="5" width="10.28515625" bestFit="1" customWidth="1"/>
    <col min="9" max="10" width="10.85546875" bestFit="1" customWidth="1"/>
  </cols>
  <sheetData>
    <row r="1" spans="1:10" x14ac:dyDescent="0.25">
      <c r="A1" s="1" t="s">
        <v>1</v>
      </c>
      <c r="B1" s="1" t="s">
        <v>2</v>
      </c>
      <c r="C1" s="1" t="s">
        <v>3</v>
      </c>
      <c r="D1" s="1" t="s">
        <v>4</v>
      </c>
      <c r="E1" s="2" t="s">
        <v>5</v>
      </c>
      <c r="H1" t="s">
        <v>109</v>
      </c>
    </row>
    <row r="2" spans="1:10" x14ac:dyDescent="0.25">
      <c r="A2" s="3">
        <v>1002</v>
      </c>
      <c r="B2" s="4" t="s">
        <v>6</v>
      </c>
      <c r="C2" s="4" t="s">
        <v>7</v>
      </c>
      <c r="D2" s="3">
        <v>102</v>
      </c>
      <c r="E2" s="5">
        <v>39822</v>
      </c>
    </row>
    <row r="3" spans="1:10" x14ac:dyDescent="0.25">
      <c r="A3" s="3">
        <v>1005</v>
      </c>
      <c r="B3" s="4" t="s">
        <v>8</v>
      </c>
      <c r="C3" s="4" t="s">
        <v>7</v>
      </c>
      <c r="D3" s="3">
        <v>105</v>
      </c>
      <c r="E3" s="5">
        <v>39824</v>
      </c>
      <c r="I3" t="s">
        <v>7</v>
      </c>
      <c r="J3" t="s">
        <v>12</v>
      </c>
    </row>
    <row r="4" spans="1:10" x14ac:dyDescent="0.25">
      <c r="A4" s="3">
        <v>1006</v>
      </c>
      <c r="B4" s="4" t="s">
        <v>9</v>
      </c>
      <c r="C4" s="4" t="s">
        <v>7</v>
      </c>
      <c r="D4" s="3">
        <v>106</v>
      </c>
      <c r="E4" s="5">
        <v>39826</v>
      </c>
      <c r="H4" t="s">
        <v>6</v>
      </c>
      <c r="I4" s="12">
        <f>_xlfn.MAXIFS($E$2:$E$48,$B$2:$B$48,$H4,$C$2:$C$48,I$3)</f>
        <v>39921</v>
      </c>
      <c r="J4" s="12">
        <f>_xlfn.MAXIFS($E$2:$E$48,$B$2:$B$48,$H4,$C$2:$C$48,J$3)</f>
        <v>40096</v>
      </c>
    </row>
    <row r="5" spans="1:10" x14ac:dyDescent="0.25">
      <c r="A5" s="3">
        <v>1008</v>
      </c>
      <c r="B5" s="4" t="s">
        <v>10</v>
      </c>
      <c r="C5" s="4" t="s">
        <v>7</v>
      </c>
      <c r="D5" s="3">
        <v>108</v>
      </c>
      <c r="E5" s="5">
        <v>39837</v>
      </c>
      <c r="H5" t="s">
        <v>8</v>
      </c>
      <c r="I5" s="12">
        <f>_xlfn.MAXIFS($E$2:$E$48,$B$2:$B$48,$H5,$C$2:$C$48,I$3)</f>
        <v>39961</v>
      </c>
      <c r="J5" s="12">
        <f>_xlfn.MAXIFS($E$2:$E$48,$B$2:$B$48,$H5,$C$2:$C$48,J$3)</f>
        <v>40104</v>
      </c>
    </row>
    <row r="6" spans="1:10" x14ac:dyDescent="0.25">
      <c r="A6" s="3">
        <v>1011</v>
      </c>
      <c r="B6" s="4" t="s">
        <v>9</v>
      </c>
      <c r="C6" s="4" t="s">
        <v>7</v>
      </c>
      <c r="D6" s="3">
        <v>111</v>
      </c>
      <c r="E6" s="5">
        <v>39838</v>
      </c>
    </row>
    <row r="7" spans="1:10" x14ac:dyDescent="0.25">
      <c r="A7" s="3">
        <v>1014</v>
      </c>
      <c r="B7" s="4" t="s">
        <v>11</v>
      </c>
      <c r="C7" s="4" t="s">
        <v>7</v>
      </c>
      <c r="D7" s="3">
        <v>114</v>
      </c>
      <c r="E7" s="5">
        <v>39843</v>
      </c>
    </row>
    <row r="8" spans="1:10" x14ac:dyDescent="0.25">
      <c r="A8" s="3">
        <v>1020</v>
      </c>
      <c r="B8" s="4" t="s">
        <v>8</v>
      </c>
      <c r="C8" s="4" t="s">
        <v>7</v>
      </c>
      <c r="D8" s="3">
        <v>120</v>
      </c>
      <c r="E8" s="5">
        <v>39871</v>
      </c>
    </row>
    <row r="9" spans="1:10" x14ac:dyDescent="0.25">
      <c r="A9" s="3">
        <v>1021</v>
      </c>
      <c r="B9" s="4" t="s">
        <v>9</v>
      </c>
      <c r="C9" s="4" t="s">
        <v>7</v>
      </c>
      <c r="D9" s="3">
        <v>121</v>
      </c>
      <c r="E9" s="5">
        <v>39874</v>
      </c>
    </row>
    <row r="10" spans="1:10" x14ac:dyDescent="0.25">
      <c r="A10" s="3">
        <v>1023</v>
      </c>
      <c r="B10" s="4" t="s">
        <v>10</v>
      </c>
      <c r="C10" s="4" t="s">
        <v>7</v>
      </c>
      <c r="D10" s="3">
        <v>123</v>
      </c>
      <c r="E10" s="5">
        <v>39906</v>
      </c>
    </row>
    <row r="11" spans="1:10" x14ac:dyDescent="0.25">
      <c r="A11" s="3">
        <v>1029</v>
      </c>
      <c r="B11" s="4" t="s">
        <v>11</v>
      </c>
      <c r="C11" s="4" t="s">
        <v>7</v>
      </c>
      <c r="D11" s="3">
        <v>129</v>
      </c>
      <c r="E11" s="5">
        <v>39913</v>
      </c>
    </row>
    <row r="12" spans="1:10" x14ac:dyDescent="0.25">
      <c r="A12" s="3">
        <v>1032</v>
      </c>
      <c r="B12" s="4" t="s">
        <v>6</v>
      </c>
      <c r="C12" s="4" t="s">
        <v>7</v>
      </c>
      <c r="D12" s="3">
        <v>132</v>
      </c>
      <c r="E12" s="5">
        <v>39921</v>
      </c>
    </row>
    <row r="13" spans="1:10" x14ac:dyDescent="0.25">
      <c r="A13" s="3">
        <v>1035</v>
      </c>
      <c r="B13" s="4" t="s">
        <v>8</v>
      </c>
      <c r="C13" s="4" t="s">
        <v>7</v>
      </c>
      <c r="D13" s="3">
        <v>135</v>
      </c>
      <c r="E13" s="5">
        <v>39924</v>
      </c>
    </row>
    <row r="14" spans="1:10" x14ac:dyDescent="0.25">
      <c r="A14" s="3">
        <v>1036</v>
      </c>
      <c r="B14" s="4" t="s">
        <v>9</v>
      </c>
      <c r="C14" s="4" t="s">
        <v>7</v>
      </c>
      <c r="D14" s="3">
        <v>136</v>
      </c>
      <c r="E14" s="5">
        <v>39931</v>
      </c>
    </row>
    <row r="15" spans="1:10" x14ac:dyDescent="0.25">
      <c r="A15" s="3">
        <v>1038</v>
      </c>
      <c r="B15" s="4" t="s">
        <v>10</v>
      </c>
      <c r="C15" s="4" t="s">
        <v>7</v>
      </c>
      <c r="D15" s="3">
        <v>138</v>
      </c>
      <c r="E15" s="5">
        <v>39938</v>
      </c>
    </row>
    <row r="16" spans="1:10" x14ac:dyDescent="0.25">
      <c r="A16" s="3">
        <v>1041</v>
      </c>
      <c r="B16" s="4" t="s">
        <v>9</v>
      </c>
      <c r="C16" s="4" t="s">
        <v>7</v>
      </c>
      <c r="D16" s="3">
        <v>141</v>
      </c>
      <c r="E16" s="5">
        <v>39954</v>
      </c>
    </row>
    <row r="17" spans="1:5" x14ac:dyDescent="0.25">
      <c r="A17" s="3">
        <v>1044</v>
      </c>
      <c r="B17" s="4" t="s">
        <v>11</v>
      </c>
      <c r="C17" s="4" t="s">
        <v>7</v>
      </c>
      <c r="D17" s="3">
        <v>144</v>
      </c>
      <c r="E17" s="5">
        <v>39955</v>
      </c>
    </row>
    <row r="18" spans="1:5" x14ac:dyDescent="0.25">
      <c r="A18" s="3">
        <v>1050</v>
      </c>
      <c r="B18" s="4" t="s">
        <v>8</v>
      </c>
      <c r="C18" s="4" t="s">
        <v>7</v>
      </c>
      <c r="D18" s="3">
        <v>150</v>
      </c>
      <c r="E18" s="5">
        <v>39961</v>
      </c>
    </row>
    <row r="19" spans="1:5" x14ac:dyDescent="0.25">
      <c r="A19" s="3">
        <v>1001</v>
      </c>
      <c r="B19" s="4" t="s">
        <v>9</v>
      </c>
      <c r="C19" s="4" t="s">
        <v>12</v>
      </c>
      <c r="D19" s="3">
        <v>101</v>
      </c>
      <c r="E19" s="5">
        <v>39977</v>
      </c>
    </row>
    <row r="20" spans="1:5" x14ac:dyDescent="0.25">
      <c r="A20" s="3">
        <v>1004</v>
      </c>
      <c r="B20" s="4" t="s">
        <v>11</v>
      </c>
      <c r="C20" s="4" t="s">
        <v>12</v>
      </c>
      <c r="D20" s="3">
        <v>104</v>
      </c>
      <c r="E20" s="5">
        <v>39987</v>
      </c>
    </row>
    <row r="21" spans="1:5" x14ac:dyDescent="0.25">
      <c r="A21" s="3">
        <v>1007</v>
      </c>
      <c r="B21" s="4" t="s">
        <v>6</v>
      </c>
      <c r="C21" s="4" t="s">
        <v>12</v>
      </c>
      <c r="D21" s="3">
        <v>107</v>
      </c>
      <c r="E21" s="5">
        <v>39990</v>
      </c>
    </row>
    <row r="22" spans="1:5" x14ac:dyDescent="0.25">
      <c r="A22" s="3">
        <v>1010</v>
      </c>
      <c r="B22" s="4" t="s">
        <v>8</v>
      </c>
      <c r="C22" s="4" t="s">
        <v>12</v>
      </c>
      <c r="D22" s="3">
        <v>110</v>
      </c>
      <c r="E22" s="5">
        <v>40000</v>
      </c>
    </row>
    <row r="23" spans="1:5" x14ac:dyDescent="0.25">
      <c r="A23" s="3">
        <v>1013</v>
      </c>
      <c r="B23" s="4" t="s">
        <v>10</v>
      </c>
      <c r="C23" s="4" t="s">
        <v>12</v>
      </c>
      <c r="D23" s="3">
        <v>113</v>
      </c>
      <c r="E23" s="5">
        <v>40010</v>
      </c>
    </row>
    <row r="24" spans="1:5" x14ac:dyDescent="0.25">
      <c r="A24" s="3">
        <v>1016</v>
      </c>
      <c r="B24" s="4" t="s">
        <v>9</v>
      </c>
      <c r="C24" s="4" t="s">
        <v>12</v>
      </c>
      <c r="D24" s="3">
        <v>116</v>
      </c>
      <c r="E24" s="5">
        <v>40018</v>
      </c>
    </row>
    <row r="25" spans="1:5" x14ac:dyDescent="0.25">
      <c r="A25" s="3">
        <v>1019</v>
      </c>
      <c r="B25" s="4" t="s">
        <v>11</v>
      </c>
      <c r="C25" s="4" t="s">
        <v>12</v>
      </c>
      <c r="D25" s="3">
        <v>119</v>
      </c>
      <c r="E25" s="5">
        <v>40024</v>
      </c>
    </row>
    <row r="26" spans="1:5" x14ac:dyDescent="0.25">
      <c r="A26" s="3">
        <v>1022</v>
      </c>
      <c r="B26" s="4" t="s">
        <v>6</v>
      </c>
      <c r="C26" s="4" t="s">
        <v>12</v>
      </c>
      <c r="D26" s="3">
        <v>122</v>
      </c>
      <c r="E26" s="5">
        <v>40026</v>
      </c>
    </row>
    <row r="27" spans="1:5" x14ac:dyDescent="0.25">
      <c r="A27" s="3">
        <v>1025</v>
      </c>
      <c r="B27" s="4" t="s">
        <v>8</v>
      </c>
      <c r="C27" s="4" t="s">
        <v>12</v>
      </c>
      <c r="D27" s="3">
        <v>125</v>
      </c>
      <c r="E27" s="5">
        <v>40031</v>
      </c>
    </row>
    <row r="28" spans="1:5" x14ac:dyDescent="0.25">
      <c r="A28" s="3">
        <v>1028</v>
      </c>
      <c r="B28" s="4" t="s">
        <v>10</v>
      </c>
      <c r="C28" s="4" t="s">
        <v>12</v>
      </c>
      <c r="D28" s="3">
        <v>128</v>
      </c>
      <c r="E28" s="5">
        <v>40047</v>
      </c>
    </row>
    <row r="29" spans="1:5" x14ac:dyDescent="0.25">
      <c r="A29" s="3">
        <v>1031</v>
      </c>
      <c r="B29" s="4" t="s">
        <v>9</v>
      </c>
      <c r="C29" s="4" t="s">
        <v>12</v>
      </c>
      <c r="D29" s="3">
        <v>131</v>
      </c>
      <c r="E29" s="5">
        <v>40071</v>
      </c>
    </row>
    <row r="30" spans="1:5" x14ac:dyDescent="0.25">
      <c r="A30" s="3">
        <v>1034</v>
      </c>
      <c r="B30" s="4" t="s">
        <v>11</v>
      </c>
      <c r="C30" s="4" t="s">
        <v>12</v>
      </c>
      <c r="D30" s="3">
        <v>134</v>
      </c>
      <c r="E30" s="5">
        <v>40087</v>
      </c>
    </row>
    <row r="31" spans="1:5" x14ac:dyDescent="0.25">
      <c r="A31" s="3">
        <v>1037</v>
      </c>
      <c r="B31" s="4" t="s">
        <v>6</v>
      </c>
      <c r="C31" s="4" t="s">
        <v>12</v>
      </c>
      <c r="D31" s="3">
        <v>137</v>
      </c>
      <c r="E31" s="5">
        <v>40096</v>
      </c>
    </row>
    <row r="32" spans="1:5" x14ac:dyDescent="0.25">
      <c r="A32" s="3">
        <v>1040</v>
      </c>
      <c r="B32" s="4" t="s">
        <v>8</v>
      </c>
      <c r="C32" s="4" t="s">
        <v>12</v>
      </c>
      <c r="D32" s="3">
        <v>140</v>
      </c>
      <c r="E32" s="5">
        <v>40104</v>
      </c>
    </row>
    <row r="33" spans="1:5" x14ac:dyDescent="0.25">
      <c r="A33" s="3">
        <v>1043</v>
      </c>
      <c r="B33" s="4" t="s">
        <v>10</v>
      </c>
      <c r="C33" s="4" t="s">
        <v>12</v>
      </c>
      <c r="D33" s="3">
        <v>143</v>
      </c>
      <c r="E33" s="5">
        <v>40110</v>
      </c>
    </row>
    <row r="34" spans="1:5" x14ac:dyDescent="0.25">
      <c r="A34" s="3">
        <v>1046</v>
      </c>
      <c r="B34" s="4" t="s">
        <v>9</v>
      </c>
      <c r="C34" s="4" t="s">
        <v>12</v>
      </c>
      <c r="D34" s="3">
        <v>146</v>
      </c>
      <c r="E34" s="5">
        <v>40112</v>
      </c>
    </row>
    <row r="35" spans="1:5" x14ac:dyDescent="0.25">
      <c r="A35" s="3">
        <v>1049</v>
      </c>
      <c r="B35" s="4" t="s">
        <v>11</v>
      </c>
      <c r="C35" s="4" t="s">
        <v>12</v>
      </c>
      <c r="D35" s="3">
        <v>149</v>
      </c>
      <c r="E35" s="5">
        <v>40126</v>
      </c>
    </row>
    <row r="36" spans="1:5" x14ac:dyDescent="0.25">
      <c r="A36" s="3">
        <v>1003</v>
      </c>
      <c r="B36" s="4" t="s">
        <v>10</v>
      </c>
      <c r="C36" s="4" t="s">
        <v>13</v>
      </c>
      <c r="D36" s="3">
        <v>103</v>
      </c>
      <c r="E36" s="5">
        <v>40126</v>
      </c>
    </row>
    <row r="37" spans="1:5" x14ac:dyDescent="0.25">
      <c r="A37" s="3">
        <v>1009</v>
      </c>
      <c r="B37" s="4" t="s">
        <v>11</v>
      </c>
      <c r="C37" s="4" t="s">
        <v>13</v>
      </c>
      <c r="D37" s="3">
        <v>109</v>
      </c>
      <c r="E37" s="5">
        <v>40150</v>
      </c>
    </row>
    <row r="38" spans="1:5" x14ac:dyDescent="0.25">
      <c r="A38" s="3">
        <v>1012</v>
      </c>
      <c r="B38" s="4" t="s">
        <v>6</v>
      </c>
      <c r="C38" s="4" t="s">
        <v>13</v>
      </c>
      <c r="D38" s="3">
        <v>112</v>
      </c>
      <c r="E38" s="5">
        <v>40155</v>
      </c>
    </row>
    <row r="39" spans="1:5" x14ac:dyDescent="0.25">
      <c r="A39" s="3">
        <v>1015</v>
      </c>
      <c r="B39" s="4" t="s">
        <v>8</v>
      </c>
      <c r="C39" s="4" t="s">
        <v>13</v>
      </c>
      <c r="D39" s="3">
        <v>115</v>
      </c>
      <c r="E39" s="5">
        <v>40167</v>
      </c>
    </row>
    <row r="40" spans="1:5" x14ac:dyDescent="0.25">
      <c r="A40" s="3">
        <v>1018</v>
      </c>
      <c r="B40" s="4" t="s">
        <v>10</v>
      </c>
      <c r="C40" s="4" t="s">
        <v>13</v>
      </c>
      <c r="D40" s="3">
        <v>118</v>
      </c>
      <c r="E40" s="5">
        <v>40167</v>
      </c>
    </row>
    <row r="41" spans="1:5" x14ac:dyDescent="0.25">
      <c r="A41" s="3">
        <v>1024</v>
      </c>
      <c r="B41" s="4" t="s">
        <v>11</v>
      </c>
      <c r="C41" s="4" t="s">
        <v>13</v>
      </c>
      <c r="D41" s="3">
        <v>124</v>
      </c>
      <c r="E41" s="5">
        <v>40184</v>
      </c>
    </row>
    <row r="42" spans="1:5" x14ac:dyDescent="0.25">
      <c r="A42" s="3">
        <v>1027</v>
      </c>
      <c r="B42" s="4" t="s">
        <v>6</v>
      </c>
      <c r="C42" s="4" t="s">
        <v>13</v>
      </c>
      <c r="D42" s="3">
        <v>127</v>
      </c>
      <c r="E42" s="5">
        <v>40184</v>
      </c>
    </row>
    <row r="43" spans="1:5" x14ac:dyDescent="0.25">
      <c r="A43" s="3">
        <v>1030</v>
      </c>
      <c r="B43" s="4" t="s">
        <v>8</v>
      </c>
      <c r="C43" s="4" t="s">
        <v>13</v>
      </c>
      <c r="D43" s="3">
        <v>130</v>
      </c>
      <c r="E43" s="5">
        <v>40200</v>
      </c>
    </row>
    <row r="44" spans="1:5" x14ac:dyDescent="0.25">
      <c r="A44" s="3">
        <v>1033</v>
      </c>
      <c r="B44" s="4" t="s">
        <v>10</v>
      </c>
      <c r="C44" s="4" t="s">
        <v>13</v>
      </c>
      <c r="D44" s="3">
        <v>133</v>
      </c>
      <c r="E44" s="5">
        <v>40200</v>
      </c>
    </row>
    <row r="45" spans="1:5" x14ac:dyDescent="0.25">
      <c r="A45" s="3">
        <v>1039</v>
      </c>
      <c r="B45" s="4" t="s">
        <v>11</v>
      </c>
      <c r="C45" s="4" t="s">
        <v>13</v>
      </c>
      <c r="D45" s="3">
        <v>139</v>
      </c>
      <c r="E45" s="5">
        <v>40216</v>
      </c>
    </row>
    <row r="46" spans="1:5" x14ac:dyDescent="0.25">
      <c r="A46" s="3">
        <v>1042</v>
      </c>
      <c r="B46" s="4" t="s">
        <v>6</v>
      </c>
      <c r="C46" s="4" t="s">
        <v>13</v>
      </c>
      <c r="D46" s="3">
        <v>142</v>
      </c>
      <c r="E46" s="5">
        <v>40227</v>
      </c>
    </row>
    <row r="47" spans="1:5" x14ac:dyDescent="0.25">
      <c r="A47" s="3">
        <v>1045</v>
      </c>
      <c r="B47" s="4" t="s">
        <v>8</v>
      </c>
      <c r="C47" s="4" t="s">
        <v>13</v>
      </c>
      <c r="D47" s="3">
        <v>145</v>
      </c>
      <c r="E47" s="5">
        <v>40228</v>
      </c>
    </row>
    <row r="48" spans="1:5" x14ac:dyDescent="0.25">
      <c r="A48" s="3">
        <v>1048</v>
      </c>
      <c r="B48" s="4" t="s">
        <v>10</v>
      </c>
      <c r="C48" s="4" t="s">
        <v>13</v>
      </c>
      <c r="D48" s="3">
        <v>148</v>
      </c>
      <c r="E48" s="5">
        <v>40231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34CD1-EED9-4B10-9E67-0EA70A3D720F}">
  <dimension ref="A1:F13"/>
  <sheetViews>
    <sheetView workbookViewId="0">
      <selection activeCell="E5" sqref="E5:F5"/>
    </sheetView>
  </sheetViews>
  <sheetFormatPr defaultRowHeight="15" x14ac:dyDescent="0.25"/>
  <cols>
    <col min="1" max="1" width="9.42578125" bestFit="1" customWidth="1"/>
    <col min="2" max="2" width="12" bestFit="1" customWidth="1"/>
  </cols>
  <sheetData>
    <row r="1" spans="1:6" x14ac:dyDescent="0.25">
      <c r="A1" t="s">
        <v>32</v>
      </c>
      <c r="B1" t="s">
        <v>31</v>
      </c>
      <c r="E1" t="s">
        <v>30</v>
      </c>
    </row>
    <row r="2" spans="1:6" x14ac:dyDescent="0.25">
      <c r="A2" t="s">
        <v>0</v>
      </c>
      <c r="B2">
        <v>1</v>
      </c>
    </row>
    <row r="3" spans="1:6" x14ac:dyDescent="0.25">
      <c r="A3" t="s">
        <v>0</v>
      </c>
      <c r="B3">
        <v>2</v>
      </c>
      <c r="E3" t="s">
        <v>32</v>
      </c>
    </row>
    <row r="4" spans="1:6" x14ac:dyDescent="0.25">
      <c r="A4" t="s">
        <v>0</v>
      </c>
      <c r="B4">
        <v>3</v>
      </c>
      <c r="E4" t="s">
        <v>0</v>
      </c>
      <c r="F4" t="s">
        <v>33</v>
      </c>
    </row>
    <row r="5" spans="1:6" x14ac:dyDescent="0.25">
      <c r="A5" t="s">
        <v>0</v>
      </c>
      <c r="B5">
        <v>4</v>
      </c>
      <c r="E5" s="6" cm="1">
        <f t="array" ref="E5">MEDIAN(IF($A$2:$A$13=E4,$B$2:$B$13, ""))</f>
        <v>3.5</v>
      </c>
      <c r="F5" s="6" cm="1">
        <f t="array" ref="F5">MEDIAN(IF($A$2:$A$13=F4,$B$2:$B$13, ""))</f>
        <v>2</v>
      </c>
    </row>
    <row r="6" spans="1:6" x14ac:dyDescent="0.25">
      <c r="A6" t="s">
        <v>0</v>
      </c>
      <c r="B6">
        <v>5</v>
      </c>
    </row>
    <row r="7" spans="1:6" x14ac:dyDescent="0.25">
      <c r="A7" t="s">
        <v>0</v>
      </c>
      <c r="B7">
        <v>6</v>
      </c>
    </row>
    <row r="8" spans="1:6" x14ac:dyDescent="0.25">
      <c r="A8" t="s">
        <v>33</v>
      </c>
      <c r="B8" s="7">
        <v>1</v>
      </c>
    </row>
    <row r="9" spans="1:6" x14ac:dyDescent="0.25">
      <c r="A9" t="s">
        <v>33</v>
      </c>
      <c r="B9">
        <v>2</v>
      </c>
    </row>
    <row r="10" spans="1:6" x14ac:dyDescent="0.25">
      <c r="A10" t="s">
        <v>33</v>
      </c>
      <c r="B10">
        <v>3</v>
      </c>
    </row>
    <row r="11" spans="1:6" x14ac:dyDescent="0.25">
      <c r="A11" t="s">
        <v>33</v>
      </c>
      <c r="B11">
        <v>1</v>
      </c>
    </row>
    <row r="12" spans="1:6" x14ac:dyDescent="0.25">
      <c r="A12" t="s">
        <v>33</v>
      </c>
      <c r="B12">
        <v>2</v>
      </c>
    </row>
    <row r="13" spans="1:6" x14ac:dyDescent="0.25">
      <c r="A13" t="s">
        <v>33</v>
      </c>
      <c r="B13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C75EB-7844-4701-B87C-E47911C0F985}">
  <dimension ref="A1:F6"/>
  <sheetViews>
    <sheetView workbookViewId="0">
      <selection activeCell="E1" sqref="E1"/>
    </sheetView>
  </sheetViews>
  <sheetFormatPr defaultRowHeight="15" x14ac:dyDescent="0.25"/>
  <sheetData>
    <row r="1" spans="1:6" x14ac:dyDescent="0.25">
      <c r="A1">
        <v>1</v>
      </c>
      <c r="E1" s="6" cm="1">
        <f t="array" ref="E1">SUM(ISTEXT(A1:A6)*1)</f>
        <v>2</v>
      </c>
      <c r="F1" t="s">
        <v>34</v>
      </c>
    </row>
    <row r="2" spans="1:6" x14ac:dyDescent="0.25">
      <c r="A2">
        <v>2</v>
      </c>
    </row>
    <row r="3" spans="1:6" x14ac:dyDescent="0.25">
      <c r="A3" t="s">
        <v>35</v>
      </c>
    </row>
    <row r="4" spans="1:6" x14ac:dyDescent="0.25">
      <c r="A4" t="s">
        <v>36</v>
      </c>
    </row>
    <row r="5" spans="1:6" x14ac:dyDescent="0.25">
      <c r="A5">
        <v>2</v>
      </c>
    </row>
    <row r="6" spans="1:6" x14ac:dyDescent="0.25">
      <c r="A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534A-F10F-4DE8-9E79-DFD5A80AABAA}">
  <dimension ref="A1:G4"/>
  <sheetViews>
    <sheetView workbookViewId="0">
      <selection activeCell="F3" sqref="F3"/>
    </sheetView>
  </sheetViews>
  <sheetFormatPr defaultRowHeight="15" x14ac:dyDescent="0.25"/>
  <sheetData>
    <row r="1" spans="1:7" x14ac:dyDescent="0.25">
      <c r="A1" t="s">
        <v>41</v>
      </c>
      <c r="B1" t="s">
        <v>38</v>
      </c>
      <c r="C1" t="s">
        <v>39</v>
      </c>
      <c r="F1" s="6" cm="1">
        <f t="array" ref="F1">MAX(C2:C4-B2:B4)</f>
        <v>13</v>
      </c>
      <c r="G1" t="s">
        <v>40</v>
      </c>
    </row>
    <row r="2" spans="1:7" x14ac:dyDescent="0.25">
      <c r="A2" t="s">
        <v>42</v>
      </c>
      <c r="B2">
        <v>10</v>
      </c>
      <c r="C2">
        <v>15</v>
      </c>
      <c r="F2" s="6" t="str" cm="1">
        <f t="array" ref="F2">INDEX(A2:A4,MATCH(F1,C2:C4-B2:B4),1)</f>
        <v>Magda</v>
      </c>
      <c r="G2" t="s">
        <v>37</v>
      </c>
    </row>
    <row r="3" spans="1:7" x14ac:dyDescent="0.25">
      <c r="A3" t="s">
        <v>43</v>
      </c>
      <c r="B3">
        <v>6</v>
      </c>
      <c r="C3">
        <v>19</v>
      </c>
    </row>
    <row r="4" spans="1:7" x14ac:dyDescent="0.25">
      <c r="A4" t="s">
        <v>44</v>
      </c>
      <c r="B4">
        <v>12</v>
      </c>
      <c r="C4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16314-3E2A-483E-BA6C-E812B1876286}">
  <dimension ref="A1:G7"/>
  <sheetViews>
    <sheetView workbookViewId="0">
      <selection activeCell="F3" sqref="F3"/>
    </sheetView>
  </sheetViews>
  <sheetFormatPr defaultRowHeight="15" x14ac:dyDescent="0.25"/>
  <sheetData>
    <row r="1" spans="1:7" x14ac:dyDescent="0.25">
      <c r="A1" t="s">
        <v>45</v>
      </c>
      <c r="F1" s="6" cm="1">
        <f t="array" ref="F1">SUM(IFERROR(A2:A7,0))</f>
        <v>10</v>
      </c>
      <c r="G1" s="8" t="s">
        <v>46</v>
      </c>
    </row>
    <row r="2" spans="1:7" x14ac:dyDescent="0.25">
      <c r="A2">
        <v>1</v>
      </c>
      <c r="F2" s="6">
        <f>_xlfn.AGGREGATE(9,2,A2:A7)</f>
        <v>10</v>
      </c>
    </row>
    <row r="3" spans="1:7" x14ac:dyDescent="0.25">
      <c r="A3">
        <v>2</v>
      </c>
    </row>
    <row r="4" spans="1:7" x14ac:dyDescent="0.25">
      <c r="A4">
        <v>3</v>
      </c>
    </row>
    <row r="5" spans="1:7" x14ac:dyDescent="0.25">
      <c r="A5">
        <v>4</v>
      </c>
    </row>
    <row r="6" spans="1:7" x14ac:dyDescent="0.25">
      <c r="A6" t="e">
        <f>NA()</f>
        <v>#N/A</v>
      </c>
    </row>
    <row r="7" spans="1:7" x14ac:dyDescent="0.25">
      <c r="A7" t="e">
        <f>#VALUE!</f>
        <v>#VALUE!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32606-21CE-4EB9-9BEE-02F4665B5C38}">
  <dimension ref="A1:G6"/>
  <sheetViews>
    <sheetView workbookViewId="0">
      <selection activeCell="F2" sqref="F2"/>
    </sheetView>
  </sheetViews>
  <sheetFormatPr defaultRowHeight="15" x14ac:dyDescent="0.25"/>
  <cols>
    <col min="1" max="1" width="11" bestFit="1" customWidth="1"/>
  </cols>
  <sheetData>
    <row r="1" spans="1:7" x14ac:dyDescent="0.25">
      <c r="A1" t="s">
        <v>49</v>
      </c>
      <c r="B1" t="s">
        <v>50</v>
      </c>
      <c r="C1" t="s">
        <v>51</v>
      </c>
      <c r="F1" s="6" cm="1">
        <f t="array" ref="F1">SUM(IF((B2:B6="Tak")+(C2:C6="Tak"),1,0))</f>
        <v>3</v>
      </c>
      <c r="G1" t="s">
        <v>110</v>
      </c>
    </row>
    <row r="2" spans="1:7" x14ac:dyDescent="0.25">
      <c r="A2">
        <v>1</v>
      </c>
      <c r="B2" t="s">
        <v>52</v>
      </c>
      <c r="C2" t="s">
        <v>52</v>
      </c>
    </row>
    <row r="3" spans="1:7" x14ac:dyDescent="0.25">
      <c r="A3">
        <v>2</v>
      </c>
      <c r="B3" t="s">
        <v>53</v>
      </c>
      <c r="C3" t="s">
        <v>52</v>
      </c>
    </row>
    <row r="4" spans="1:7" x14ac:dyDescent="0.25">
      <c r="A4">
        <v>3</v>
      </c>
      <c r="B4" t="s">
        <v>52</v>
      </c>
      <c r="C4" t="s">
        <v>53</v>
      </c>
    </row>
    <row r="5" spans="1:7" x14ac:dyDescent="0.25">
      <c r="A5">
        <v>4</v>
      </c>
      <c r="B5" t="s">
        <v>53</v>
      </c>
      <c r="C5" t="s">
        <v>53</v>
      </c>
    </row>
    <row r="6" spans="1:7" x14ac:dyDescent="0.25">
      <c r="A6">
        <v>5</v>
      </c>
      <c r="B6" t="s">
        <v>53</v>
      </c>
      <c r="C6" t="s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BE424-CB1A-435C-9443-013EB47959EC}">
  <dimension ref="A1:F7"/>
  <sheetViews>
    <sheetView workbookViewId="0">
      <selection activeCell="E2" sqref="E2"/>
    </sheetView>
  </sheetViews>
  <sheetFormatPr defaultRowHeight="15" x14ac:dyDescent="0.25"/>
  <cols>
    <col min="1" max="1" width="10.7109375" bestFit="1" customWidth="1"/>
    <col min="5" max="5" width="20.140625" customWidth="1"/>
  </cols>
  <sheetData>
    <row r="1" spans="1:6" x14ac:dyDescent="0.25">
      <c r="A1" t="s">
        <v>55</v>
      </c>
      <c r="B1" t="s">
        <v>45</v>
      </c>
      <c r="E1" s="6">
        <f>_xlfn.MODE.SNGL(B2:B7)</f>
        <v>1</v>
      </c>
      <c r="F1" t="s">
        <v>54</v>
      </c>
    </row>
    <row r="2" spans="1:6" x14ac:dyDescent="0.25">
      <c r="A2" t="s">
        <v>42</v>
      </c>
      <c r="B2">
        <v>1</v>
      </c>
      <c r="E2" s="6" cm="1">
        <f t="array" ref="E2">MAX(COUNTIF(A2:A7,A2:A7))</f>
        <v>3</v>
      </c>
      <c r="F2" t="s">
        <v>111</v>
      </c>
    </row>
    <row r="3" spans="1:6" x14ac:dyDescent="0.25">
      <c r="A3" t="s">
        <v>44</v>
      </c>
      <c r="B3">
        <v>2</v>
      </c>
    </row>
    <row r="4" spans="1:6" x14ac:dyDescent="0.25">
      <c r="A4" t="s">
        <v>56</v>
      </c>
      <c r="B4">
        <v>3</v>
      </c>
    </row>
    <row r="5" spans="1:6" x14ac:dyDescent="0.25">
      <c r="A5" t="s">
        <v>42</v>
      </c>
      <c r="B5">
        <v>1</v>
      </c>
    </row>
    <row r="6" spans="1:6" x14ac:dyDescent="0.25">
      <c r="A6" t="s">
        <v>42</v>
      </c>
      <c r="B6">
        <v>2</v>
      </c>
    </row>
    <row r="7" spans="1:6" x14ac:dyDescent="0.25">
      <c r="A7" t="s">
        <v>44</v>
      </c>
      <c r="B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E98AC-5EA7-4A0C-8550-AC56F32085BF}">
  <dimension ref="A1:G7"/>
  <sheetViews>
    <sheetView workbookViewId="0">
      <selection activeCell="F1" sqref="F1"/>
    </sheetView>
  </sheetViews>
  <sheetFormatPr defaultRowHeight="15" x14ac:dyDescent="0.25"/>
  <sheetData>
    <row r="1" spans="1:7" x14ac:dyDescent="0.25">
      <c r="A1" t="s">
        <v>58</v>
      </c>
      <c r="F1" s="6" cm="1">
        <f t="array" ref="F1">SUM(EXACT("Xerox",A2:A7)*1)</f>
        <v>2</v>
      </c>
      <c r="G1" t="s">
        <v>57</v>
      </c>
    </row>
    <row r="2" spans="1:7" x14ac:dyDescent="0.25">
      <c r="A2" t="s">
        <v>59</v>
      </c>
    </row>
    <row r="3" spans="1:7" x14ac:dyDescent="0.25">
      <c r="A3" t="s">
        <v>59</v>
      </c>
    </row>
    <row r="4" spans="1:7" x14ac:dyDescent="0.25">
      <c r="A4" t="s">
        <v>60</v>
      </c>
    </row>
    <row r="5" spans="1:7" x14ac:dyDescent="0.25">
      <c r="A5" t="s">
        <v>61</v>
      </c>
    </row>
    <row r="6" spans="1:7" x14ac:dyDescent="0.25">
      <c r="A6" t="s">
        <v>62</v>
      </c>
    </row>
    <row r="7" spans="1:7" x14ac:dyDescent="0.25">
      <c r="A7" t="s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B2EF8-BDDB-44B6-9A23-9BA7C2B3A128}">
  <dimension ref="A1:G6"/>
  <sheetViews>
    <sheetView workbookViewId="0">
      <selection activeCell="F3" sqref="F3"/>
    </sheetView>
  </sheetViews>
  <sheetFormatPr defaultRowHeight="15" x14ac:dyDescent="0.25"/>
  <sheetData>
    <row r="1" spans="1:7" x14ac:dyDescent="0.25">
      <c r="A1" t="s">
        <v>65</v>
      </c>
      <c r="F1" s="6" cm="1">
        <f t="array" ref="F1">SUM(1/COUNTIF(A2:A6,A2:A6))</f>
        <v>4</v>
      </c>
      <c r="G1" s="8" t="s">
        <v>64</v>
      </c>
    </row>
    <row r="2" spans="1:7" x14ac:dyDescent="0.25">
      <c r="A2" t="s">
        <v>66</v>
      </c>
      <c r="F2">
        <f>ROWS(_xlfn.UNIQUE(A2:A6))</f>
        <v>4</v>
      </c>
    </row>
    <row r="3" spans="1:7" x14ac:dyDescent="0.25">
      <c r="A3" t="s">
        <v>67</v>
      </c>
    </row>
    <row r="4" spans="1:7" x14ac:dyDescent="0.25">
      <c r="A4" t="s">
        <v>68</v>
      </c>
    </row>
    <row r="5" spans="1:7" x14ac:dyDescent="0.25">
      <c r="A5" t="s">
        <v>66</v>
      </c>
    </row>
    <row r="6" spans="1:7" x14ac:dyDescent="0.25">
      <c r="A6" t="s">
        <v>69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EC4AF-30D7-4AF5-A8CD-CC927D60C01B}">
  <dimension ref="A1:I6"/>
  <sheetViews>
    <sheetView workbookViewId="0">
      <selection activeCell="H2" sqref="H2"/>
    </sheetView>
  </sheetViews>
  <sheetFormatPr defaultRowHeight="15" x14ac:dyDescent="0.25"/>
  <sheetData>
    <row r="1" spans="1:9" x14ac:dyDescent="0.25">
      <c r="A1" t="s">
        <v>65</v>
      </c>
      <c r="H1" s="6" cm="1">
        <f t="array" ref="H1">SUM((1/COUNTIF(A2:A6,A2:A6)=1)*1)</f>
        <v>3</v>
      </c>
      <c r="I1" s="8" t="s">
        <v>70</v>
      </c>
    </row>
    <row r="2" spans="1:9" x14ac:dyDescent="0.25">
      <c r="A2" t="s">
        <v>66</v>
      </c>
    </row>
    <row r="3" spans="1:9" x14ac:dyDescent="0.25">
      <c r="A3" t="s">
        <v>67</v>
      </c>
    </row>
    <row r="4" spans="1:9" x14ac:dyDescent="0.25">
      <c r="A4" t="s">
        <v>68</v>
      </c>
    </row>
    <row r="5" spans="1:9" x14ac:dyDescent="0.25">
      <c r="A5" t="s">
        <v>66</v>
      </c>
    </row>
    <row r="6" spans="1:9" x14ac:dyDescent="0.25">
      <c r="A6" t="s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86632-FD33-46BE-933E-4BC503E6B4B0}">
  <dimension ref="A1:M10"/>
  <sheetViews>
    <sheetView workbookViewId="0">
      <selection activeCell="I4" sqref="I4"/>
    </sheetView>
  </sheetViews>
  <sheetFormatPr defaultRowHeight="15" x14ac:dyDescent="0.25"/>
  <cols>
    <col min="1" max="1" width="14.5703125" bestFit="1" customWidth="1"/>
    <col min="2" max="2" width="16.28515625" bestFit="1" customWidth="1"/>
    <col min="3" max="3" width="10.28515625" bestFit="1" customWidth="1"/>
    <col min="4" max="4" width="21.7109375" bestFit="1" customWidth="1"/>
    <col min="5" max="5" width="14.28515625" bestFit="1" customWidth="1"/>
    <col min="6" max="6" width="10.85546875" bestFit="1" customWidth="1"/>
  </cols>
  <sheetData>
    <row r="1" spans="1:13" x14ac:dyDescent="0.25">
      <c r="A1" t="s">
        <v>71</v>
      </c>
      <c r="B1" t="s">
        <v>72</v>
      </c>
      <c r="C1" t="s">
        <v>73</v>
      </c>
      <c r="D1" s="13" t="s">
        <v>114</v>
      </c>
      <c r="E1" t="s">
        <v>71</v>
      </c>
      <c r="M1" t="s">
        <v>79</v>
      </c>
    </row>
    <row r="2" spans="1:13" x14ac:dyDescent="0.25">
      <c r="A2" t="s">
        <v>74</v>
      </c>
      <c r="B2" s="10">
        <v>40671</v>
      </c>
      <c r="C2" t="s">
        <v>75</v>
      </c>
      <c r="D2" t="str">
        <f>A2&amp;"-"&amp;COUNTIF($A$2:A2,A2)</f>
        <v>PL-2012-007335-1</v>
      </c>
      <c r="E2" t="s">
        <v>74</v>
      </c>
      <c r="F2" s="15">
        <f>INDEX($B$2:$B$10,MATCH(E2&amp;"-"&amp;2,$D$2:$D$10,0)) - INDEX($B$2:$B$10,MATCH(E2&amp;"-"&amp;1,$D$2:$D$10,0))</f>
        <v>387</v>
      </c>
    </row>
    <row r="3" spans="1:13" x14ac:dyDescent="0.25">
      <c r="A3" t="s">
        <v>74</v>
      </c>
      <c r="B3" s="10">
        <v>41058</v>
      </c>
      <c r="C3" t="s">
        <v>13</v>
      </c>
      <c r="D3" t="str">
        <f>A3&amp;"-"&amp;COUNTIF($A$2:A3,A3)</f>
        <v>PL-2012-007335-2</v>
      </c>
      <c r="E3" t="s">
        <v>76</v>
      </c>
      <c r="F3" s="15">
        <f t="shared" ref="F3:F4" si="0">INDEX($B$2:$B$10,MATCH(E3&amp;"-"&amp;2,$D$2:$D$10,0)) - INDEX($B$2:$B$10,MATCH(E3&amp;"-"&amp;1,$D$2:$D$10,0))</f>
        <v>0</v>
      </c>
    </row>
    <row r="4" spans="1:13" x14ac:dyDescent="0.25">
      <c r="A4" t="s">
        <v>76</v>
      </c>
      <c r="B4" s="10">
        <v>40844</v>
      </c>
      <c r="C4" t="s">
        <v>75</v>
      </c>
      <c r="D4" t="str">
        <f>A4&amp;"-"&amp;COUNTIF($A$2:A4,A4)</f>
        <v>PL-2012-007619-1</v>
      </c>
      <c r="E4" t="s">
        <v>77</v>
      </c>
      <c r="F4" s="15">
        <f t="shared" si="0"/>
        <v>322</v>
      </c>
    </row>
    <row r="5" spans="1:13" x14ac:dyDescent="0.25">
      <c r="A5" t="s">
        <v>74</v>
      </c>
      <c r="B5" s="10">
        <v>41190</v>
      </c>
      <c r="C5" t="s">
        <v>78</v>
      </c>
      <c r="D5" t="str">
        <f>A5&amp;"-"&amp;COUNTIF($A$2:A5,A5)</f>
        <v>PL-2012-007335-3</v>
      </c>
      <c r="F5" s="14"/>
    </row>
    <row r="6" spans="1:13" x14ac:dyDescent="0.25">
      <c r="A6" t="s">
        <v>76</v>
      </c>
      <c r="B6" s="10">
        <v>40844</v>
      </c>
      <c r="C6" t="s">
        <v>13</v>
      </c>
      <c r="D6" t="str">
        <f>A6&amp;"-"&amp;COUNTIF($A$2:A6,A6)</f>
        <v>PL-2012-007619-2</v>
      </c>
      <c r="F6" s="14"/>
    </row>
    <row r="7" spans="1:13" x14ac:dyDescent="0.25">
      <c r="A7" t="s">
        <v>77</v>
      </c>
      <c r="B7" s="10">
        <v>40546</v>
      </c>
      <c r="C7" t="s">
        <v>75</v>
      </c>
      <c r="D7" t="str">
        <f>A7&amp;"-"&amp;COUNTIF($A$2:A7,A7)</f>
        <v>PL-2011-000646-1</v>
      </c>
      <c r="F7" s="14"/>
    </row>
    <row r="8" spans="1:13" x14ac:dyDescent="0.25">
      <c r="A8" t="s">
        <v>77</v>
      </c>
      <c r="B8" s="10">
        <v>40868</v>
      </c>
      <c r="C8" t="s">
        <v>13</v>
      </c>
      <c r="D8" t="str">
        <f>A8&amp;"-"&amp;COUNTIF($A$2:A8,A8)</f>
        <v>PL-2011-000646-2</v>
      </c>
      <c r="F8" s="14"/>
    </row>
    <row r="9" spans="1:13" x14ac:dyDescent="0.25">
      <c r="A9" t="s">
        <v>76</v>
      </c>
      <c r="B9" s="10">
        <v>41996</v>
      </c>
      <c r="C9" t="s">
        <v>78</v>
      </c>
      <c r="D9" t="str">
        <f>A9&amp;"-"&amp;COUNTIF($A$2:A9,A9)</f>
        <v>PL-2012-007619-3</v>
      </c>
      <c r="F9" s="14"/>
    </row>
    <row r="10" spans="1:13" x14ac:dyDescent="0.25">
      <c r="A10" t="s">
        <v>77</v>
      </c>
      <c r="B10" s="10">
        <v>41171</v>
      </c>
      <c r="C10" t="s">
        <v>78</v>
      </c>
      <c r="D10" t="str">
        <f>A10&amp;"-"&amp;COUNTIF($A$2:A10,A10)</f>
        <v>PL-2011-000646-3</v>
      </c>
      <c r="F10" s="14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C16F8-622B-44CB-8AFF-A08868B8F619}">
  <dimension ref="A1:G14"/>
  <sheetViews>
    <sheetView workbookViewId="0">
      <selection activeCell="F2" sqref="F2"/>
    </sheetView>
  </sheetViews>
  <sheetFormatPr defaultRowHeight="15" x14ac:dyDescent="0.25"/>
  <cols>
    <col min="6" max="6" width="11.42578125" bestFit="1" customWidth="1"/>
  </cols>
  <sheetData>
    <row r="1" spans="1:7" x14ac:dyDescent="0.25">
      <c r="A1" s="9">
        <v>14.474121245368487</v>
      </c>
      <c r="F1" s="6" cm="1">
        <f t="array" ref="F1">SUM(LARGE(A1:A14,{1,2,3,4,5}))</f>
        <v>387.43379430387989</v>
      </c>
      <c r="G1" t="s">
        <v>108</v>
      </c>
    </row>
    <row r="2" spans="1:7" x14ac:dyDescent="0.25">
      <c r="A2" s="9">
        <v>63.427902526731316</v>
      </c>
    </row>
    <row r="3" spans="1:7" x14ac:dyDescent="0.25">
      <c r="A3" s="9">
        <v>61.429905066684533</v>
      </c>
    </row>
    <row r="4" spans="1:7" x14ac:dyDescent="0.25">
      <c r="A4" s="9">
        <v>23.990296040413071</v>
      </c>
    </row>
    <row r="5" spans="1:7" x14ac:dyDescent="0.25">
      <c r="A5" s="9">
        <v>93.558278032837379</v>
      </c>
    </row>
    <row r="6" spans="1:7" x14ac:dyDescent="0.25">
      <c r="A6" s="9">
        <v>88.258713166535159</v>
      </c>
    </row>
    <row r="7" spans="1:7" x14ac:dyDescent="0.25">
      <c r="A7" s="9">
        <v>62.364126119082997</v>
      </c>
    </row>
    <row r="8" spans="1:7" x14ac:dyDescent="0.25">
      <c r="A8" s="9">
        <v>55.469511066871291</v>
      </c>
    </row>
    <row r="9" spans="1:7" x14ac:dyDescent="0.25">
      <c r="A9" s="9">
        <v>16.116241430214494</v>
      </c>
    </row>
    <row r="10" spans="1:7" x14ac:dyDescent="0.25">
      <c r="A10" s="9">
        <v>36.563939262782611</v>
      </c>
    </row>
    <row r="11" spans="1:7" x14ac:dyDescent="0.25">
      <c r="A11" s="9">
        <v>8.3966546833291194</v>
      </c>
    </row>
    <row r="12" spans="1:7" x14ac:dyDescent="0.25">
      <c r="A12" s="9">
        <v>26.401193720246908</v>
      </c>
    </row>
    <row r="13" spans="1:7" x14ac:dyDescent="0.25">
      <c r="A13" s="9">
        <v>75.516889942817429</v>
      </c>
    </row>
    <row r="14" spans="1:7" x14ac:dyDescent="0.25">
      <c r="A14" s="9">
        <v>66.672010634958625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B1A97-CC43-4279-9402-E6C5B33F6304}">
  <dimension ref="A1:J6"/>
  <sheetViews>
    <sheetView workbookViewId="0">
      <selection activeCell="H2" sqref="H2:H6"/>
    </sheetView>
  </sheetViews>
  <sheetFormatPr defaultRowHeight="15" x14ac:dyDescent="0.25"/>
  <cols>
    <col min="8" max="8" width="29.140625" bestFit="1" customWidth="1"/>
  </cols>
  <sheetData>
    <row r="1" spans="1:10" x14ac:dyDescent="0.25">
      <c r="A1" t="s">
        <v>81</v>
      </c>
      <c r="G1" t="s">
        <v>80</v>
      </c>
      <c r="H1" t="s">
        <v>88</v>
      </c>
      <c r="J1" s="8"/>
    </row>
    <row r="2" spans="1:10" x14ac:dyDescent="0.25">
      <c r="A2" t="s">
        <v>85</v>
      </c>
      <c r="G2" t="s">
        <v>0</v>
      </c>
      <c r="H2" s="6">
        <f>COUNTIF($A$2:$A$6,"*"&amp;G2&amp;"*")</f>
        <v>3</v>
      </c>
    </row>
    <row r="3" spans="1:10" x14ac:dyDescent="0.25">
      <c r="A3" t="s">
        <v>86</v>
      </c>
      <c r="G3" t="s">
        <v>33</v>
      </c>
      <c r="H3" s="6">
        <f t="shared" ref="H3:H6" si="0">COUNTIF($A$2:$A$6,"*"&amp;G3&amp;"*")</f>
        <v>2</v>
      </c>
    </row>
    <row r="4" spans="1:10" x14ac:dyDescent="0.25">
      <c r="A4" t="s">
        <v>84</v>
      </c>
      <c r="G4" t="s">
        <v>82</v>
      </c>
      <c r="H4" s="6">
        <f t="shared" si="0"/>
        <v>1</v>
      </c>
    </row>
    <row r="5" spans="1:10" x14ac:dyDescent="0.25">
      <c r="A5" t="s">
        <v>0</v>
      </c>
      <c r="G5" t="s">
        <v>83</v>
      </c>
      <c r="H5" s="6">
        <f t="shared" si="0"/>
        <v>1</v>
      </c>
    </row>
    <row r="6" spans="1:10" x14ac:dyDescent="0.25">
      <c r="A6" t="s">
        <v>87</v>
      </c>
      <c r="G6" t="s">
        <v>84</v>
      </c>
      <c r="H6" s="6">
        <f t="shared" si="0"/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CD7F3-DAD1-4F10-BF47-E2AC9F254AB8}">
  <dimension ref="A1:J5"/>
  <sheetViews>
    <sheetView workbookViewId="0">
      <selection activeCell="L11" sqref="L11"/>
    </sheetView>
  </sheetViews>
  <sheetFormatPr defaultRowHeight="15" x14ac:dyDescent="0.25"/>
  <sheetData>
    <row r="1" spans="1:10" x14ac:dyDescent="0.25">
      <c r="A1" t="s">
        <v>89</v>
      </c>
      <c r="G1" s="6"/>
      <c r="H1" t="s">
        <v>90</v>
      </c>
      <c r="J1" t="s">
        <v>92</v>
      </c>
    </row>
    <row r="2" spans="1:10" x14ac:dyDescent="0.25">
      <c r="A2">
        <v>2017</v>
      </c>
      <c r="G2" s="6"/>
      <c r="H2" t="s">
        <v>91</v>
      </c>
    </row>
    <row r="3" spans="1:10" x14ac:dyDescent="0.25">
      <c r="A3">
        <v>2018</v>
      </c>
    </row>
    <row r="4" spans="1:10" x14ac:dyDescent="0.25">
      <c r="A4">
        <v>2019</v>
      </c>
    </row>
    <row r="5" spans="1:10" x14ac:dyDescent="0.25">
      <c r="A5">
        <v>2020</v>
      </c>
    </row>
  </sheetData>
  <dataValidations count="2">
    <dataValidation type="list" allowBlank="1" showInputMessage="1" showErrorMessage="1" sqref="G1" xr:uid="{C4106316-5D13-4BE2-AFE9-13ED5FC155A5}">
      <formula1>$A$2:$A$6</formula1>
    </dataValidation>
    <dataValidation type="list" allowBlank="1" showInputMessage="1" showErrorMessage="1" sqref="G2" xr:uid="{68AE70B1-F2A9-4CAA-B78E-6A4A17EA19DC}">
      <formula1>lata</formula1>
    </dataValidation>
  </dataValidations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18776-152C-4F65-9AEF-054AD6FE9904}">
  <dimension ref="A1:I3"/>
  <sheetViews>
    <sheetView workbookViewId="0">
      <selection activeCell="G2" sqref="G2"/>
    </sheetView>
  </sheetViews>
  <sheetFormatPr defaultRowHeight="15" x14ac:dyDescent="0.25"/>
  <sheetData>
    <row r="1" spans="1:9" x14ac:dyDescent="0.25">
      <c r="A1" t="s">
        <v>3</v>
      </c>
      <c r="C1" t="s">
        <v>9</v>
      </c>
      <c r="D1" t="s">
        <v>6</v>
      </c>
      <c r="F1" t="s">
        <v>3</v>
      </c>
      <c r="G1" s="6" t="s">
        <v>6</v>
      </c>
      <c r="I1" s="8" t="s">
        <v>98</v>
      </c>
    </row>
    <row r="2" spans="1:9" x14ac:dyDescent="0.25">
      <c r="A2" t="s">
        <v>9</v>
      </c>
      <c r="C2" t="s">
        <v>96</v>
      </c>
      <c r="D2" t="s">
        <v>94</v>
      </c>
      <c r="F2" t="s">
        <v>93</v>
      </c>
      <c r="G2" s="6"/>
    </row>
    <row r="3" spans="1:9" x14ac:dyDescent="0.25">
      <c r="A3" t="s">
        <v>6</v>
      </c>
      <c r="C3" t="s">
        <v>97</v>
      </c>
      <c r="D3" t="s">
        <v>95</v>
      </c>
    </row>
  </sheetData>
  <dataValidations count="2">
    <dataValidation type="list" allowBlank="1" showInputMessage="1" showErrorMessage="1" sqref="G1" xr:uid="{F1F8339D-E1C3-4B20-99B2-0B10A5886E61}">
      <formula1>marka_tel</formula1>
    </dataValidation>
    <dataValidation type="list" allowBlank="1" showInputMessage="1" showErrorMessage="1" sqref="G2" xr:uid="{6D2EB3BA-28A5-4C3D-A879-17D36504996F}">
      <formula1>INDIRECT(G1)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B7952-FE2F-4130-84AE-19CEDBAA0C5D}">
  <dimension ref="A1:I12"/>
  <sheetViews>
    <sheetView tabSelected="1" workbookViewId="0">
      <selection activeCell="K20" sqref="K20:O31"/>
    </sheetView>
  </sheetViews>
  <sheetFormatPr defaultRowHeight="15" x14ac:dyDescent="0.25"/>
  <cols>
    <col min="5" max="5" width="10.28515625" bestFit="1" customWidth="1"/>
    <col min="9" max="9" width="9.140625" bestFit="1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2" t="s">
        <v>5</v>
      </c>
      <c r="F1" s="11"/>
      <c r="I1" t="s">
        <v>99</v>
      </c>
    </row>
    <row r="2" spans="1:9" x14ac:dyDescent="0.25">
      <c r="A2" s="3">
        <v>1002</v>
      </c>
      <c r="B2" s="4" t="s">
        <v>6</v>
      </c>
      <c r="C2" s="4" t="s">
        <v>7</v>
      </c>
      <c r="D2" s="3">
        <v>102</v>
      </c>
      <c r="E2" s="5">
        <v>39822</v>
      </c>
      <c r="I2" t="s">
        <v>100</v>
      </c>
    </row>
    <row r="3" spans="1:9" x14ac:dyDescent="0.25">
      <c r="A3" s="3">
        <v>1005</v>
      </c>
      <c r="B3" s="4" t="s">
        <v>8</v>
      </c>
      <c r="C3" s="4" t="s">
        <v>7</v>
      </c>
      <c r="D3" s="3">
        <v>105</v>
      </c>
      <c r="E3" s="5">
        <v>39824</v>
      </c>
      <c r="I3" t="s">
        <v>101</v>
      </c>
    </row>
    <row r="4" spans="1:9" x14ac:dyDescent="0.25">
      <c r="A4" s="3">
        <v>1006</v>
      </c>
      <c r="B4" s="4" t="s">
        <v>9</v>
      </c>
      <c r="C4" s="4" t="s">
        <v>7</v>
      </c>
      <c r="D4" s="3">
        <v>106</v>
      </c>
      <c r="E4" s="5">
        <v>39826</v>
      </c>
    </row>
    <row r="5" spans="1:9" x14ac:dyDescent="0.25">
      <c r="A5" s="3">
        <v>1008</v>
      </c>
      <c r="B5" s="4" t="s">
        <v>10</v>
      </c>
      <c r="C5" s="4" t="s">
        <v>7</v>
      </c>
      <c r="D5" s="3">
        <v>108</v>
      </c>
      <c r="E5" s="5">
        <v>39837</v>
      </c>
    </row>
    <row r="6" spans="1:9" x14ac:dyDescent="0.25">
      <c r="A6" s="3">
        <v>1011</v>
      </c>
      <c r="B6" s="4" t="s">
        <v>9</v>
      </c>
      <c r="C6" s="4" t="s">
        <v>7</v>
      </c>
      <c r="D6" s="3">
        <v>111</v>
      </c>
      <c r="E6" s="5">
        <v>39838</v>
      </c>
    </row>
    <row r="7" spans="1:9" x14ac:dyDescent="0.25">
      <c r="A7" s="3">
        <v>1014</v>
      </c>
      <c r="B7" s="4" t="s">
        <v>11</v>
      </c>
      <c r="C7" s="4" t="s">
        <v>7</v>
      </c>
      <c r="D7" s="3">
        <v>114</v>
      </c>
      <c r="E7" s="5">
        <v>39843</v>
      </c>
    </row>
    <row r="8" spans="1:9" x14ac:dyDescent="0.25">
      <c r="A8" s="3">
        <v>1020</v>
      </c>
      <c r="B8" s="4" t="s">
        <v>8</v>
      </c>
      <c r="C8" s="4" t="s">
        <v>7</v>
      </c>
      <c r="D8" s="3">
        <v>120</v>
      </c>
      <c r="E8" s="5">
        <v>39871</v>
      </c>
    </row>
    <row r="9" spans="1:9" x14ac:dyDescent="0.25">
      <c r="A9" s="3">
        <v>1021</v>
      </c>
      <c r="B9" s="4" t="s">
        <v>9</v>
      </c>
      <c r="C9" s="4" t="s">
        <v>7</v>
      </c>
      <c r="D9" s="3">
        <v>121</v>
      </c>
      <c r="E9" s="5">
        <v>39874</v>
      </c>
    </row>
    <row r="10" spans="1:9" x14ac:dyDescent="0.25">
      <c r="A10" s="3">
        <v>1023</v>
      </c>
      <c r="B10" s="4" t="s">
        <v>10</v>
      </c>
      <c r="C10" s="4" t="s">
        <v>7</v>
      </c>
      <c r="D10" s="3">
        <v>123</v>
      </c>
      <c r="E10" s="5">
        <v>39906</v>
      </c>
    </row>
    <row r="11" spans="1:9" x14ac:dyDescent="0.25">
      <c r="A11" s="3">
        <v>1029</v>
      </c>
      <c r="B11" s="4" t="s">
        <v>11</v>
      </c>
      <c r="C11" s="4" t="s">
        <v>7</v>
      </c>
      <c r="D11" s="3">
        <v>129</v>
      </c>
      <c r="E11" s="5">
        <v>39913</v>
      </c>
    </row>
    <row r="12" spans="1:9" x14ac:dyDescent="0.25">
      <c r="A12" s="3">
        <v>1032</v>
      </c>
      <c r="B12" s="4" t="s">
        <v>6</v>
      </c>
      <c r="C12" s="4" t="s">
        <v>7</v>
      </c>
      <c r="D12" s="3">
        <v>132</v>
      </c>
      <c r="E12" s="5">
        <v>39921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22</vt:i4>
      </vt:variant>
      <vt:variant>
        <vt:lpstr>Nazwane zakresy</vt:lpstr>
      </vt:variant>
      <vt:variant>
        <vt:i4>4</vt:i4>
      </vt:variant>
    </vt:vector>
  </HeadingPairs>
  <TitlesOfParts>
    <vt:vector size="26" baseType="lpstr">
      <vt:lpstr>Samodzielne 1</vt:lpstr>
      <vt:lpstr>Samodzielne 2</vt:lpstr>
      <vt:lpstr>Samodzielne 3</vt:lpstr>
      <vt:lpstr>Samodzielne 4</vt:lpstr>
      <vt:lpstr>Samodzielne 5</vt:lpstr>
      <vt:lpstr>Samodzielne 6</vt:lpstr>
      <vt:lpstr>Samodzielne 7</vt:lpstr>
      <vt:lpstr>Samodzielne 8</vt:lpstr>
      <vt:lpstr>Samodzielne 9</vt:lpstr>
      <vt:lpstr>Samodzielne 10</vt:lpstr>
      <vt:lpstr>Samodzielne 11</vt:lpstr>
      <vt:lpstr>Samodzielne 12</vt:lpstr>
      <vt:lpstr>Samodzielne 13</vt:lpstr>
      <vt:lpstr>Samodzielne 14</vt:lpstr>
      <vt:lpstr>Samodzielne 15</vt:lpstr>
      <vt:lpstr>Samodzielne 16</vt:lpstr>
      <vt:lpstr>Samodzielne 17</vt:lpstr>
      <vt:lpstr>Samodzielne 18</vt:lpstr>
      <vt:lpstr>Samodzielne 19</vt:lpstr>
      <vt:lpstr>Samodzielne 20</vt:lpstr>
      <vt:lpstr>Samodzielne 21</vt:lpstr>
      <vt:lpstr>Samodzielne 22</vt:lpstr>
      <vt:lpstr>Apple</vt:lpstr>
      <vt:lpstr>marka_tel</vt:lpstr>
      <vt:lpstr>Samsung</vt:lpstr>
      <vt:lpstr>wybrana_marka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Czapiewski</dc:creator>
  <cp:lastModifiedBy>profsor500</cp:lastModifiedBy>
  <dcterms:created xsi:type="dcterms:W3CDTF">2020-02-05T17:25:44Z</dcterms:created>
  <dcterms:modified xsi:type="dcterms:W3CDTF">2021-08-16T18:01:58Z</dcterms:modified>
</cp:coreProperties>
</file>