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-820" yWindow="0" windowWidth="27320" windowHeight="15360" tabRatio="500" firstSheet="10" activeTab="10"/>
  </bookViews>
  <sheets>
    <sheet name="Sheet1" sheetId="1" r:id="rId1"/>
    <sheet name="Sheet3" sheetId="3" r:id="rId2"/>
    <sheet name="Sheet5" sheetId="5" r:id="rId3"/>
    <sheet name="Sheet7" sheetId="7" r:id="rId4"/>
    <sheet name="Sheet6" sheetId="6" r:id="rId5"/>
    <sheet name="Sheet8" sheetId="8" r:id="rId6"/>
    <sheet name="Sheet9" sheetId="9" r:id="rId7"/>
    <sheet name="Sheet10" sheetId="10" r:id="rId8"/>
    <sheet name="Model V0" sheetId="11" r:id="rId9"/>
    <sheet name="Model V1" sheetId="18" r:id="rId10"/>
    <sheet name="Model_User_View" sheetId="20" r:id="rId11"/>
    <sheet name="Users_Survey" sheetId="21" r:id="rId12"/>
    <sheet name="Model_Provider_View" sheetId="12" r:id="rId13"/>
    <sheet name="Providers_Survey" sheetId="19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2" l="1"/>
  <c r="E19" i="19"/>
  <c r="E28" i="19"/>
  <c r="I25" i="12"/>
  <c r="E27" i="19"/>
  <c r="I24" i="12"/>
  <c r="E26" i="19"/>
  <c r="I23" i="12"/>
  <c r="E25" i="19"/>
  <c r="I22" i="12"/>
  <c r="E24" i="19"/>
  <c r="G22" i="12"/>
  <c r="E23" i="19"/>
  <c r="M20" i="12"/>
  <c r="E22" i="19"/>
  <c r="M19" i="12"/>
  <c r="E20" i="19"/>
  <c r="E21" i="19"/>
  <c r="I19" i="12"/>
  <c r="E13" i="19"/>
  <c r="E14" i="19"/>
  <c r="E15" i="19"/>
  <c r="E16" i="19"/>
  <c r="E17" i="19"/>
  <c r="G17" i="12"/>
  <c r="E12" i="19"/>
  <c r="K15" i="12"/>
  <c r="E11" i="19"/>
  <c r="I14" i="12"/>
  <c r="E10" i="19"/>
  <c r="G14" i="12"/>
  <c r="E9" i="19"/>
  <c r="I11" i="12"/>
  <c r="E5" i="19"/>
  <c r="E6" i="19"/>
  <c r="E7" i="19"/>
  <c r="E8" i="19"/>
  <c r="G11" i="12"/>
  <c r="E4" i="19"/>
  <c r="G10" i="12"/>
  <c r="E18" i="19"/>
  <c r="E18" i="21"/>
  <c r="E4" i="21"/>
  <c r="E22" i="21"/>
  <c r="I25" i="20"/>
  <c r="E21" i="21"/>
  <c r="I24" i="20"/>
  <c r="E20" i="21"/>
  <c r="I23" i="20"/>
  <c r="E19" i="21"/>
  <c r="I22" i="20"/>
  <c r="G22" i="20"/>
  <c r="E17" i="21"/>
  <c r="M20" i="20"/>
  <c r="E16" i="21"/>
  <c r="M19" i="20"/>
  <c r="E14" i="21"/>
  <c r="E15" i="21"/>
  <c r="I19" i="20"/>
  <c r="E13" i="21"/>
  <c r="G18" i="20"/>
  <c r="E12" i="21"/>
  <c r="G17" i="20"/>
  <c r="E11" i="21"/>
  <c r="K15" i="20"/>
  <c r="E10" i="21"/>
  <c r="I14" i="20"/>
  <c r="E9" i="21"/>
  <c r="G14" i="20"/>
  <c r="E8" i="21"/>
  <c r="I11" i="20"/>
  <c r="E6" i="21"/>
  <c r="E7" i="21"/>
  <c r="G11" i="20"/>
  <c r="E5" i="21"/>
  <c r="G10" i="20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G23" i="12"/>
  <c r="E22" i="12"/>
  <c r="M3" i="12"/>
  <c r="M7" i="12"/>
  <c r="E27" i="12"/>
  <c r="G23" i="20"/>
  <c r="E22" i="20"/>
  <c r="M3" i="20"/>
  <c r="M7" i="20"/>
  <c r="E27" i="20"/>
  <c r="I15" i="12"/>
  <c r="G15" i="12"/>
  <c r="I20" i="12"/>
  <c r="G19" i="12"/>
  <c r="I12" i="12"/>
  <c r="G12" i="12"/>
  <c r="E10" i="12"/>
  <c r="G3" i="12"/>
  <c r="G5" i="12"/>
  <c r="G6" i="12"/>
  <c r="E14" i="12"/>
  <c r="I3" i="12"/>
  <c r="I6" i="12"/>
  <c r="E17" i="12"/>
  <c r="K3" i="12"/>
  <c r="K5" i="12"/>
  <c r="K6" i="12"/>
  <c r="M5" i="12"/>
  <c r="C5" i="12"/>
  <c r="I15" i="20"/>
  <c r="G15" i="20"/>
  <c r="I20" i="20"/>
  <c r="G19" i="20"/>
  <c r="I12" i="20"/>
  <c r="G12" i="20"/>
  <c r="E10" i="20"/>
  <c r="G3" i="20"/>
  <c r="G5" i="20"/>
  <c r="G6" i="20"/>
  <c r="E14" i="20"/>
  <c r="I3" i="20"/>
  <c r="I5" i="20"/>
  <c r="E17" i="20"/>
  <c r="K3" i="20"/>
  <c r="K5" i="20"/>
  <c r="K6" i="20"/>
  <c r="C5" i="20"/>
  <c r="H6" i="20"/>
  <c r="B28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5" i="19"/>
  <c r="N22" i="18"/>
  <c r="E11" i="18"/>
  <c r="L20" i="18"/>
  <c r="K19" i="18"/>
  <c r="F3" i="18"/>
  <c r="F4" i="18"/>
  <c r="F7" i="18"/>
  <c r="F8" i="18"/>
  <c r="F11" i="18"/>
  <c r="G11" i="18"/>
  <c r="P15" i="18"/>
  <c r="N15" i="18"/>
  <c r="L13" i="18"/>
  <c r="K12" i="18"/>
  <c r="D3" i="18"/>
  <c r="D4" i="18"/>
  <c r="D7" i="18"/>
  <c r="D8" i="18"/>
  <c r="D11" i="18"/>
  <c r="N26" i="18"/>
  <c r="L25" i="18"/>
  <c r="K24" i="18"/>
  <c r="R22" i="18"/>
  <c r="P23" i="18"/>
  <c r="P18" i="18"/>
  <c r="N18" i="18"/>
  <c r="L17" i="18"/>
  <c r="K16" i="18"/>
  <c r="G5" i="18"/>
  <c r="G7" i="18"/>
  <c r="G9" i="18"/>
  <c r="E3" i="18"/>
  <c r="E8" i="18"/>
  <c r="H9" i="18"/>
  <c r="H8" i="18"/>
  <c r="H7" i="18"/>
  <c r="I7" i="18"/>
  <c r="H5" i="18"/>
  <c r="H4" i="18"/>
  <c r="H3" i="18"/>
  <c r="I3" i="18"/>
  <c r="H6" i="12"/>
  <c r="G10" i="11"/>
  <c r="E10" i="11"/>
  <c r="I14" i="11"/>
  <c r="G15" i="11"/>
  <c r="E14" i="11"/>
  <c r="G7" i="11"/>
  <c r="E7" i="11"/>
  <c r="C5" i="11"/>
  <c r="C9" i="11"/>
  <c r="C12" i="11"/>
  <c r="E18" i="11"/>
  <c r="C17" i="11"/>
</calcChain>
</file>

<file path=xl/sharedStrings.xml><?xml version="1.0" encoding="utf-8"?>
<sst xmlns="http://schemas.openxmlformats.org/spreadsheetml/2006/main" count="515" uniqueCount="197">
  <si>
    <t>ACCESSIBILITY</t>
  </si>
  <si>
    <t>USABILITY</t>
  </si>
  <si>
    <t>EFFICIENCY</t>
  </si>
  <si>
    <t>SECURITY</t>
  </si>
  <si>
    <t>Convenience</t>
  </si>
  <si>
    <t>Performance</t>
  </si>
  <si>
    <t>Trustworthiness</t>
  </si>
  <si>
    <t>Compatibility</t>
  </si>
  <si>
    <t>Functionality</t>
  </si>
  <si>
    <t>Reliabilitty</t>
  </si>
  <si>
    <t>*</t>
  </si>
  <si>
    <t>Dimensions</t>
  </si>
  <si>
    <t>E-service qualitative characteristics</t>
  </si>
  <si>
    <t>Common dimensions to evaluate e-SQ in e-commerce</t>
  </si>
  <si>
    <t>Common consistent dimensions to evaluate s-SQ in e-commerce</t>
  </si>
  <si>
    <t>1. Reliability</t>
  </si>
  <si>
    <r>
      <t>1.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Reliability/fulfilment</t>
    </r>
  </si>
  <si>
    <t>2. Web design</t>
  </si>
  <si>
    <r>
      <t>2.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Web design</t>
    </r>
  </si>
  <si>
    <t>3. Responsiveness</t>
  </si>
  <si>
    <r>
      <t>3.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Responsiveness</t>
    </r>
  </si>
  <si>
    <t>4. Customer service</t>
  </si>
  <si>
    <r>
      <t>4.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Privacy/security</t>
    </r>
  </si>
  <si>
    <t>5. Personalization</t>
  </si>
  <si>
    <r>
      <t>5.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Ease of use/usability</t>
    </r>
  </si>
  <si>
    <r>
      <t>6.</t>
    </r>
    <r>
      <rPr>
        <sz val="7"/>
        <color theme="1"/>
        <rFont val="Times New Roman"/>
      </rPr>
      <t xml:space="preserve">     </t>
    </r>
    <r>
      <rPr>
        <sz val="12"/>
        <color theme="1"/>
        <rFont val="Times New Roman"/>
      </rPr>
      <t>Information quality/benefit</t>
    </r>
  </si>
  <si>
    <t>Approach Reference</t>
  </si>
  <si>
    <t>Availability</t>
  </si>
  <si>
    <t>Maturity</t>
  </si>
  <si>
    <t>Operability</t>
  </si>
  <si>
    <t>Ease of use</t>
  </si>
  <si>
    <t>Learnability</t>
  </si>
  <si>
    <t>User interface aesthetics</t>
  </si>
  <si>
    <t>Fault Tolerance</t>
  </si>
  <si>
    <t>Responsiveness</t>
  </si>
  <si>
    <t>Customer Service</t>
  </si>
  <si>
    <t>Transaction Capability</t>
  </si>
  <si>
    <t>Safety</t>
  </si>
  <si>
    <t>Authenticity</t>
  </si>
  <si>
    <t>Privacy</t>
  </si>
  <si>
    <t>Integrity</t>
  </si>
  <si>
    <t>Confidentiality</t>
  </si>
  <si>
    <t>Response Time</t>
  </si>
  <si>
    <t>Zeithaml et al. (2001)</t>
  </si>
  <si>
    <t>Cox and Dale (2001)</t>
  </si>
  <si>
    <t xml:space="preserve">Yang et al. (2003) </t>
  </si>
  <si>
    <t xml:space="preserve">Parasuraman et al. (2005) </t>
  </si>
  <si>
    <t>Access</t>
  </si>
  <si>
    <t>Ease of navigation</t>
  </si>
  <si>
    <t>Security/Privacy</t>
  </si>
  <si>
    <t>Ease of navigation; Site aesthetics</t>
  </si>
  <si>
    <t>Ease of use; Aesthetic design</t>
  </si>
  <si>
    <t>Website appearance</t>
  </si>
  <si>
    <t xml:space="preserve">Raman et al. (2008) </t>
  </si>
  <si>
    <t>Appearance; Ease of use</t>
  </si>
  <si>
    <t xml:space="preserve">Yoo and Donthu (2001) </t>
  </si>
  <si>
    <t>Processing speed</t>
  </si>
  <si>
    <t>Wolfinbarger and Gilly (2003)</t>
  </si>
  <si>
    <t xml:space="preserve">Lociacono et al. (2002) </t>
  </si>
  <si>
    <t>Response time</t>
  </si>
  <si>
    <t xml:space="preserve">Bressolles (2008) </t>
  </si>
  <si>
    <t>Security/privacy</t>
  </si>
  <si>
    <t>Instrument</t>
  </si>
  <si>
    <t>E-S-QUAL</t>
  </si>
  <si>
    <t>WebQual</t>
  </si>
  <si>
    <t>Trust</t>
  </si>
  <si>
    <t>Design; Intuitiveness; Visual appeal</t>
  </si>
  <si>
    <t>WebQual 4</t>
  </si>
  <si>
    <t>e-TailQ</t>
  </si>
  <si>
    <t>Website design</t>
  </si>
  <si>
    <t>Fulfillment/Reliability</t>
  </si>
  <si>
    <t>SITEQUAL</t>
  </si>
  <si>
    <t>NetQual</t>
  </si>
  <si>
    <t>Ease of use; Site design</t>
  </si>
  <si>
    <t>Visual appeal</t>
  </si>
  <si>
    <t>Visual appeal; Intuitiveness</t>
  </si>
  <si>
    <t> </t>
  </si>
  <si>
    <t>Ease of Use</t>
  </si>
  <si>
    <t>Time Behavior</t>
  </si>
  <si>
    <t>Aesthetic design</t>
  </si>
  <si>
    <t>Interactive responsiveness</t>
  </si>
  <si>
    <t>Site aesthetics</t>
  </si>
  <si>
    <t>Understanding</t>
  </si>
  <si>
    <t>Prompt delivery</t>
  </si>
  <si>
    <t>Accessibility</t>
  </si>
  <si>
    <t>Competence</t>
  </si>
  <si>
    <t>Reliability</t>
  </si>
  <si>
    <t>Efficiency</t>
  </si>
  <si>
    <t>Fulfillment</t>
  </si>
  <si>
    <t>Appearance</t>
  </si>
  <si>
    <t>Reliability/fulfillment</t>
  </si>
  <si>
    <t>Site design</t>
  </si>
  <si>
    <t>Functional completeness &amp; Functional correctness</t>
  </si>
  <si>
    <t>ISO/IEC 25010:2011 (Product Quality)</t>
  </si>
  <si>
    <t>e-service quality dimensions</t>
  </si>
  <si>
    <t>Product quality characteristic</t>
  </si>
  <si>
    <t>Quality in use characteristic</t>
  </si>
  <si>
    <t>Quality</t>
  </si>
  <si>
    <t>Perceived by user</t>
  </si>
  <si>
    <t>Provided in product</t>
  </si>
  <si>
    <t>Hypethesis</t>
  </si>
  <si>
    <t>Qualitative characteristics (Convenience, Performance, Trustworthiness, Compatibility)</t>
  </si>
  <si>
    <t>Qualitative characteristics (Compatibility, Functionality, Reliability)</t>
  </si>
  <si>
    <t>Software properties</t>
  </si>
  <si>
    <t>Inherent characteristics</t>
  </si>
  <si>
    <t>Assigned characteristics</t>
  </si>
  <si>
    <t>Inspired on figure C.6 - Software properties</t>
  </si>
  <si>
    <t>Document: BS-ISO-IEC 25010:2011</t>
  </si>
  <si>
    <t>Security / Privacy</t>
  </si>
  <si>
    <t>e-service AUES dimentional components</t>
  </si>
  <si>
    <t>e-service Quality dimensions (AUES)</t>
  </si>
  <si>
    <t>2. Quality concept</t>
  </si>
  <si>
    <t>1. Services concept</t>
  </si>
  <si>
    <t>3. Service quality</t>
  </si>
  <si>
    <t>4. Definitions of e-service</t>
  </si>
  <si>
    <t>5. ISO/IEC 25010:2011</t>
  </si>
  <si>
    <t>6. e-service quality</t>
  </si>
  <si>
    <t>7, IT-Services</t>
  </si>
  <si>
    <t>8. E-Commerce</t>
  </si>
  <si>
    <t>9. E-Government</t>
  </si>
  <si>
    <t>10. E-Infrastructure</t>
  </si>
  <si>
    <t>11. E-Services Providers</t>
  </si>
  <si>
    <t>12.Online and traditional business environment</t>
  </si>
  <si>
    <t>E-Service Quality in use</t>
  </si>
  <si>
    <t>Possible values (Fuzzy logic): 0; 0,5; 1</t>
  </si>
  <si>
    <t>Completeness</t>
  </si>
  <si>
    <t>Correctness</t>
  </si>
  <si>
    <t>Time behavior</t>
  </si>
  <si>
    <t>e-service quality in use</t>
  </si>
  <si>
    <t>e-service product quality</t>
  </si>
  <si>
    <t>Sum</t>
  </si>
  <si>
    <t>Total</t>
  </si>
  <si>
    <t>#</t>
  </si>
  <si>
    <t>Question</t>
  </si>
  <si>
    <t>Was it easy to know about the existence of the e-service?</t>
  </si>
  <si>
    <t>Did you saved time and effort using the e-service?</t>
  </si>
  <si>
    <t>Do you trust on the e-service to use it again?</t>
  </si>
  <si>
    <t>Was it easy to learn the functionality?</t>
  </si>
  <si>
    <t>Was it easy to use the e-service?</t>
  </si>
  <si>
    <t>Did you get results in a direct way with minimum number of steps?</t>
  </si>
  <si>
    <t>Did you get correct results?</t>
  </si>
  <si>
    <t>Did you get complete results?</t>
  </si>
  <si>
    <t>Were you informed that your information is not shared with third parties without your authorization?</t>
  </si>
  <si>
    <t>Was the information related to you or your transaction altered of modified during using the service?</t>
  </si>
  <si>
    <t>Did you noticed any kind of informaton not related to you or your transaction during using the service?</t>
  </si>
  <si>
    <t>NO</t>
  </si>
  <si>
    <t>Do you trust on the service for accomplishing your goals?</t>
  </si>
  <si>
    <t>Fault tolerance</t>
  </si>
  <si>
    <t>Was the graphic interface clear and comprehensive?</t>
  </si>
  <si>
    <t>Did you authenticate yourself in order to use the service?</t>
  </si>
  <si>
    <t>Does the provider makes effort to guarantee availability to the service 24/7/365?</t>
  </si>
  <si>
    <t>Is the service able to exchange data or information with other e-services of same or different type?</t>
  </si>
  <si>
    <t>Is the service able to work in conjuntion with other e-services of same or different type?</t>
  </si>
  <si>
    <t>Does provider have up to date technology to deliver the service?</t>
  </si>
  <si>
    <t>Does service have time performance guarantee?</t>
  </si>
  <si>
    <t>Are external service relationships time performance guaranteed?</t>
  </si>
  <si>
    <t>Does service guarantee complete transactions related to its functionality?</t>
  </si>
  <si>
    <t>Does service guarantee correct transactions related to its functionality?</t>
  </si>
  <si>
    <t>Is the service user interface meant to be easy to use, not just for functionality?</t>
  </si>
  <si>
    <t>Are the service visual components helpful for faster learning to use?</t>
  </si>
  <si>
    <t>Are the service visual components meant to be visually comfortable to the user?</t>
  </si>
  <si>
    <t>Survey to be answered by the e-service user</t>
  </si>
  <si>
    <t>Does service guarantee that during performing its functionality its free of errors?</t>
  </si>
  <si>
    <t>Does service perform authentication tasks to guarantee authorized users are allowed to use the service?</t>
  </si>
  <si>
    <t>Model</t>
  </si>
  <si>
    <t>Quality Level</t>
  </si>
  <si>
    <t>Dependability</t>
  </si>
  <si>
    <t>Key component</t>
  </si>
  <si>
    <t>Mapped value</t>
  </si>
  <si>
    <t>YES</t>
  </si>
  <si>
    <t>Answer (YES/NO/NA)</t>
  </si>
  <si>
    <t>Answer key mapped values: Yes = 0,5; No = 0; NA (Not Apply) = 0</t>
  </si>
  <si>
    <t>Quality Top Factor</t>
  </si>
  <si>
    <t>TOP</t>
  </si>
  <si>
    <t>Dimension</t>
  </si>
  <si>
    <t>Value</t>
  </si>
  <si>
    <t>Component</t>
  </si>
  <si>
    <t>When you had a problem, did you get faster or proper solution from the provider?</t>
  </si>
  <si>
    <t>Did you face any response problems when you were using the service?</t>
  </si>
  <si>
    <t>E-Service Product Quality</t>
  </si>
  <si>
    <t>Are the Algorithms related to service'S functionality improved or optimized?</t>
  </si>
  <si>
    <t>Does service provider have an up to date incident control?</t>
  </si>
  <si>
    <t>Does provider protect the interests and privacy of its service users?</t>
  </si>
  <si>
    <t>Does service takes care of the confidentiality of user information?</t>
  </si>
  <si>
    <t>Survey to be answered by the e-service provider</t>
  </si>
  <si>
    <t>Does service have and up to date disaster recovery plan?</t>
  </si>
  <si>
    <t xml:space="preserve">Does provider assume responsibility for any wrong doing by the service? </t>
  </si>
  <si>
    <t>Does provider take necessary corrective actions for any wrong doing by the service?</t>
  </si>
  <si>
    <t>Does service provider assume responsibility for any problems caused by serivce interactions with external third parties?</t>
  </si>
  <si>
    <t>Does provider collect metrics related to the quality of its services and the problems related to it?</t>
  </si>
  <si>
    <t>Is service provider commited to responsiveness when dealing with service problems?</t>
  </si>
  <si>
    <t xml:space="preserve">Does the medium for publishing e-services interacts or alter the users information? </t>
  </si>
  <si>
    <t>Have you experienced any security problems when accessing or using the service?</t>
  </si>
  <si>
    <t>Was the service available when you needed it?</t>
  </si>
  <si>
    <t>Was the service interrupted when you were using it?</t>
  </si>
  <si>
    <t>Is the service able to properly deal with external organizations?</t>
  </si>
  <si>
    <t>Dimensional factor per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</si>
</sst>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Times New Roman"/>
    </font>
    <font>
      <sz val="7"/>
      <color theme="1"/>
      <name val="Times New Roman"/>
    </font>
    <font>
      <sz val="11"/>
      <color rgb="FF000000"/>
      <name val="Times New Roman"/>
    </font>
    <font>
      <sz val="12"/>
      <color rgb="FF000000"/>
      <name val="Calibri"/>
      <family val="2"/>
      <scheme val="minor"/>
    </font>
    <font>
      <sz val="16"/>
      <color rgb="FF000000"/>
      <name val="Calibri"/>
      <scheme val="minor"/>
    </font>
    <font>
      <b/>
      <i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6" fillId="3" borderId="16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left" vertical="center" wrapText="1" indent="1"/>
    </xf>
    <xf numFmtId="0" fontId="6" fillId="3" borderId="19" xfId="0" applyFont="1" applyFill="1" applyBorder="1" applyAlignment="1">
      <alignment horizontal="left" vertical="center" wrapText="1" indent="3"/>
    </xf>
    <xf numFmtId="0" fontId="6" fillId="3" borderId="18" xfId="0" applyFont="1" applyFill="1" applyBorder="1" applyAlignment="1">
      <alignment horizontal="justify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14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right" vertical="center"/>
    </xf>
    <xf numFmtId="0" fontId="0" fillId="4" borderId="1" xfId="0" applyFont="1" applyFill="1" applyBorder="1" applyAlignment="1">
      <alignment horizontal="right" vertical="center"/>
    </xf>
    <xf numFmtId="0" fontId="0" fillId="4" borderId="1" xfId="0" applyFill="1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2" xfId="0" applyFont="1" applyFill="1" applyBorder="1" applyAlignment="1">
      <alignment horizontal="right" vertical="center"/>
    </xf>
    <xf numFmtId="0" fontId="0" fillId="4" borderId="3" xfId="0" applyFont="1" applyFill="1" applyBorder="1" applyAlignment="1"/>
    <xf numFmtId="0" fontId="0" fillId="0" borderId="15" xfId="0" applyBorder="1" applyAlignment="1">
      <alignment horizontal="center" vertical="center" wrapText="1"/>
    </xf>
    <xf numFmtId="0" fontId="0" fillId="3" borderId="5" xfId="0" applyFont="1" applyFill="1" applyBorder="1" applyAlignment="1">
      <alignment horizontal="right" vertical="center"/>
    </xf>
    <xf numFmtId="0" fontId="1" fillId="4" borderId="12" xfId="0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2" fontId="11" fillId="2" borderId="3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2" fontId="11" fillId="2" borderId="11" xfId="0" applyNumberFormat="1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1" fillId="0" borderId="23" xfId="0" applyNumberFormat="1" applyFont="1" applyBorder="1" applyAlignment="1">
      <alignment horizontal="center" vertical="center"/>
    </xf>
    <xf numFmtId="2" fontId="1" fillId="0" borderId="24" xfId="0" applyNumberFormat="1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170" fontId="2" fillId="0" borderId="12" xfId="0" applyNumberFormat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/>
    </xf>
    <xf numFmtId="2" fontId="1" fillId="0" borderId="27" xfId="0" applyNumberFormat="1" applyFont="1" applyBorder="1" applyAlignment="1">
      <alignment horizontal="center" vertical="center"/>
    </xf>
    <xf numFmtId="0" fontId="9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8" xfId="0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2" fontId="0" fillId="3" borderId="0" xfId="0" applyNumberFormat="1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right"/>
    </xf>
    <xf numFmtId="0" fontId="0" fillId="3" borderId="6" xfId="0" applyFill="1" applyBorder="1"/>
    <xf numFmtId="0" fontId="14" fillId="0" borderId="9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170" fontId="1" fillId="2" borderId="1" xfId="0" applyNumberFormat="1" applyFont="1" applyFill="1" applyBorder="1" applyAlignment="1">
      <alignment horizontal="center" vertical="center"/>
    </xf>
    <xf numFmtId="170" fontId="1" fillId="2" borderId="12" xfId="0" applyNumberFormat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0" fillId="3" borderId="30" xfId="0" applyFill="1" applyBorder="1"/>
    <xf numFmtId="0" fontId="0" fillId="3" borderId="31" xfId="0" applyFill="1" applyBorder="1"/>
    <xf numFmtId="0" fontId="0" fillId="3" borderId="31" xfId="0" applyFill="1" applyBorder="1" applyAlignment="1">
      <alignment horizontal="right"/>
    </xf>
    <xf numFmtId="0" fontId="0" fillId="3" borderId="33" xfId="0" applyFill="1" applyBorder="1"/>
    <xf numFmtId="0" fontId="0" fillId="3" borderId="32" xfId="0" applyFill="1" applyBorder="1"/>
    <xf numFmtId="0" fontId="1" fillId="3" borderId="1" xfId="0" applyFont="1" applyFill="1" applyBorder="1" applyAlignment="1">
      <alignment horizontal="center" vertical="center"/>
    </xf>
    <xf numFmtId="0" fontId="0" fillId="3" borderId="34" xfId="0" applyFill="1" applyBorder="1"/>
    <xf numFmtId="0" fontId="14" fillId="3" borderId="9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0" fontId="0" fillId="3" borderId="1" xfId="0" applyNumberFormat="1" applyFill="1" applyBorder="1" applyAlignment="1">
      <alignment horizontal="center" vertical="center"/>
    </xf>
    <xf numFmtId="170" fontId="0" fillId="3" borderId="12" xfId="0" applyNumberFormat="1" applyFill="1" applyBorder="1" applyAlignment="1">
      <alignment horizontal="center" vertical="center"/>
    </xf>
    <xf numFmtId="2" fontId="0" fillId="3" borderId="23" xfId="0" applyNumberFormat="1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2" fontId="0" fillId="3" borderId="24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2" fontId="1" fillId="3" borderId="28" xfId="0" applyNumberFormat="1" applyFont="1" applyFill="1" applyBorder="1" applyAlignment="1">
      <alignment horizontal="center" vertical="center"/>
    </xf>
    <xf numFmtId="2" fontId="1" fillId="3" borderId="27" xfId="0" applyNumberFormat="1" applyFont="1" applyFill="1" applyBorder="1" applyAlignment="1">
      <alignment horizontal="center" vertical="center"/>
    </xf>
    <xf numFmtId="0" fontId="0" fillId="3" borderId="35" xfId="0" applyFill="1" applyBorder="1"/>
    <xf numFmtId="0" fontId="0" fillId="3" borderId="36" xfId="0" applyFill="1" applyBorder="1"/>
    <xf numFmtId="0" fontId="0" fillId="3" borderId="36" xfId="0" applyFill="1" applyBorder="1" applyAlignment="1">
      <alignment horizontal="right"/>
    </xf>
    <xf numFmtId="0" fontId="0" fillId="3" borderId="37" xfId="0" applyFill="1" applyBorder="1"/>
    <xf numFmtId="0" fontId="0" fillId="2" borderId="21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0" fontId="0" fillId="2" borderId="25" xfId="0" applyFont="1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 wrapText="1"/>
    </xf>
    <xf numFmtId="2" fontId="1" fillId="3" borderId="23" xfId="0" applyNumberFormat="1" applyFont="1" applyFill="1" applyBorder="1" applyAlignment="1">
      <alignment horizontal="center" vertical="center"/>
    </xf>
    <xf numFmtId="2" fontId="1" fillId="3" borderId="24" xfId="0" applyNumberFormat="1" applyFont="1" applyFill="1" applyBorder="1" applyAlignment="1">
      <alignment horizontal="center" vertical="center"/>
    </xf>
  </cellXfs>
  <cellStyles count="3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Normal" xfId="0" builtinId="0"/>
  </cellStyles>
  <dxfs count="24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"/>
  <sheetViews>
    <sheetView zoomScale="125" zoomScaleNormal="125" zoomScalePageLayoutView="125" workbookViewId="0">
      <selection activeCell="F21" sqref="F21"/>
    </sheetView>
  </sheetViews>
  <sheetFormatPr baseColWidth="10" defaultRowHeight="15" x14ac:dyDescent="0"/>
  <cols>
    <col min="3" max="3" width="12.1640625" customWidth="1"/>
    <col min="4" max="4" width="12.6640625" customWidth="1"/>
    <col min="5" max="5" width="15.33203125" customWidth="1"/>
    <col min="6" max="7" width="12.83203125" customWidth="1"/>
    <col min="8" max="8" width="10.83203125" customWidth="1"/>
    <col min="9" max="9" width="14" customWidth="1"/>
  </cols>
  <sheetData>
    <row r="1" spans="2:10">
      <c r="B1" s="39"/>
      <c r="C1" s="39"/>
      <c r="D1" s="39"/>
      <c r="E1" s="39"/>
      <c r="F1" s="39"/>
      <c r="G1" s="39"/>
      <c r="H1" s="39"/>
      <c r="I1" s="39"/>
      <c r="J1" s="39"/>
    </row>
    <row r="2" spans="2:10" ht="21" customHeight="1">
      <c r="B2" s="39"/>
      <c r="C2" s="31" t="s">
        <v>12</v>
      </c>
      <c r="D2" s="32"/>
      <c r="E2" s="32"/>
      <c r="F2" s="32"/>
      <c r="G2" s="32"/>
      <c r="H2" s="33"/>
      <c r="I2" s="113" t="s">
        <v>11</v>
      </c>
      <c r="J2" s="39"/>
    </row>
    <row r="3" spans="2:10" s="30" customFormat="1" ht="20" customHeight="1">
      <c r="B3" s="41"/>
      <c r="C3" s="34" t="s">
        <v>4</v>
      </c>
      <c r="D3" s="34" t="s">
        <v>5</v>
      </c>
      <c r="E3" s="34" t="s">
        <v>6</v>
      </c>
      <c r="F3" s="34" t="s">
        <v>7</v>
      </c>
      <c r="G3" s="34" t="s">
        <v>8</v>
      </c>
      <c r="H3" s="34" t="s">
        <v>9</v>
      </c>
      <c r="I3" s="114"/>
      <c r="J3" s="41"/>
    </row>
    <row r="4" spans="2:10" s="17" customFormat="1" ht="21" customHeight="1">
      <c r="B4" s="115"/>
      <c r="C4" s="109" t="s">
        <v>10</v>
      </c>
      <c r="D4" s="18" t="s">
        <v>10</v>
      </c>
      <c r="E4" s="18"/>
      <c r="F4" s="18" t="s">
        <v>10</v>
      </c>
      <c r="G4" s="18" t="s">
        <v>10</v>
      </c>
      <c r="H4" s="19"/>
      <c r="I4" s="35" t="s">
        <v>0</v>
      </c>
      <c r="J4" s="115"/>
    </row>
    <row r="5" spans="2:10" s="17" customFormat="1" ht="21" customHeight="1">
      <c r="B5" s="115"/>
      <c r="C5" s="110" t="s">
        <v>10</v>
      </c>
      <c r="D5" s="20"/>
      <c r="E5" s="20"/>
      <c r="F5" s="20"/>
      <c r="G5" s="20" t="s">
        <v>10</v>
      </c>
      <c r="H5" s="21"/>
      <c r="I5" s="36" t="s">
        <v>1</v>
      </c>
      <c r="J5" s="115"/>
    </row>
    <row r="6" spans="2:10" s="17" customFormat="1" ht="21" customHeight="1">
      <c r="B6" s="115"/>
      <c r="C6" s="111" t="s">
        <v>10</v>
      </c>
      <c r="D6" s="22" t="s">
        <v>10</v>
      </c>
      <c r="E6" s="22"/>
      <c r="F6" s="22" t="s">
        <v>10</v>
      </c>
      <c r="G6" s="22" t="s">
        <v>10</v>
      </c>
      <c r="H6" s="23"/>
      <c r="I6" s="37" t="s">
        <v>2</v>
      </c>
      <c r="J6" s="115"/>
    </row>
    <row r="7" spans="2:10" s="17" customFormat="1" ht="21" customHeight="1">
      <c r="B7" s="115"/>
      <c r="C7" s="112"/>
      <c r="D7" s="24"/>
      <c r="E7" s="24" t="s">
        <v>10</v>
      </c>
      <c r="F7" s="24" t="s">
        <v>10</v>
      </c>
      <c r="G7" s="24"/>
      <c r="H7" s="25" t="s">
        <v>10</v>
      </c>
      <c r="I7" s="38" t="s">
        <v>3</v>
      </c>
      <c r="J7" s="115"/>
    </row>
    <row r="8" spans="2:10">
      <c r="B8" s="39"/>
      <c r="C8" s="39"/>
      <c r="D8" s="39"/>
      <c r="E8" s="39"/>
      <c r="F8" s="39"/>
      <c r="G8" s="39"/>
      <c r="H8" s="39"/>
      <c r="I8" s="39"/>
      <c r="J8" s="39"/>
    </row>
    <row r="12" spans="2:10">
      <c r="C12" s="31" t="s">
        <v>12</v>
      </c>
      <c r="D12" s="32"/>
      <c r="E12" s="32"/>
      <c r="F12" s="32"/>
      <c r="G12" s="32"/>
      <c r="H12" s="33"/>
      <c r="I12" s="116" t="s">
        <v>11</v>
      </c>
    </row>
    <row r="13" spans="2:10">
      <c r="C13" s="34" t="s">
        <v>4</v>
      </c>
      <c r="D13" s="34" t="s">
        <v>5</v>
      </c>
      <c r="E13" s="34" t="s">
        <v>6</v>
      </c>
      <c r="F13" s="34" t="s">
        <v>7</v>
      </c>
      <c r="G13" s="34" t="s">
        <v>8</v>
      </c>
      <c r="H13" s="34" t="s">
        <v>9</v>
      </c>
      <c r="I13" s="117"/>
    </row>
    <row r="14" spans="2:10">
      <c r="C14" s="109">
        <v>1</v>
      </c>
      <c r="D14" s="18">
        <v>1</v>
      </c>
      <c r="E14" s="18"/>
      <c r="F14" s="18">
        <v>1</v>
      </c>
      <c r="G14" s="18">
        <v>1</v>
      </c>
      <c r="H14" s="19"/>
      <c r="I14" s="35" t="s">
        <v>0</v>
      </c>
      <c r="J14">
        <v>4</v>
      </c>
    </row>
    <row r="15" spans="2:10">
      <c r="C15" s="110">
        <v>1</v>
      </c>
      <c r="D15" s="20"/>
      <c r="E15" s="20"/>
      <c r="F15" s="20"/>
      <c r="G15" s="20">
        <v>1</v>
      </c>
      <c r="H15" s="21"/>
      <c r="I15" s="36" t="s">
        <v>1</v>
      </c>
      <c r="J15">
        <v>2</v>
      </c>
    </row>
    <row r="16" spans="2:10">
      <c r="C16" s="111">
        <v>1</v>
      </c>
      <c r="D16" s="22">
        <v>1</v>
      </c>
      <c r="E16" s="22"/>
      <c r="F16" s="22">
        <v>1</v>
      </c>
      <c r="G16" s="22">
        <v>1</v>
      </c>
      <c r="H16" s="23"/>
      <c r="I16" s="37" t="s">
        <v>2</v>
      </c>
      <c r="J16">
        <v>4</v>
      </c>
    </row>
    <row r="17" spans="3:10">
      <c r="C17" s="112"/>
      <c r="D17" s="24"/>
      <c r="E17" s="24">
        <v>1</v>
      </c>
      <c r="F17" s="24">
        <v>1</v>
      </c>
      <c r="G17" s="24"/>
      <c r="H17" s="25">
        <v>1</v>
      </c>
      <c r="I17" s="38" t="s">
        <v>3</v>
      </c>
      <c r="J17" s="20">
        <v>3</v>
      </c>
    </row>
  </sheetData>
  <mergeCells count="3">
    <mergeCell ref="C2:H2"/>
    <mergeCell ref="I2:I3"/>
    <mergeCell ref="C12:H12"/>
  </mergeCell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Sheet1!C18:H18</xm:f>
              <xm:sqref>B18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Sheet1!C17:H17</xm:f>
              <xm:sqref>B17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Sheet1!C16:H16</xm:f>
              <xm:sqref>B16</xm:sqref>
            </x14:sparkline>
          </x14:sparklines>
        </x14:sparklineGroup>
        <x14:sparklineGroup type="stacked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Sheet1!C15:H15</xm:f>
              <xm:sqref>B15</xm:sqref>
            </x14:sparkline>
          </x14:sparklines>
        </x14:sparklineGroup>
        <x14:sparklineGroup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Sheet1!C14:H14</xm:f>
              <xm:sqref>B14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8"/>
  <sheetViews>
    <sheetView workbookViewId="0">
      <selection activeCell="I7" sqref="I7:I9"/>
    </sheetView>
  </sheetViews>
  <sheetFormatPr baseColWidth="10" defaultRowHeight="15" x14ac:dyDescent="0"/>
  <cols>
    <col min="1" max="1" width="2.33203125" customWidth="1"/>
    <col min="2" max="2" width="13.1640625" customWidth="1"/>
    <col min="3" max="3" width="14.33203125" style="1" bestFit="1" customWidth="1"/>
    <col min="4" max="4" width="14.33203125" customWidth="1"/>
    <col min="5" max="5" width="13.83203125" customWidth="1"/>
    <col min="6" max="6" width="10.5" customWidth="1"/>
    <col min="7" max="7" width="11.33203125" customWidth="1"/>
    <col min="8" max="8" width="11.33203125" style="2" customWidth="1"/>
    <col min="9" max="9" width="9.5" customWidth="1"/>
    <col min="10" max="10" width="5.1640625" customWidth="1"/>
    <col min="11" max="11" width="14.5" customWidth="1"/>
    <col min="12" max="12" width="3.83203125" customWidth="1"/>
    <col min="13" max="13" width="15" customWidth="1"/>
    <col min="14" max="14" width="3.83203125" customWidth="1"/>
    <col min="15" max="15" width="16.33203125" customWidth="1"/>
    <col min="16" max="16" width="3.83203125" bestFit="1" customWidth="1"/>
    <col min="17" max="17" width="14.5" style="118" customWidth="1"/>
    <col min="18" max="18" width="3.83203125" customWidth="1"/>
    <col min="19" max="19" width="12.83203125" bestFit="1" customWidth="1"/>
    <col min="20" max="20" width="3.83203125" customWidth="1"/>
  </cols>
  <sheetData>
    <row r="2" spans="2:22">
      <c r="D2" s="135" t="s">
        <v>0</v>
      </c>
      <c r="E2" s="136" t="s">
        <v>1</v>
      </c>
      <c r="F2" s="136" t="s">
        <v>2</v>
      </c>
      <c r="G2" s="8" t="s">
        <v>3</v>
      </c>
      <c r="H2" s="2" t="s">
        <v>130</v>
      </c>
      <c r="I2" s="138" t="s">
        <v>131</v>
      </c>
    </row>
    <row r="3" spans="2:22" ht="15" customHeight="1">
      <c r="B3" s="142" t="s">
        <v>128</v>
      </c>
      <c r="C3" s="4" t="s">
        <v>4</v>
      </c>
      <c r="D3" s="82">
        <f>$K$12</f>
        <v>4.5</v>
      </c>
      <c r="E3" s="82">
        <f>$K$16</f>
        <v>2.5</v>
      </c>
      <c r="F3" s="82">
        <f>$K$19</f>
        <v>2</v>
      </c>
      <c r="G3" s="159">
        <v>0</v>
      </c>
      <c r="H3" s="82">
        <f>SUM(D3:G3)</f>
        <v>9</v>
      </c>
      <c r="I3" s="156">
        <f>SUM(H3:H5)</f>
        <v>17.166666666666668</v>
      </c>
      <c r="J3" s="2"/>
      <c r="V3" t="s">
        <v>124</v>
      </c>
    </row>
    <row r="4" spans="2:22">
      <c r="B4" s="153"/>
      <c r="C4" s="4" t="s">
        <v>5</v>
      </c>
      <c r="D4" s="82">
        <f>$K$12</f>
        <v>4.5</v>
      </c>
      <c r="E4" s="159">
        <v>0</v>
      </c>
      <c r="F4" s="82">
        <f>$K$19</f>
        <v>2</v>
      </c>
      <c r="G4" s="159">
        <v>0</v>
      </c>
      <c r="H4" s="82">
        <f>SUM(D4:G4)</f>
        <v>6.5</v>
      </c>
      <c r="I4" s="157"/>
      <c r="J4" s="2"/>
      <c r="V4" t="s">
        <v>123</v>
      </c>
    </row>
    <row r="5" spans="2:22">
      <c r="B5" s="143"/>
      <c r="C5" s="4" t="s">
        <v>6</v>
      </c>
      <c r="D5" s="159">
        <v>0</v>
      </c>
      <c r="E5" s="159">
        <v>0</v>
      </c>
      <c r="F5" s="159">
        <v>0</v>
      </c>
      <c r="G5" s="139">
        <f>$K$24</f>
        <v>1.6666666666666667</v>
      </c>
      <c r="H5" s="140">
        <f>SUM(D5:G5)</f>
        <v>1.6666666666666667</v>
      </c>
      <c r="I5" s="158"/>
      <c r="J5" s="2"/>
    </row>
    <row r="6" spans="2:22">
      <c r="D6" s="2"/>
      <c r="E6" s="2"/>
      <c r="F6" s="2"/>
      <c r="G6" s="2"/>
    </row>
    <row r="7" spans="2:22">
      <c r="B7" s="137" t="s">
        <v>129</v>
      </c>
      <c r="C7" s="4" t="s">
        <v>7</v>
      </c>
      <c r="D7" s="82">
        <f>$K$12</f>
        <v>4.5</v>
      </c>
      <c r="E7" s="159">
        <v>0</v>
      </c>
      <c r="F7" s="82">
        <f>$K$19</f>
        <v>2</v>
      </c>
      <c r="G7" s="139">
        <f>$K$24</f>
        <v>1.6666666666666667</v>
      </c>
      <c r="H7" s="140">
        <f>SUM(D7:G7)</f>
        <v>8.1666666666666661</v>
      </c>
      <c r="I7" s="141">
        <f>SUM(H7:H9)</f>
        <v>18.833333333333332</v>
      </c>
    </row>
    <row r="8" spans="2:22">
      <c r="B8" s="137"/>
      <c r="C8" s="4" t="s">
        <v>8</v>
      </c>
      <c r="D8" s="82">
        <f>$K$12</f>
        <v>4.5</v>
      </c>
      <c r="E8" s="82">
        <f>$K$16</f>
        <v>2.5</v>
      </c>
      <c r="F8" s="82">
        <f>$K$19</f>
        <v>2</v>
      </c>
      <c r="G8" s="159">
        <v>0</v>
      </c>
      <c r="H8" s="82">
        <f t="shared" ref="H8:H9" si="0">SUM(D8:G8)</f>
        <v>9</v>
      </c>
      <c r="I8" s="141"/>
    </row>
    <row r="9" spans="2:22">
      <c r="B9" s="137"/>
      <c r="C9" s="4" t="s">
        <v>86</v>
      </c>
      <c r="D9" s="159">
        <v>0</v>
      </c>
      <c r="E9" s="159">
        <v>0</v>
      </c>
      <c r="F9" s="159">
        <v>0</v>
      </c>
      <c r="G9" s="139">
        <f>$K$24</f>
        <v>1.6666666666666667</v>
      </c>
      <c r="H9" s="140">
        <f t="shared" si="0"/>
        <v>1.6666666666666667</v>
      </c>
      <c r="I9" s="141"/>
    </row>
    <row r="10" spans="2:22" ht="4" customHeight="1"/>
    <row r="11" spans="2:22">
      <c r="D11" s="2">
        <f>SUM(D3:D5)+SUM(D7:D9)</f>
        <v>18</v>
      </c>
      <c r="E11" s="2">
        <f t="shared" ref="E11:G11" si="1">SUM(E3:E5)+SUM(E7:E9)</f>
        <v>5</v>
      </c>
      <c r="F11" s="2">
        <f t="shared" si="1"/>
        <v>8</v>
      </c>
      <c r="G11" s="2">
        <f t="shared" si="1"/>
        <v>5</v>
      </c>
    </row>
    <row r="12" spans="2:22">
      <c r="K12">
        <f>L13/4</f>
        <v>4.5</v>
      </c>
    </row>
    <row r="13" spans="2:22" ht="20" customHeight="1">
      <c r="K13" s="128" t="s">
        <v>0</v>
      </c>
      <c r="L13" s="125">
        <f>N13+N14+N15+P14+P15</f>
        <v>18</v>
      </c>
      <c r="M13" s="82" t="s">
        <v>27</v>
      </c>
      <c r="N13" s="130">
        <v>1</v>
      </c>
    </row>
    <row r="14" spans="2:22" ht="36" customHeight="1">
      <c r="K14" s="128"/>
      <c r="L14" s="126"/>
      <c r="M14" s="83" t="s">
        <v>28</v>
      </c>
      <c r="N14" s="130">
        <v>1</v>
      </c>
      <c r="O14" s="83" t="s">
        <v>29</v>
      </c>
      <c r="P14" s="130">
        <v>1</v>
      </c>
    </row>
    <row r="15" spans="2:22" ht="25" customHeight="1">
      <c r="K15" s="128"/>
      <c r="L15" s="127"/>
      <c r="M15" s="83"/>
      <c r="N15" s="129">
        <f>P14+P15</f>
        <v>8</v>
      </c>
      <c r="O15" s="83"/>
      <c r="P15" s="129">
        <f>N17+N18+N20+N21+N22</f>
        <v>7</v>
      </c>
    </row>
    <row r="16" spans="2:22" ht="15" customHeight="1">
      <c r="K16">
        <f>L17/2</f>
        <v>2.5</v>
      </c>
    </row>
    <row r="17" spans="11:20">
      <c r="K17" s="125" t="s">
        <v>1</v>
      </c>
      <c r="L17" s="125">
        <f>N17+N18+P17+P18+R18</f>
        <v>5</v>
      </c>
      <c r="M17" s="83" t="s">
        <v>30</v>
      </c>
      <c r="N17" s="130">
        <v>1</v>
      </c>
      <c r="O17" s="83" t="s">
        <v>31</v>
      </c>
      <c r="P17" s="132">
        <v>1</v>
      </c>
      <c r="Q17"/>
    </row>
    <row r="18" spans="11:20" ht="34" customHeight="1">
      <c r="K18" s="127"/>
      <c r="L18" s="127"/>
      <c r="M18" s="83"/>
      <c r="N18" s="129">
        <f>P17:P18</f>
        <v>1</v>
      </c>
      <c r="O18" s="83"/>
      <c r="P18" s="129">
        <f>R18</f>
        <v>1</v>
      </c>
      <c r="Q18" s="86" t="s">
        <v>32</v>
      </c>
      <c r="R18" s="130">
        <v>1</v>
      </c>
    </row>
    <row r="19" spans="11:20">
      <c r="K19">
        <f>L20/4</f>
        <v>2</v>
      </c>
    </row>
    <row r="20" spans="11:20" ht="20" customHeight="1">
      <c r="K20" s="125" t="s">
        <v>2</v>
      </c>
      <c r="L20" s="125">
        <f>N20+N21+N22+P22+P23</f>
        <v>8</v>
      </c>
      <c r="M20" s="16" t="s">
        <v>33</v>
      </c>
      <c r="N20" s="131">
        <v>1</v>
      </c>
    </row>
    <row r="21" spans="11:20" ht="20" customHeight="1">
      <c r="K21" s="126"/>
      <c r="L21" s="126"/>
      <c r="M21" s="122" t="s">
        <v>34</v>
      </c>
      <c r="N21" s="151">
        <v>1</v>
      </c>
      <c r="O21" s="98"/>
      <c r="P21" s="154"/>
    </row>
    <row r="22" spans="11:20" ht="20" customHeight="1">
      <c r="K22" s="126"/>
      <c r="L22" s="126"/>
      <c r="M22" s="123"/>
      <c r="N22" s="113">
        <f>P22+P23</f>
        <v>3</v>
      </c>
      <c r="O22" s="153" t="s">
        <v>127</v>
      </c>
      <c r="P22" s="152">
        <v>1</v>
      </c>
      <c r="Q22" s="142" t="s">
        <v>36</v>
      </c>
      <c r="R22" s="142">
        <f>T22+T23</f>
        <v>2</v>
      </c>
      <c r="S22" s="121" t="s">
        <v>125</v>
      </c>
      <c r="T22" s="131">
        <v>1</v>
      </c>
    </row>
    <row r="23" spans="11:20" ht="20" customHeight="1">
      <c r="K23" s="127"/>
      <c r="L23" s="127"/>
      <c r="M23" s="124"/>
      <c r="N23" s="114"/>
      <c r="O23" s="143"/>
      <c r="P23" s="129">
        <f>R22</f>
        <v>2</v>
      </c>
      <c r="Q23" s="143"/>
      <c r="R23" s="143"/>
      <c r="S23" s="121" t="s">
        <v>126</v>
      </c>
      <c r="T23" s="131">
        <v>1</v>
      </c>
    </row>
    <row r="24" spans="11:20">
      <c r="K24" s="134">
        <f>L25/3</f>
        <v>1.6666666666666667</v>
      </c>
    </row>
    <row r="25" spans="11:20" ht="20" customHeight="1">
      <c r="K25" s="125" t="s">
        <v>3</v>
      </c>
      <c r="L25" s="125">
        <f>N26+N25</f>
        <v>5</v>
      </c>
      <c r="M25" s="122" t="s">
        <v>37</v>
      </c>
      <c r="N25" s="130">
        <v>1</v>
      </c>
      <c r="O25" s="119" t="s">
        <v>38</v>
      </c>
      <c r="P25" s="130">
        <v>1</v>
      </c>
    </row>
    <row r="26" spans="11:20" ht="20" customHeight="1">
      <c r="K26" s="126"/>
      <c r="L26" s="126"/>
      <c r="M26" s="123"/>
      <c r="N26" s="125">
        <f>P25+P26+P27+P28</f>
        <v>4</v>
      </c>
      <c r="O26" s="119" t="s">
        <v>39</v>
      </c>
      <c r="P26" s="130">
        <v>1</v>
      </c>
    </row>
    <row r="27" spans="11:20" ht="20" customHeight="1">
      <c r="K27" s="126"/>
      <c r="L27" s="126"/>
      <c r="M27" s="123"/>
      <c r="N27" s="126"/>
      <c r="O27" s="119" t="s">
        <v>40</v>
      </c>
      <c r="P27" s="130">
        <v>1</v>
      </c>
    </row>
    <row r="28" spans="11:20" ht="20" customHeight="1">
      <c r="K28" s="127"/>
      <c r="L28" s="127"/>
      <c r="M28" s="124"/>
      <c r="N28" s="127"/>
      <c r="O28" s="119" t="s">
        <v>41</v>
      </c>
      <c r="P28" s="130">
        <v>1</v>
      </c>
    </row>
  </sheetData>
  <mergeCells count="23">
    <mergeCell ref="R22:R23"/>
    <mergeCell ref="K25:K28"/>
    <mergeCell ref="L25:L28"/>
    <mergeCell ref="M25:M28"/>
    <mergeCell ref="N26:N28"/>
    <mergeCell ref="K20:K23"/>
    <mergeCell ref="L20:L23"/>
    <mergeCell ref="M21:M23"/>
    <mergeCell ref="N22:N23"/>
    <mergeCell ref="O22:O23"/>
    <mergeCell ref="Q22:Q23"/>
    <mergeCell ref="M14:M15"/>
    <mergeCell ref="O14:O15"/>
    <mergeCell ref="K17:K18"/>
    <mergeCell ref="L17:L18"/>
    <mergeCell ref="M17:M18"/>
    <mergeCell ref="O17:O18"/>
    <mergeCell ref="B3:B5"/>
    <mergeCell ref="I3:I5"/>
    <mergeCell ref="B7:B9"/>
    <mergeCell ref="I7:I9"/>
    <mergeCell ref="K13:K15"/>
    <mergeCell ref="L13:L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tabSelected="1" workbookViewId="0">
      <selection activeCell="R19" sqref="R19"/>
    </sheetView>
  </sheetViews>
  <sheetFormatPr baseColWidth="10" defaultRowHeight="15" x14ac:dyDescent="0"/>
  <cols>
    <col min="1" max="1" width="1" customWidth="1"/>
    <col min="2" max="2" width="2.33203125" customWidth="1"/>
    <col min="3" max="3" width="8.33203125" customWidth="1"/>
    <col min="4" max="4" width="14.5" customWidth="1"/>
    <col min="5" max="5" width="5.83203125" bestFit="1" customWidth="1"/>
    <col min="6" max="6" width="15" customWidth="1"/>
    <col min="7" max="7" width="5.83203125" bestFit="1" customWidth="1"/>
    <col min="8" max="8" width="16.33203125" customWidth="1"/>
    <col min="9" max="9" width="3.83203125" bestFit="1" customWidth="1"/>
    <col min="10" max="10" width="14.5" style="118" customWidth="1"/>
    <col min="11" max="11" width="3.83203125" customWidth="1"/>
    <col min="12" max="12" width="12.83203125" bestFit="1" customWidth="1"/>
    <col min="13" max="13" width="3.83203125" customWidth="1"/>
    <col min="16" max="16" width="3" customWidth="1"/>
  </cols>
  <sheetData>
    <row r="1" spans="2:16" ht="5" customHeight="1"/>
    <row r="2" spans="2:16" ht="15" customHeight="1" thickBot="1">
      <c r="B2" s="202"/>
      <c r="C2" s="203"/>
      <c r="D2" s="203"/>
      <c r="E2" s="203"/>
      <c r="F2" s="203"/>
      <c r="G2" s="203"/>
      <c r="H2" s="203"/>
      <c r="I2" s="203"/>
      <c r="J2" s="204"/>
      <c r="K2" s="203"/>
      <c r="L2" s="203"/>
      <c r="M2" s="203"/>
      <c r="N2" s="203"/>
      <c r="O2" s="203"/>
      <c r="P2" s="205"/>
    </row>
    <row r="3" spans="2:16" ht="22" customHeight="1">
      <c r="B3" s="206"/>
      <c r="C3" s="183" t="s">
        <v>165</v>
      </c>
      <c r="D3" s="198" t="s">
        <v>196</v>
      </c>
      <c r="E3" s="198"/>
      <c r="F3" s="167"/>
      <c r="G3" s="199">
        <f>E10/4</f>
        <v>4.5</v>
      </c>
      <c r="H3" s="199"/>
      <c r="I3" s="199">
        <f>E14/2</f>
        <v>2.5</v>
      </c>
      <c r="J3" s="199"/>
      <c r="K3" s="199">
        <f>E17/4</f>
        <v>2</v>
      </c>
      <c r="L3" s="199"/>
      <c r="M3" s="200">
        <f>E22/3</f>
        <v>1.6666666666666667</v>
      </c>
      <c r="N3" s="201"/>
      <c r="O3" s="261" t="s">
        <v>172</v>
      </c>
      <c r="P3" s="207"/>
    </row>
    <row r="4" spans="2:16" ht="22" customHeight="1">
      <c r="B4" s="206"/>
      <c r="C4" s="184"/>
      <c r="D4" s="220" t="s">
        <v>164</v>
      </c>
      <c r="E4" s="166" t="s">
        <v>11</v>
      </c>
      <c r="F4" s="167"/>
      <c r="G4" s="168" t="s">
        <v>0</v>
      </c>
      <c r="H4" s="168"/>
      <c r="I4" s="168" t="s">
        <v>1</v>
      </c>
      <c r="J4" s="168"/>
      <c r="K4" s="168" t="s">
        <v>2</v>
      </c>
      <c r="L4" s="168"/>
      <c r="M4" s="169" t="s">
        <v>3</v>
      </c>
      <c r="N4" s="176"/>
      <c r="O4" s="262"/>
      <c r="P4" s="207"/>
    </row>
    <row r="5" spans="2:16" ht="20" customHeight="1">
      <c r="B5" s="206"/>
      <c r="C5" s="178">
        <f>G5+K5+G6+K6+M7+I5</f>
        <v>17.166666666666664</v>
      </c>
      <c r="D5" s="215" t="s">
        <v>123</v>
      </c>
      <c r="E5" s="28" t="s">
        <v>4</v>
      </c>
      <c r="F5" s="29"/>
      <c r="G5" s="83">
        <f>G3</f>
        <v>4.5</v>
      </c>
      <c r="H5" s="83"/>
      <c r="I5" s="170">
        <f>I3</f>
        <v>2.5</v>
      </c>
      <c r="J5" s="170"/>
      <c r="K5" s="83">
        <f>K3</f>
        <v>2</v>
      </c>
      <c r="L5" s="83"/>
      <c r="M5" s="180">
        <v>0</v>
      </c>
      <c r="N5" s="181"/>
      <c r="O5" s="178">
        <v>17.170000000000002</v>
      </c>
      <c r="P5" s="207"/>
    </row>
    <row r="6" spans="2:16" ht="20" customHeight="1">
      <c r="B6" s="206"/>
      <c r="C6" s="178"/>
      <c r="D6" s="216"/>
      <c r="E6" s="28" t="s">
        <v>5</v>
      </c>
      <c r="F6" s="29"/>
      <c r="G6" s="170">
        <f>G3</f>
        <v>4.5</v>
      </c>
      <c r="H6" s="170" t="str">
        <f>$D$9</f>
        <v>Dimension</v>
      </c>
      <c r="I6" s="161">
        <v>0</v>
      </c>
      <c r="J6" s="161"/>
      <c r="K6" s="83">
        <f>K3</f>
        <v>2</v>
      </c>
      <c r="L6" s="83"/>
      <c r="M6" s="163">
        <v>0</v>
      </c>
      <c r="N6" s="177"/>
      <c r="O6" s="178"/>
      <c r="P6" s="207"/>
    </row>
    <row r="7" spans="2:16" ht="20" customHeight="1" thickBot="1">
      <c r="B7" s="206"/>
      <c r="C7" s="179"/>
      <c r="D7" s="217"/>
      <c r="E7" s="28" t="s">
        <v>6</v>
      </c>
      <c r="F7" s="29"/>
      <c r="G7" s="161">
        <v>0</v>
      </c>
      <c r="H7" s="161">
        <v>0</v>
      </c>
      <c r="I7" s="161">
        <v>0</v>
      </c>
      <c r="J7" s="161"/>
      <c r="K7" s="161">
        <v>0</v>
      </c>
      <c r="L7" s="161"/>
      <c r="M7" s="141">
        <f>M3</f>
        <v>1.6666666666666667</v>
      </c>
      <c r="N7" s="182"/>
      <c r="O7" s="179"/>
      <c r="P7" s="207"/>
    </row>
    <row r="8" spans="2:16">
      <c r="B8" s="206"/>
      <c r="C8" s="208"/>
      <c r="D8" s="208"/>
      <c r="E8" s="208"/>
      <c r="F8" s="208"/>
      <c r="G8" s="208"/>
      <c r="H8" s="208"/>
      <c r="I8" s="208"/>
      <c r="J8" s="209"/>
      <c r="K8" s="208"/>
      <c r="L8" s="208"/>
      <c r="M8" s="208"/>
      <c r="N8" s="208"/>
      <c r="O8" s="208"/>
      <c r="P8" s="207"/>
    </row>
    <row r="9" spans="2:16" ht="20" customHeight="1">
      <c r="B9" s="206"/>
      <c r="C9" s="195" t="s">
        <v>173</v>
      </c>
      <c r="D9" s="195" t="s">
        <v>174</v>
      </c>
      <c r="E9" s="195" t="s">
        <v>175</v>
      </c>
      <c r="F9" s="195" t="s">
        <v>176</v>
      </c>
      <c r="G9" s="195" t="s">
        <v>175</v>
      </c>
      <c r="H9" s="208"/>
      <c r="I9" s="208"/>
      <c r="J9" s="209"/>
      <c r="K9" s="208"/>
      <c r="L9" s="208"/>
      <c r="M9" s="208"/>
      <c r="N9" s="208"/>
      <c r="O9" s="208"/>
      <c r="P9" s="207"/>
    </row>
    <row r="10" spans="2:16" ht="20" customHeight="1">
      <c r="B10" s="206"/>
      <c r="C10" s="125">
        <v>18</v>
      </c>
      <c r="D10" s="221" t="s">
        <v>0</v>
      </c>
      <c r="E10" s="125">
        <f>G10+G11+G12+I11+I12</f>
        <v>18</v>
      </c>
      <c r="F10" s="82" t="s">
        <v>27</v>
      </c>
      <c r="G10" s="130">
        <f>Users_Survey!E4+Users_Survey!E5</f>
        <v>1</v>
      </c>
      <c r="H10" s="208"/>
      <c r="I10" s="208"/>
      <c r="J10" s="209"/>
      <c r="K10" s="208"/>
      <c r="L10" s="208"/>
      <c r="M10" s="208"/>
      <c r="N10" s="208"/>
      <c r="O10" s="208"/>
      <c r="P10" s="207"/>
    </row>
    <row r="11" spans="2:16" ht="36" customHeight="1">
      <c r="B11" s="206"/>
      <c r="C11" s="126"/>
      <c r="D11" s="222"/>
      <c r="E11" s="126"/>
      <c r="F11" s="83" t="s">
        <v>28</v>
      </c>
      <c r="G11" s="130">
        <f>Users_Survey!E6+Users_Survey!E7</f>
        <v>1</v>
      </c>
      <c r="H11" s="83" t="s">
        <v>29</v>
      </c>
      <c r="I11" s="130">
        <f>Users_Survey!E8</f>
        <v>1</v>
      </c>
      <c r="J11" s="209"/>
      <c r="K11" s="208"/>
      <c r="L11" s="208"/>
      <c r="M11" s="208"/>
      <c r="N11" s="208"/>
      <c r="O11" s="208"/>
      <c r="P11" s="207"/>
    </row>
    <row r="12" spans="2:16" ht="25" customHeight="1">
      <c r="B12" s="206"/>
      <c r="C12" s="127"/>
      <c r="D12" s="223"/>
      <c r="E12" s="127"/>
      <c r="F12" s="83"/>
      <c r="G12" s="162">
        <f>I11+I12</f>
        <v>8</v>
      </c>
      <c r="H12" s="83"/>
      <c r="I12" s="162">
        <f>G14+G15+G17+G18+G19</f>
        <v>7</v>
      </c>
      <c r="J12" s="209"/>
      <c r="K12" s="208"/>
      <c r="L12" s="208"/>
      <c r="M12" s="208"/>
      <c r="N12" s="208"/>
      <c r="O12" s="208"/>
      <c r="P12" s="207"/>
    </row>
    <row r="13" spans="2:16" ht="10" customHeight="1">
      <c r="B13" s="206"/>
      <c r="C13" s="208"/>
      <c r="D13" s="208"/>
      <c r="E13" s="208"/>
      <c r="F13" s="208"/>
      <c r="G13" s="208"/>
      <c r="H13" s="208"/>
      <c r="I13" s="208"/>
      <c r="J13" s="209"/>
      <c r="K13" s="208"/>
      <c r="L13" s="208"/>
      <c r="M13" s="208"/>
      <c r="N13" s="208"/>
      <c r="O13" s="208"/>
      <c r="P13" s="207"/>
    </row>
    <row r="14" spans="2:16" ht="20" customHeight="1">
      <c r="B14" s="206"/>
      <c r="C14" s="125">
        <v>5</v>
      </c>
      <c r="D14" s="221" t="s">
        <v>1</v>
      </c>
      <c r="E14" s="125">
        <f>G14+G15+I14+I15+K15</f>
        <v>5</v>
      </c>
      <c r="F14" s="83" t="s">
        <v>30</v>
      </c>
      <c r="G14" s="130">
        <f>Users_Survey!E9</f>
        <v>1</v>
      </c>
      <c r="H14" s="83" t="s">
        <v>31</v>
      </c>
      <c r="I14" s="130">
        <f>Users_Survey!E10</f>
        <v>1</v>
      </c>
      <c r="J14" s="208"/>
      <c r="K14" s="208"/>
      <c r="L14" s="208"/>
      <c r="M14" s="208"/>
      <c r="N14" s="208"/>
      <c r="O14" s="208"/>
      <c r="P14" s="207"/>
    </row>
    <row r="15" spans="2:16" ht="34" customHeight="1">
      <c r="B15" s="206"/>
      <c r="C15" s="127"/>
      <c r="D15" s="223"/>
      <c r="E15" s="127"/>
      <c r="F15" s="83"/>
      <c r="G15" s="162">
        <f>I14:I15</f>
        <v>1</v>
      </c>
      <c r="H15" s="83"/>
      <c r="I15" s="162">
        <f>K15</f>
        <v>1</v>
      </c>
      <c r="J15" s="86" t="s">
        <v>32</v>
      </c>
      <c r="K15" s="130">
        <f>Users_Survey!E11</f>
        <v>1</v>
      </c>
      <c r="L15" s="208"/>
      <c r="M15" s="208"/>
      <c r="N15" s="208"/>
      <c r="O15" s="208"/>
      <c r="P15" s="207"/>
    </row>
    <row r="16" spans="2:16" ht="10" customHeight="1">
      <c r="B16" s="206"/>
      <c r="C16" s="208"/>
      <c r="D16" s="208"/>
      <c r="E16" s="208"/>
      <c r="F16" s="208"/>
      <c r="G16" s="208"/>
      <c r="H16" s="208"/>
      <c r="I16" s="208"/>
      <c r="J16" s="209"/>
      <c r="K16" s="208"/>
      <c r="L16" s="208"/>
      <c r="M16" s="208"/>
      <c r="N16" s="208"/>
      <c r="O16" s="208"/>
      <c r="P16" s="207"/>
    </row>
    <row r="17" spans="2:16" ht="20" customHeight="1">
      <c r="B17" s="206"/>
      <c r="C17" s="125">
        <v>8</v>
      </c>
      <c r="D17" s="221" t="s">
        <v>2</v>
      </c>
      <c r="E17" s="125">
        <f>G17+G18+G19+I19+I20</f>
        <v>8</v>
      </c>
      <c r="F17" s="16" t="s">
        <v>33</v>
      </c>
      <c r="G17" s="130">
        <f>Users_Survey!E12</f>
        <v>1</v>
      </c>
      <c r="H17" s="208"/>
      <c r="I17" s="208"/>
      <c r="J17" s="209"/>
      <c r="K17" s="208"/>
      <c r="L17" s="208"/>
      <c r="M17" s="208"/>
      <c r="N17" s="208"/>
      <c r="O17" s="208"/>
      <c r="P17" s="207"/>
    </row>
    <row r="18" spans="2:16" ht="20" customHeight="1">
      <c r="B18" s="206"/>
      <c r="C18" s="126"/>
      <c r="D18" s="222"/>
      <c r="E18" s="126"/>
      <c r="F18" s="122" t="s">
        <v>34</v>
      </c>
      <c r="G18" s="130">
        <f>Users_Survey!E13</f>
        <v>1</v>
      </c>
      <c r="H18" s="98"/>
      <c r="I18" s="154"/>
      <c r="J18" s="209"/>
      <c r="K18" s="208"/>
      <c r="L18" s="208"/>
      <c r="M18" s="208"/>
      <c r="N18" s="208"/>
      <c r="O18" s="208"/>
      <c r="P18" s="207"/>
    </row>
    <row r="19" spans="2:16" ht="20" customHeight="1">
      <c r="B19" s="206"/>
      <c r="C19" s="126"/>
      <c r="D19" s="222"/>
      <c r="E19" s="126"/>
      <c r="F19" s="123"/>
      <c r="G19" s="171">
        <f>I19+I20</f>
        <v>3</v>
      </c>
      <c r="H19" s="153" t="s">
        <v>127</v>
      </c>
      <c r="I19" s="130">
        <f>Users_Survey!E14+Users_Survey!E15</f>
        <v>1</v>
      </c>
      <c r="J19" s="142" t="s">
        <v>36</v>
      </c>
      <c r="K19" s="83" t="s">
        <v>125</v>
      </c>
      <c r="L19" s="83"/>
      <c r="M19" s="130">
        <f>Users_Survey!E16</f>
        <v>1</v>
      </c>
      <c r="N19" s="208"/>
      <c r="O19" s="208"/>
      <c r="P19" s="207"/>
    </row>
    <row r="20" spans="2:16" ht="20" customHeight="1">
      <c r="B20" s="206"/>
      <c r="C20" s="127"/>
      <c r="D20" s="223"/>
      <c r="E20" s="127"/>
      <c r="F20" s="124"/>
      <c r="G20" s="172"/>
      <c r="H20" s="143"/>
      <c r="I20" s="162">
        <f>M19+M20</f>
        <v>2</v>
      </c>
      <c r="J20" s="143"/>
      <c r="K20" s="83" t="s">
        <v>126</v>
      </c>
      <c r="L20" s="83"/>
      <c r="M20" s="130">
        <f>Users_Survey!E17</f>
        <v>1</v>
      </c>
      <c r="N20" s="208"/>
      <c r="O20" s="208"/>
      <c r="P20" s="207"/>
    </row>
    <row r="21" spans="2:16" ht="10" customHeight="1">
      <c r="B21" s="206"/>
      <c r="C21" s="208"/>
      <c r="D21" s="210"/>
      <c r="E21" s="208"/>
      <c r="F21" s="208"/>
      <c r="G21" s="208"/>
      <c r="H21" s="208"/>
      <c r="I21" s="208"/>
      <c r="J21" s="209"/>
      <c r="K21" s="208"/>
      <c r="L21" s="208"/>
      <c r="M21" s="208"/>
      <c r="N21" s="208"/>
      <c r="O21" s="208"/>
      <c r="P21" s="207"/>
    </row>
    <row r="22" spans="2:16" ht="20" customHeight="1">
      <c r="B22" s="206"/>
      <c r="C22" s="125">
        <v>5</v>
      </c>
      <c r="D22" s="221" t="s">
        <v>3</v>
      </c>
      <c r="E22" s="125">
        <f>G23+G22</f>
        <v>5</v>
      </c>
      <c r="F22" s="122" t="s">
        <v>37</v>
      </c>
      <c r="G22" s="130">
        <f>Users_Survey!E18</f>
        <v>1</v>
      </c>
      <c r="H22" s="121" t="s">
        <v>38</v>
      </c>
      <c r="I22" s="130">
        <f>Users_Survey!E19</f>
        <v>1</v>
      </c>
      <c r="J22" s="209"/>
      <c r="K22" s="208"/>
      <c r="L22" s="208"/>
      <c r="M22" s="208"/>
      <c r="N22" s="208"/>
      <c r="O22" s="208"/>
      <c r="P22" s="207"/>
    </row>
    <row r="23" spans="2:16" ht="20" customHeight="1">
      <c r="B23" s="206"/>
      <c r="C23" s="126"/>
      <c r="D23" s="222"/>
      <c r="E23" s="126"/>
      <c r="F23" s="123"/>
      <c r="G23" s="173">
        <f>I22+I23+I24+I25</f>
        <v>4</v>
      </c>
      <c r="H23" s="121" t="s">
        <v>39</v>
      </c>
      <c r="I23" s="130">
        <f>Users_Survey!E20</f>
        <v>1</v>
      </c>
      <c r="J23" s="209"/>
      <c r="K23" s="208"/>
      <c r="L23" s="208"/>
      <c r="M23" s="208"/>
      <c r="N23" s="208"/>
      <c r="O23" s="208"/>
      <c r="P23" s="207"/>
    </row>
    <row r="24" spans="2:16" ht="20" customHeight="1">
      <c r="B24" s="206"/>
      <c r="C24" s="126"/>
      <c r="D24" s="222"/>
      <c r="E24" s="126"/>
      <c r="F24" s="123"/>
      <c r="G24" s="174"/>
      <c r="H24" s="121" t="s">
        <v>40</v>
      </c>
      <c r="I24" s="130">
        <f>Users_Survey!E21</f>
        <v>1</v>
      </c>
      <c r="J24" s="209"/>
      <c r="K24" s="208"/>
      <c r="L24" s="208"/>
      <c r="M24" s="208"/>
      <c r="N24" s="208"/>
      <c r="O24" s="208"/>
      <c r="P24" s="207"/>
    </row>
    <row r="25" spans="2:16" ht="20" customHeight="1">
      <c r="B25" s="206"/>
      <c r="C25" s="127"/>
      <c r="D25" s="223"/>
      <c r="E25" s="127"/>
      <c r="F25" s="124"/>
      <c r="G25" s="175"/>
      <c r="H25" s="121" t="s">
        <v>41</v>
      </c>
      <c r="I25" s="130">
        <f>Users_Survey!E22</f>
        <v>1</v>
      </c>
      <c r="J25" s="209"/>
      <c r="K25" s="208"/>
      <c r="L25" s="208"/>
      <c r="M25" s="208"/>
      <c r="N25" s="208"/>
      <c r="O25" s="208"/>
      <c r="P25" s="207"/>
    </row>
    <row r="26" spans="2:16" ht="16" thickBot="1">
      <c r="B26" s="206"/>
      <c r="C26" s="208"/>
      <c r="D26" s="208"/>
      <c r="E26" s="208"/>
      <c r="F26" s="208"/>
      <c r="G26" s="208"/>
      <c r="H26" s="208"/>
      <c r="I26" s="208"/>
      <c r="J26" s="209"/>
      <c r="K26" s="208"/>
      <c r="L26" s="208"/>
      <c r="M26" s="208"/>
      <c r="N26" s="208"/>
      <c r="O26" s="208"/>
      <c r="P26" s="207"/>
    </row>
    <row r="27" spans="2:16" ht="24" customHeight="1" thickBot="1">
      <c r="B27" s="206"/>
      <c r="C27" s="196">
        <v>6.6</v>
      </c>
      <c r="D27" s="197" t="s">
        <v>166</v>
      </c>
      <c r="E27" s="187">
        <f>G10+G17+M7+G22+I24+I25</f>
        <v>6.666666666666667</v>
      </c>
      <c r="F27" s="188"/>
      <c r="G27" s="208"/>
      <c r="H27" s="208"/>
      <c r="I27" s="208"/>
      <c r="J27" s="209"/>
      <c r="K27" s="208"/>
      <c r="L27" s="208"/>
      <c r="M27" s="208"/>
      <c r="N27" s="208"/>
      <c r="O27" s="208"/>
      <c r="P27" s="207"/>
    </row>
    <row r="28" spans="2:16">
      <c r="B28" s="211"/>
      <c r="C28" s="212"/>
      <c r="D28" s="212"/>
      <c r="E28" s="212"/>
      <c r="F28" s="212"/>
      <c r="G28" s="212"/>
      <c r="H28" s="212"/>
      <c r="I28" s="212"/>
      <c r="J28" s="213"/>
      <c r="K28" s="212"/>
      <c r="L28" s="212"/>
      <c r="M28" s="212"/>
      <c r="N28" s="212"/>
      <c r="O28" s="212"/>
      <c r="P28" s="214"/>
    </row>
  </sheetData>
  <mergeCells count="55">
    <mergeCell ref="E27:F27"/>
    <mergeCell ref="C10:C12"/>
    <mergeCell ref="C14:C15"/>
    <mergeCell ref="C17:C20"/>
    <mergeCell ref="C22:C25"/>
    <mergeCell ref="C5:C7"/>
    <mergeCell ref="C3:C4"/>
    <mergeCell ref="K19:L19"/>
    <mergeCell ref="K20:L20"/>
    <mergeCell ref="D22:D25"/>
    <mergeCell ref="E22:E25"/>
    <mergeCell ref="F22:F25"/>
    <mergeCell ref="G23:G25"/>
    <mergeCell ref="D17:D20"/>
    <mergeCell ref="E17:E20"/>
    <mergeCell ref="F18:F20"/>
    <mergeCell ref="G19:G20"/>
    <mergeCell ref="H19:H20"/>
    <mergeCell ref="J19:J20"/>
    <mergeCell ref="D10:D12"/>
    <mergeCell ref="E10:E12"/>
    <mergeCell ref="F11:F12"/>
    <mergeCell ref="H11:H12"/>
    <mergeCell ref="D14:D15"/>
    <mergeCell ref="E14:E15"/>
    <mergeCell ref="F14:F15"/>
    <mergeCell ref="H14:H15"/>
    <mergeCell ref="O5:O7"/>
    <mergeCell ref="E6:F6"/>
    <mergeCell ref="G6:H6"/>
    <mergeCell ref="I6:J6"/>
    <mergeCell ref="K6:L6"/>
    <mergeCell ref="M6:N6"/>
    <mergeCell ref="E7:F7"/>
    <mergeCell ref="G7:H7"/>
    <mergeCell ref="I7:J7"/>
    <mergeCell ref="K7:L7"/>
    <mergeCell ref="M4:N4"/>
    <mergeCell ref="D5:D7"/>
    <mergeCell ref="E5:F5"/>
    <mergeCell ref="G5:H5"/>
    <mergeCell ref="I5:J5"/>
    <mergeCell ref="K5:L5"/>
    <mergeCell ref="M5:N5"/>
    <mergeCell ref="M7:N7"/>
    <mergeCell ref="D3:F3"/>
    <mergeCell ref="G3:H3"/>
    <mergeCell ref="I3:J3"/>
    <mergeCell ref="K3:L3"/>
    <mergeCell ref="M3:N3"/>
    <mergeCell ref="O3:O4"/>
    <mergeCell ref="E4:F4"/>
    <mergeCell ref="G4:H4"/>
    <mergeCell ref="I4:J4"/>
    <mergeCell ref="K4:L4"/>
  </mergeCells>
  <conditionalFormatting sqref="I11">
    <cfRule type="cellIs" dxfId="68" priority="41" operator="equal">
      <formula>1</formula>
    </cfRule>
    <cfRule type="cellIs" dxfId="67" priority="44" operator="equal">
      <formula>0</formula>
    </cfRule>
  </conditionalFormatting>
  <conditionalFormatting sqref="G11">
    <cfRule type="cellIs" dxfId="66" priority="39" operator="equal">
      <formula>1</formula>
    </cfRule>
    <cfRule type="cellIs" dxfId="65" priority="40" operator="equal">
      <formula>0</formula>
    </cfRule>
  </conditionalFormatting>
  <conditionalFormatting sqref="G10">
    <cfRule type="cellIs" dxfId="64" priority="37" operator="equal">
      <formula>1</formula>
    </cfRule>
    <cfRule type="cellIs" dxfId="63" priority="38" operator="equal">
      <formula>0</formula>
    </cfRule>
  </conditionalFormatting>
  <conditionalFormatting sqref="G14">
    <cfRule type="cellIs" dxfId="62" priority="35" operator="equal">
      <formula>1</formula>
    </cfRule>
    <cfRule type="cellIs" dxfId="61" priority="36" operator="equal">
      <formula>0</formula>
    </cfRule>
  </conditionalFormatting>
  <conditionalFormatting sqref="I14">
    <cfRule type="cellIs" dxfId="60" priority="33" operator="equal">
      <formula>1</formula>
    </cfRule>
    <cfRule type="cellIs" dxfId="59" priority="34" operator="equal">
      <formula>0</formula>
    </cfRule>
  </conditionalFormatting>
  <conditionalFormatting sqref="K15">
    <cfRule type="cellIs" dxfId="58" priority="31" operator="equal">
      <formula>1</formula>
    </cfRule>
    <cfRule type="cellIs" dxfId="57" priority="32" operator="equal">
      <formula>0</formula>
    </cfRule>
  </conditionalFormatting>
  <conditionalFormatting sqref="M19">
    <cfRule type="cellIs" dxfId="56" priority="29" operator="equal">
      <formula>1</formula>
    </cfRule>
    <cfRule type="cellIs" dxfId="55" priority="30" operator="equal">
      <formula>0</formula>
    </cfRule>
  </conditionalFormatting>
  <conditionalFormatting sqref="M20">
    <cfRule type="cellIs" dxfId="54" priority="27" operator="equal">
      <formula>1</formula>
    </cfRule>
    <cfRule type="cellIs" dxfId="53" priority="28" operator="equal">
      <formula>0</formula>
    </cfRule>
  </conditionalFormatting>
  <conditionalFormatting sqref="I19">
    <cfRule type="cellIs" dxfId="52" priority="25" operator="equal">
      <formula>1</formula>
    </cfRule>
    <cfRule type="cellIs" dxfId="51" priority="26" operator="equal">
      <formula>0</formula>
    </cfRule>
  </conditionalFormatting>
  <conditionalFormatting sqref="G18">
    <cfRule type="cellIs" dxfId="50" priority="23" operator="equal">
      <formula>1</formula>
    </cfRule>
    <cfRule type="cellIs" dxfId="49" priority="24" operator="equal">
      <formula>0</formula>
    </cfRule>
  </conditionalFormatting>
  <conditionalFormatting sqref="G17">
    <cfRule type="cellIs" dxfId="48" priority="21" operator="equal">
      <formula>1</formula>
    </cfRule>
    <cfRule type="cellIs" dxfId="47" priority="22" operator="equal">
      <formula>0</formula>
    </cfRule>
  </conditionalFormatting>
  <conditionalFormatting sqref="G22">
    <cfRule type="cellIs" dxfId="46" priority="19" operator="equal">
      <formula>1</formula>
    </cfRule>
    <cfRule type="cellIs" dxfId="45" priority="20" operator="equal">
      <formula>0</formula>
    </cfRule>
  </conditionalFormatting>
  <conditionalFormatting sqref="I22">
    <cfRule type="cellIs" dxfId="44" priority="17" operator="equal">
      <formula>1</formula>
    </cfRule>
    <cfRule type="cellIs" dxfId="43" priority="18" operator="equal">
      <formula>0</formula>
    </cfRule>
  </conditionalFormatting>
  <conditionalFormatting sqref="I23">
    <cfRule type="cellIs" dxfId="42" priority="15" operator="equal">
      <formula>1</formula>
    </cfRule>
    <cfRule type="cellIs" dxfId="41" priority="16" operator="equal">
      <formula>0</formula>
    </cfRule>
  </conditionalFormatting>
  <conditionalFormatting sqref="I24">
    <cfRule type="cellIs" dxfId="40" priority="13" operator="equal">
      <formula>1</formula>
    </cfRule>
    <cfRule type="cellIs" dxfId="39" priority="14" operator="equal">
      <formula>0</formula>
    </cfRule>
  </conditionalFormatting>
  <conditionalFormatting sqref="I25">
    <cfRule type="cellIs" dxfId="38" priority="11" operator="equal">
      <formula>1</formula>
    </cfRule>
    <cfRule type="cellIs" dxfId="37" priority="12" operator="equal">
      <formula>0</formula>
    </cfRule>
  </conditionalFormatting>
  <conditionalFormatting sqref="E27:F27">
    <cfRule type="cellIs" dxfId="36" priority="2" operator="greaterThan">
      <formula>$C$27</formula>
    </cfRule>
  </conditionalFormatting>
  <conditionalFormatting sqref="C5:C7">
    <cfRule type="cellIs" dxfId="1" priority="1" operator="equal">
      <formula>$O$5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K6" sqref="K6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86.6640625" customWidth="1"/>
    <col min="4" max="4" width="13.6640625" style="1" customWidth="1"/>
    <col min="5" max="5" width="9.6640625" style="1" customWidth="1"/>
    <col min="6" max="6" width="21.33203125" bestFit="1" customWidth="1"/>
    <col min="7" max="7" width="3.83203125" customWidth="1"/>
  </cols>
  <sheetData>
    <row r="1" spans="1:7">
      <c r="A1" s="193"/>
      <c r="B1" s="193"/>
      <c r="C1" s="193"/>
      <c r="D1" s="193"/>
      <c r="E1" s="193"/>
      <c r="F1" s="193"/>
      <c r="G1" s="193"/>
    </row>
    <row r="2" spans="1:7">
      <c r="A2" s="193"/>
      <c r="B2" s="128" t="s">
        <v>161</v>
      </c>
      <c r="C2" s="128"/>
      <c r="D2" s="128"/>
      <c r="E2" s="128"/>
      <c r="F2" s="128"/>
      <c r="G2" s="193"/>
    </row>
    <row r="3" spans="1:7" ht="30">
      <c r="A3" s="193"/>
      <c r="B3" s="129" t="s">
        <v>132</v>
      </c>
      <c r="C3" s="129" t="s">
        <v>133</v>
      </c>
      <c r="D3" s="192" t="s">
        <v>170</v>
      </c>
      <c r="E3" s="192" t="s">
        <v>168</v>
      </c>
      <c r="F3" s="129" t="s">
        <v>167</v>
      </c>
      <c r="G3" s="193"/>
    </row>
    <row r="4" spans="1:7">
      <c r="A4" s="193"/>
      <c r="B4" s="4">
        <v>1</v>
      </c>
      <c r="C4" s="5" t="s">
        <v>134</v>
      </c>
      <c r="D4" s="4" t="s">
        <v>169</v>
      </c>
      <c r="E4" s="133">
        <f t="shared" ref="E4:E6" si="0">IF(D4="YES",0.5,0)</f>
        <v>0.5</v>
      </c>
      <c r="F4" s="5" t="s">
        <v>27</v>
      </c>
      <c r="G4" s="193"/>
    </row>
    <row r="5" spans="1:7">
      <c r="A5" s="193"/>
      <c r="B5" s="4">
        <f>B4+1</f>
        <v>2</v>
      </c>
      <c r="C5" s="5" t="s">
        <v>193</v>
      </c>
      <c r="D5" s="4" t="s">
        <v>169</v>
      </c>
      <c r="E5" s="133">
        <f t="shared" si="0"/>
        <v>0.5</v>
      </c>
      <c r="F5" s="5" t="s">
        <v>27</v>
      </c>
      <c r="G5" s="193"/>
    </row>
    <row r="6" spans="1:7">
      <c r="A6" s="193"/>
      <c r="B6" s="4">
        <f t="shared" ref="B6:B22" si="1">B5+1</f>
        <v>3</v>
      </c>
      <c r="C6" s="5" t="s">
        <v>146</v>
      </c>
      <c r="D6" s="4" t="s">
        <v>169</v>
      </c>
      <c r="E6" s="133">
        <f t="shared" si="0"/>
        <v>0.5</v>
      </c>
      <c r="F6" s="5" t="s">
        <v>28</v>
      </c>
      <c r="G6" s="193"/>
    </row>
    <row r="7" spans="1:7">
      <c r="A7" s="193"/>
      <c r="B7" s="4">
        <f t="shared" si="1"/>
        <v>4</v>
      </c>
      <c r="C7" s="189" t="s">
        <v>136</v>
      </c>
      <c r="D7" s="4" t="s">
        <v>169</v>
      </c>
      <c r="E7" s="133">
        <f>IF(D7="YES",0.5,0)</f>
        <v>0.5</v>
      </c>
      <c r="F7" s="5" t="s">
        <v>28</v>
      </c>
      <c r="G7" s="193"/>
    </row>
    <row r="8" spans="1:7">
      <c r="A8" s="193"/>
      <c r="B8" s="4">
        <f t="shared" si="1"/>
        <v>5</v>
      </c>
      <c r="C8" s="5" t="s">
        <v>194</v>
      </c>
      <c r="D8" s="4" t="s">
        <v>145</v>
      </c>
      <c r="E8" s="133">
        <f>IF(D8="NO",1,0)</f>
        <v>1</v>
      </c>
      <c r="F8" s="5" t="s">
        <v>29</v>
      </c>
      <c r="G8" s="193"/>
    </row>
    <row r="9" spans="1:7">
      <c r="A9" s="193"/>
      <c r="B9" s="4">
        <f t="shared" si="1"/>
        <v>6</v>
      </c>
      <c r="C9" s="5" t="s">
        <v>138</v>
      </c>
      <c r="D9" s="4" t="s">
        <v>169</v>
      </c>
      <c r="E9" s="133">
        <f>IF(D9="YES",1,0)</f>
        <v>1</v>
      </c>
      <c r="F9" s="5" t="s">
        <v>30</v>
      </c>
      <c r="G9" s="193"/>
    </row>
    <row r="10" spans="1:7">
      <c r="A10" s="193"/>
      <c r="B10" s="4">
        <f t="shared" si="1"/>
        <v>7</v>
      </c>
      <c r="C10" s="5" t="s">
        <v>137</v>
      </c>
      <c r="D10" s="4" t="s">
        <v>169</v>
      </c>
      <c r="E10" s="133">
        <f>IF(D10="YES",1,0)</f>
        <v>1</v>
      </c>
      <c r="F10" s="5" t="s">
        <v>31</v>
      </c>
      <c r="G10" s="193"/>
    </row>
    <row r="11" spans="1:7">
      <c r="A11" s="193"/>
      <c r="B11" s="4">
        <f t="shared" si="1"/>
        <v>8</v>
      </c>
      <c r="C11" s="5" t="s">
        <v>148</v>
      </c>
      <c r="D11" s="4" t="s">
        <v>169</v>
      </c>
      <c r="E11" s="133">
        <f>IF(D11="YES",1,0)</f>
        <v>1</v>
      </c>
      <c r="F11" s="5" t="s">
        <v>32</v>
      </c>
      <c r="G11" s="193"/>
    </row>
    <row r="12" spans="1:7">
      <c r="A12" s="193"/>
      <c r="B12" s="4">
        <f t="shared" si="1"/>
        <v>9</v>
      </c>
      <c r="C12" s="5" t="s">
        <v>178</v>
      </c>
      <c r="D12" s="4" t="s">
        <v>145</v>
      </c>
      <c r="E12" s="133">
        <f>IF(D12="NO",1,0)</f>
        <v>1</v>
      </c>
      <c r="F12" s="5" t="s">
        <v>147</v>
      </c>
      <c r="G12" s="193"/>
    </row>
    <row r="13" spans="1:7">
      <c r="A13" s="193"/>
      <c r="B13" s="4">
        <f t="shared" si="1"/>
        <v>10</v>
      </c>
      <c r="C13" s="5" t="s">
        <v>177</v>
      </c>
      <c r="D13" s="4" t="s">
        <v>169</v>
      </c>
      <c r="E13" s="133">
        <f>IF(D13="YES",1,0)</f>
        <v>1</v>
      </c>
      <c r="F13" s="5" t="s">
        <v>34</v>
      </c>
      <c r="G13" s="193"/>
    </row>
    <row r="14" spans="1:7">
      <c r="A14" s="193"/>
      <c r="B14" s="4">
        <f t="shared" si="1"/>
        <v>11</v>
      </c>
      <c r="C14" s="190" t="s">
        <v>139</v>
      </c>
      <c r="D14" s="4" t="s">
        <v>169</v>
      </c>
      <c r="E14" s="133">
        <f>IF(D14="YES",0.5,0)</f>
        <v>0.5</v>
      </c>
      <c r="F14" s="5" t="s">
        <v>127</v>
      </c>
      <c r="G14" s="193"/>
    </row>
    <row r="15" spans="1:7">
      <c r="A15" s="193"/>
      <c r="B15" s="4">
        <f t="shared" si="1"/>
        <v>12</v>
      </c>
      <c r="C15" s="5" t="s">
        <v>135</v>
      </c>
      <c r="D15" s="4" t="s">
        <v>169</v>
      </c>
      <c r="E15" s="133">
        <f>IF(D15="YES",0.5,0)</f>
        <v>0.5</v>
      </c>
      <c r="F15" s="5" t="s">
        <v>127</v>
      </c>
      <c r="G15" s="193"/>
    </row>
    <row r="16" spans="1:7">
      <c r="A16" s="193"/>
      <c r="B16" s="4">
        <f t="shared" si="1"/>
        <v>13</v>
      </c>
      <c r="C16" s="5" t="s">
        <v>141</v>
      </c>
      <c r="D16" s="4" t="s">
        <v>169</v>
      </c>
      <c r="E16" s="133">
        <f>IF(D16="YES",1,0)</f>
        <v>1</v>
      </c>
      <c r="F16" s="5" t="s">
        <v>125</v>
      </c>
      <c r="G16" s="193"/>
    </row>
    <row r="17" spans="1:7">
      <c r="A17" s="193"/>
      <c r="B17" s="4">
        <f t="shared" si="1"/>
        <v>14</v>
      </c>
      <c r="C17" s="5" t="s">
        <v>140</v>
      </c>
      <c r="D17" s="4" t="s">
        <v>169</v>
      </c>
      <c r="E17" s="133">
        <f>IF(D17="YES",1,0)</f>
        <v>1</v>
      </c>
      <c r="F17" s="5" t="s">
        <v>126</v>
      </c>
      <c r="G17" s="193"/>
    </row>
    <row r="18" spans="1:7">
      <c r="A18" s="193"/>
      <c r="B18" s="4">
        <f t="shared" si="1"/>
        <v>15</v>
      </c>
      <c r="C18" s="5" t="s">
        <v>192</v>
      </c>
      <c r="D18" s="4" t="s">
        <v>169</v>
      </c>
      <c r="E18" s="133">
        <f>IF(D18="YES",1,0)</f>
        <v>1</v>
      </c>
      <c r="F18" s="5" t="s">
        <v>37</v>
      </c>
      <c r="G18" s="193"/>
    </row>
    <row r="19" spans="1:7">
      <c r="A19" s="193"/>
      <c r="B19" s="4">
        <f t="shared" si="1"/>
        <v>16</v>
      </c>
      <c r="C19" s="5" t="s">
        <v>149</v>
      </c>
      <c r="D19" s="4" t="s">
        <v>169</v>
      </c>
      <c r="E19" s="133">
        <f>IF(D19="YES",1,0)</f>
        <v>1</v>
      </c>
      <c r="F19" s="5" t="s">
        <v>38</v>
      </c>
      <c r="G19" s="193"/>
    </row>
    <row r="20" spans="1:7">
      <c r="A20" s="193"/>
      <c r="B20" s="4">
        <f t="shared" si="1"/>
        <v>17</v>
      </c>
      <c r="C20" s="5" t="s">
        <v>142</v>
      </c>
      <c r="D20" s="4" t="s">
        <v>169</v>
      </c>
      <c r="E20" s="133">
        <f>IF(D20="YES",1,0)</f>
        <v>1</v>
      </c>
      <c r="F20" s="5" t="s">
        <v>39</v>
      </c>
      <c r="G20" s="193"/>
    </row>
    <row r="21" spans="1:7">
      <c r="A21" s="193"/>
      <c r="B21" s="4">
        <f t="shared" si="1"/>
        <v>18</v>
      </c>
      <c r="C21" s="5" t="s">
        <v>143</v>
      </c>
      <c r="D21" s="4" t="s">
        <v>145</v>
      </c>
      <c r="E21" s="133">
        <f>IF(D21="NO",1,0)</f>
        <v>1</v>
      </c>
      <c r="F21" s="5" t="s">
        <v>40</v>
      </c>
      <c r="G21" s="193"/>
    </row>
    <row r="22" spans="1:7">
      <c r="A22" s="193"/>
      <c r="B22" s="4">
        <f t="shared" si="1"/>
        <v>19</v>
      </c>
      <c r="C22" s="5" t="s">
        <v>144</v>
      </c>
      <c r="D22" s="4" t="s">
        <v>145</v>
      </c>
      <c r="E22" s="133">
        <f>IF(D22="NO",1,0)</f>
        <v>1</v>
      </c>
      <c r="F22" s="5" t="s">
        <v>41</v>
      </c>
      <c r="G22" s="193"/>
    </row>
    <row r="23" spans="1:7" ht="5" customHeight="1">
      <c r="A23" s="193"/>
      <c r="G23" s="193"/>
    </row>
    <row r="24" spans="1:7">
      <c r="A24" s="194"/>
      <c r="B24" s="26" t="s">
        <v>171</v>
      </c>
      <c r="C24" s="27"/>
      <c r="D24" s="27"/>
      <c r="E24" s="27"/>
      <c r="F24" s="7"/>
      <c r="G24" s="193"/>
    </row>
    <row r="25" spans="1:7">
      <c r="A25" s="193"/>
      <c r="B25" s="193"/>
      <c r="C25" s="193"/>
      <c r="D25" s="193"/>
      <c r="E25" s="193"/>
      <c r="F25" s="193"/>
      <c r="G25" s="193"/>
    </row>
  </sheetData>
  <mergeCells count="6">
    <mergeCell ref="B2:F2"/>
    <mergeCell ref="B24:F24"/>
    <mergeCell ref="A1:G1"/>
    <mergeCell ref="G2:G25"/>
    <mergeCell ref="A25:F25"/>
    <mergeCell ref="A2:A23"/>
  </mergeCells>
  <pageMargins left="0.75" right="0.75" top="1" bottom="1" header="0.5" footer="0.5"/>
  <pageSetup paperSize="9" orientation="portrait" horizontalDpi="4294967292" verticalDpi="4294967292"/>
  <ignoredErrors>
    <ignoredError sqref="E4:E11 E13:E18 E19:E22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workbookViewId="0">
      <selection activeCell="O8" sqref="O8"/>
    </sheetView>
  </sheetViews>
  <sheetFormatPr baseColWidth="10" defaultRowHeight="15" x14ac:dyDescent="0"/>
  <cols>
    <col min="1" max="1" width="1" customWidth="1"/>
    <col min="2" max="2" width="2.33203125" customWidth="1"/>
    <col min="3" max="3" width="8.83203125" customWidth="1"/>
    <col min="4" max="4" width="14.5" customWidth="1"/>
    <col min="5" max="5" width="6" bestFit="1" customWidth="1"/>
    <col min="6" max="6" width="15" customWidth="1"/>
    <col min="7" max="7" width="6" bestFit="1" customWidth="1"/>
    <col min="8" max="8" width="16.33203125" customWidth="1"/>
    <col min="9" max="9" width="3.83203125" bestFit="1" customWidth="1"/>
    <col min="10" max="10" width="14.5" style="118" customWidth="1"/>
    <col min="11" max="11" width="3.83203125" customWidth="1"/>
    <col min="12" max="12" width="12.83203125" bestFit="1" customWidth="1"/>
    <col min="13" max="13" width="3.83203125" customWidth="1"/>
    <col min="15" max="15" width="8.5" customWidth="1"/>
    <col min="16" max="16" width="3.83203125" customWidth="1"/>
  </cols>
  <sheetData>
    <row r="1" spans="2:16" ht="5" customHeight="1" thickBot="1"/>
    <row r="2" spans="2:16" ht="15" customHeight="1" thickBot="1">
      <c r="B2" s="227"/>
      <c r="C2" s="228"/>
      <c r="D2" s="228"/>
      <c r="E2" s="228"/>
      <c r="F2" s="228"/>
      <c r="G2" s="228"/>
      <c r="H2" s="228"/>
      <c r="I2" s="228"/>
      <c r="J2" s="229"/>
      <c r="K2" s="228"/>
      <c r="L2" s="228"/>
      <c r="M2" s="228"/>
      <c r="N2" s="228"/>
      <c r="O2" s="228"/>
      <c r="P2" s="230"/>
    </row>
    <row r="3" spans="2:16" ht="22" customHeight="1">
      <c r="B3" s="231"/>
      <c r="C3" s="185" t="s">
        <v>165</v>
      </c>
      <c r="D3" s="198" t="s">
        <v>196</v>
      </c>
      <c r="E3" s="198"/>
      <c r="F3" s="167"/>
      <c r="G3" s="199">
        <f>E10/4</f>
        <v>4.5</v>
      </c>
      <c r="H3" s="199"/>
      <c r="I3" s="199">
        <f>E14/2</f>
        <v>2.5</v>
      </c>
      <c r="J3" s="199"/>
      <c r="K3" s="199">
        <f>E17/4</f>
        <v>2</v>
      </c>
      <c r="L3" s="199"/>
      <c r="M3" s="218">
        <f>E22/3</f>
        <v>1.6666666666666667</v>
      </c>
      <c r="N3" s="219"/>
      <c r="O3" s="259" t="s">
        <v>172</v>
      </c>
      <c r="P3" s="233"/>
    </row>
    <row r="4" spans="2:16" ht="22" customHeight="1">
      <c r="B4" s="231"/>
      <c r="C4" s="186"/>
      <c r="D4" s="220" t="s">
        <v>164</v>
      </c>
      <c r="E4" s="166" t="s">
        <v>11</v>
      </c>
      <c r="F4" s="167"/>
      <c r="G4" s="168" t="s">
        <v>0</v>
      </c>
      <c r="H4" s="168"/>
      <c r="I4" s="168" t="s">
        <v>1</v>
      </c>
      <c r="J4" s="168"/>
      <c r="K4" s="168" t="s">
        <v>2</v>
      </c>
      <c r="L4" s="168"/>
      <c r="M4" s="169" t="s">
        <v>3</v>
      </c>
      <c r="N4" s="176"/>
      <c r="O4" s="260"/>
      <c r="P4" s="233"/>
    </row>
    <row r="5" spans="2:16" ht="20" customHeight="1">
      <c r="B5" s="231"/>
      <c r="C5" s="263">
        <f>G5+K5+M5+G6+I6+K6+M7</f>
        <v>18.833333333333332</v>
      </c>
      <c r="D5" s="234" t="s">
        <v>179</v>
      </c>
      <c r="E5" s="235" t="s">
        <v>7</v>
      </c>
      <c r="F5" s="236"/>
      <c r="G5" s="120">
        <f>G3</f>
        <v>4.5</v>
      </c>
      <c r="H5" s="120"/>
      <c r="I5" s="237">
        <v>0</v>
      </c>
      <c r="J5" s="237"/>
      <c r="K5" s="120">
        <f>K3</f>
        <v>2</v>
      </c>
      <c r="L5" s="120"/>
      <c r="M5" s="238">
        <f>M3</f>
        <v>1.6666666666666667</v>
      </c>
      <c r="N5" s="239"/>
      <c r="O5" s="240">
        <v>18</v>
      </c>
      <c r="P5" s="233"/>
    </row>
    <row r="6" spans="2:16" ht="20" customHeight="1">
      <c r="B6" s="231"/>
      <c r="C6" s="263"/>
      <c r="D6" s="241"/>
      <c r="E6" s="235" t="s">
        <v>8</v>
      </c>
      <c r="F6" s="236"/>
      <c r="G6" s="242">
        <f>G3</f>
        <v>4.5</v>
      </c>
      <c r="H6" s="242" t="str">
        <f>$D$9</f>
        <v>Dimension</v>
      </c>
      <c r="I6" s="120">
        <f>I3</f>
        <v>2.5</v>
      </c>
      <c r="J6" s="120"/>
      <c r="K6" s="120">
        <f>K3</f>
        <v>2</v>
      </c>
      <c r="L6" s="120"/>
      <c r="M6" s="243">
        <v>0</v>
      </c>
      <c r="N6" s="244"/>
      <c r="O6" s="240"/>
      <c r="P6" s="233"/>
    </row>
    <row r="7" spans="2:16" ht="20" customHeight="1" thickBot="1">
      <c r="B7" s="231"/>
      <c r="C7" s="264"/>
      <c r="D7" s="245"/>
      <c r="E7" s="235" t="s">
        <v>86</v>
      </c>
      <c r="F7" s="236"/>
      <c r="G7" s="237">
        <v>0</v>
      </c>
      <c r="H7" s="237">
        <v>0</v>
      </c>
      <c r="I7" s="237">
        <v>0</v>
      </c>
      <c r="J7" s="237"/>
      <c r="K7" s="237">
        <v>0</v>
      </c>
      <c r="L7" s="237"/>
      <c r="M7" s="238">
        <f>M3</f>
        <v>1.6666666666666667</v>
      </c>
      <c r="N7" s="239"/>
      <c r="O7" s="246"/>
      <c r="P7" s="233"/>
    </row>
    <row r="8" spans="2:16">
      <c r="B8" s="231"/>
      <c r="C8" s="208"/>
      <c r="D8" s="208"/>
      <c r="E8" s="208"/>
      <c r="F8" s="208"/>
      <c r="G8" s="208"/>
      <c r="H8" s="208"/>
      <c r="I8" s="208"/>
      <c r="J8" s="209"/>
      <c r="K8" s="208"/>
      <c r="L8" s="208"/>
      <c r="M8" s="208"/>
      <c r="N8" s="208"/>
      <c r="O8" s="208"/>
      <c r="P8" s="233"/>
    </row>
    <row r="9" spans="2:16" ht="20" customHeight="1">
      <c r="B9" s="231"/>
      <c r="C9" s="195" t="s">
        <v>173</v>
      </c>
      <c r="D9" s="195" t="s">
        <v>174</v>
      </c>
      <c r="E9" s="195" t="s">
        <v>175</v>
      </c>
      <c r="F9" s="195" t="s">
        <v>176</v>
      </c>
      <c r="G9" s="195" t="s">
        <v>175</v>
      </c>
      <c r="H9" s="208"/>
      <c r="I9" s="208"/>
      <c r="J9" s="209"/>
      <c r="K9" s="208"/>
      <c r="L9" s="208"/>
      <c r="M9" s="208"/>
      <c r="N9" s="208"/>
      <c r="O9" s="208"/>
      <c r="P9" s="233"/>
    </row>
    <row r="10" spans="2:16" ht="20" customHeight="1">
      <c r="B10" s="231"/>
      <c r="C10" s="232">
        <v>18</v>
      </c>
      <c r="D10" s="221" t="s">
        <v>0</v>
      </c>
      <c r="E10" s="164">
        <f>G10+G11+G12+I11+I12</f>
        <v>18</v>
      </c>
      <c r="F10" s="160" t="s">
        <v>27</v>
      </c>
      <c r="G10" s="147">
        <f>Providers_Survey!E4</f>
        <v>1</v>
      </c>
      <c r="H10" s="208"/>
      <c r="I10" s="208"/>
      <c r="J10" s="209"/>
      <c r="K10" s="208"/>
      <c r="L10" s="208"/>
      <c r="M10" s="208"/>
      <c r="N10" s="208"/>
      <c r="O10" s="208"/>
      <c r="P10" s="233"/>
    </row>
    <row r="11" spans="2:16" ht="36" customHeight="1">
      <c r="B11" s="231"/>
      <c r="C11" s="232"/>
      <c r="D11" s="222"/>
      <c r="E11" s="247"/>
      <c r="F11" s="120" t="s">
        <v>28</v>
      </c>
      <c r="G11" s="147">
        <f>Providers_Survey!E5+Providers_Survey!E6+Providers_Survey!E7+Providers_Survey!E8</f>
        <v>1</v>
      </c>
      <c r="H11" s="120" t="s">
        <v>29</v>
      </c>
      <c r="I11" s="147">
        <f>Providers_Survey!E9</f>
        <v>1</v>
      </c>
      <c r="J11" s="209"/>
      <c r="K11" s="208"/>
      <c r="L11" s="208"/>
      <c r="M11" s="208"/>
      <c r="N11" s="208"/>
      <c r="O11" s="208"/>
      <c r="P11" s="233"/>
    </row>
    <row r="12" spans="2:16" ht="25" customHeight="1">
      <c r="B12" s="231"/>
      <c r="C12" s="232"/>
      <c r="D12" s="223"/>
      <c r="E12" s="165"/>
      <c r="F12" s="120"/>
      <c r="G12" s="248">
        <f>I11+I12</f>
        <v>8</v>
      </c>
      <c r="H12" s="120"/>
      <c r="I12" s="248">
        <f>G14+G15+G17+G18+G19</f>
        <v>7</v>
      </c>
      <c r="J12" s="209"/>
      <c r="K12" s="208"/>
      <c r="L12" s="208"/>
      <c r="M12" s="208"/>
      <c r="N12" s="208"/>
      <c r="O12" s="208"/>
      <c r="P12" s="233"/>
    </row>
    <row r="13" spans="2:16" ht="10" customHeight="1">
      <c r="B13" s="231"/>
      <c r="C13" s="208"/>
      <c r="D13" s="208"/>
      <c r="E13" s="208"/>
      <c r="F13" s="208"/>
      <c r="G13" s="208"/>
      <c r="H13" s="208"/>
      <c r="I13" s="208"/>
      <c r="J13" s="209"/>
      <c r="K13" s="208"/>
      <c r="L13" s="208"/>
      <c r="M13" s="208"/>
      <c r="N13" s="208"/>
      <c r="O13" s="208"/>
      <c r="P13" s="233"/>
    </row>
    <row r="14" spans="2:16" ht="20" customHeight="1">
      <c r="B14" s="231"/>
      <c r="C14" s="232">
        <v>5</v>
      </c>
      <c r="D14" s="221" t="s">
        <v>1</v>
      </c>
      <c r="E14" s="164">
        <f>G14+G15+I14+I15+K15</f>
        <v>5</v>
      </c>
      <c r="F14" s="120" t="s">
        <v>30</v>
      </c>
      <c r="G14" s="147">
        <f>Providers_Survey!E10</f>
        <v>1</v>
      </c>
      <c r="H14" s="120" t="s">
        <v>31</v>
      </c>
      <c r="I14" s="147">
        <f>Providers_Survey!E11</f>
        <v>1</v>
      </c>
      <c r="J14" s="208"/>
      <c r="K14" s="208"/>
      <c r="L14" s="208"/>
      <c r="M14" s="208"/>
      <c r="N14" s="208"/>
      <c r="O14" s="208"/>
      <c r="P14" s="233"/>
    </row>
    <row r="15" spans="2:16" ht="34" customHeight="1">
      <c r="B15" s="231"/>
      <c r="C15" s="232"/>
      <c r="D15" s="223"/>
      <c r="E15" s="165"/>
      <c r="F15" s="120"/>
      <c r="G15" s="248">
        <f>I14:I15</f>
        <v>1</v>
      </c>
      <c r="H15" s="120"/>
      <c r="I15" s="248">
        <f>K15</f>
        <v>1</v>
      </c>
      <c r="J15" s="144" t="s">
        <v>32</v>
      </c>
      <c r="K15" s="147">
        <f>Providers_Survey!E12</f>
        <v>1</v>
      </c>
      <c r="L15" s="208"/>
      <c r="M15" s="208"/>
      <c r="N15" s="208"/>
      <c r="O15" s="208"/>
      <c r="P15" s="233"/>
    </row>
    <row r="16" spans="2:16" ht="10" customHeight="1">
      <c r="B16" s="231"/>
      <c r="C16" s="208"/>
      <c r="D16" s="208"/>
      <c r="E16" s="208"/>
      <c r="F16" s="208"/>
      <c r="G16" s="208"/>
      <c r="H16" s="208"/>
      <c r="I16" s="208"/>
      <c r="J16" s="209"/>
      <c r="K16" s="208"/>
      <c r="L16" s="208"/>
      <c r="M16" s="208"/>
      <c r="N16" s="208"/>
      <c r="O16" s="208"/>
      <c r="P16" s="233"/>
    </row>
    <row r="17" spans="2:16" ht="20" customHeight="1">
      <c r="B17" s="231"/>
      <c r="C17" s="232">
        <v>8</v>
      </c>
      <c r="D17" s="221" t="s">
        <v>2</v>
      </c>
      <c r="E17" s="164">
        <f>G17+G18+G19+I19+I20</f>
        <v>8</v>
      </c>
      <c r="F17" s="249" t="s">
        <v>33</v>
      </c>
      <c r="G17" s="147">
        <f>Providers_Survey!E13+Providers_Survey!E14+Providers_Survey!E15+Providers_Survey!E16+Providers_Survey!E17</f>
        <v>1</v>
      </c>
      <c r="H17" s="208"/>
      <c r="I17" s="208"/>
      <c r="J17" s="209"/>
      <c r="K17" s="208"/>
      <c r="L17" s="208"/>
      <c r="M17" s="208"/>
      <c r="N17" s="208"/>
      <c r="O17" s="208"/>
      <c r="P17" s="233"/>
    </row>
    <row r="18" spans="2:16" ht="20" customHeight="1">
      <c r="B18" s="231"/>
      <c r="C18" s="232"/>
      <c r="D18" s="222"/>
      <c r="E18" s="247"/>
      <c r="F18" s="148" t="s">
        <v>34</v>
      </c>
      <c r="G18" s="147">
        <f>Providers_Survey!E18+Providers_Survey!E19</f>
        <v>1</v>
      </c>
      <c r="H18" s="98"/>
      <c r="I18" s="154"/>
      <c r="J18" s="209"/>
      <c r="K18" s="208"/>
      <c r="L18" s="208"/>
      <c r="M18" s="208"/>
      <c r="N18" s="208"/>
      <c r="O18" s="208"/>
      <c r="P18" s="233"/>
    </row>
    <row r="19" spans="2:16" ht="20" customHeight="1">
      <c r="B19" s="231"/>
      <c r="C19" s="232"/>
      <c r="D19" s="222"/>
      <c r="E19" s="247"/>
      <c r="F19" s="149"/>
      <c r="G19" s="171">
        <f>I19+I20</f>
        <v>3</v>
      </c>
      <c r="H19" s="250" t="s">
        <v>127</v>
      </c>
      <c r="I19" s="147">
        <f>Providers_Survey!E20+Providers_Survey!E21</f>
        <v>1</v>
      </c>
      <c r="J19" s="145" t="s">
        <v>36</v>
      </c>
      <c r="K19" s="120" t="s">
        <v>125</v>
      </c>
      <c r="L19" s="120"/>
      <c r="M19" s="147">
        <f>Providers_Survey!E22</f>
        <v>1</v>
      </c>
      <c r="N19" s="208"/>
      <c r="O19" s="208"/>
      <c r="P19" s="233"/>
    </row>
    <row r="20" spans="2:16" ht="20" customHeight="1">
      <c r="B20" s="231"/>
      <c r="C20" s="232"/>
      <c r="D20" s="223"/>
      <c r="E20" s="165"/>
      <c r="F20" s="150"/>
      <c r="G20" s="172"/>
      <c r="H20" s="146"/>
      <c r="I20" s="248">
        <f>M19+M20</f>
        <v>2</v>
      </c>
      <c r="J20" s="146"/>
      <c r="K20" s="120" t="s">
        <v>126</v>
      </c>
      <c r="L20" s="120"/>
      <c r="M20" s="147">
        <f>Providers_Survey!E23</f>
        <v>1</v>
      </c>
      <c r="N20" s="208"/>
      <c r="O20" s="208"/>
      <c r="P20" s="233"/>
    </row>
    <row r="21" spans="2:16" ht="10" customHeight="1">
      <c r="B21" s="231"/>
      <c r="C21" s="208"/>
      <c r="D21" s="210"/>
      <c r="E21" s="208"/>
      <c r="F21" s="208"/>
      <c r="G21" s="208"/>
      <c r="H21" s="208"/>
      <c r="I21" s="208"/>
      <c r="J21" s="209"/>
      <c r="K21" s="208"/>
      <c r="L21" s="208"/>
      <c r="M21" s="208"/>
      <c r="N21" s="208"/>
      <c r="O21" s="208"/>
      <c r="P21" s="233"/>
    </row>
    <row r="22" spans="2:16" ht="20" customHeight="1">
      <c r="B22" s="231"/>
      <c r="C22" s="232">
        <v>5</v>
      </c>
      <c r="D22" s="221" t="s">
        <v>3</v>
      </c>
      <c r="E22" s="164">
        <f>G23+G22</f>
        <v>5</v>
      </c>
      <c r="F22" s="148" t="s">
        <v>37</v>
      </c>
      <c r="G22" s="147">
        <f>Providers_Survey!E24</f>
        <v>1</v>
      </c>
      <c r="H22" s="147" t="s">
        <v>38</v>
      </c>
      <c r="I22" s="147">
        <f>Providers_Survey!E25</f>
        <v>1</v>
      </c>
      <c r="J22" s="209"/>
      <c r="K22" s="208"/>
      <c r="L22" s="208"/>
      <c r="M22" s="208"/>
      <c r="N22" s="208"/>
      <c r="O22" s="208"/>
      <c r="P22" s="233"/>
    </row>
    <row r="23" spans="2:16" ht="20" customHeight="1">
      <c r="B23" s="231"/>
      <c r="C23" s="232"/>
      <c r="D23" s="222"/>
      <c r="E23" s="247"/>
      <c r="F23" s="149"/>
      <c r="G23" s="171">
        <f>I22+I23+I24+I25</f>
        <v>4</v>
      </c>
      <c r="H23" s="147" t="s">
        <v>39</v>
      </c>
      <c r="I23" s="147">
        <f>Providers_Survey!E26</f>
        <v>1</v>
      </c>
      <c r="J23" s="209"/>
      <c r="K23" s="208"/>
      <c r="L23" s="208"/>
      <c r="M23" s="208"/>
      <c r="N23" s="208"/>
      <c r="O23" s="208"/>
      <c r="P23" s="233"/>
    </row>
    <row r="24" spans="2:16" ht="20" customHeight="1">
      <c r="B24" s="231"/>
      <c r="C24" s="232"/>
      <c r="D24" s="222"/>
      <c r="E24" s="247"/>
      <c r="F24" s="149"/>
      <c r="G24" s="251"/>
      <c r="H24" s="147" t="s">
        <v>40</v>
      </c>
      <c r="I24" s="147">
        <f>Providers_Survey!E27</f>
        <v>1</v>
      </c>
      <c r="J24" s="209"/>
      <c r="K24" s="208"/>
      <c r="L24" s="208"/>
      <c r="M24" s="208"/>
      <c r="N24" s="208"/>
      <c r="O24" s="208"/>
      <c r="P24" s="233"/>
    </row>
    <row r="25" spans="2:16" ht="20" customHeight="1">
      <c r="B25" s="231"/>
      <c r="C25" s="232"/>
      <c r="D25" s="223"/>
      <c r="E25" s="165"/>
      <c r="F25" s="150"/>
      <c r="G25" s="172"/>
      <c r="H25" s="147" t="s">
        <v>41</v>
      </c>
      <c r="I25" s="147">
        <f>Providers_Survey!E28</f>
        <v>1</v>
      </c>
      <c r="J25" s="209"/>
      <c r="K25" s="208"/>
      <c r="L25" s="208"/>
      <c r="M25" s="208"/>
      <c r="N25" s="208"/>
      <c r="O25" s="208"/>
      <c r="P25" s="233"/>
    </row>
    <row r="26" spans="2:16" ht="16" thickBot="1">
      <c r="B26" s="231"/>
      <c r="C26" s="208"/>
      <c r="D26" s="208"/>
      <c r="E26" s="208"/>
      <c r="F26" s="208"/>
      <c r="G26" s="208"/>
      <c r="H26" s="208"/>
      <c r="I26" s="208"/>
      <c r="J26" s="209"/>
      <c r="K26" s="208"/>
      <c r="L26" s="208"/>
      <c r="M26" s="208"/>
      <c r="N26" s="208"/>
      <c r="O26" s="208"/>
      <c r="P26" s="233"/>
    </row>
    <row r="27" spans="2:16" ht="24" customHeight="1" thickBot="1">
      <c r="B27" s="231"/>
      <c r="C27" s="252">
        <v>6.6</v>
      </c>
      <c r="D27" s="252" t="s">
        <v>166</v>
      </c>
      <c r="E27" s="253">
        <f>G10+G17+G22+I24+I25+M7</f>
        <v>6.666666666666667</v>
      </c>
      <c r="F27" s="254"/>
      <c r="G27" s="208"/>
      <c r="H27" s="208"/>
      <c r="I27" s="208"/>
      <c r="J27" s="209"/>
      <c r="K27" s="208"/>
      <c r="L27" s="208"/>
      <c r="M27" s="208"/>
      <c r="N27" s="208"/>
      <c r="O27" s="208"/>
      <c r="P27" s="233"/>
    </row>
    <row r="28" spans="2:16" ht="16" thickBot="1">
      <c r="B28" s="255"/>
      <c r="C28" s="256"/>
      <c r="D28" s="256"/>
      <c r="E28" s="256"/>
      <c r="F28" s="256"/>
      <c r="G28" s="256"/>
      <c r="H28" s="256"/>
      <c r="I28" s="256"/>
      <c r="J28" s="257"/>
      <c r="K28" s="256"/>
      <c r="L28" s="256"/>
      <c r="M28" s="256"/>
      <c r="N28" s="256"/>
      <c r="O28" s="256"/>
      <c r="P28" s="258"/>
    </row>
  </sheetData>
  <mergeCells count="55">
    <mergeCell ref="E27:F27"/>
    <mergeCell ref="C10:C12"/>
    <mergeCell ref="C14:C15"/>
    <mergeCell ref="C17:C20"/>
    <mergeCell ref="C22:C25"/>
    <mergeCell ref="C5:C7"/>
    <mergeCell ref="C3:C4"/>
    <mergeCell ref="K19:L19"/>
    <mergeCell ref="K20:L20"/>
    <mergeCell ref="O3:O4"/>
    <mergeCell ref="O5:O7"/>
    <mergeCell ref="G3:H3"/>
    <mergeCell ref="I3:J3"/>
    <mergeCell ref="K3:L3"/>
    <mergeCell ref="M3:N3"/>
    <mergeCell ref="E4:F4"/>
    <mergeCell ref="D3:F3"/>
    <mergeCell ref="H19:H20"/>
    <mergeCell ref="J19:J20"/>
    <mergeCell ref="D22:D25"/>
    <mergeCell ref="F22:F25"/>
    <mergeCell ref="G23:G25"/>
    <mergeCell ref="E22:E25"/>
    <mergeCell ref="G19:G20"/>
    <mergeCell ref="D17:D20"/>
    <mergeCell ref="E17:E20"/>
    <mergeCell ref="E5:F5"/>
    <mergeCell ref="E6:F6"/>
    <mergeCell ref="E7:F7"/>
    <mergeCell ref="G5:H5"/>
    <mergeCell ref="G6:H6"/>
    <mergeCell ref="G7:H7"/>
    <mergeCell ref="D5:D7"/>
    <mergeCell ref="F18:F20"/>
    <mergeCell ref="G4:H4"/>
    <mergeCell ref="I5:J5"/>
    <mergeCell ref="I6:J6"/>
    <mergeCell ref="I7:J7"/>
    <mergeCell ref="I4:J4"/>
    <mergeCell ref="K4:L4"/>
    <mergeCell ref="K5:L5"/>
    <mergeCell ref="K6:L6"/>
    <mergeCell ref="K7:L7"/>
    <mergeCell ref="M5:N5"/>
    <mergeCell ref="M6:N6"/>
    <mergeCell ref="M7:N7"/>
    <mergeCell ref="M4:N4"/>
    <mergeCell ref="D10:D12"/>
    <mergeCell ref="E10:E12"/>
    <mergeCell ref="F11:F12"/>
    <mergeCell ref="H11:H12"/>
    <mergeCell ref="D14:D15"/>
    <mergeCell ref="E14:E15"/>
    <mergeCell ref="F14:F15"/>
    <mergeCell ref="H14:H15"/>
  </mergeCells>
  <conditionalFormatting sqref="G10">
    <cfRule type="cellIs" dxfId="205" priority="33" operator="equal">
      <formula>1</formula>
    </cfRule>
    <cfRule type="cellIs" dxfId="204" priority="34" operator="equal">
      <formula>0</formula>
    </cfRule>
  </conditionalFormatting>
  <conditionalFormatting sqref="G11">
    <cfRule type="cellIs" dxfId="203" priority="31" operator="equal">
      <formula>1</formula>
    </cfRule>
    <cfRule type="cellIs" dxfId="202" priority="32" operator="equal">
      <formula>0</formula>
    </cfRule>
  </conditionalFormatting>
  <conditionalFormatting sqref="I11">
    <cfRule type="cellIs" dxfId="201" priority="29" operator="equal">
      <formula>1</formula>
    </cfRule>
    <cfRule type="cellIs" dxfId="200" priority="30" operator="equal">
      <formula>0</formula>
    </cfRule>
  </conditionalFormatting>
  <conditionalFormatting sqref="K15">
    <cfRule type="cellIs" dxfId="199" priority="27" operator="equal">
      <formula>1</formula>
    </cfRule>
    <cfRule type="cellIs" dxfId="198" priority="28" operator="equal">
      <formula>0</formula>
    </cfRule>
  </conditionalFormatting>
  <conditionalFormatting sqref="I14">
    <cfRule type="cellIs" dxfId="197" priority="25" operator="equal">
      <formula>1</formula>
    </cfRule>
    <cfRule type="cellIs" dxfId="196" priority="26" operator="equal">
      <formula>0</formula>
    </cfRule>
  </conditionalFormatting>
  <conditionalFormatting sqref="G14">
    <cfRule type="cellIs" dxfId="195" priority="23" operator="equal">
      <formula>1</formula>
    </cfRule>
    <cfRule type="cellIs" dxfId="194" priority="24" operator="equal">
      <formula>0</formula>
    </cfRule>
  </conditionalFormatting>
  <conditionalFormatting sqref="G17">
    <cfRule type="cellIs" dxfId="193" priority="21" operator="equal">
      <formula>1</formula>
    </cfRule>
    <cfRule type="cellIs" dxfId="192" priority="22" operator="equal">
      <formula>0</formula>
    </cfRule>
  </conditionalFormatting>
  <conditionalFormatting sqref="G18">
    <cfRule type="cellIs" dxfId="191" priority="19" operator="equal">
      <formula>1</formula>
    </cfRule>
    <cfRule type="cellIs" dxfId="190" priority="20" operator="equal">
      <formula>0</formula>
    </cfRule>
  </conditionalFormatting>
  <conditionalFormatting sqref="I19">
    <cfRule type="cellIs" dxfId="189" priority="17" operator="equal">
      <formula>1</formula>
    </cfRule>
    <cfRule type="cellIs" dxfId="188" priority="18" operator="equal">
      <formula>0</formula>
    </cfRule>
  </conditionalFormatting>
  <conditionalFormatting sqref="M19">
    <cfRule type="cellIs" dxfId="187" priority="15" operator="equal">
      <formula>1</formula>
    </cfRule>
    <cfRule type="cellIs" dxfId="186" priority="16" operator="equal">
      <formula>0</formula>
    </cfRule>
  </conditionalFormatting>
  <conditionalFormatting sqref="M20">
    <cfRule type="cellIs" dxfId="185" priority="13" operator="equal">
      <formula>1</formula>
    </cfRule>
    <cfRule type="cellIs" dxfId="184" priority="14" operator="equal">
      <formula>0</formula>
    </cfRule>
  </conditionalFormatting>
  <conditionalFormatting sqref="I22">
    <cfRule type="cellIs" dxfId="183" priority="11" operator="equal">
      <formula>1</formula>
    </cfRule>
    <cfRule type="cellIs" dxfId="182" priority="12" operator="equal">
      <formula>0</formula>
    </cfRule>
  </conditionalFormatting>
  <conditionalFormatting sqref="I23">
    <cfRule type="cellIs" dxfId="181" priority="9" operator="equal">
      <formula>1</formula>
    </cfRule>
    <cfRule type="cellIs" dxfId="180" priority="10" operator="equal">
      <formula>0</formula>
    </cfRule>
  </conditionalFormatting>
  <conditionalFormatting sqref="I24">
    <cfRule type="cellIs" dxfId="179" priority="7" operator="equal">
      <formula>1</formula>
    </cfRule>
    <cfRule type="cellIs" dxfId="178" priority="8" operator="equal">
      <formula>0</formula>
    </cfRule>
  </conditionalFormatting>
  <conditionalFormatting sqref="I25">
    <cfRule type="cellIs" dxfId="177" priority="5" operator="equal">
      <formula>1</formula>
    </cfRule>
    <cfRule type="cellIs" dxfId="176" priority="6" operator="equal">
      <formula>0</formula>
    </cfRule>
  </conditionalFormatting>
  <conditionalFormatting sqref="G22">
    <cfRule type="cellIs" dxfId="175" priority="3" operator="equal">
      <formula>1</formula>
    </cfRule>
    <cfRule type="cellIs" dxfId="174" priority="4" operator="equal">
      <formula>0</formula>
    </cfRule>
  </conditionalFormatting>
  <conditionalFormatting sqref="E27:F27">
    <cfRule type="cellIs" dxfId="173" priority="2" operator="greaterThan">
      <formula>$C$27</formula>
    </cfRule>
  </conditionalFormatting>
  <conditionalFormatting sqref="C5:C7">
    <cfRule type="cellIs" dxfId="172" priority="1" operator="greaterThan">
      <formula>$O$5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E9" sqref="E9"/>
    </sheetView>
  </sheetViews>
  <sheetFormatPr baseColWidth="10" defaultRowHeight="15" x14ac:dyDescent="0"/>
  <cols>
    <col min="1" max="1" width="3.83203125" customWidth="1"/>
    <col min="2" max="2" width="4" style="1" customWidth="1"/>
    <col min="3" max="3" width="98.5" bestFit="1" customWidth="1"/>
    <col min="4" max="4" width="12.5" style="1" customWidth="1"/>
    <col min="5" max="5" width="10" style="1" customWidth="1"/>
    <col min="6" max="6" width="21.33203125" bestFit="1" customWidth="1"/>
    <col min="7" max="7" width="3.83203125" customWidth="1"/>
  </cols>
  <sheetData>
    <row r="1" spans="1:7">
      <c r="A1" s="193"/>
      <c r="B1" s="193"/>
      <c r="C1" s="193"/>
      <c r="D1" s="193"/>
      <c r="E1" s="193"/>
      <c r="F1" s="193"/>
      <c r="G1" s="193"/>
    </row>
    <row r="2" spans="1:7">
      <c r="A2" s="193"/>
      <c r="B2" s="191" t="s">
        <v>184</v>
      </c>
      <c r="C2" s="191"/>
      <c r="D2" s="191"/>
      <c r="E2" s="191"/>
      <c r="F2" s="191"/>
      <c r="G2" s="193"/>
    </row>
    <row r="3" spans="1:7" ht="30">
      <c r="A3" s="193"/>
      <c r="B3" s="192" t="s">
        <v>132</v>
      </c>
      <c r="C3" s="192" t="s">
        <v>133</v>
      </c>
      <c r="D3" s="192" t="s">
        <v>170</v>
      </c>
      <c r="E3" s="192" t="s">
        <v>168</v>
      </c>
      <c r="F3" s="192" t="s">
        <v>167</v>
      </c>
      <c r="G3" s="193"/>
    </row>
    <row r="4" spans="1:7">
      <c r="A4" s="193"/>
      <c r="B4" s="4">
        <v>1</v>
      </c>
      <c r="C4" s="5" t="s">
        <v>150</v>
      </c>
      <c r="D4" s="4" t="s">
        <v>169</v>
      </c>
      <c r="E4" s="133">
        <f>IF(D4="YES",1,0)</f>
        <v>1</v>
      </c>
      <c r="F4" s="5" t="s">
        <v>27</v>
      </c>
      <c r="G4" s="193"/>
    </row>
    <row r="5" spans="1:7">
      <c r="A5" s="193"/>
      <c r="B5" s="4">
        <f>B4+1</f>
        <v>2</v>
      </c>
      <c r="C5" s="5" t="s">
        <v>153</v>
      </c>
      <c r="D5" s="4" t="s">
        <v>169</v>
      </c>
      <c r="E5" s="133">
        <f>IF(D5="YES",0.25,0)</f>
        <v>0.25</v>
      </c>
      <c r="F5" s="5" t="s">
        <v>28</v>
      </c>
      <c r="G5" s="193"/>
    </row>
    <row r="6" spans="1:7">
      <c r="A6" s="193"/>
      <c r="B6" s="4">
        <f t="shared" ref="B6:B28" si="0">B5+1</f>
        <v>3</v>
      </c>
      <c r="C6" s="5" t="s">
        <v>152</v>
      </c>
      <c r="D6" s="4" t="s">
        <v>169</v>
      </c>
      <c r="E6" s="133">
        <f t="shared" ref="E6:E8" si="1">IF(D6="YES",0.25,0)</f>
        <v>0.25</v>
      </c>
      <c r="F6" s="5" t="s">
        <v>28</v>
      </c>
      <c r="G6" s="193"/>
    </row>
    <row r="7" spans="1:7">
      <c r="A7" s="193"/>
      <c r="B7" s="4">
        <f t="shared" si="0"/>
        <v>4</v>
      </c>
      <c r="C7" s="5" t="s">
        <v>151</v>
      </c>
      <c r="D7" s="4" t="s">
        <v>169</v>
      </c>
      <c r="E7" s="133">
        <f t="shared" si="1"/>
        <v>0.25</v>
      </c>
      <c r="F7" s="5" t="s">
        <v>28</v>
      </c>
      <c r="G7" s="193"/>
    </row>
    <row r="8" spans="1:7">
      <c r="A8" s="193"/>
      <c r="B8" s="4">
        <f t="shared" si="0"/>
        <v>5</v>
      </c>
      <c r="C8" s="5" t="s">
        <v>195</v>
      </c>
      <c r="D8" s="4" t="s">
        <v>169</v>
      </c>
      <c r="E8" s="133">
        <f t="shared" si="1"/>
        <v>0.25</v>
      </c>
      <c r="F8" s="5" t="s">
        <v>28</v>
      </c>
      <c r="G8" s="193"/>
    </row>
    <row r="9" spans="1:7">
      <c r="A9" s="193"/>
      <c r="B9" s="4">
        <f t="shared" si="0"/>
        <v>6</v>
      </c>
      <c r="C9" s="5" t="s">
        <v>180</v>
      </c>
      <c r="D9" s="4" t="s">
        <v>169</v>
      </c>
      <c r="E9" s="133">
        <f>IF(D9="YES",1,0)</f>
        <v>1</v>
      </c>
      <c r="F9" s="5" t="s">
        <v>29</v>
      </c>
      <c r="G9" s="193"/>
    </row>
    <row r="10" spans="1:7">
      <c r="A10" s="193"/>
      <c r="B10" s="4">
        <f t="shared" si="0"/>
        <v>7</v>
      </c>
      <c r="C10" s="5" t="s">
        <v>158</v>
      </c>
      <c r="D10" s="4" t="s">
        <v>169</v>
      </c>
      <c r="E10" s="133">
        <f>IF(D10="YES",1,0)</f>
        <v>1</v>
      </c>
      <c r="F10" s="5" t="s">
        <v>30</v>
      </c>
      <c r="G10" s="193"/>
    </row>
    <row r="11" spans="1:7">
      <c r="A11" s="193"/>
      <c r="B11" s="4">
        <f t="shared" si="0"/>
        <v>8</v>
      </c>
      <c r="C11" s="5" t="s">
        <v>159</v>
      </c>
      <c r="D11" s="4" t="s">
        <v>169</v>
      </c>
      <c r="E11" s="133">
        <f>IF(D11="YES",1,0)</f>
        <v>1</v>
      </c>
      <c r="F11" s="5" t="s">
        <v>31</v>
      </c>
      <c r="G11" s="193"/>
    </row>
    <row r="12" spans="1:7">
      <c r="A12" s="193"/>
      <c r="B12" s="4">
        <f t="shared" si="0"/>
        <v>9</v>
      </c>
      <c r="C12" s="5" t="s">
        <v>160</v>
      </c>
      <c r="D12" s="4" t="s">
        <v>169</v>
      </c>
      <c r="E12" s="133">
        <f>IF(D12="YES",1,0)</f>
        <v>1</v>
      </c>
      <c r="F12" s="5" t="s">
        <v>32</v>
      </c>
      <c r="G12" s="193"/>
    </row>
    <row r="13" spans="1:7">
      <c r="A13" s="193"/>
      <c r="B13" s="4">
        <f t="shared" si="0"/>
        <v>10</v>
      </c>
      <c r="C13" s="5" t="s">
        <v>181</v>
      </c>
      <c r="D13" s="4" t="s">
        <v>169</v>
      </c>
      <c r="E13" s="133">
        <f>IF(D13="YES",0.2,0)</f>
        <v>0.2</v>
      </c>
      <c r="F13" s="5" t="s">
        <v>147</v>
      </c>
      <c r="G13" s="193"/>
    </row>
    <row r="14" spans="1:7">
      <c r="A14" s="193"/>
      <c r="B14" s="4">
        <f t="shared" si="0"/>
        <v>11</v>
      </c>
      <c r="C14" s="5" t="s">
        <v>185</v>
      </c>
      <c r="D14" s="4" t="s">
        <v>169</v>
      </c>
      <c r="E14" s="133">
        <f t="shared" ref="E14:E18" si="2">IF(D14="YES",0.2,0)</f>
        <v>0.2</v>
      </c>
      <c r="F14" s="5" t="s">
        <v>147</v>
      </c>
      <c r="G14" s="193"/>
    </row>
    <row r="15" spans="1:7">
      <c r="A15" s="193"/>
      <c r="B15" s="4">
        <f t="shared" si="0"/>
        <v>12</v>
      </c>
      <c r="C15" s="5" t="s">
        <v>186</v>
      </c>
      <c r="D15" s="4" t="s">
        <v>169</v>
      </c>
      <c r="E15" s="133">
        <f t="shared" si="2"/>
        <v>0.2</v>
      </c>
      <c r="F15" s="5" t="s">
        <v>147</v>
      </c>
      <c r="G15" s="193"/>
    </row>
    <row r="16" spans="1:7">
      <c r="A16" s="193"/>
      <c r="B16" s="4">
        <f t="shared" si="0"/>
        <v>13</v>
      </c>
      <c r="C16" s="5" t="s">
        <v>187</v>
      </c>
      <c r="D16" s="4" t="s">
        <v>169</v>
      </c>
      <c r="E16" s="133">
        <f t="shared" si="2"/>
        <v>0.2</v>
      </c>
      <c r="F16" s="5" t="s">
        <v>147</v>
      </c>
      <c r="G16" s="193"/>
    </row>
    <row r="17" spans="1:7">
      <c r="A17" s="193"/>
      <c r="B17" s="4">
        <f t="shared" si="0"/>
        <v>14</v>
      </c>
      <c r="C17" s="5" t="s">
        <v>188</v>
      </c>
      <c r="D17" s="4" t="s">
        <v>169</v>
      </c>
      <c r="E17" s="133">
        <f t="shared" si="2"/>
        <v>0.2</v>
      </c>
      <c r="F17" s="5" t="s">
        <v>147</v>
      </c>
      <c r="G17" s="193"/>
    </row>
    <row r="18" spans="1:7">
      <c r="A18" s="193"/>
      <c r="B18" s="4">
        <f t="shared" si="0"/>
        <v>15</v>
      </c>
      <c r="C18" s="5" t="s">
        <v>189</v>
      </c>
      <c r="D18" s="4" t="s">
        <v>169</v>
      </c>
      <c r="E18" s="133">
        <f>IF(D18="YES",0.5,0)</f>
        <v>0.5</v>
      </c>
      <c r="F18" s="5" t="s">
        <v>34</v>
      </c>
      <c r="G18" s="193"/>
    </row>
    <row r="19" spans="1:7">
      <c r="A19" s="193"/>
      <c r="B19" s="4">
        <f t="shared" si="0"/>
        <v>16</v>
      </c>
      <c r="C19" s="5" t="s">
        <v>190</v>
      </c>
      <c r="D19" s="4" t="s">
        <v>169</v>
      </c>
      <c r="E19" s="133">
        <f t="shared" ref="E19:E21" si="3">IF(D19="YES",0.5,0)</f>
        <v>0.5</v>
      </c>
      <c r="F19" s="5" t="s">
        <v>34</v>
      </c>
      <c r="G19" s="193"/>
    </row>
    <row r="20" spans="1:7">
      <c r="A20" s="193"/>
      <c r="B20" s="4">
        <f t="shared" si="0"/>
        <v>17</v>
      </c>
      <c r="C20" s="5" t="s">
        <v>154</v>
      </c>
      <c r="D20" s="4" t="s">
        <v>169</v>
      </c>
      <c r="E20" s="133">
        <f t="shared" si="3"/>
        <v>0.5</v>
      </c>
      <c r="F20" s="5" t="s">
        <v>127</v>
      </c>
      <c r="G20" s="193"/>
    </row>
    <row r="21" spans="1:7">
      <c r="A21" s="193"/>
      <c r="B21" s="4">
        <f t="shared" si="0"/>
        <v>18</v>
      </c>
      <c r="C21" s="5" t="s">
        <v>155</v>
      </c>
      <c r="D21" s="4" t="s">
        <v>169</v>
      </c>
      <c r="E21" s="133">
        <f t="shared" si="3"/>
        <v>0.5</v>
      </c>
      <c r="F21" s="5" t="s">
        <v>127</v>
      </c>
      <c r="G21" s="193"/>
    </row>
    <row r="22" spans="1:7">
      <c r="A22" s="193"/>
      <c r="B22" s="4">
        <f t="shared" si="0"/>
        <v>19</v>
      </c>
      <c r="C22" s="5" t="s">
        <v>156</v>
      </c>
      <c r="D22" s="4" t="s">
        <v>169</v>
      </c>
      <c r="E22" s="133">
        <f>IF(D22="YES",1,0)</f>
        <v>1</v>
      </c>
      <c r="F22" s="5" t="s">
        <v>125</v>
      </c>
      <c r="G22" s="193"/>
    </row>
    <row r="23" spans="1:7">
      <c r="A23" s="193"/>
      <c r="B23" s="4">
        <f t="shared" si="0"/>
        <v>20</v>
      </c>
      <c r="C23" s="5" t="s">
        <v>157</v>
      </c>
      <c r="D23" s="4" t="s">
        <v>169</v>
      </c>
      <c r="E23" s="133">
        <f>IF(D23="YES",1,0)</f>
        <v>1</v>
      </c>
      <c r="F23" s="5" t="s">
        <v>126</v>
      </c>
      <c r="G23" s="193"/>
    </row>
    <row r="24" spans="1:7">
      <c r="A24" s="193"/>
      <c r="B24" s="4">
        <f t="shared" si="0"/>
        <v>21</v>
      </c>
      <c r="C24" s="5" t="s">
        <v>162</v>
      </c>
      <c r="D24" s="4" t="s">
        <v>169</v>
      </c>
      <c r="E24" s="133">
        <f>IF(D24="YES",1,0)</f>
        <v>1</v>
      </c>
      <c r="F24" s="5" t="s">
        <v>37</v>
      </c>
      <c r="G24" s="193"/>
    </row>
    <row r="25" spans="1:7">
      <c r="A25" s="193"/>
      <c r="B25" s="4">
        <f t="shared" si="0"/>
        <v>22</v>
      </c>
      <c r="C25" s="5" t="s">
        <v>163</v>
      </c>
      <c r="D25" s="4" t="s">
        <v>169</v>
      </c>
      <c r="E25" s="133">
        <f>IF(D25="YES",1,0)</f>
        <v>1</v>
      </c>
      <c r="F25" s="5" t="s">
        <v>38</v>
      </c>
      <c r="G25" s="193"/>
    </row>
    <row r="26" spans="1:7">
      <c r="A26" s="193"/>
      <c r="B26" s="4">
        <f t="shared" si="0"/>
        <v>23</v>
      </c>
      <c r="C26" s="5" t="s">
        <v>182</v>
      </c>
      <c r="D26" s="4" t="s">
        <v>169</v>
      </c>
      <c r="E26" s="133">
        <f>IF(D26="YES",1,0)</f>
        <v>1</v>
      </c>
      <c r="F26" s="5" t="s">
        <v>39</v>
      </c>
      <c r="G26" s="193"/>
    </row>
    <row r="27" spans="1:7">
      <c r="A27" s="193"/>
      <c r="B27" s="4">
        <f t="shared" si="0"/>
        <v>24</v>
      </c>
      <c r="C27" s="5" t="s">
        <v>191</v>
      </c>
      <c r="D27" s="4" t="s">
        <v>145</v>
      </c>
      <c r="E27" s="133">
        <f>IF(D27="NO",1,0)</f>
        <v>1</v>
      </c>
      <c r="F27" s="5" t="s">
        <v>40</v>
      </c>
      <c r="G27" s="193"/>
    </row>
    <row r="28" spans="1:7">
      <c r="A28" s="193"/>
      <c r="B28" s="4">
        <f t="shared" si="0"/>
        <v>25</v>
      </c>
      <c r="C28" s="5" t="s">
        <v>183</v>
      </c>
      <c r="D28" s="4" t="s">
        <v>169</v>
      </c>
      <c r="E28" s="133">
        <f>IF(D28="YES",1,0)</f>
        <v>1</v>
      </c>
      <c r="F28" s="5" t="s">
        <v>41</v>
      </c>
      <c r="G28" s="193"/>
    </row>
    <row r="29" spans="1:7" s="1" customFormat="1" ht="5" customHeight="1">
      <c r="A29" s="193"/>
      <c r="F29"/>
      <c r="G29" s="193"/>
    </row>
    <row r="30" spans="1:7" s="1" customFormat="1">
      <c r="A30" s="193"/>
      <c r="B30" s="224" t="s">
        <v>171</v>
      </c>
      <c r="C30" s="225"/>
      <c r="D30" s="225"/>
      <c r="E30" s="225"/>
      <c r="F30" s="226"/>
      <c r="G30" s="193"/>
    </row>
    <row r="31" spans="1:7" s="1" customFormat="1">
      <c r="A31" s="193"/>
      <c r="B31" s="193"/>
      <c r="C31" s="193"/>
      <c r="D31" s="193"/>
      <c r="E31" s="193"/>
      <c r="F31" s="193"/>
      <c r="G31" s="193"/>
    </row>
    <row r="32" spans="1:7" s="1" customFormat="1">
      <c r="F32"/>
      <c r="G32"/>
    </row>
    <row r="33" spans="3:7" s="1" customFormat="1">
      <c r="C33"/>
      <c r="F33"/>
      <c r="G33"/>
    </row>
    <row r="34" spans="3:7" s="1" customFormat="1">
      <c r="F34"/>
      <c r="G34"/>
    </row>
  </sheetData>
  <mergeCells count="6">
    <mergeCell ref="B2:F2"/>
    <mergeCell ref="B30:F30"/>
    <mergeCell ref="A2:A30"/>
    <mergeCell ref="A31:F31"/>
    <mergeCell ref="G2:G31"/>
    <mergeCell ref="A1:G1"/>
  </mergeCells>
  <pageMargins left="0.75" right="0.75" top="1" bottom="1" header="0.5" footer="0.5"/>
  <pageSetup paperSize="9" orientation="portrait" horizontalDpi="4294967292" verticalDpi="4294967292"/>
  <ignoredErrors>
    <ignoredError sqref="E4:E26 E2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3" sqref="B3:C9"/>
    </sheetView>
  </sheetViews>
  <sheetFormatPr baseColWidth="10" defaultRowHeight="15" x14ac:dyDescent="0"/>
  <cols>
    <col min="2" max="2" width="28.33203125" customWidth="1"/>
    <col min="3" max="3" width="36.83203125" customWidth="1"/>
  </cols>
  <sheetData>
    <row r="2" spans="1:4" ht="16" thickBot="1">
      <c r="A2" s="39"/>
      <c r="B2" s="39"/>
      <c r="C2" s="39"/>
      <c r="D2" s="39"/>
    </row>
    <row r="3" spans="1:4" ht="45" customHeight="1" thickBot="1">
      <c r="A3" s="39"/>
      <c r="B3" s="42" t="s">
        <v>13</v>
      </c>
      <c r="C3" s="43" t="s">
        <v>14</v>
      </c>
      <c r="D3" s="39"/>
    </row>
    <row r="4" spans="1:4" ht="26" customHeight="1" thickTop="1" thickBot="1">
      <c r="A4" s="39"/>
      <c r="B4" s="44" t="s">
        <v>15</v>
      </c>
      <c r="C4" s="45" t="s">
        <v>16</v>
      </c>
      <c r="D4" s="39"/>
    </row>
    <row r="5" spans="1:4" ht="26" customHeight="1" thickBot="1">
      <c r="A5" s="39"/>
      <c r="B5" s="44" t="s">
        <v>17</v>
      </c>
      <c r="C5" s="45" t="s">
        <v>18</v>
      </c>
      <c r="D5" s="39"/>
    </row>
    <row r="6" spans="1:4" ht="26" customHeight="1" thickBot="1">
      <c r="A6" s="39"/>
      <c r="B6" s="44" t="s">
        <v>19</v>
      </c>
      <c r="C6" s="45" t="s">
        <v>20</v>
      </c>
      <c r="D6" s="39"/>
    </row>
    <row r="7" spans="1:4" ht="26" customHeight="1" thickBot="1">
      <c r="A7" s="39"/>
      <c r="B7" s="44" t="s">
        <v>21</v>
      </c>
      <c r="C7" s="45" t="s">
        <v>22</v>
      </c>
      <c r="D7" s="39"/>
    </row>
    <row r="8" spans="1:4" ht="26" customHeight="1" thickBot="1">
      <c r="A8" s="39"/>
      <c r="B8" s="44" t="s">
        <v>23</v>
      </c>
      <c r="C8" s="45" t="s">
        <v>24</v>
      </c>
      <c r="D8" s="39"/>
    </row>
    <row r="9" spans="1:4" ht="26" customHeight="1" thickBot="1">
      <c r="A9" s="39"/>
      <c r="B9" s="46"/>
      <c r="C9" s="45" t="s">
        <v>25</v>
      </c>
      <c r="D9" s="39"/>
    </row>
    <row r="10" spans="1:4">
      <c r="A10" s="39"/>
      <c r="B10" s="39"/>
      <c r="C10" s="39"/>
      <c r="D10" s="39"/>
    </row>
    <row r="11" spans="1:4">
      <c r="A11" s="39"/>
      <c r="B11" s="39"/>
      <c r="C11" s="39"/>
      <c r="D11" s="3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zoomScale="125" zoomScaleNormal="125" zoomScalePageLayoutView="125" workbookViewId="0">
      <selection activeCell="E16" sqref="E16"/>
    </sheetView>
  </sheetViews>
  <sheetFormatPr baseColWidth="10" defaultRowHeight="15" x14ac:dyDescent="0"/>
  <cols>
    <col min="1" max="1" width="1.83203125" customWidth="1"/>
    <col min="2" max="2" width="5.6640625" customWidth="1"/>
    <col min="3" max="3" width="27.33203125" style="2" customWidth="1"/>
    <col min="4" max="4" width="15.5" customWidth="1"/>
    <col min="5" max="5" width="31.1640625" customWidth="1"/>
    <col min="6" max="6" width="18.33203125" customWidth="1"/>
    <col min="7" max="7" width="17.5" customWidth="1"/>
    <col min="8" max="8" width="6.1640625" customWidth="1"/>
    <col min="9" max="9" width="26.1640625" bestFit="1" customWidth="1"/>
  </cols>
  <sheetData>
    <row r="2" spans="2:8">
      <c r="B2" s="41"/>
      <c r="C2" s="40"/>
      <c r="D2" s="39"/>
      <c r="E2" s="39"/>
      <c r="F2" s="39"/>
      <c r="G2" s="39"/>
      <c r="H2" s="39"/>
    </row>
    <row r="3" spans="2:8" ht="24" customHeight="1">
      <c r="B3" s="39"/>
      <c r="C3" s="83" t="s">
        <v>26</v>
      </c>
      <c r="D3" s="29" t="s">
        <v>110</v>
      </c>
      <c r="E3" s="83"/>
      <c r="F3" s="83"/>
      <c r="G3" s="83"/>
      <c r="H3" s="39"/>
    </row>
    <row r="4" spans="2:8" ht="27" customHeight="1">
      <c r="B4" s="41"/>
      <c r="C4" s="83"/>
      <c r="D4" s="89" t="s">
        <v>0</v>
      </c>
      <c r="E4" s="82" t="s">
        <v>1</v>
      </c>
      <c r="F4" s="82" t="s">
        <v>2</v>
      </c>
      <c r="G4" s="82" t="s">
        <v>3</v>
      </c>
      <c r="H4" s="39"/>
    </row>
    <row r="5" spans="2:8" s="2" customFormat="1" ht="20" customHeight="1">
      <c r="B5" s="40"/>
      <c r="C5" s="91" t="s">
        <v>43</v>
      </c>
      <c r="D5" s="92" t="s">
        <v>47</v>
      </c>
      <c r="E5" s="93" t="s">
        <v>50</v>
      </c>
      <c r="F5" s="93" t="s">
        <v>10</v>
      </c>
      <c r="G5" s="94" t="s">
        <v>49</v>
      </c>
      <c r="H5" s="40"/>
    </row>
    <row r="6" spans="2:8" ht="20" customHeight="1">
      <c r="B6" s="41"/>
      <c r="C6" s="82" t="s">
        <v>44</v>
      </c>
      <c r="D6" s="95" t="s">
        <v>10</v>
      </c>
      <c r="E6" s="96" t="s">
        <v>52</v>
      </c>
      <c r="F6" s="96"/>
      <c r="G6" s="97"/>
      <c r="H6" s="39"/>
    </row>
    <row r="7" spans="2:8" ht="20" customHeight="1">
      <c r="B7" s="41"/>
      <c r="C7" s="88" t="s">
        <v>55</v>
      </c>
      <c r="D7" s="9"/>
      <c r="E7" s="10" t="s">
        <v>51</v>
      </c>
      <c r="F7" s="10" t="s">
        <v>56</v>
      </c>
      <c r="G7" s="11"/>
      <c r="H7" s="39"/>
    </row>
    <row r="8" spans="2:8" ht="20" customHeight="1">
      <c r="B8" s="39"/>
      <c r="C8" s="90" t="s">
        <v>58</v>
      </c>
      <c r="D8" s="95"/>
      <c r="E8" s="96" t="s">
        <v>75</v>
      </c>
      <c r="F8" s="96" t="s">
        <v>59</v>
      </c>
      <c r="G8" s="97"/>
      <c r="H8" s="39"/>
    </row>
    <row r="9" spans="2:8" ht="20" customHeight="1">
      <c r="B9" s="39"/>
      <c r="C9" s="88" t="s">
        <v>45</v>
      </c>
      <c r="D9" s="9" t="s">
        <v>10</v>
      </c>
      <c r="E9" s="10" t="s">
        <v>30</v>
      </c>
      <c r="F9" s="10"/>
      <c r="G9" s="11"/>
      <c r="H9" s="39"/>
    </row>
    <row r="10" spans="2:8" ht="20" customHeight="1">
      <c r="B10" s="39"/>
      <c r="C10" s="82" t="s">
        <v>57</v>
      </c>
      <c r="D10" s="95"/>
      <c r="E10" s="96" t="s">
        <v>69</v>
      </c>
      <c r="F10" s="96" t="s">
        <v>35</v>
      </c>
      <c r="G10" s="97" t="s">
        <v>10</v>
      </c>
      <c r="H10" s="39"/>
    </row>
    <row r="11" spans="2:8" ht="20" customHeight="1">
      <c r="B11" s="39"/>
      <c r="C11" s="88" t="s">
        <v>46</v>
      </c>
      <c r="D11" s="9" t="s">
        <v>27</v>
      </c>
      <c r="E11" s="10"/>
      <c r="F11" s="10" t="s">
        <v>10</v>
      </c>
      <c r="G11" s="11" t="s">
        <v>39</v>
      </c>
      <c r="H11" s="39"/>
    </row>
    <row r="12" spans="2:8" ht="20" customHeight="1">
      <c r="B12" s="39"/>
      <c r="C12" s="90" t="s">
        <v>60</v>
      </c>
      <c r="D12" s="95"/>
      <c r="E12" s="96" t="s">
        <v>73</v>
      </c>
      <c r="F12" s="96"/>
      <c r="G12" s="12" t="s">
        <v>61</v>
      </c>
      <c r="H12" s="39"/>
    </row>
    <row r="13" spans="2:8" ht="20" customHeight="1">
      <c r="B13" s="39"/>
      <c r="C13" s="88" t="s">
        <v>53</v>
      </c>
      <c r="D13" s="13"/>
      <c r="E13" s="14" t="s">
        <v>54</v>
      </c>
      <c r="F13" s="14"/>
      <c r="G13" s="15"/>
      <c r="H13" s="39"/>
    </row>
    <row r="14" spans="2:8" ht="23" customHeight="1">
      <c r="B14" s="39"/>
      <c r="C14" s="40"/>
      <c r="D14" s="40"/>
      <c r="E14" s="40" t="s">
        <v>76</v>
      </c>
      <c r="F14" s="40"/>
      <c r="G14" s="40"/>
      <c r="H14" s="39"/>
    </row>
    <row r="15" spans="2:8">
      <c r="C15" s="50"/>
      <c r="D15" s="2"/>
      <c r="E15" s="2"/>
      <c r="F15" s="2"/>
      <c r="G15" s="2"/>
    </row>
    <row r="16" spans="2:8">
      <c r="D16" s="2"/>
      <c r="E16" s="2"/>
      <c r="F16" s="2"/>
      <c r="G16" s="2"/>
    </row>
    <row r="17" spans="3:7">
      <c r="D17" s="2"/>
      <c r="E17" s="2"/>
      <c r="F17" s="2"/>
      <c r="G17" s="2"/>
    </row>
    <row r="18" spans="3:7">
      <c r="D18" s="2"/>
      <c r="E18" s="2"/>
      <c r="F18" s="2"/>
      <c r="G18" s="2"/>
    </row>
    <row r="19" spans="3:7">
      <c r="D19" s="2"/>
      <c r="E19" s="2"/>
      <c r="F19" s="2"/>
      <c r="G19" s="2"/>
    </row>
    <row r="20" spans="3:7">
      <c r="D20" s="2"/>
      <c r="E20" s="2"/>
      <c r="F20" s="2"/>
      <c r="G20" s="2"/>
    </row>
    <row r="21" spans="3:7">
      <c r="D21" s="2"/>
      <c r="E21" s="2"/>
      <c r="F21" s="2"/>
      <c r="G21" s="2"/>
    </row>
    <row r="22" spans="3:7">
      <c r="C22" s="52"/>
      <c r="D22" s="2"/>
      <c r="E22" s="2"/>
      <c r="F22" s="2"/>
      <c r="G22" s="2"/>
    </row>
    <row r="23" spans="3:7">
      <c r="C23" s="52"/>
      <c r="D23" s="2"/>
      <c r="E23" s="2"/>
      <c r="F23" s="2"/>
      <c r="G23" s="2"/>
    </row>
  </sheetData>
  <mergeCells count="2">
    <mergeCell ref="D3:G3"/>
    <mergeCell ref="C3:C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zoomScale="125" zoomScaleNormal="125" zoomScalePageLayoutView="125" workbookViewId="0">
      <selection activeCell="B15" sqref="B15"/>
    </sheetView>
  </sheetViews>
  <sheetFormatPr baseColWidth="10" defaultRowHeight="15" x14ac:dyDescent="0"/>
  <cols>
    <col min="2" max="2" width="13" customWidth="1"/>
    <col min="3" max="3" width="14" customWidth="1"/>
    <col min="4" max="4" width="28.33203125" customWidth="1"/>
    <col min="5" max="5" width="19.1640625" customWidth="1"/>
    <col min="6" max="6" width="15.6640625" customWidth="1"/>
  </cols>
  <sheetData>
    <row r="2" spans="1:7">
      <c r="A2" s="39"/>
      <c r="B2" s="39"/>
      <c r="C2" s="39"/>
      <c r="D2" s="39"/>
      <c r="E2" s="39"/>
      <c r="F2" s="39"/>
      <c r="G2" s="39"/>
    </row>
    <row r="3" spans="1:7">
      <c r="A3" s="39"/>
      <c r="B3" s="57" t="s">
        <v>62</v>
      </c>
      <c r="C3" s="58" t="s">
        <v>94</v>
      </c>
      <c r="D3" s="58"/>
      <c r="E3" s="58"/>
      <c r="F3" s="58"/>
      <c r="G3" s="39"/>
    </row>
    <row r="4" spans="1:7" ht="25" customHeight="1">
      <c r="A4" s="39"/>
      <c r="B4" s="57"/>
      <c r="C4" s="59" t="s">
        <v>0</v>
      </c>
      <c r="D4" s="59" t="s">
        <v>1</v>
      </c>
      <c r="E4" s="59" t="s">
        <v>2</v>
      </c>
      <c r="F4" s="59" t="s">
        <v>3</v>
      </c>
      <c r="G4" s="39"/>
    </row>
    <row r="5" spans="1:7" s="2" customFormat="1" ht="20" customHeight="1">
      <c r="A5" s="40"/>
      <c r="B5" s="53" t="s">
        <v>63</v>
      </c>
      <c r="C5" s="69"/>
      <c r="D5" s="70"/>
      <c r="E5" s="71" t="s">
        <v>10</v>
      </c>
      <c r="F5" s="72"/>
      <c r="G5" s="40"/>
    </row>
    <row r="6" spans="1:7" s="2" customFormat="1" ht="20" customHeight="1">
      <c r="A6" s="40"/>
      <c r="B6" s="60" t="s">
        <v>64</v>
      </c>
      <c r="C6" s="61"/>
      <c r="D6" s="62" t="s">
        <v>66</v>
      </c>
      <c r="E6" s="62" t="s">
        <v>42</v>
      </c>
      <c r="F6" s="63" t="s">
        <v>65</v>
      </c>
      <c r="G6" s="40"/>
    </row>
    <row r="7" spans="1:7" s="2" customFormat="1" ht="20" customHeight="1">
      <c r="A7" s="40"/>
      <c r="B7" s="73" t="s">
        <v>67</v>
      </c>
      <c r="C7" s="54"/>
      <c r="D7" s="74" t="s">
        <v>10</v>
      </c>
      <c r="E7" s="75"/>
      <c r="F7" s="56"/>
      <c r="G7" s="40"/>
    </row>
    <row r="8" spans="1:7" s="2" customFormat="1" ht="20" customHeight="1">
      <c r="A8" s="40"/>
      <c r="B8" s="60" t="s">
        <v>68</v>
      </c>
      <c r="C8" s="61"/>
      <c r="D8" s="62" t="s">
        <v>69</v>
      </c>
      <c r="E8" s="62" t="s">
        <v>70</v>
      </c>
      <c r="F8" s="64" t="s">
        <v>49</v>
      </c>
      <c r="G8" s="40"/>
    </row>
    <row r="9" spans="1:7" s="2" customFormat="1" ht="20" customHeight="1">
      <c r="A9" s="40"/>
      <c r="B9" s="76" t="s">
        <v>71</v>
      </c>
      <c r="C9" s="54"/>
      <c r="D9" s="55" t="s">
        <v>51</v>
      </c>
      <c r="E9" s="55" t="s">
        <v>56</v>
      </c>
      <c r="F9" s="56" t="s">
        <v>10</v>
      </c>
      <c r="G9" s="40"/>
    </row>
    <row r="10" spans="1:7" s="2" customFormat="1" ht="20" customHeight="1">
      <c r="A10" s="40"/>
      <c r="B10" s="60" t="s">
        <v>72</v>
      </c>
      <c r="C10" s="65"/>
      <c r="D10" s="66" t="s">
        <v>73</v>
      </c>
      <c r="E10" s="67" t="s">
        <v>86</v>
      </c>
      <c r="F10" s="68" t="s">
        <v>49</v>
      </c>
      <c r="G10" s="40"/>
    </row>
    <row r="11" spans="1:7">
      <c r="A11" s="39"/>
      <c r="B11" s="39"/>
      <c r="C11" s="39"/>
      <c r="D11" s="39"/>
      <c r="E11" s="39"/>
      <c r="F11" s="39"/>
      <c r="G11" s="39"/>
    </row>
    <row r="12" spans="1:7">
      <c r="A12" s="39"/>
      <c r="B12" s="39"/>
      <c r="C12" s="39"/>
      <c r="D12" s="39"/>
      <c r="E12" s="39"/>
      <c r="F12" s="39"/>
      <c r="G12" s="39"/>
    </row>
  </sheetData>
  <mergeCells count="2">
    <mergeCell ref="C3:F3"/>
    <mergeCell ref="B3:B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O1" sqref="O1"/>
    </sheetView>
  </sheetViews>
  <sheetFormatPr baseColWidth="10" defaultRowHeight="15" x14ac:dyDescent="0"/>
  <cols>
    <col min="1" max="1" width="2.83203125" customWidth="1"/>
    <col min="2" max="2" width="24.1640625" customWidth="1"/>
    <col min="3" max="3" width="13.83203125" customWidth="1"/>
    <col min="4" max="4" width="14" customWidth="1"/>
    <col min="5" max="5" width="13.6640625" customWidth="1"/>
    <col min="6" max="6" width="12.33203125" customWidth="1"/>
    <col min="7" max="7" width="11.5" customWidth="1"/>
    <col min="8" max="8" width="14" customWidth="1"/>
    <col min="9" max="9" width="11.83203125" customWidth="1"/>
    <col min="10" max="10" width="10.6640625" customWidth="1"/>
    <col min="11" max="11" width="9.83203125" customWidth="1"/>
    <col min="12" max="12" width="21.5" bestFit="1" customWidth="1"/>
    <col min="13" max="13" width="3.5" customWidth="1"/>
    <col min="14" max="14" width="17.33203125" bestFit="1" customWidth="1"/>
  </cols>
  <sheetData>
    <row r="1" spans="1:1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</row>
    <row r="2" spans="1:15" ht="22" customHeight="1">
      <c r="A2" s="39"/>
      <c r="B2" s="87" t="s">
        <v>109</v>
      </c>
      <c r="C2" s="29" t="s">
        <v>26</v>
      </c>
      <c r="D2" s="83"/>
      <c r="E2" s="83"/>
      <c r="F2" s="83"/>
      <c r="G2" s="83"/>
      <c r="H2" s="83"/>
      <c r="I2" s="83"/>
      <c r="J2" s="83"/>
      <c r="K2" s="83"/>
      <c r="L2" s="83"/>
      <c r="M2" s="39"/>
      <c r="N2" s="30"/>
    </row>
    <row r="3" spans="1:15" ht="39" customHeight="1">
      <c r="A3" s="39"/>
      <c r="B3" s="87"/>
      <c r="C3" s="86" t="s">
        <v>55</v>
      </c>
      <c r="D3" s="84" t="s">
        <v>43</v>
      </c>
      <c r="E3" s="80" t="s">
        <v>44</v>
      </c>
      <c r="F3" s="84" t="s">
        <v>58</v>
      </c>
      <c r="G3" s="80" t="s">
        <v>45</v>
      </c>
      <c r="H3" s="80" t="s">
        <v>57</v>
      </c>
      <c r="I3" s="85" t="s">
        <v>46</v>
      </c>
      <c r="J3" s="80" t="s">
        <v>53</v>
      </c>
      <c r="K3" s="84" t="s">
        <v>60</v>
      </c>
      <c r="L3" s="80" t="s">
        <v>93</v>
      </c>
      <c r="M3" s="41"/>
    </row>
    <row r="4" spans="1:15" ht="30" customHeight="1">
      <c r="A4" s="39"/>
      <c r="B4" s="88" t="s">
        <v>27</v>
      </c>
      <c r="C4" s="99"/>
      <c r="D4" s="99" t="s">
        <v>47</v>
      </c>
      <c r="E4" s="100" t="s">
        <v>10</v>
      </c>
      <c r="F4" s="99"/>
      <c r="G4" s="99" t="s">
        <v>84</v>
      </c>
      <c r="H4" s="99"/>
      <c r="I4" s="99" t="s">
        <v>27</v>
      </c>
      <c r="J4" s="99"/>
      <c r="K4" s="99"/>
      <c r="L4" s="100" t="s">
        <v>10</v>
      </c>
      <c r="M4" s="39"/>
    </row>
    <row r="5" spans="1:15" ht="30" customHeight="1">
      <c r="A5" s="39"/>
      <c r="B5" s="82" t="s">
        <v>28</v>
      </c>
      <c r="C5" s="101"/>
      <c r="D5" s="101"/>
      <c r="E5" s="101"/>
      <c r="F5" s="101"/>
      <c r="G5" s="101"/>
      <c r="H5" s="101"/>
      <c r="I5" s="101"/>
      <c r="J5" s="101"/>
      <c r="K5" s="101"/>
      <c r="L5" s="102" t="s">
        <v>10</v>
      </c>
      <c r="M5" s="39"/>
    </row>
    <row r="6" spans="1:15" ht="30" customHeight="1">
      <c r="A6" s="39"/>
      <c r="B6" s="88" t="s">
        <v>29</v>
      </c>
      <c r="C6" s="99"/>
      <c r="D6" s="99"/>
      <c r="E6" s="99"/>
      <c r="F6" s="103"/>
      <c r="G6" s="99" t="s">
        <v>85</v>
      </c>
      <c r="H6" s="99"/>
      <c r="I6" s="99" t="s">
        <v>87</v>
      </c>
      <c r="J6" s="99"/>
      <c r="K6" s="99"/>
      <c r="L6" s="100" t="s">
        <v>10</v>
      </c>
      <c r="M6" s="39"/>
    </row>
    <row r="7" spans="1:15" ht="30">
      <c r="A7" s="39"/>
      <c r="B7" s="82" t="s">
        <v>77</v>
      </c>
      <c r="C7" s="104" t="s">
        <v>10</v>
      </c>
      <c r="D7" s="101" t="s">
        <v>48</v>
      </c>
      <c r="E7" s="101"/>
      <c r="F7" s="105"/>
      <c r="G7" s="104" t="s">
        <v>10</v>
      </c>
      <c r="H7" s="106"/>
      <c r="I7" s="106"/>
      <c r="J7" s="104" t="s">
        <v>10</v>
      </c>
      <c r="K7" s="104" t="s">
        <v>10</v>
      </c>
      <c r="L7" s="106"/>
      <c r="M7" s="39"/>
    </row>
    <row r="8" spans="1:15" ht="30" customHeight="1">
      <c r="A8" s="39"/>
      <c r="B8" s="88" t="s">
        <v>31</v>
      </c>
      <c r="C8" s="99"/>
      <c r="D8" s="99"/>
      <c r="E8" s="99" t="s">
        <v>82</v>
      </c>
      <c r="F8" s="103"/>
      <c r="G8" s="99"/>
      <c r="H8" s="99"/>
      <c r="I8" s="99"/>
      <c r="J8" s="99"/>
      <c r="K8" s="99"/>
      <c r="L8" s="100" t="s">
        <v>10</v>
      </c>
      <c r="M8" s="39"/>
    </row>
    <row r="9" spans="1:15" ht="30">
      <c r="A9" s="39"/>
      <c r="B9" s="82" t="s">
        <v>32</v>
      </c>
      <c r="C9" s="101" t="s">
        <v>79</v>
      </c>
      <c r="D9" s="101" t="s">
        <v>81</v>
      </c>
      <c r="E9" s="101" t="s">
        <v>52</v>
      </c>
      <c r="F9" s="101" t="s">
        <v>74</v>
      </c>
      <c r="G9" s="101"/>
      <c r="H9" s="101" t="s">
        <v>69</v>
      </c>
      <c r="I9" s="101"/>
      <c r="J9" s="101" t="s">
        <v>89</v>
      </c>
      <c r="K9" s="101" t="s">
        <v>91</v>
      </c>
      <c r="L9" s="104" t="s">
        <v>10</v>
      </c>
      <c r="M9" s="39"/>
    </row>
    <row r="10" spans="1:15" ht="30" customHeight="1">
      <c r="A10" s="39"/>
      <c r="B10" s="88" t="s">
        <v>33</v>
      </c>
      <c r="C10" s="99"/>
      <c r="D10" s="99"/>
      <c r="E10" s="99"/>
      <c r="F10" s="99"/>
      <c r="G10" s="99"/>
      <c r="H10" s="99" t="s">
        <v>86</v>
      </c>
      <c r="I10" s="99"/>
      <c r="J10" s="99" t="s">
        <v>86</v>
      </c>
      <c r="K10" s="99"/>
      <c r="L10" s="100" t="s">
        <v>10</v>
      </c>
      <c r="M10" s="39"/>
    </row>
    <row r="11" spans="1:15" ht="30">
      <c r="A11" s="39"/>
      <c r="B11" s="82" t="s">
        <v>34</v>
      </c>
      <c r="C11" s="101" t="s">
        <v>80</v>
      </c>
      <c r="D11" s="104" t="s">
        <v>10</v>
      </c>
      <c r="E11" s="101"/>
      <c r="F11" s="101"/>
      <c r="G11" s="101"/>
      <c r="H11" s="101"/>
      <c r="I11" s="101"/>
      <c r="J11" s="101"/>
      <c r="K11" s="101"/>
      <c r="L11" s="106"/>
      <c r="M11" s="39"/>
    </row>
    <row r="12" spans="1:15" ht="30">
      <c r="A12" s="39"/>
      <c r="B12" s="88" t="s">
        <v>78</v>
      </c>
      <c r="C12" s="99" t="s">
        <v>56</v>
      </c>
      <c r="D12" s="99"/>
      <c r="E12" s="99"/>
      <c r="F12" s="99" t="s">
        <v>59</v>
      </c>
      <c r="G12" s="99" t="s">
        <v>83</v>
      </c>
      <c r="H12" s="99"/>
      <c r="I12" s="99"/>
      <c r="J12" s="99"/>
      <c r="K12" s="99"/>
      <c r="L12" s="100" t="s">
        <v>10</v>
      </c>
      <c r="M12" s="39"/>
    </row>
    <row r="13" spans="1:15" ht="37" customHeight="1">
      <c r="A13" s="39"/>
      <c r="B13" s="160" t="s">
        <v>36</v>
      </c>
      <c r="C13" s="101"/>
      <c r="D13" s="101"/>
      <c r="E13" s="101"/>
      <c r="F13" s="101"/>
      <c r="G13" s="101"/>
      <c r="H13" s="101"/>
      <c r="I13" s="101" t="s">
        <v>88</v>
      </c>
      <c r="J13" s="101"/>
      <c r="K13" s="101" t="s">
        <v>90</v>
      </c>
      <c r="L13" s="101" t="s">
        <v>92</v>
      </c>
      <c r="M13" s="39"/>
    </row>
    <row r="14" spans="1:15" ht="30" customHeight="1">
      <c r="A14" s="39"/>
      <c r="B14" s="88" t="s">
        <v>37</v>
      </c>
      <c r="C14" s="99"/>
      <c r="D14" s="99"/>
      <c r="E14" s="99"/>
      <c r="F14" s="99"/>
      <c r="G14" s="99"/>
      <c r="H14" s="103"/>
      <c r="I14" s="99"/>
      <c r="J14" s="99"/>
      <c r="K14" s="6"/>
      <c r="L14" s="99"/>
      <c r="M14" s="39"/>
      <c r="O14" s="30"/>
    </row>
    <row r="15" spans="1:15" ht="30" customHeight="1">
      <c r="A15" s="39"/>
      <c r="B15" s="160" t="s">
        <v>38</v>
      </c>
      <c r="C15" s="101"/>
      <c r="D15" s="101"/>
      <c r="E15" s="101"/>
      <c r="F15" s="101"/>
      <c r="G15" s="101"/>
      <c r="H15" s="105"/>
      <c r="I15" s="101"/>
      <c r="J15" s="101"/>
      <c r="K15" s="105"/>
      <c r="L15" s="104" t="s">
        <v>10</v>
      </c>
      <c r="M15" s="39"/>
      <c r="O15" s="30"/>
    </row>
    <row r="16" spans="1:15" ht="30">
      <c r="A16" s="39"/>
      <c r="B16" s="88" t="s">
        <v>39</v>
      </c>
      <c r="C16" s="99"/>
      <c r="D16" s="99" t="s">
        <v>108</v>
      </c>
      <c r="E16" s="99"/>
      <c r="F16" s="99"/>
      <c r="G16" s="99"/>
      <c r="H16" s="103"/>
      <c r="I16" s="100" t="s">
        <v>10</v>
      </c>
      <c r="J16" s="99"/>
      <c r="K16" s="103" t="s">
        <v>108</v>
      </c>
      <c r="L16" s="99"/>
      <c r="M16" s="39"/>
      <c r="O16" s="30"/>
    </row>
    <row r="17" spans="1:15" ht="30" customHeight="1">
      <c r="A17" s="39"/>
      <c r="B17" s="160" t="s">
        <v>40</v>
      </c>
      <c r="C17" s="101"/>
      <c r="D17" s="101"/>
      <c r="E17" s="101"/>
      <c r="F17" s="101"/>
      <c r="G17" s="101"/>
      <c r="H17" s="105"/>
      <c r="I17" s="101"/>
      <c r="J17" s="101"/>
      <c r="K17" s="105"/>
      <c r="L17" s="104" t="s">
        <v>10</v>
      </c>
      <c r="M17" s="39"/>
      <c r="O17" s="30"/>
    </row>
    <row r="18" spans="1:15" ht="30" customHeight="1">
      <c r="A18" s="39"/>
      <c r="B18" s="88" t="s">
        <v>41</v>
      </c>
      <c r="C18" s="99"/>
      <c r="D18" s="99"/>
      <c r="E18" s="99"/>
      <c r="F18" s="99"/>
      <c r="G18" s="99"/>
      <c r="H18" s="103"/>
      <c r="I18" s="99"/>
      <c r="J18" s="99"/>
      <c r="K18" s="103"/>
      <c r="L18" s="107" t="s">
        <v>10</v>
      </c>
      <c r="M18" s="39"/>
      <c r="O18" s="30"/>
    </row>
    <row r="19" spans="1:1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</row>
  </sheetData>
  <mergeCells count="2">
    <mergeCell ref="C2:L2"/>
    <mergeCell ref="B2:B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15"/>
  <sheetViews>
    <sheetView workbookViewId="0">
      <selection activeCell="F1" sqref="F1:F1048576"/>
    </sheetView>
  </sheetViews>
  <sheetFormatPr baseColWidth="10" defaultRowHeight="15" x14ac:dyDescent="0"/>
  <cols>
    <col min="1" max="1" width="4.33203125" customWidth="1"/>
    <col min="2" max="2" width="13.5" customWidth="1"/>
    <col min="3" max="3" width="16" customWidth="1"/>
    <col min="4" max="4" width="15.6640625" customWidth="1"/>
    <col min="5" max="5" width="17.33203125" bestFit="1" customWidth="1"/>
    <col min="6" max="6" width="17.33203125" customWidth="1"/>
    <col min="8" max="8" width="14.1640625" customWidth="1"/>
    <col min="9" max="9" width="14.33203125" bestFit="1" customWidth="1"/>
  </cols>
  <sheetData>
    <row r="7" spans="2:14">
      <c r="D7" s="3" t="s">
        <v>97</v>
      </c>
      <c r="E7" s="3"/>
      <c r="F7" s="1"/>
      <c r="G7" s="77"/>
      <c r="H7" s="77"/>
      <c r="I7" s="77"/>
      <c r="J7" s="3" t="s">
        <v>100</v>
      </c>
      <c r="K7" s="3"/>
      <c r="L7" s="3"/>
      <c r="M7" s="3"/>
      <c r="N7" s="3"/>
    </row>
    <row r="8" spans="2:14" ht="28" customHeight="1">
      <c r="D8" s="47" t="s">
        <v>98</v>
      </c>
      <c r="E8" s="2" t="s">
        <v>99</v>
      </c>
      <c r="F8" s="2"/>
      <c r="J8" s="2"/>
    </row>
    <row r="9" spans="2:14" ht="18">
      <c r="B9" s="51" t="s">
        <v>96</v>
      </c>
      <c r="C9" s="2" t="s">
        <v>4</v>
      </c>
      <c r="D9" s="78" t="s">
        <v>10</v>
      </c>
      <c r="E9" s="79"/>
      <c r="F9" s="79"/>
      <c r="H9" s="51" t="s">
        <v>96</v>
      </c>
      <c r="I9" s="2" t="s">
        <v>4</v>
      </c>
      <c r="J9" s="79"/>
    </row>
    <row r="10" spans="2:14" ht="18">
      <c r="B10" s="51"/>
      <c r="C10" s="2" t="s">
        <v>5</v>
      </c>
      <c r="D10" s="79" t="s">
        <v>10</v>
      </c>
      <c r="E10" s="79"/>
      <c r="F10" s="79"/>
      <c r="H10" s="51"/>
      <c r="I10" s="2" t="s">
        <v>5</v>
      </c>
      <c r="J10" s="79"/>
    </row>
    <row r="11" spans="2:14" ht="18">
      <c r="B11" s="51"/>
      <c r="C11" s="2" t="s">
        <v>6</v>
      </c>
      <c r="D11" s="79" t="s">
        <v>10</v>
      </c>
      <c r="E11" s="79"/>
      <c r="F11" s="79"/>
      <c r="H11" s="51"/>
      <c r="I11" s="2" t="s">
        <v>6</v>
      </c>
      <c r="J11" s="79"/>
    </row>
    <row r="12" spans="2:14" ht="18">
      <c r="B12" s="51"/>
      <c r="C12" s="48" t="s">
        <v>7</v>
      </c>
      <c r="D12" s="79" t="s">
        <v>10</v>
      </c>
      <c r="E12" s="79" t="s">
        <v>10</v>
      </c>
      <c r="F12" s="79"/>
      <c r="H12" s="51"/>
      <c r="I12" s="48" t="s">
        <v>7</v>
      </c>
      <c r="J12" s="79"/>
    </row>
    <row r="13" spans="2:14" ht="18">
      <c r="B13" s="51" t="s">
        <v>95</v>
      </c>
      <c r="C13" s="48"/>
      <c r="D13" s="79"/>
      <c r="E13" s="79" t="s">
        <v>10</v>
      </c>
      <c r="F13" s="79"/>
      <c r="H13" s="51" t="s">
        <v>95</v>
      </c>
      <c r="I13" s="48"/>
      <c r="J13" s="79"/>
    </row>
    <row r="14" spans="2:14" ht="18">
      <c r="B14" s="51"/>
      <c r="C14" s="2" t="s">
        <v>8</v>
      </c>
      <c r="D14" s="79"/>
      <c r="E14" s="79" t="s">
        <v>10</v>
      </c>
      <c r="F14" s="79"/>
      <c r="H14" s="51"/>
      <c r="I14" s="2" t="s">
        <v>8</v>
      </c>
      <c r="J14" s="79"/>
    </row>
    <row r="15" spans="2:14" ht="18">
      <c r="B15" s="51"/>
      <c r="C15" s="2" t="s">
        <v>86</v>
      </c>
      <c r="D15" s="79"/>
      <c r="E15" s="79" t="s">
        <v>10</v>
      </c>
      <c r="F15" s="79"/>
      <c r="H15" s="51"/>
      <c r="I15" s="2" t="s">
        <v>86</v>
      </c>
      <c r="J15" s="79"/>
    </row>
  </sheetData>
  <mergeCells count="8">
    <mergeCell ref="J7:N7"/>
    <mergeCell ref="B13:B15"/>
    <mergeCell ref="B9:B12"/>
    <mergeCell ref="C12:C13"/>
    <mergeCell ref="D7:E7"/>
    <mergeCell ref="H9:H12"/>
    <mergeCell ref="I12:I13"/>
    <mergeCell ref="H13:H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9"/>
  <sheetViews>
    <sheetView workbookViewId="0">
      <selection activeCell="E9" sqref="E9"/>
    </sheetView>
  </sheetViews>
  <sheetFormatPr baseColWidth="10" defaultRowHeight="15" x14ac:dyDescent="0"/>
  <cols>
    <col min="3" max="3" width="21.5" customWidth="1"/>
    <col min="4" max="4" width="22" customWidth="1"/>
    <col min="5" max="5" width="27" customWidth="1"/>
  </cols>
  <sheetData>
    <row r="5" spans="3:5" ht="114" customHeight="1">
      <c r="C5" s="81" t="s">
        <v>103</v>
      </c>
      <c r="D5" s="82" t="s">
        <v>104</v>
      </c>
      <c r="E5" s="80" t="s">
        <v>101</v>
      </c>
    </row>
    <row r="6" spans="3:5" ht="80" customHeight="1">
      <c r="C6" s="81"/>
      <c r="D6" s="82" t="s">
        <v>105</v>
      </c>
      <c r="E6" s="80" t="s">
        <v>102</v>
      </c>
    </row>
    <row r="8" spans="3:5">
      <c r="C8" t="s">
        <v>106</v>
      </c>
    </row>
    <row r="9" spans="3:5">
      <c r="C9" t="s">
        <v>107</v>
      </c>
    </row>
  </sheetData>
  <mergeCells count="1">
    <mergeCell ref="C5:C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B2" sqref="B2:C7"/>
    </sheetView>
  </sheetViews>
  <sheetFormatPr baseColWidth="10" defaultRowHeight="15" x14ac:dyDescent="0"/>
  <cols>
    <col min="2" max="2" width="23.1640625" customWidth="1"/>
    <col min="3" max="3" width="40.6640625" customWidth="1"/>
  </cols>
  <sheetData>
    <row r="2" spans="2:3" ht="36" customHeight="1">
      <c r="B2" s="49" t="s">
        <v>112</v>
      </c>
      <c r="C2" s="49" t="s">
        <v>117</v>
      </c>
    </row>
    <row r="3" spans="2:3" ht="36" customHeight="1">
      <c r="B3" s="49" t="s">
        <v>111</v>
      </c>
      <c r="C3" s="49" t="s">
        <v>118</v>
      </c>
    </row>
    <row r="4" spans="2:3" ht="36" customHeight="1">
      <c r="B4" s="49" t="s">
        <v>113</v>
      </c>
      <c r="C4" s="49" t="s">
        <v>119</v>
      </c>
    </row>
    <row r="5" spans="2:3" ht="36" customHeight="1">
      <c r="B5" s="49" t="s">
        <v>114</v>
      </c>
      <c r="C5" s="49" t="s">
        <v>120</v>
      </c>
    </row>
    <row r="6" spans="2:3" ht="36" customHeight="1">
      <c r="B6" s="49" t="s">
        <v>115</v>
      </c>
      <c r="C6" s="49" t="s">
        <v>121</v>
      </c>
    </row>
    <row r="7" spans="2:3" ht="36" customHeight="1">
      <c r="B7" s="49" t="s">
        <v>116</v>
      </c>
      <c r="C7" s="108" t="s">
        <v>122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D25" sqref="D25"/>
    </sheetView>
  </sheetViews>
  <sheetFormatPr baseColWidth="10" defaultRowHeight="15" x14ac:dyDescent="0"/>
  <cols>
    <col min="2" max="2" width="13.5" customWidth="1"/>
    <col min="3" max="3" width="3.83203125" customWidth="1"/>
    <col min="4" max="4" width="15" customWidth="1"/>
    <col min="5" max="5" width="3.83203125" customWidth="1"/>
    <col min="6" max="6" width="16.33203125" customWidth="1"/>
    <col min="7" max="7" width="3.83203125" bestFit="1" customWidth="1"/>
    <col min="8" max="8" width="14.5" style="118" customWidth="1"/>
    <col min="9" max="9" width="3.83203125" customWidth="1"/>
    <col min="10" max="10" width="12.83203125" bestFit="1" customWidth="1"/>
    <col min="11" max="11" width="3.83203125" customWidth="1"/>
  </cols>
  <sheetData>
    <row r="2" spans="2:13">
      <c r="M2" t="s">
        <v>124</v>
      </c>
    </row>
    <row r="3" spans="2:13">
      <c r="M3" t="s">
        <v>123</v>
      </c>
    </row>
    <row r="5" spans="2:13" ht="20" customHeight="1">
      <c r="B5" s="128" t="s">
        <v>0</v>
      </c>
      <c r="C5" s="125">
        <f>E5+E6+E7+G6+G7</f>
        <v>18</v>
      </c>
      <c r="D5" s="82" t="s">
        <v>27</v>
      </c>
      <c r="E5" s="130">
        <v>1</v>
      </c>
    </row>
    <row r="6" spans="2:13">
      <c r="B6" s="128"/>
      <c r="C6" s="126"/>
      <c r="D6" s="83" t="s">
        <v>28</v>
      </c>
      <c r="E6" s="130">
        <v>1</v>
      </c>
      <c r="F6" s="83" t="s">
        <v>29</v>
      </c>
      <c r="G6" s="130">
        <v>1</v>
      </c>
    </row>
    <row r="7" spans="2:13" ht="15" customHeight="1">
      <c r="B7" s="128"/>
      <c r="C7" s="127"/>
      <c r="D7" s="83"/>
      <c r="E7" s="133">
        <f>G6+G7</f>
        <v>8</v>
      </c>
      <c r="F7" s="83"/>
      <c r="G7" s="129">
        <f>E9+E10+E12+E13+E14</f>
        <v>7</v>
      </c>
    </row>
    <row r="9" spans="2:13">
      <c r="B9" s="125" t="s">
        <v>1</v>
      </c>
      <c r="C9" s="125">
        <f>E9+E10+G9+G10+I10</f>
        <v>5</v>
      </c>
      <c r="D9" s="83" t="s">
        <v>30</v>
      </c>
      <c r="E9" s="130">
        <v>1</v>
      </c>
      <c r="F9" s="83" t="s">
        <v>31</v>
      </c>
      <c r="G9" s="132">
        <v>1</v>
      </c>
      <c r="H9"/>
    </row>
    <row r="10" spans="2:13" ht="38" customHeight="1">
      <c r="B10" s="127"/>
      <c r="C10" s="127"/>
      <c r="D10" s="83"/>
      <c r="E10" s="129">
        <f>G9:G10</f>
        <v>1</v>
      </c>
      <c r="F10" s="83"/>
      <c r="G10" s="129">
        <f>I10</f>
        <v>1</v>
      </c>
      <c r="H10" s="86" t="s">
        <v>32</v>
      </c>
      <c r="I10" s="130">
        <v>1</v>
      </c>
    </row>
    <row r="12" spans="2:13" ht="20" customHeight="1">
      <c r="B12" s="128" t="s">
        <v>2</v>
      </c>
      <c r="C12" s="125">
        <f>E12+E13+E14+G13+G14+G15</f>
        <v>8</v>
      </c>
      <c r="D12" s="16" t="s">
        <v>33</v>
      </c>
      <c r="E12" s="131">
        <v>1</v>
      </c>
    </row>
    <row r="13" spans="2:13" ht="36" customHeight="1">
      <c r="B13" s="128"/>
      <c r="C13" s="126"/>
      <c r="D13" s="83" t="s">
        <v>34</v>
      </c>
      <c r="E13" s="155">
        <v>1</v>
      </c>
      <c r="F13" s="98"/>
      <c r="G13" s="154"/>
    </row>
    <row r="14" spans="2:13" ht="25" customHeight="1">
      <c r="B14" s="128"/>
      <c r="C14" s="126"/>
      <c r="D14" s="83"/>
      <c r="E14" s="113">
        <f>G13+G14+G15</f>
        <v>3</v>
      </c>
      <c r="F14" s="143" t="s">
        <v>127</v>
      </c>
      <c r="G14" s="152">
        <v>1</v>
      </c>
      <c r="H14" s="87" t="s">
        <v>36</v>
      </c>
      <c r="I14" s="87">
        <f>K14+K15</f>
        <v>2</v>
      </c>
      <c r="J14" s="121" t="s">
        <v>125</v>
      </c>
      <c r="K14" s="131">
        <v>1</v>
      </c>
    </row>
    <row r="15" spans="2:13" ht="25" customHeight="1">
      <c r="B15" s="128"/>
      <c r="C15" s="127"/>
      <c r="D15" s="83"/>
      <c r="E15" s="114"/>
      <c r="F15" s="87"/>
      <c r="G15" s="129">
        <f>I14</f>
        <v>2</v>
      </c>
      <c r="H15" s="87"/>
      <c r="I15" s="87"/>
      <c r="J15" s="121" t="s">
        <v>126</v>
      </c>
      <c r="K15" s="131">
        <v>1</v>
      </c>
    </row>
    <row r="17" spans="2:7" ht="20" customHeight="1">
      <c r="B17" s="128" t="s">
        <v>3</v>
      </c>
      <c r="C17" s="128">
        <f>E18+E17</f>
        <v>5</v>
      </c>
      <c r="D17" s="83" t="s">
        <v>37</v>
      </c>
      <c r="E17" s="130">
        <v>1</v>
      </c>
      <c r="F17" s="119" t="s">
        <v>38</v>
      </c>
      <c r="G17" s="130">
        <v>1</v>
      </c>
    </row>
    <row r="18" spans="2:7" ht="20" customHeight="1">
      <c r="B18" s="128"/>
      <c r="C18" s="128"/>
      <c r="D18" s="83"/>
      <c r="E18" s="125">
        <f>G17+G18+G19+G20</f>
        <v>4</v>
      </c>
      <c r="F18" s="119" t="s">
        <v>39</v>
      </c>
      <c r="G18" s="130">
        <v>1</v>
      </c>
    </row>
    <row r="19" spans="2:7" ht="20" customHeight="1">
      <c r="B19" s="128"/>
      <c r="C19" s="128"/>
      <c r="D19" s="83"/>
      <c r="E19" s="126"/>
      <c r="F19" s="119" t="s">
        <v>40</v>
      </c>
      <c r="G19" s="130">
        <v>1</v>
      </c>
    </row>
    <row r="20" spans="2:7" ht="20" customHeight="1">
      <c r="B20" s="128"/>
      <c r="C20" s="128"/>
      <c r="D20" s="83"/>
      <c r="E20" s="127"/>
      <c r="F20" s="119" t="s">
        <v>41</v>
      </c>
      <c r="G20" s="130">
        <v>1</v>
      </c>
    </row>
  </sheetData>
  <mergeCells count="19">
    <mergeCell ref="H14:H15"/>
    <mergeCell ref="I14:I15"/>
    <mergeCell ref="F6:F7"/>
    <mergeCell ref="C5:C7"/>
    <mergeCell ref="B5:B7"/>
    <mergeCell ref="E18:E20"/>
    <mergeCell ref="E14:E15"/>
    <mergeCell ref="D6:D7"/>
    <mergeCell ref="B12:B15"/>
    <mergeCell ref="C12:C15"/>
    <mergeCell ref="F9:F10"/>
    <mergeCell ref="D9:D10"/>
    <mergeCell ref="B9:B10"/>
    <mergeCell ref="C9:C10"/>
    <mergeCell ref="D17:D20"/>
    <mergeCell ref="B17:B20"/>
    <mergeCell ref="C17:C20"/>
    <mergeCell ref="F14:F15"/>
    <mergeCell ref="D13:D1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Sheet3</vt:lpstr>
      <vt:lpstr>Sheet5</vt:lpstr>
      <vt:lpstr>Sheet7</vt:lpstr>
      <vt:lpstr>Sheet6</vt:lpstr>
      <vt:lpstr>Sheet8</vt:lpstr>
      <vt:lpstr>Sheet9</vt:lpstr>
      <vt:lpstr>Sheet10</vt:lpstr>
      <vt:lpstr>Model V0</vt:lpstr>
      <vt:lpstr>Model V1</vt:lpstr>
      <vt:lpstr>Model_User_View</vt:lpstr>
      <vt:lpstr>Users_Survey</vt:lpstr>
      <vt:lpstr>Model_Provider_View</vt:lpstr>
      <vt:lpstr>Providers_Survey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Cuautle</dc:creator>
  <cp:lastModifiedBy>Israel Cuautle</cp:lastModifiedBy>
  <dcterms:created xsi:type="dcterms:W3CDTF">2016-08-14T18:13:54Z</dcterms:created>
  <dcterms:modified xsi:type="dcterms:W3CDTF">2016-08-19T13:50:29Z</dcterms:modified>
</cp:coreProperties>
</file>