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5460" firstSheet="10" activeTab="16"/>
  </bookViews>
  <sheets>
    <sheet name="Sheet1" sheetId="1" r:id="rId1"/>
    <sheet name="Hypothesis 1" sheetId="26" r:id="rId2"/>
    <sheet name="Hypothesis 2" sheetId="25" r:id="rId3"/>
    <sheet name="Sheet3" sheetId="3" r:id="rId4"/>
    <sheet name="Sheet5" sheetId="5" r:id="rId5"/>
    <sheet name="Sheet7" sheetId="7" r:id="rId6"/>
    <sheet name="Sheet6" sheetId="6" r:id="rId7"/>
    <sheet name="Sheet8" sheetId="8" r:id="rId8"/>
    <sheet name="Sheet9" sheetId="9" r:id="rId9"/>
    <sheet name="Sheet10" sheetId="10" r:id="rId10"/>
    <sheet name="Model V0" sheetId="11" r:id="rId11"/>
    <sheet name="Model V1" sheetId="18" r:id="rId12"/>
    <sheet name="Model_User_View" sheetId="20" r:id="rId13"/>
    <sheet name="Users_Survey" sheetId="21" r:id="rId14"/>
    <sheet name="Users_Survey BK" sheetId="23" r:id="rId15"/>
    <sheet name="Model_Provider_View" sheetId="12" r:id="rId16"/>
    <sheet name="Providers_Survey" sheetId="19" r:id="rId17"/>
    <sheet name="Providers_Survey BK" sheetId="24" r:id="rId1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5" i="20" l="1"/>
  <c r="I24" i="20"/>
  <c r="E21" i="21"/>
  <c r="I23" i="20"/>
  <c r="I22" i="20"/>
  <c r="G22" i="20"/>
  <c r="M20" i="20"/>
  <c r="M19" i="20"/>
  <c r="I19" i="20"/>
  <c r="E14" i="21"/>
  <c r="G18" i="20"/>
  <c r="E23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E22" i="21"/>
  <c r="E20" i="21"/>
  <c r="E19" i="21"/>
  <c r="E18" i="21"/>
  <c r="E17" i="21"/>
  <c r="E16" i="21"/>
  <c r="E15" i="21"/>
  <c r="E13" i="21"/>
  <c r="E12" i="21"/>
  <c r="E11" i="21"/>
  <c r="E10" i="21"/>
  <c r="E9" i="21"/>
  <c r="E8" i="21"/>
  <c r="E7" i="21"/>
  <c r="E6" i="21"/>
  <c r="E5" i="21"/>
  <c r="E4" i="21"/>
  <c r="G23" i="20"/>
  <c r="E22" i="20"/>
  <c r="M3" i="20"/>
  <c r="M7" i="20"/>
  <c r="G10" i="20"/>
  <c r="G11" i="20"/>
  <c r="I11" i="20"/>
  <c r="G14" i="20"/>
  <c r="I14" i="20"/>
  <c r="K15" i="20"/>
  <c r="I15" i="20"/>
  <c r="G15" i="20"/>
  <c r="G17" i="20"/>
  <c r="G19" i="20"/>
  <c r="I12" i="20"/>
  <c r="G12" i="20"/>
  <c r="E10" i="20"/>
  <c r="G3" i="20"/>
  <c r="G5" i="20"/>
  <c r="E17" i="20"/>
  <c r="K3" i="20"/>
  <c r="K5" i="20"/>
  <c r="G6" i="20"/>
  <c r="K6" i="20"/>
  <c r="E14" i="20"/>
  <c r="I3" i="20"/>
  <c r="I5" i="20"/>
  <c r="E18" i="19"/>
  <c r="G18" i="12"/>
  <c r="E20" i="19"/>
  <c r="I19" i="12"/>
  <c r="G19" i="12"/>
  <c r="I12" i="12"/>
  <c r="G12" i="12"/>
  <c r="E10" i="12"/>
  <c r="G3" i="12"/>
  <c r="G5" i="12"/>
  <c r="E17" i="12"/>
  <c r="K3" i="12"/>
  <c r="K5" i="12"/>
  <c r="G6" i="12"/>
  <c r="K6" i="12"/>
  <c r="E24" i="19"/>
  <c r="G22" i="12"/>
  <c r="E22" i="12"/>
  <c r="M3" i="12"/>
  <c r="M5" i="12"/>
  <c r="M7" i="12"/>
  <c r="C5" i="12"/>
  <c r="C5" i="20"/>
  <c r="E28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E27" i="24"/>
  <c r="E26" i="24"/>
  <c r="E25" i="24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E22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E21" i="23"/>
  <c r="E20" i="23"/>
  <c r="E19" i="23"/>
  <c r="E18" i="23"/>
  <c r="E17" i="23"/>
  <c r="E16" i="23"/>
  <c r="E15" i="23"/>
  <c r="E14" i="23"/>
  <c r="E13" i="23"/>
  <c r="E12" i="23"/>
  <c r="E11" i="23"/>
  <c r="E10" i="23"/>
  <c r="E9" i="23"/>
  <c r="E8" i="23"/>
  <c r="E7" i="23"/>
  <c r="E6" i="23"/>
  <c r="E5" i="23"/>
  <c r="E4" i="23"/>
  <c r="E25" i="19"/>
  <c r="I22" i="12"/>
  <c r="E26" i="19"/>
  <c r="I23" i="12"/>
  <c r="E27" i="19"/>
  <c r="I24" i="12"/>
  <c r="E28" i="19"/>
  <c r="I25" i="12"/>
  <c r="G23" i="12"/>
  <c r="E27" i="12"/>
  <c r="G15" i="12"/>
  <c r="E19" i="19"/>
  <c r="E23" i="19"/>
  <c r="M20" i="12"/>
  <c r="E22" i="19"/>
  <c r="M19" i="12"/>
  <c r="E21" i="19"/>
  <c r="E13" i="19"/>
  <c r="E14" i="19"/>
  <c r="E15" i="19"/>
  <c r="E16" i="19"/>
  <c r="E17" i="19"/>
  <c r="G17" i="12"/>
  <c r="E12" i="19"/>
  <c r="K15" i="12"/>
  <c r="E11" i="19"/>
  <c r="I14" i="12"/>
  <c r="E10" i="19"/>
  <c r="G14" i="12"/>
  <c r="E9" i="19"/>
  <c r="I11" i="12"/>
  <c r="E5" i="19"/>
  <c r="E6" i="19"/>
  <c r="E7" i="19"/>
  <c r="E8" i="19"/>
  <c r="G11" i="12"/>
  <c r="E4" i="19"/>
  <c r="G10" i="12"/>
  <c r="E27" i="20"/>
  <c r="I15" i="12"/>
  <c r="E14" i="12"/>
  <c r="I3" i="12"/>
  <c r="I6" i="12"/>
  <c r="H6" i="20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N22" i="18"/>
  <c r="E11" i="18"/>
  <c r="L20" i="18"/>
  <c r="K19" i="18"/>
  <c r="F3" i="18"/>
  <c r="F4" i="18"/>
  <c r="F7" i="18"/>
  <c r="F8" i="18"/>
  <c r="F11" i="18"/>
  <c r="G11" i="18"/>
  <c r="P15" i="18"/>
  <c r="N15" i="18"/>
  <c r="L13" i="18"/>
  <c r="K12" i="18"/>
  <c r="D3" i="18"/>
  <c r="D4" i="18"/>
  <c r="D7" i="18"/>
  <c r="D8" i="18"/>
  <c r="D11" i="18"/>
  <c r="N26" i="18"/>
  <c r="L25" i="18"/>
  <c r="K24" i="18"/>
  <c r="R22" i="18"/>
  <c r="P23" i="18"/>
  <c r="P18" i="18"/>
  <c r="N18" i="18"/>
  <c r="L17" i="18"/>
  <c r="K16" i="18"/>
  <c r="G5" i="18"/>
  <c r="G7" i="18"/>
  <c r="G9" i="18"/>
  <c r="E3" i="18"/>
  <c r="E8" i="18"/>
  <c r="H9" i="18"/>
  <c r="H8" i="18"/>
  <c r="H7" i="18"/>
  <c r="I7" i="18"/>
  <c r="H5" i="18"/>
  <c r="H4" i="18"/>
  <c r="H3" i="18"/>
  <c r="I3" i="18"/>
  <c r="H6" i="12"/>
  <c r="G10" i="11"/>
  <c r="E10" i="11"/>
  <c r="I14" i="11"/>
  <c r="G15" i="11"/>
  <c r="E14" i="11"/>
  <c r="G7" i="11"/>
  <c r="E7" i="11"/>
  <c r="C5" i="11"/>
  <c r="C9" i="11"/>
  <c r="C12" i="11"/>
  <c r="E18" i="11"/>
  <c r="C17" i="11"/>
</calcChain>
</file>

<file path=xl/sharedStrings.xml><?xml version="1.0" encoding="utf-8"?>
<sst xmlns="http://schemas.openxmlformats.org/spreadsheetml/2006/main" count="751" uniqueCount="238">
  <si>
    <t>ACCESSIBILITY</t>
  </si>
  <si>
    <t>USABILITY</t>
  </si>
  <si>
    <t>EFFICIENCY</t>
  </si>
  <si>
    <t>SECURITY</t>
  </si>
  <si>
    <t>Convenience</t>
  </si>
  <si>
    <t>Performance</t>
  </si>
  <si>
    <t>Trustworthiness</t>
  </si>
  <si>
    <t>Compatibility</t>
  </si>
  <si>
    <t>Functionality</t>
  </si>
  <si>
    <t>Reliabilitty</t>
  </si>
  <si>
    <t>*</t>
  </si>
  <si>
    <t>Dimensions</t>
  </si>
  <si>
    <t>E-service qualitative characteristics</t>
  </si>
  <si>
    <t>Common dimensions to evaluate e-SQ in e-commerce</t>
  </si>
  <si>
    <t>Common consistent dimensions to evaluate s-SQ in e-commerce</t>
  </si>
  <si>
    <t>1. Reliability</t>
  </si>
  <si>
    <r>
      <t>1.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Reliability/fulfilment</t>
    </r>
  </si>
  <si>
    <t>2. Web design</t>
  </si>
  <si>
    <r>
      <t>2.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Web design</t>
    </r>
  </si>
  <si>
    <t>3. Responsiveness</t>
  </si>
  <si>
    <r>
      <t>3.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Responsiveness</t>
    </r>
  </si>
  <si>
    <t>4. Customer service</t>
  </si>
  <si>
    <r>
      <t>4.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Privacy/security</t>
    </r>
  </si>
  <si>
    <t>5. Personalization</t>
  </si>
  <si>
    <r>
      <t>5.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Ease of use/usability</t>
    </r>
  </si>
  <si>
    <r>
      <t>6.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Information quality/benefit</t>
    </r>
  </si>
  <si>
    <t>Approach Reference</t>
  </si>
  <si>
    <t>Availability</t>
  </si>
  <si>
    <t>Maturity</t>
  </si>
  <si>
    <t>Operability</t>
  </si>
  <si>
    <t>Ease of use</t>
  </si>
  <si>
    <t>Learnability</t>
  </si>
  <si>
    <t>User interface aesthetics</t>
  </si>
  <si>
    <t>Fault Tolerance</t>
  </si>
  <si>
    <t>Responsiveness</t>
  </si>
  <si>
    <t>Customer Service</t>
  </si>
  <si>
    <t>Transaction Capability</t>
  </si>
  <si>
    <t>Safety</t>
  </si>
  <si>
    <t>Authenticity</t>
  </si>
  <si>
    <t>Privacy</t>
  </si>
  <si>
    <t>Integrity</t>
  </si>
  <si>
    <t>Confidentiality</t>
  </si>
  <si>
    <t>Response Time</t>
  </si>
  <si>
    <t>Zeithaml et al. (2001)</t>
  </si>
  <si>
    <t>Cox and Dale (2001)</t>
  </si>
  <si>
    <t xml:space="preserve">Yang et al. (2003) </t>
  </si>
  <si>
    <t xml:space="preserve">Parasuraman et al. (2005) </t>
  </si>
  <si>
    <t>Access</t>
  </si>
  <si>
    <t>Ease of navigation</t>
  </si>
  <si>
    <t>Security/Privacy</t>
  </si>
  <si>
    <t>Ease of navigation; Site aesthetics</t>
  </si>
  <si>
    <t>Ease of use; Aesthetic design</t>
  </si>
  <si>
    <t>Website appearance</t>
  </si>
  <si>
    <t xml:space="preserve">Raman et al. (2008) </t>
  </si>
  <si>
    <t>Appearance; Ease of use</t>
  </si>
  <si>
    <t xml:space="preserve">Yoo and Donthu (2001) </t>
  </si>
  <si>
    <t>Processing speed</t>
  </si>
  <si>
    <t>Wolfinbarger and Gilly (2003)</t>
  </si>
  <si>
    <t xml:space="preserve">Lociacono et al. (2002) </t>
  </si>
  <si>
    <t>Response time</t>
  </si>
  <si>
    <t xml:space="preserve">Bressolles (2008) </t>
  </si>
  <si>
    <t>Security/privacy</t>
  </si>
  <si>
    <t>Instrument</t>
  </si>
  <si>
    <t>E-S-QUAL</t>
  </si>
  <si>
    <t>WebQual</t>
  </si>
  <si>
    <t>Trust</t>
  </si>
  <si>
    <t>Design; Intuitiveness; Visual appeal</t>
  </si>
  <si>
    <t>WebQual 4</t>
  </si>
  <si>
    <t>e-TailQ</t>
  </si>
  <si>
    <t>Website design</t>
  </si>
  <si>
    <t>Fulfillment/Reliability</t>
  </si>
  <si>
    <t>SITEQUAL</t>
  </si>
  <si>
    <t>NetQual</t>
  </si>
  <si>
    <t>Ease of use; Site design</t>
  </si>
  <si>
    <t>Visual appeal</t>
  </si>
  <si>
    <t>Visual appeal; Intuitiveness</t>
  </si>
  <si>
    <t> </t>
  </si>
  <si>
    <t>Ease of Use</t>
  </si>
  <si>
    <t>Time Behavior</t>
  </si>
  <si>
    <t>Aesthetic design</t>
  </si>
  <si>
    <t>Interactive responsiveness</t>
  </si>
  <si>
    <t>Site aesthetics</t>
  </si>
  <si>
    <t>Understanding</t>
  </si>
  <si>
    <t>Prompt delivery</t>
  </si>
  <si>
    <t>Accessibility</t>
  </si>
  <si>
    <t>Competence</t>
  </si>
  <si>
    <t>Reliability</t>
  </si>
  <si>
    <t>Efficiency</t>
  </si>
  <si>
    <t>Fulfillment</t>
  </si>
  <si>
    <t>Appearance</t>
  </si>
  <si>
    <t>Reliability/fulfillment</t>
  </si>
  <si>
    <t>Site design</t>
  </si>
  <si>
    <t>Functional completeness &amp; Functional correctness</t>
  </si>
  <si>
    <t>ISO/IEC 25010:2011 (Product Quality)</t>
  </si>
  <si>
    <t>e-service quality dimensions</t>
  </si>
  <si>
    <t>Product quality characteristic</t>
  </si>
  <si>
    <t>Quality in use characteristic</t>
  </si>
  <si>
    <t>Quality</t>
  </si>
  <si>
    <t>Perceived by user</t>
  </si>
  <si>
    <t>Provided in product</t>
  </si>
  <si>
    <t>Qualitative characteristics (Convenience, Performance, Trustworthiness, Compatibility)</t>
  </si>
  <si>
    <t>Qualitative characteristics (Compatibility, Functionality, Reliability)</t>
  </si>
  <si>
    <t>Software properties</t>
  </si>
  <si>
    <t>Inherent characteristics</t>
  </si>
  <si>
    <t>Assigned characteristics</t>
  </si>
  <si>
    <t>Inspired on figure C.6 - Software properties</t>
  </si>
  <si>
    <t>Document: BS-ISO-IEC 25010:2011</t>
  </si>
  <si>
    <t>Security / Privacy</t>
  </si>
  <si>
    <t>e-service Quality dimensions (AUES)</t>
  </si>
  <si>
    <t>2. Quality concept</t>
  </si>
  <si>
    <t>1. Services concept</t>
  </si>
  <si>
    <t>3. Service quality</t>
  </si>
  <si>
    <t>4. Definitions of e-service</t>
  </si>
  <si>
    <t>5. ISO/IEC 25010:2011</t>
  </si>
  <si>
    <t>6. e-service quality</t>
  </si>
  <si>
    <t>7, IT-Services</t>
  </si>
  <si>
    <t>8. E-Commerce</t>
  </si>
  <si>
    <t>9. E-Government</t>
  </si>
  <si>
    <t>10. E-Infrastructure</t>
  </si>
  <si>
    <t>11. E-Services Providers</t>
  </si>
  <si>
    <t>12.Online and traditional business environment</t>
  </si>
  <si>
    <t>E-Service Quality in use</t>
  </si>
  <si>
    <t>Possible values (Fuzzy logic): 0; 0,5; 1</t>
  </si>
  <si>
    <t>Completeness</t>
  </si>
  <si>
    <t>Correctness</t>
  </si>
  <si>
    <t>Time behavior</t>
  </si>
  <si>
    <t>e-service quality in use</t>
  </si>
  <si>
    <t>e-service product quality</t>
  </si>
  <si>
    <t>Sum</t>
  </si>
  <si>
    <t>Total</t>
  </si>
  <si>
    <t>#</t>
  </si>
  <si>
    <t>Question</t>
  </si>
  <si>
    <t>Was it easy to know about the existence of the e-service?</t>
  </si>
  <si>
    <t>Did you saved time and effort using the e-service?</t>
  </si>
  <si>
    <t>Do you trust on the e-service to use it again?</t>
  </si>
  <si>
    <t>Was it easy to learn the functionality?</t>
  </si>
  <si>
    <t>Was it easy to use the e-service?</t>
  </si>
  <si>
    <t>Did you get results in a direct way with minimum number of steps?</t>
  </si>
  <si>
    <t>Did you get correct results?</t>
  </si>
  <si>
    <t>Did you get complete results?</t>
  </si>
  <si>
    <t>Were you informed that your information is not shared with third parties without your authorization?</t>
  </si>
  <si>
    <t>Was the information related to you or your transaction altered of modified during using the service?</t>
  </si>
  <si>
    <t>Did you noticed any kind of informaton not related to you or your transaction during using the service?</t>
  </si>
  <si>
    <t>NO</t>
  </si>
  <si>
    <t>Do you trust on the service for accomplishing your goals?</t>
  </si>
  <si>
    <t>Fault tolerance</t>
  </si>
  <si>
    <t>Was the graphic interface clear and comprehensive?</t>
  </si>
  <si>
    <t>Did you authenticate yourself in order to use the service?</t>
  </si>
  <si>
    <t>Is the service able to exchange data or information with other e-services of same or different type?</t>
  </si>
  <si>
    <t>Is the service able to work in conjuntion with other e-services of same or different type?</t>
  </si>
  <si>
    <t>Does provider have up to date technology to deliver the service?</t>
  </si>
  <si>
    <t>Does service have time performance guarantee?</t>
  </si>
  <si>
    <t>Are external service relationships time performance guaranteed?</t>
  </si>
  <si>
    <t>Does service guarantee complete transactions related to its functionality?</t>
  </si>
  <si>
    <t>Does service guarantee correct transactions related to its functionality?</t>
  </si>
  <si>
    <t>Is the service user interface meant to be easy to use, not just for functionality?</t>
  </si>
  <si>
    <t>Are the service visual components helpful for faster learning to use?</t>
  </si>
  <si>
    <t>Are the service visual components meant to be visually comfortable to the user?</t>
  </si>
  <si>
    <t>Survey to be answered by the e-service user</t>
  </si>
  <si>
    <t>Does service guarantee that during performing its functionality its free of errors?</t>
  </si>
  <si>
    <t>Does service perform authentication tasks to guarantee authorized users are allowed to use the service?</t>
  </si>
  <si>
    <t>Model</t>
  </si>
  <si>
    <t>Quality Level</t>
  </si>
  <si>
    <t>Dependability</t>
  </si>
  <si>
    <t>Key component</t>
  </si>
  <si>
    <t>Mapped value</t>
  </si>
  <si>
    <t>YES</t>
  </si>
  <si>
    <t>Quality Top Factor</t>
  </si>
  <si>
    <t>TOP</t>
  </si>
  <si>
    <t>Dimension</t>
  </si>
  <si>
    <t>Value</t>
  </si>
  <si>
    <t>Component</t>
  </si>
  <si>
    <t>When you had a problem, did you get faster or proper solution from the provider?</t>
  </si>
  <si>
    <t>Did you face any response problems when you were using the service?</t>
  </si>
  <si>
    <t>E-Service Product Quality</t>
  </si>
  <si>
    <t>Does service provider have an up to date incident control?</t>
  </si>
  <si>
    <t>Does provider protect the interests and privacy of its service users?</t>
  </si>
  <si>
    <t>Survey to be answered by the e-service provider</t>
  </si>
  <si>
    <t>Does service have and up to date disaster recovery plan?</t>
  </si>
  <si>
    <t xml:space="preserve">Does provider assume responsibility for any wrong doing by the service? </t>
  </si>
  <si>
    <t>Does provider take necessary corrective actions for any wrong doing by the service?</t>
  </si>
  <si>
    <t>Does provider collect metrics related to the quality of its services and the problems related to it?</t>
  </si>
  <si>
    <t>Is service provider commited to responsiveness when dealing with service problems?</t>
  </si>
  <si>
    <t xml:space="preserve">Does the medium for publishing e-services interacts or alter the users information? </t>
  </si>
  <si>
    <t>Have you experienced any security problems when accessing or using the service?</t>
  </si>
  <si>
    <t>Was the service available when you needed it?</t>
  </si>
  <si>
    <t>Was the service interrupted when you were using it?</t>
  </si>
  <si>
    <t>Is the service able to properly deal with external organizations?</t>
  </si>
  <si>
    <t>figure 12</t>
  </si>
  <si>
    <t>figure 13</t>
  </si>
  <si>
    <t>H5</t>
  </si>
  <si>
    <t>H1</t>
  </si>
  <si>
    <t>e-service AUES dimensional components</t>
  </si>
  <si>
    <t>DIMENSIONS</t>
  </si>
  <si>
    <t>MODEL</t>
  </si>
  <si>
    <t>DIMENSIONAL FACTOR PER DIMENSION</t>
  </si>
  <si>
    <t>Quality Top Limit</t>
  </si>
  <si>
    <t>Answer YES/NO/NA</t>
  </si>
  <si>
    <t>Does service take care of the confidentiality of user information?</t>
  </si>
  <si>
    <t>Does the provider make effort to guarantee availability to the service 24/7/365?</t>
  </si>
  <si>
    <t>Are the Algorithms related to service's functionality improved and optimized?</t>
  </si>
  <si>
    <t>Does service provider take responsibility for any problems caused by serivce interactions with external third parties?</t>
  </si>
  <si>
    <t>H4.8.1</t>
  </si>
  <si>
    <t>H4.8.4</t>
  </si>
  <si>
    <t>H4.8.2</t>
  </si>
  <si>
    <t>H4.8.3</t>
  </si>
  <si>
    <t>H4.8.5</t>
  </si>
  <si>
    <t>H4.8.6</t>
  </si>
  <si>
    <t>Usability</t>
  </si>
  <si>
    <t>Security</t>
  </si>
  <si>
    <t>H2</t>
  </si>
  <si>
    <t>H3</t>
  </si>
  <si>
    <t>H4</t>
  </si>
  <si>
    <t>H7</t>
  </si>
  <si>
    <t>H8</t>
  </si>
  <si>
    <t>H6</t>
  </si>
  <si>
    <t>H4.6.1</t>
  </si>
  <si>
    <t>H4.6.2</t>
  </si>
  <si>
    <t>H4.6.3</t>
  </si>
  <si>
    <t>H4.6.4</t>
  </si>
  <si>
    <t>Was the service interrupted when you were using it (not because Internet connection)?</t>
  </si>
  <si>
    <t>Do you consider the e-service as useful?</t>
  </si>
  <si>
    <t>Do you consider the service functionality as reliable?</t>
  </si>
  <si>
    <t>Was the graphic interface comprehensive?</t>
  </si>
  <si>
    <t>Were you informed on how to contact provider in case needing help?</t>
  </si>
  <si>
    <t>Was the service provider responsive?</t>
  </si>
  <si>
    <t>Did you notice any kind of informatIon not related to you or your transaction during using the service?</t>
  </si>
  <si>
    <t>Does service provider take responsibility for any problems caused by service interactions with external third parties?</t>
  </si>
  <si>
    <t>Is the service able to work in conjunction with other e-services of same or different type?</t>
  </si>
  <si>
    <t>Are the Algorithms related to service functionality improved and optimized?</t>
  </si>
  <si>
    <t>PART A</t>
  </si>
  <si>
    <t>PART B</t>
  </si>
  <si>
    <t>PART C</t>
  </si>
  <si>
    <t>Is service provider committed to responsiveness when dealing with service problems?</t>
  </si>
  <si>
    <t>na</t>
  </si>
  <si>
    <t>Does provider collect metrics related to the quality of its services or the problems related to it?</t>
  </si>
  <si>
    <t>NA</t>
  </si>
  <si>
    <t>Does service guarantee during performing its functionality there are no errors related to safety user's information?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</si>
</sst>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12"/>
      <color theme="1"/>
      <name val="Times New Roman"/>
    </font>
    <font>
      <sz val="7"/>
      <color theme="1"/>
      <name val="Times New Roman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Times New Roman"/>
    </font>
    <font>
      <sz val="10"/>
      <color theme="1"/>
      <name val="Times New Roman"/>
    </font>
    <font>
      <b/>
      <sz val="10"/>
      <color theme="1"/>
      <name val="Calibri"/>
      <scheme val="minor"/>
    </font>
    <font>
      <b/>
      <sz val="9"/>
      <color theme="1"/>
      <name val="Calibri"/>
      <scheme val="minor"/>
    </font>
    <font>
      <b/>
      <sz val="8"/>
      <color theme="1"/>
      <name val="Calibri"/>
      <scheme val="minor"/>
    </font>
    <font>
      <sz val="9"/>
      <color theme="1"/>
      <name val="Times New Roman"/>
    </font>
    <font>
      <b/>
      <i/>
      <sz val="8"/>
      <color theme="1"/>
      <name val="Calibri"/>
      <scheme val="minor"/>
    </font>
    <font>
      <b/>
      <sz val="8"/>
      <name val="Calibri"/>
      <scheme val="minor"/>
    </font>
    <font>
      <sz val="8"/>
      <name val="Calibri"/>
      <scheme val="minor"/>
    </font>
    <font>
      <sz val="8"/>
      <color theme="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FFCC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522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5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7" fillId="3" borderId="16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left" vertical="center" wrapText="1" indent="1"/>
    </xf>
    <xf numFmtId="0" fontId="7" fillId="3" borderId="19" xfId="0" applyFont="1" applyFill="1" applyBorder="1" applyAlignment="1">
      <alignment horizontal="left" vertical="center" wrapText="1" indent="3"/>
    </xf>
    <xf numFmtId="0" fontId="7" fillId="3" borderId="18" xfId="0" applyFont="1" applyFill="1" applyBorder="1" applyAlignment="1">
      <alignment horizontal="justify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2" fillId="0" borderId="7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3" borderId="14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right" vertical="center"/>
    </xf>
    <xf numFmtId="0" fontId="0" fillId="4" borderId="1" xfId="0" applyFont="1" applyFill="1" applyBorder="1" applyAlignment="1">
      <alignment horizontal="right" vertical="center"/>
    </xf>
    <xf numFmtId="0" fontId="0" fillId="4" borderId="1" xfId="0" applyFill="1" applyBorder="1"/>
    <xf numFmtId="0" fontId="2" fillId="0" borderId="1" xfId="0" applyFont="1" applyBorder="1" applyAlignment="1">
      <alignment horizontal="center"/>
    </xf>
    <xf numFmtId="2" fontId="0" fillId="0" borderId="0" xfId="0" applyNumberForma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4" borderId="12" xfId="0" applyFont="1" applyFill="1" applyBorder="1" applyAlignment="1">
      <alignment horizontal="right" vertical="center"/>
    </xf>
    <xf numFmtId="0" fontId="0" fillId="4" borderId="3" xfId="0" applyFont="1" applyFill="1" applyBorder="1" applyAlignment="1"/>
    <xf numFmtId="0" fontId="0" fillId="3" borderId="5" xfId="0" applyFont="1" applyFill="1" applyBorder="1" applyAlignment="1">
      <alignment horizontal="right" vertical="center"/>
    </xf>
    <xf numFmtId="0" fontId="2" fillId="4" borderId="1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3" borderId="7" xfId="0" applyFill="1" applyBorder="1"/>
    <xf numFmtId="0" fontId="0" fillId="3" borderId="8" xfId="0" applyFill="1" applyBorder="1"/>
    <xf numFmtId="0" fontId="0" fillId="3" borderId="8" xfId="0" applyFill="1" applyBorder="1" applyAlignment="1">
      <alignment horizontal="right"/>
    </xf>
    <xf numFmtId="0" fontId="0" fillId="3" borderId="9" xfId="0" applyFill="1" applyBorder="1"/>
    <xf numFmtId="0" fontId="0" fillId="3" borderId="10" xfId="0" applyFill="1" applyBorder="1"/>
    <xf numFmtId="0" fontId="0" fillId="3" borderId="4" xfId="0" applyFill="1" applyBorder="1"/>
    <xf numFmtId="0" fontId="0" fillId="3" borderId="11" xfId="0" applyFill="1" applyBorder="1"/>
    <xf numFmtId="0" fontId="0" fillId="3" borderId="5" xfId="0" applyFill="1" applyBorder="1"/>
    <xf numFmtId="0" fontId="0" fillId="3" borderId="5" xfId="0" applyFill="1" applyBorder="1" applyAlignment="1">
      <alignment horizontal="right"/>
    </xf>
    <xf numFmtId="0" fontId="0" fillId="3" borderId="6" xfId="0" applyFill="1" applyBorder="1"/>
    <xf numFmtId="0" fontId="0" fillId="3" borderId="29" xfId="0" applyFill="1" applyBorder="1"/>
    <xf numFmtId="0" fontId="0" fillId="3" borderId="31" xfId="0" applyFill="1" applyBorder="1"/>
    <xf numFmtId="0" fontId="0" fillId="3" borderId="31" xfId="0" applyFill="1" applyBorder="1" applyAlignment="1">
      <alignment horizontal="right"/>
    </xf>
    <xf numFmtId="0" fontId="0" fillId="3" borderId="33" xfId="0" applyFill="1" applyBorder="1"/>
    <xf numFmtId="0" fontId="0" fillId="3" borderId="32" xfId="0" applyFill="1" applyBorder="1"/>
    <xf numFmtId="0" fontId="0" fillId="3" borderId="34" xfId="0" applyFill="1" applyBorder="1"/>
    <xf numFmtId="0" fontId="0" fillId="3" borderId="35" xfId="0" applyFill="1" applyBorder="1"/>
    <xf numFmtId="0" fontId="0" fillId="3" borderId="36" xfId="0" applyFill="1" applyBorder="1"/>
    <xf numFmtId="0" fontId="0" fillId="3" borderId="36" xfId="0" applyFill="1" applyBorder="1" applyAlignment="1">
      <alignment horizontal="right"/>
    </xf>
    <xf numFmtId="0" fontId="0" fillId="3" borderId="37" xfId="0" applyFill="1" applyBorder="1"/>
    <xf numFmtId="0" fontId="9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9" fillId="0" borderId="1" xfId="0" applyFont="1" applyFill="1" applyBorder="1" applyAlignment="1">
      <alignment horizontal="center" vertical="center"/>
    </xf>
    <xf numFmtId="0" fontId="0" fillId="2" borderId="8" xfId="0" applyFill="1" applyBorder="1"/>
    <xf numFmtId="0" fontId="0" fillId="2" borderId="9" xfId="0" applyFill="1" applyBorder="1"/>
    <xf numFmtId="0" fontId="0" fillId="0" borderId="10" xfId="0" applyBorder="1"/>
    <xf numFmtId="0" fontId="0" fillId="0" borderId="0" xfId="0" applyBorder="1"/>
    <xf numFmtId="0" fontId="0" fillId="0" borderId="4" xfId="0" applyBorder="1"/>
    <xf numFmtId="0" fontId="0" fillId="2" borderId="10" xfId="0" applyFill="1" applyBorder="1"/>
    <xf numFmtId="0" fontId="0" fillId="2" borderId="0" xfId="0" applyFill="1" applyBorder="1"/>
    <xf numFmtId="0" fontId="0" fillId="2" borderId="4" xfId="0" applyFill="1" applyBorder="1"/>
    <xf numFmtId="0" fontId="0" fillId="0" borderId="11" xfId="0" applyBorder="1"/>
    <xf numFmtId="0" fontId="0" fillId="0" borderId="5" xfId="0" applyBorder="1"/>
    <xf numFmtId="0" fontId="9" fillId="0" borderId="0" xfId="0" applyFont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 wrapText="1"/>
    </xf>
    <xf numFmtId="0" fontId="11" fillId="3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center" vertical="center"/>
    </xf>
    <xf numFmtId="0" fontId="14" fillId="2" borderId="15" xfId="0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8" fillId="2" borderId="11" xfId="0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1" fillId="3" borderId="0" xfId="0" applyFont="1" applyFill="1"/>
    <xf numFmtId="0" fontId="11" fillId="0" borderId="0" xfId="0" applyFont="1"/>
    <xf numFmtId="0" fontId="11" fillId="0" borderId="0" xfId="0" applyFont="1" applyAlignment="1">
      <alignment vertical="center"/>
    </xf>
    <xf numFmtId="0" fontId="11" fillId="3" borderId="0" xfId="0" applyFont="1" applyFill="1" applyAlignment="1">
      <alignment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4" fillId="2" borderId="1" xfId="0" applyFont="1" applyFill="1" applyBorder="1" applyAlignment="1">
      <alignment vertical="center" wrapText="1"/>
    </xf>
    <xf numFmtId="0" fontId="18" fillId="3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wrapText="1"/>
    </xf>
    <xf numFmtId="0" fontId="11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14" fillId="0" borderId="1" xfId="0" applyFont="1" applyBorder="1" applyAlignment="1">
      <alignment vertical="center"/>
    </xf>
    <xf numFmtId="0" fontId="18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22" fillId="2" borderId="2" xfId="0" applyFont="1" applyFill="1" applyBorder="1" applyAlignment="1">
      <alignment horizontal="center" vertical="center"/>
    </xf>
    <xf numFmtId="0" fontId="12" fillId="3" borderId="0" xfId="0" applyFont="1" applyFill="1" applyBorder="1"/>
    <xf numFmtId="0" fontId="12" fillId="3" borderId="0" xfId="0" applyFont="1" applyFill="1" applyBorder="1" applyAlignment="1">
      <alignment horizontal="right"/>
    </xf>
    <xf numFmtId="0" fontId="19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left"/>
    </xf>
    <xf numFmtId="0" fontId="12" fillId="0" borderId="14" xfId="0" applyFont="1" applyBorder="1" applyAlignment="1">
      <alignment horizontal="center" vertical="center"/>
    </xf>
    <xf numFmtId="0" fontId="12" fillId="3" borderId="11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right" vertical="center"/>
    </xf>
    <xf numFmtId="2" fontId="12" fillId="3" borderId="0" xfId="0" applyNumberFormat="1" applyFont="1" applyFill="1" applyBorder="1"/>
    <xf numFmtId="0" fontId="12" fillId="0" borderId="1" xfId="0" applyFont="1" applyBorder="1" applyAlignment="1">
      <alignment horizontal="right" vertical="center"/>
    </xf>
    <xf numFmtId="0" fontId="19" fillId="0" borderId="20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2" fillId="3" borderId="0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left"/>
    </xf>
    <xf numFmtId="0" fontId="12" fillId="3" borderId="2" xfId="0" applyFont="1" applyFill="1" applyBorder="1" applyAlignment="1">
      <alignment horizontal="center" vertical="center" wrapText="1"/>
    </xf>
    <xf numFmtId="0" fontId="12" fillId="3" borderId="14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right" vertical="center"/>
    </xf>
    <xf numFmtId="0" fontId="19" fillId="3" borderId="26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3" borderId="14" xfId="0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4" fillId="3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Font="1" applyBorder="1" applyAlignment="1" applyProtection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3" borderId="14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0" fillId="0" borderId="1" xfId="0" applyNumberFormat="1" applyBorder="1" applyAlignment="1">
      <alignment horizontal="center" vertical="center"/>
    </xf>
    <xf numFmtId="0" fontId="18" fillId="3" borderId="0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horizontal="center"/>
    </xf>
    <xf numFmtId="2" fontId="19" fillId="0" borderId="28" xfId="0" applyNumberFormat="1" applyFont="1" applyBorder="1" applyAlignment="1">
      <alignment horizontal="center" vertical="center"/>
    </xf>
    <xf numFmtId="2" fontId="19" fillId="0" borderId="27" xfId="0" applyNumberFormat="1" applyFont="1" applyBorder="1" applyAlignment="1">
      <alignment horizontal="center" vertical="center"/>
    </xf>
    <xf numFmtId="0" fontId="12" fillId="4" borderId="14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9" fontId="21" fillId="0" borderId="23" xfId="359" applyFont="1" applyBorder="1" applyAlignment="1">
      <alignment horizontal="center" vertical="center"/>
    </xf>
    <xf numFmtId="9" fontId="21" fillId="0" borderId="24" xfId="359" applyFont="1" applyBorder="1" applyAlignment="1">
      <alignment horizontal="center" vertical="center"/>
    </xf>
    <xf numFmtId="0" fontId="21" fillId="2" borderId="21" xfId="0" applyFont="1" applyFill="1" applyBorder="1" applyAlignment="1">
      <alignment horizontal="center" vertical="center" wrapText="1"/>
    </xf>
    <xf numFmtId="0" fontId="21" fillId="2" borderId="2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22" fillId="0" borderId="14" xfId="0" applyFont="1" applyBorder="1" applyAlignment="1">
      <alignment horizontal="left"/>
    </xf>
    <xf numFmtId="0" fontId="22" fillId="0" borderId="15" xfId="0" applyFont="1" applyBorder="1" applyAlignment="1">
      <alignment horizontal="left"/>
    </xf>
    <xf numFmtId="0" fontId="22" fillId="0" borderId="3" xfId="0" applyFont="1" applyBorder="1" applyAlignment="1">
      <alignment horizontal="left"/>
    </xf>
    <xf numFmtId="0" fontId="22" fillId="3" borderId="14" xfId="0" applyFont="1" applyFill="1" applyBorder="1" applyAlignment="1">
      <alignment horizontal="left"/>
    </xf>
    <xf numFmtId="0" fontId="22" fillId="3" borderId="3" xfId="0" applyFont="1" applyFill="1" applyBorder="1" applyAlignment="1">
      <alignment horizontal="left"/>
    </xf>
    <xf numFmtId="0" fontId="12" fillId="0" borderId="15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164" fontId="24" fillId="0" borderId="1" xfId="0" applyNumberFormat="1" applyFont="1" applyBorder="1" applyAlignment="1">
      <alignment horizontal="center" vertical="center"/>
    </xf>
    <xf numFmtId="164" fontId="24" fillId="0" borderId="12" xfId="0" applyNumberFormat="1" applyFont="1" applyBorder="1" applyAlignment="1">
      <alignment horizontal="center" vertical="center"/>
    </xf>
    <xf numFmtId="2" fontId="12" fillId="0" borderId="1" xfId="0" applyNumberFormat="1" applyFont="1" applyBorder="1" applyAlignment="1">
      <alignment horizontal="center" vertical="center"/>
    </xf>
    <xf numFmtId="2" fontId="12" fillId="0" borderId="12" xfId="0" applyNumberFormat="1" applyFont="1" applyBorder="1" applyAlignment="1">
      <alignment horizontal="center" vertical="center"/>
    </xf>
    <xf numFmtId="2" fontId="19" fillId="0" borderId="23" xfId="0" applyNumberFormat="1" applyFont="1" applyBorder="1" applyAlignment="1">
      <alignment horizontal="center" vertical="center"/>
    </xf>
    <xf numFmtId="2" fontId="19" fillId="0" borderId="24" xfId="0" applyNumberFormat="1" applyFont="1" applyBorder="1" applyAlignment="1">
      <alignment horizontal="center" vertical="center"/>
    </xf>
    <xf numFmtId="0" fontId="19" fillId="0" borderId="12" xfId="0" applyFont="1" applyBorder="1" applyAlignment="1">
      <alignment horizontal="left" vertical="center"/>
    </xf>
    <xf numFmtId="0" fontId="19" fillId="0" borderId="2" xfId="0" applyFont="1" applyBorder="1" applyAlignment="1">
      <alignment horizontal="left" vertical="center"/>
    </xf>
    <xf numFmtId="0" fontId="23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2" fontId="24" fillId="0" borderId="1" xfId="0" applyNumberFormat="1" applyFont="1" applyBorder="1" applyAlignment="1">
      <alignment horizontal="center" vertical="center"/>
    </xf>
    <xf numFmtId="2" fontId="24" fillId="0" borderId="12" xfId="0" applyNumberFormat="1" applyFont="1" applyBorder="1" applyAlignment="1">
      <alignment horizontal="center" vertical="center"/>
    </xf>
    <xf numFmtId="0" fontId="21" fillId="0" borderId="38" xfId="0" applyFont="1" applyBorder="1" applyAlignment="1">
      <alignment horizontal="center" vertical="center" wrapText="1"/>
    </xf>
    <xf numFmtId="0" fontId="21" fillId="0" borderId="39" xfId="0" applyFont="1" applyBorder="1" applyAlignment="1">
      <alignment horizontal="center" vertical="center" wrapText="1"/>
    </xf>
    <xf numFmtId="0" fontId="21" fillId="0" borderId="40" xfId="0" applyFont="1" applyBorder="1" applyAlignment="1">
      <alignment horizontal="center" vertical="center" wrapText="1"/>
    </xf>
    <xf numFmtId="0" fontId="19" fillId="2" borderId="25" xfId="0" applyFont="1" applyFill="1" applyBorder="1" applyAlignment="1">
      <alignment horizontal="center" vertical="center" wrapText="1"/>
    </xf>
    <xf numFmtId="0" fontId="19" fillId="2" borderId="23" xfId="0" applyFont="1" applyFill="1" applyBorder="1" applyAlignment="1">
      <alignment horizontal="center" vertical="center" wrapText="1"/>
    </xf>
    <xf numFmtId="0" fontId="19" fillId="2" borderId="12" xfId="0" applyFont="1" applyFill="1" applyBorder="1" applyAlignment="1">
      <alignment horizontal="right" vertical="center"/>
    </xf>
    <xf numFmtId="0" fontId="19" fillId="2" borderId="2" xfId="0" applyFont="1" applyFill="1" applyBorder="1" applyAlignment="1">
      <alignment horizontal="right" vertical="center"/>
    </xf>
    <xf numFmtId="0" fontId="19" fillId="2" borderId="3" xfId="0" applyFont="1" applyFill="1" applyBorder="1" applyAlignment="1">
      <alignment horizontal="center" vertical="center"/>
    </xf>
    <xf numFmtId="0" fontId="19" fillId="2" borderId="30" xfId="0" applyFont="1" applyFill="1" applyBorder="1" applyAlignment="1">
      <alignment horizontal="right" vertical="center"/>
    </xf>
    <xf numFmtId="0" fontId="19" fillId="2" borderId="13" xfId="0" applyFont="1" applyFill="1" applyBorder="1" applyAlignment="1">
      <alignment horizontal="right" vertical="center"/>
    </xf>
    <xf numFmtId="0" fontId="19" fillId="2" borderId="1" xfId="0" applyFont="1" applyFill="1" applyBorder="1" applyAlignment="1">
      <alignment horizontal="center" vertical="center"/>
    </xf>
    <xf numFmtId="2" fontId="19" fillId="2" borderId="1" xfId="0" applyNumberFormat="1" applyFont="1" applyFill="1" applyBorder="1" applyAlignment="1">
      <alignment horizontal="center" vertical="center"/>
    </xf>
    <xf numFmtId="2" fontId="19" fillId="2" borderId="12" xfId="0" applyNumberFormat="1" applyFont="1" applyFill="1" applyBorder="1" applyAlignment="1">
      <alignment horizontal="center" vertical="center"/>
    </xf>
    <xf numFmtId="2" fontId="19" fillId="2" borderId="3" xfId="0" applyNumberFormat="1" applyFont="1" applyFill="1" applyBorder="1" applyAlignment="1">
      <alignment horizontal="center" vertical="center"/>
    </xf>
    <xf numFmtId="2" fontId="19" fillId="2" borderId="1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2" fillId="3" borderId="0" xfId="0" applyFont="1" applyFill="1" applyBorder="1" applyAlignment="1">
      <alignment horizontal="center" vertical="top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 vertical="center"/>
    </xf>
    <xf numFmtId="2" fontId="19" fillId="3" borderId="28" xfId="0" applyNumberFormat="1" applyFont="1" applyFill="1" applyBorder="1" applyAlignment="1">
      <alignment horizontal="center" vertical="center"/>
    </xf>
    <xf numFmtId="2" fontId="19" fillId="3" borderId="27" xfId="0" applyNumberFormat="1" applyFont="1" applyFill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22" fillId="3" borderId="15" xfId="0" applyFont="1" applyFill="1" applyBorder="1" applyAlignment="1">
      <alignment horizontal="left"/>
    </xf>
    <xf numFmtId="0" fontId="19" fillId="3" borderId="14" xfId="0" applyFont="1" applyFill="1" applyBorder="1" applyAlignment="1">
      <alignment horizontal="center" vertical="center"/>
    </xf>
    <xf numFmtId="0" fontId="19" fillId="3" borderId="15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9" fontId="19" fillId="3" borderId="23" xfId="359" applyFont="1" applyFill="1" applyBorder="1" applyAlignment="1">
      <alignment horizontal="center" vertical="center"/>
    </xf>
    <xf numFmtId="9" fontId="19" fillId="3" borderId="24" xfId="359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2" borderId="21" xfId="0" applyFont="1" applyFill="1" applyBorder="1" applyAlignment="1">
      <alignment horizontal="center" vertical="center" wrapText="1"/>
    </xf>
    <xf numFmtId="0" fontId="12" fillId="2" borderId="22" xfId="0" applyFont="1" applyFill="1" applyBorder="1" applyAlignment="1">
      <alignment horizontal="center" vertical="center" wrapText="1"/>
    </xf>
    <xf numFmtId="2" fontId="12" fillId="3" borderId="23" xfId="0" applyNumberFormat="1" applyFont="1" applyFill="1" applyBorder="1" applyAlignment="1">
      <alignment horizontal="center" vertical="center"/>
    </xf>
    <xf numFmtId="2" fontId="12" fillId="3" borderId="24" xfId="0" applyNumberFormat="1" applyFont="1" applyFill="1" applyBorder="1" applyAlignment="1">
      <alignment horizontal="center" vertical="center"/>
    </xf>
    <xf numFmtId="164" fontId="19" fillId="2" borderId="1" xfId="0" applyNumberFormat="1" applyFont="1" applyFill="1" applyBorder="1" applyAlignment="1">
      <alignment horizontal="center" vertical="center"/>
    </xf>
    <xf numFmtId="164" fontId="19" fillId="2" borderId="12" xfId="0" applyNumberFormat="1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2" fillId="3" borderId="14" xfId="0" applyFont="1" applyFill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left" vertical="center"/>
    </xf>
    <xf numFmtId="0" fontId="12" fillId="3" borderId="2" xfId="0" applyFont="1" applyFill="1" applyBorder="1" applyAlignment="1">
      <alignment horizontal="left" vertical="center"/>
    </xf>
    <xf numFmtId="0" fontId="23" fillId="3" borderId="1" xfId="0" applyFont="1" applyFill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21" fillId="3" borderId="9" xfId="0" applyFont="1" applyFill="1" applyBorder="1" applyAlignment="1">
      <alignment horizontal="center" vertical="center" wrapText="1"/>
    </xf>
    <xf numFmtId="0" fontId="21" fillId="3" borderId="4" xfId="0" applyFont="1" applyFill="1" applyBorder="1" applyAlignment="1">
      <alignment horizontal="center" vertical="center" wrapText="1"/>
    </xf>
    <xf numFmtId="0" fontId="21" fillId="3" borderId="6" xfId="0" applyFont="1" applyFill="1" applyBorder="1" applyAlignment="1">
      <alignment horizontal="center" vertical="center" wrapText="1"/>
    </xf>
    <xf numFmtId="164" fontId="12" fillId="3" borderId="1" xfId="0" applyNumberFormat="1" applyFont="1" applyFill="1" applyBorder="1" applyAlignment="1">
      <alignment horizontal="center" vertical="center"/>
    </xf>
    <xf numFmtId="164" fontId="12" fillId="3" borderId="12" xfId="0" applyNumberFormat="1" applyFont="1" applyFill="1" applyBorder="1" applyAlignment="1">
      <alignment horizontal="center" vertical="center"/>
    </xf>
    <xf numFmtId="2" fontId="24" fillId="3" borderId="1" xfId="0" applyNumberFormat="1" applyFont="1" applyFill="1" applyBorder="1" applyAlignment="1">
      <alignment horizontal="center" vertical="center"/>
    </xf>
    <xf numFmtId="2" fontId="24" fillId="3" borderId="12" xfId="0" applyNumberFormat="1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1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2" fillId="5" borderId="14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</cellXfs>
  <cellStyles count="52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Normal" xfId="0" builtinId="0"/>
    <cellStyle name="Percent" xfId="359" builtinId="5"/>
  </cellStyles>
  <dxfs count="6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9</xdr:row>
      <xdr:rowOff>0</xdr:rowOff>
    </xdr:from>
    <xdr:to>
      <xdr:col>23</xdr:col>
      <xdr:colOff>363855</xdr:colOff>
      <xdr:row>16</xdr:row>
      <xdr:rowOff>1270</xdr:rowOff>
    </xdr:to>
    <xdr:pic>
      <xdr:nvPicPr>
        <xdr:cNvPr id="5" name="Picture 4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34700" y="2019300"/>
          <a:ext cx="5316855" cy="12865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zoomScale="125" zoomScaleNormal="125" zoomScalePageLayoutView="125" workbookViewId="0">
      <selection activeCell="B2" sqref="B2:H7"/>
    </sheetView>
  </sheetViews>
  <sheetFormatPr baseColWidth="10" defaultRowHeight="15" x14ac:dyDescent="0"/>
  <cols>
    <col min="2" max="3" width="9.1640625" bestFit="1" customWidth="1"/>
    <col min="4" max="4" width="11.1640625" bestFit="1" customWidth="1"/>
    <col min="5" max="5" width="9.5" bestFit="1" customWidth="1"/>
    <col min="6" max="6" width="9.1640625" bestFit="1" customWidth="1"/>
    <col min="7" max="7" width="7.33203125" bestFit="1" customWidth="1"/>
    <col min="8" max="8" width="10" bestFit="1" customWidth="1"/>
  </cols>
  <sheetData>
    <row r="1" spans="2:9">
      <c r="B1" s="23"/>
      <c r="C1" s="23"/>
      <c r="D1" s="23"/>
      <c r="E1" s="23"/>
      <c r="F1" s="23"/>
      <c r="G1" s="23"/>
      <c r="H1" s="23"/>
      <c r="I1" s="23"/>
    </row>
    <row r="2" spans="2:9" ht="21" customHeight="1">
      <c r="B2" s="215" t="s">
        <v>12</v>
      </c>
      <c r="C2" s="216"/>
      <c r="D2" s="216"/>
      <c r="E2" s="216"/>
      <c r="F2" s="216"/>
      <c r="G2" s="217"/>
      <c r="H2" s="218" t="s">
        <v>11</v>
      </c>
      <c r="I2" s="23"/>
    </row>
    <row r="3" spans="2:9" s="17" customFormat="1" ht="20" customHeight="1">
      <c r="B3" s="152" t="s">
        <v>4</v>
      </c>
      <c r="C3" s="152" t="s">
        <v>5</v>
      </c>
      <c r="D3" s="152" t="s">
        <v>6</v>
      </c>
      <c r="E3" s="152" t="s">
        <v>7</v>
      </c>
      <c r="F3" s="152" t="s">
        <v>8</v>
      </c>
      <c r="G3" s="152" t="s">
        <v>86</v>
      </c>
      <c r="H3" s="219"/>
      <c r="I3" s="25"/>
    </row>
    <row r="4" spans="2:9" s="8" customFormat="1" ht="21" customHeight="1">
      <c r="B4" s="153" t="s">
        <v>10</v>
      </c>
      <c r="C4" s="154" t="s">
        <v>10</v>
      </c>
      <c r="D4" s="154"/>
      <c r="E4" s="154" t="s">
        <v>10</v>
      </c>
      <c r="F4" s="154" t="s">
        <v>10</v>
      </c>
      <c r="G4" s="155"/>
      <c r="H4" s="156" t="s">
        <v>0</v>
      </c>
      <c r="I4" s="51"/>
    </row>
    <row r="5" spans="2:9" s="8" customFormat="1" ht="21" customHeight="1">
      <c r="B5" s="157" t="s">
        <v>10</v>
      </c>
      <c r="C5" s="158"/>
      <c r="D5" s="158"/>
      <c r="E5" s="158"/>
      <c r="F5" s="158" t="s">
        <v>10</v>
      </c>
      <c r="G5" s="159"/>
      <c r="H5" s="160" t="s">
        <v>1</v>
      </c>
      <c r="I5" s="51"/>
    </row>
    <row r="6" spans="2:9" s="8" customFormat="1" ht="21" customHeight="1">
      <c r="B6" s="161" t="s">
        <v>10</v>
      </c>
      <c r="C6" s="162" t="s">
        <v>10</v>
      </c>
      <c r="D6" s="162"/>
      <c r="E6" s="162" t="s">
        <v>10</v>
      </c>
      <c r="F6" s="162" t="s">
        <v>10</v>
      </c>
      <c r="G6" s="163"/>
      <c r="H6" s="164" t="s">
        <v>2</v>
      </c>
      <c r="I6" s="51"/>
    </row>
    <row r="7" spans="2:9" s="8" customFormat="1" ht="21" customHeight="1">
      <c r="B7" s="165"/>
      <c r="C7" s="166"/>
      <c r="D7" s="166" t="s">
        <v>10</v>
      </c>
      <c r="E7" s="166" t="s">
        <v>10</v>
      </c>
      <c r="F7" s="166"/>
      <c r="G7" s="167" t="s">
        <v>10</v>
      </c>
      <c r="H7" s="168" t="s">
        <v>3</v>
      </c>
      <c r="I7" s="51"/>
    </row>
    <row r="8" spans="2:9">
      <c r="B8" s="23"/>
      <c r="C8" s="23"/>
      <c r="D8" s="23"/>
      <c r="E8" s="23"/>
      <c r="F8" s="23"/>
      <c r="G8" s="23"/>
      <c r="H8" s="23"/>
      <c r="I8" s="23"/>
    </row>
  </sheetData>
  <mergeCells count="2">
    <mergeCell ref="B2:G2"/>
    <mergeCell ref="H2:H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workbookViewId="0">
      <selection activeCell="B2" sqref="B2:C7"/>
    </sheetView>
  </sheetViews>
  <sheetFormatPr baseColWidth="10" defaultRowHeight="15" x14ac:dyDescent="0"/>
  <cols>
    <col min="2" max="2" width="23.1640625" customWidth="1"/>
    <col min="3" max="3" width="40.6640625" customWidth="1"/>
  </cols>
  <sheetData>
    <row r="2" spans="2:3" ht="36" customHeight="1">
      <c r="B2" s="33" t="s">
        <v>110</v>
      </c>
      <c r="C2" s="33" t="s">
        <v>115</v>
      </c>
    </row>
    <row r="3" spans="2:3" ht="36" customHeight="1">
      <c r="B3" s="33" t="s">
        <v>109</v>
      </c>
      <c r="C3" s="33" t="s">
        <v>116</v>
      </c>
    </row>
    <row r="4" spans="2:3" ht="36" customHeight="1">
      <c r="B4" s="33" t="s">
        <v>111</v>
      </c>
      <c r="C4" s="33" t="s">
        <v>117</v>
      </c>
    </row>
    <row r="5" spans="2:3" ht="36" customHeight="1">
      <c r="B5" s="33" t="s">
        <v>112</v>
      </c>
      <c r="C5" s="33" t="s">
        <v>118</v>
      </c>
    </row>
    <row r="6" spans="2:3" ht="36" customHeight="1">
      <c r="B6" s="33" t="s">
        <v>113</v>
      </c>
      <c r="C6" s="33" t="s">
        <v>119</v>
      </c>
    </row>
    <row r="7" spans="2:3" ht="36" customHeight="1">
      <c r="B7" s="33" t="s">
        <v>114</v>
      </c>
      <c r="C7" s="46" t="s">
        <v>120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0"/>
  <sheetViews>
    <sheetView workbookViewId="0">
      <selection activeCell="D25" sqref="D25"/>
    </sheetView>
  </sheetViews>
  <sheetFormatPr baseColWidth="10" defaultRowHeight="15" x14ac:dyDescent="0"/>
  <cols>
    <col min="2" max="2" width="13.5" customWidth="1"/>
    <col min="3" max="3" width="3.83203125" customWidth="1"/>
    <col min="4" max="4" width="15" customWidth="1"/>
    <col min="5" max="5" width="3.83203125" customWidth="1"/>
    <col min="6" max="6" width="16.33203125" customWidth="1"/>
    <col min="7" max="7" width="3.83203125" bestFit="1" customWidth="1"/>
    <col min="8" max="8" width="14.5" style="54" customWidth="1"/>
    <col min="9" max="9" width="3.83203125" customWidth="1"/>
    <col min="10" max="10" width="12.83203125" bestFit="1" customWidth="1"/>
    <col min="11" max="11" width="3.83203125" customWidth="1"/>
  </cols>
  <sheetData>
    <row r="2" spans="2:13">
      <c r="M2" t="s">
        <v>122</v>
      </c>
    </row>
    <row r="3" spans="2:13">
      <c r="M3" t="s">
        <v>121</v>
      </c>
    </row>
    <row r="5" spans="2:13" ht="20" customHeight="1">
      <c r="B5" s="223" t="s">
        <v>0</v>
      </c>
      <c r="C5" s="243">
        <f>E5+E6+E7+G6+G7</f>
        <v>18</v>
      </c>
      <c r="D5" s="40" t="s">
        <v>27</v>
      </c>
      <c r="E5" s="58">
        <v>1</v>
      </c>
    </row>
    <row r="6" spans="2:13">
      <c r="B6" s="223"/>
      <c r="C6" s="244"/>
      <c r="D6" s="242" t="s">
        <v>28</v>
      </c>
      <c r="E6" s="58">
        <v>1</v>
      </c>
      <c r="F6" s="242" t="s">
        <v>29</v>
      </c>
      <c r="G6" s="58">
        <v>1</v>
      </c>
    </row>
    <row r="7" spans="2:13" ht="15" customHeight="1">
      <c r="B7" s="223"/>
      <c r="C7" s="245"/>
      <c r="D7" s="242"/>
      <c r="E7" s="61">
        <f>G6+G7</f>
        <v>8</v>
      </c>
      <c r="F7" s="242"/>
      <c r="G7" s="57">
        <f>E9+E10+E12+E13+E14</f>
        <v>7</v>
      </c>
    </row>
    <row r="9" spans="2:13">
      <c r="B9" s="243" t="s">
        <v>1</v>
      </c>
      <c r="C9" s="243">
        <f>E9+E10+G9+G10+I10</f>
        <v>5</v>
      </c>
      <c r="D9" s="242" t="s">
        <v>30</v>
      </c>
      <c r="E9" s="58">
        <v>1</v>
      </c>
      <c r="F9" s="242" t="s">
        <v>31</v>
      </c>
      <c r="G9" s="60">
        <v>1</v>
      </c>
      <c r="H9"/>
    </row>
    <row r="10" spans="2:13" ht="38" customHeight="1">
      <c r="B10" s="245"/>
      <c r="C10" s="245"/>
      <c r="D10" s="242"/>
      <c r="E10" s="57">
        <f>G9:G10</f>
        <v>1</v>
      </c>
      <c r="F10" s="242"/>
      <c r="G10" s="57">
        <f>I10</f>
        <v>1</v>
      </c>
      <c r="H10" s="42" t="s">
        <v>32</v>
      </c>
      <c r="I10" s="58">
        <v>1</v>
      </c>
    </row>
    <row r="12" spans="2:13" ht="20" customHeight="1">
      <c r="B12" s="223" t="s">
        <v>2</v>
      </c>
      <c r="C12" s="243">
        <f>E12+E13+E14+G13+G14+G15</f>
        <v>8</v>
      </c>
      <c r="D12" s="7" t="s">
        <v>33</v>
      </c>
      <c r="E12" s="59">
        <v>1</v>
      </c>
    </row>
    <row r="13" spans="2:13" ht="36" customHeight="1">
      <c r="B13" s="223"/>
      <c r="C13" s="244"/>
      <c r="D13" s="242" t="s">
        <v>34</v>
      </c>
      <c r="E13" s="71">
        <v>1</v>
      </c>
      <c r="F13" s="45"/>
      <c r="G13" s="70"/>
    </row>
    <row r="14" spans="2:13" ht="25" customHeight="1">
      <c r="B14" s="223"/>
      <c r="C14" s="244"/>
      <c r="D14" s="242"/>
      <c r="E14" s="247">
        <f>G13+G14+G15</f>
        <v>3</v>
      </c>
      <c r="F14" s="246" t="s">
        <v>125</v>
      </c>
      <c r="G14" s="69">
        <v>1</v>
      </c>
      <c r="H14" s="241" t="s">
        <v>36</v>
      </c>
      <c r="I14" s="241">
        <f>K14+K15</f>
        <v>2</v>
      </c>
      <c r="J14" s="56" t="s">
        <v>123</v>
      </c>
      <c r="K14" s="59">
        <v>1</v>
      </c>
    </row>
    <row r="15" spans="2:13" ht="25" customHeight="1">
      <c r="B15" s="223"/>
      <c r="C15" s="245"/>
      <c r="D15" s="242"/>
      <c r="E15" s="248"/>
      <c r="F15" s="241"/>
      <c r="G15" s="57">
        <f>I14</f>
        <v>2</v>
      </c>
      <c r="H15" s="241"/>
      <c r="I15" s="241"/>
      <c r="J15" s="56" t="s">
        <v>124</v>
      </c>
      <c r="K15" s="59">
        <v>1</v>
      </c>
    </row>
    <row r="17" spans="2:7" ht="20" customHeight="1">
      <c r="B17" s="223" t="s">
        <v>3</v>
      </c>
      <c r="C17" s="223">
        <f>E18+E17</f>
        <v>5</v>
      </c>
      <c r="D17" s="242" t="s">
        <v>37</v>
      </c>
      <c r="E17" s="58">
        <v>1</v>
      </c>
      <c r="F17" s="55" t="s">
        <v>38</v>
      </c>
      <c r="G17" s="58">
        <v>1</v>
      </c>
    </row>
    <row r="18" spans="2:7" ht="20" customHeight="1">
      <c r="B18" s="223"/>
      <c r="C18" s="223"/>
      <c r="D18" s="242"/>
      <c r="E18" s="243">
        <f>G17+G18+G19+G20</f>
        <v>4</v>
      </c>
      <c r="F18" s="55" t="s">
        <v>39</v>
      </c>
      <c r="G18" s="58">
        <v>1</v>
      </c>
    </row>
    <row r="19" spans="2:7" ht="20" customHeight="1">
      <c r="B19" s="223"/>
      <c r="C19" s="223"/>
      <c r="D19" s="242"/>
      <c r="E19" s="244"/>
      <c r="F19" s="55" t="s">
        <v>40</v>
      </c>
      <c r="G19" s="58">
        <v>1</v>
      </c>
    </row>
    <row r="20" spans="2:7" ht="20" customHeight="1">
      <c r="B20" s="223"/>
      <c r="C20" s="223"/>
      <c r="D20" s="242"/>
      <c r="E20" s="245"/>
      <c r="F20" s="55" t="s">
        <v>41</v>
      </c>
      <c r="G20" s="58">
        <v>1</v>
      </c>
    </row>
  </sheetData>
  <mergeCells count="19">
    <mergeCell ref="E18:E20"/>
    <mergeCell ref="E14:E15"/>
    <mergeCell ref="D6:D7"/>
    <mergeCell ref="B12:B15"/>
    <mergeCell ref="C12:C15"/>
    <mergeCell ref="D9:D10"/>
    <mergeCell ref="B9:B10"/>
    <mergeCell ref="C9:C10"/>
    <mergeCell ref="D17:D20"/>
    <mergeCell ref="B17:B20"/>
    <mergeCell ref="C17:C20"/>
    <mergeCell ref="D13:D15"/>
    <mergeCell ref="H14:H15"/>
    <mergeCell ref="I14:I15"/>
    <mergeCell ref="F6:F7"/>
    <mergeCell ref="C5:C7"/>
    <mergeCell ref="B5:B7"/>
    <mergeCell ref="F9:F10"/>
    <mergeCell ref="F14:F1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8"/>
  <sheetViews>
    <sheetView workbookViewId="0">
      <selection activeCell="I7" sqref="I7:I9"/>
    </sheetView>
  </sheetViews>
  <sheetFormatPr baseColWidth="10" defaultRowHeight="15" x14ac:dyDescent="0"/>
  <cols>
    <col min="1" max="1" width="2.33203125" customWidth="1"/>
    <col min="2" max="2" width="13.1640625" customWidth="1"/>
    <col min="3" max="3" width="14.33203125" style="1" bestFit="1" customWidth="1"/>
    <col min="4" max="4" width="14.33203125" customWidth="1"/>
    <col min="5" max="5" width="13.83203125" customWidth="1"/>
    <col min="6" max="6" width="10.5" customWidth="1"/>
    <col min="7" max="7" width="11.33203125" customWidth="1"/>
    <col min="8" max="8" width="11.33203125" style="2" customWidth="1"/>
    <col min="9" max="9" width="9.5" customWidth="1"/>
    <col min="10" max="10" width="5.1640625" customWidth="1"/>
    <col min="11" max="11" width="14.5" customWidth="1"/>
    <col min="12" max="12" width="3.83203125" customWidth="1"/>
    <col min="13" max="13" width="15" customWidth="1"/>
    <col min="14" max="14" width="3.83203125" customWidth="1"/>
    <col min="15" max="15" width="16.33203125" customWidth="1"/>
    <col min="16" max="16" width="3.83203125" bestFit="1" customWidth="1"/>
    <col min="17" max="17" width="14.5" style="54" customWidth="1"/>
    <col min="18" max="18" width="3.83203125" customWidth="1"/>
    <col min="19" max="19" width="12.83203125" bestFit="1" customWidth="1"/>
    <col min="20" max="20" width="3.83203125" customWidth="1"/>
  </cols>
  <sheetData>
    <row r="2" spans="2:22">
      <c r="D2" s="63" t="s">
        <v>0</v>
      </c>
      <c r="E2" s="64" t="s">
        <v>1</v>
      </c>
      <c r="F2" s="64" t="s">
        <v>2</v>
      </c>
      <c r="G2" s="5" t="s">
        <v>3</v>
      </c>
      <c r="H2" s="2" t="s">
        <v>128</v>
      </c>
      <c r="I2" s="65" t="s">
        <v>129</v>
      </c>
    </row>
    <row r="3" spans="2:22" ht="15" customHeight="1">
      <c r="B3" s="249" t="s">
        <v>126</v>
      </c>
      <c r="C3" s="4" t="s">
        <v>4</v>
      </c>
      <c r="D3" s="40">
        <f>$K$12</f>
        <v>4.5</v>
      </c>
      <c r="E3" s="40">
        <f>$K$16</f>
        <v>2.5</v>
      </c>
      <c r="F3" s="40">
        <f>$K$19</f>
        <v>2</v>
      </c>
      <c r="G3" s="72">
        <v>0</v>
      </c>
      <c r="H3" s="40">
        <f>SUM(D3:G3)</f>
        <v>9</v>
      </c>
      <c r="I3" s="254">
        <f>SUM(H3:H5)</f>
        <v>17.166666666666668</v>
      </c>
      <c r="J3" s="2"/>
      <c r="V3" t="s">
        <v>122</v>
      </c>
    </row>
    <row r="4" spans="2:22">
      <c r="B4" s="253"/>
      <c r="C4" s="4" t="s">
        <v>5</v>
      </c>
      <c r="D4" s="40">
        <f>$K$12</f>
        <v>4.5</v>
      </c>
      <c r="E4" s="72">
        <v>0</v>
      </c>
      <c r="F4" s="40">
        <f>$K$19</f>
        <v>2</v>
      </c>
      <c r="G4" s="72">
        <v>0</v>
      </c>
      <c r="H4" s="40">
        <f>SUM(D4:G4)</f>
        <v>6.5</v>
      </c>
      <c r="I4" s="255"/>
      <c r="J4" s="2"/>
      <c r="V4" t="s">
        <v>121</v>
      </c>
    </row>
    <row r="5" spans="2:22">
      <c r="B5" s="246"/>
      <c r="C5" s="4" t="s">
        <v>6</v>
      </c>
      <c r="D5" s="72">
        <v>0</v>
      </c>
      <c r="E5" s="72">
        <v>0</v>
      </c>
      <c r="F5" s="72">
        <v>0</v>
      </c>
      <c r="G5" s="66">
        <f>$K$24</f>
        <v>1.6666666666666667</v>
      </c>
      <c r="H5" s="67">
        <f>SUM(D5:G5)</f>
        <v>1.6666666666666667</v>
      </c>
      <c r="I5" s="256"/>
      <c r="J5" s="2"/>
    </row>
    <row r="6" spans="2:22">
      <c r="D6" s="2"/>
      <c r="E6" s="2"/>
      <c r="F6" s="2"/>
      <c r="G6" s="2"/>
    </row>
    <row r="7" spans="2:22">
      <c r="B7" s="257" t="s">
        <v>127</v>
      </c>
      <c r="C7" s="4" t="s">
        <v>7</v>
      </c>
      <c r="D7" s="40">
        <f>$K$12</f>
        <v>4.5</v>
      </c>
      <c r="E7" s="72">
        <v>0</v>
      </c>
      <c r="F7" s="40">
        <f>$K$19</f>
        <v>2</v>
      </c>
      <c r="G7" s="66">
        <f>$K$24</f>
        <v>1.6666666666666667</v>
      </c>
      <c r="H7" s="67">
        <f>SUM(D7:G7)</f>
        <v>8.1666666666666661</v>
      </c>
      <c r="I7" s="258">
        <f>SUM(H7:H9)</f>
        <v>18.833333333333332</v>
      </c>
    </row>
    <row r="8" spans="2:22">
      <c r="B8" s="257"/>
      <c r="C8" s="4" t="s">
        <v>8</v>
      </c>
      <c r="D8" s="40">
        <f>$K$12</f>
        <v>4.5</v>
      </c>
      <c r="E8" s="40">
        <f>$K$16</f>
        <v>2.5</v>
      </c>
      <c r="F8" s="40">
        <f>$K$19</f>
        <v>2</v>
      </c>
      <c r="G8" s="72">
        <v>0</v>
      </c>
      <c r="H8" s="40">
        <f t="shared" ref="H8:H9" si="0">SUM(D8:G8)</f>
        <v>9</v>
      </c>
      <c r="I8" s="258"/>
    </row>
    <row r="9" spans="2:22">
      <c r="B9" s="257"/>
      <c r="C9" s="4" t="s">
        <v>86</v>
      </c>
      <c r="D9" s="72">
        <v>0</v>
      </c>
      <c r="E9" s="72">
        <v>0</v>
      </c>
      <c r="F9" s="72">
        <v>0</v>
      </c>
      <c r="G9" s="66">
        <f>$K$24</f>
        <v>1.6666666666666667</v>
      </c>
      <c r="H9" s="67">
        <f t="shared" si="0"/>
        <v>1.6666666666666667</v>
      </c>
      <c r="I9" s="258"/>
    </row>
    <row r="10" spans="2:22" ht="4" customHeight="1"/>
    <row r="11" spans="2:22">
      <c r="D11" s="2">
        <f>SUM(D3:D5)+SUM(D7:D9)</f>
        <v>18</v>
      </c>
      <c r="E11" s="2">
        <f t="shared" ref="E11:G11" si="1">SUM(E3:E5)+SUM(E7:E9)</f>
        <v>5</v>
      </c>
      <c r="F11" s="2">
        <f t="shared" si="1"/>
        <v>8</v>
      </c>
      <c r="G11" s="2">
        <f t="shared" si="1"/>
        <v>5</v>
      </c>
    </row>
    <row r="12" spans="2:22">
      <c r="K12">
        <f>L13/4</f>
        <v>4.5</v>
      </c>
    </row>
    <row r="13" spans="2:22" ht="20" customHeight="1">
      <c r="K13" s="223" t="s">
        <v>0</v>
      </c>
      <c r="L13" s="243">
        <f>N13+N14+N15+P14+P15</f>
        <v>18</v>
      </c>
      <c r="M13" s="40" t="s">
        <v>27</v>
      </c>
      <c r="N13" s="58">
        <v>1</v>
      </c>
    </row>
    <row r="14" spans="2:22" ht="36" customHeight="1">
      <c r="K14" s="223"/>
      <c r="L14" s="244"/>
      <c r="M14" s="242" t="s">
        <v>28</v>
      </c>
      <c r="N14" s="58">
        <v>1</v>
      </c>
      <c r="O14" s="242" t="s">
        <v>29</v>
      </c>
      <c r="P14" s="58">
        <v>1</v>
      </c>
    </row>
    <row r="15" spans="2:22" ht="25" customHeight="1">
      <c r="K15" s="223"/>
      <c r="L15" s="245"/>
      <c r="M15" s="242"/>
      <c r="N15" s="57">
        <f>P14+P15</f>
        <v>8</v>
      </c>
      <c r="O15" s="242"/>
      <c r="P15" s="57">
        <f>N17+N18+N20+N21+N22</f>
        <v>7</v>
      </c>
    </row>
    <row r="16" spans="2:22" ht="15" customHeight="1">
      <c r="K16">
        <f>L17/2</f>
        <v>2.5</v>
      </c>
    </row>
    <row r="17" spans="11:20">
      <c r="K17" s="243" t="s">
        <v>1</v>
      </c>
      <c r="L17" s="243">
        <f>N17+N18+P17+P18+R18</f>
        <v>5</v>
      </c>
      <c r="M17" s="242" t="s">
        <v>30</v>
      </c>
      <c r="N17" s="58">
        <v>1</v>
      </c>
      <c r="O17" s="242" t="s">
        <v>31</v>
      </c>
      <c r="P17" s="60">
        <v>1</v>
      </c>
      <c r="Q17"/>
    </row>
    <row r="18" spans="11:20" ht="34" customHeight="1">
      <c r="K18" s="245"/>
      <c r="L18" s="245"/>
      <c r="M18" s="242"/>
      <c r="N18" s="57">
        <f>P17:P18</f>
        <v>1</v>
      </c>
      <c r="O18" s="242"/>
      <c r="P18" s="57">
        <f>R18</f>
        <v>1</v>
      </c>
      <c r="Q18" s="42" t="s">
        <v>32</v>
      </c>
      <c r="R18" s="58">
        <v>1</v>
      </c>
    </row>
    <row r="19" spans="11:20">
      <c r="K19">
        <f>L20/4</f>
        <v>2</v>
      </c>
    </row>
    <row r="20" spans="11:20" ht="20" customHeight="1">
      <c r="K20" s="243" t="s">
        <v>2</v>
      </c>
      <c r="L20" s="243">
        <f>N20+N21+N22+P22+P23</f>
        <v>8</v>
      </c>
      <c r="M20" s="7" t="s">
        <v>33</v>
      </c>
      <c r="N20" s="59">
        <v>1</v>
      </c>
    </row>
    <row r="21" spans="11:20" ht="20" customHeight="1">
      <c r="K21" s="244"/>
      <c r="L21" s="244"/>
      <c r="M21" s="250" t="s">
        <v>34</v>
      </c>
      <c r="N21" s="68">
        <v>1</v>
      </c>
      <c r="O21" s="45"/>
      <c r="P21" s="70"/>
    </row>
    <row r="22" spans="11:20" ht="20" customHeight="1">
      <c r="K22" s="244"/>
      <c r="L22" s="244"/>
      <c r="M22" s="251"/>
      <c r="N22" s="247">
        <f>P22+P23</f>
        <v>3</v>
      </c>
      <c r="O22" s="253" t="s">
        <v>125</v>
      </c>
      <c r="P22" s="69">
        <v>1</v>
      </c>
      <c r="Q22" s="249" t="s">
        <v>36</v>
      </c>
      <c r="R22" s="249">
        <f>T22+T23</f>
        <v>2</v>
      </c>
      <c r="S22" s="56" t="s">
        <v>123</v>
      </c>
      <c r="T22" s="59">
        <v>1</v>
      </c>
    </row>
    <row r="23" spans="11:20" ht="20" customHeight="1">
      <c r="K23" s="245"/>
      <c r="L23" s="245"/>
      <c r="M23" s="252"/>
      <c r="N23" s="248"/>
      <c r="O23" s="246"/>
      <c r="P23" s="57">
        <f>R22</f>
        <v>2</v>
      </c>
      <c r="Q23" s="246"/>
      <c r="R23" s="246"/>
      <c r="S23" s="56" t="s">
        <v>124</v>
      </c>
      <c r="T23" s="59">
        <v>1</v>
      </c>
    </row>
    <row r="24" spans="11:20">
      <c r="K24" s="62">
        <f>L25/3</f>
        <v>1.6666666666666667</v>
      </c>
    </row>
    <row r="25" spans="11:20" ht="20" customHeight="1">
      <c r="K25" s="243" t="s">
        <v>3</v>
      </c>
      <c r="L25" s="243">
        <f>N26+N25</f>
        <v>5</v>
      </c>
      <c r="M25" s="250" t="s">
        <v>37</v>
      </c>
      <c r="N25" s="58">
        <v>1</v>
      </c>
      <c r="O25" s="55" t="s">
        <v>38</v>
      </c>
      <c r="P25" s="58">
        <v>1</v>
      </c>
    </row>
    <row r="26" spans="11:20" ht="20" customHeight="1">
      <c r="K26" s="244"/>
      <c r="L26" s="244"/>
      <c r="M26" s="251"/>
      <c r="N26" s="243">
        <f>P25+P26+P27+P28</f>
        <v>4</v>
      </c>
      <c r="O26" s="55" t="s">
        <v>39</v>
      </c>
      <c r="P26" s="58">
        <v>1</v>
      </c>
    </row>
    <row r="27" spans="11:20" ht="20" customHeight="1">
      <c r="K27" s="244"/>
      <c r="L27" s="244"/>
      <c r="M27" s="251"/>
      <c r="N27" s="244"/>
      <c r="O27" s="55" t="s">
        <v>40</v>
      </c>
      <c r="P27" s="58">
        <v>1</v>
      </c>
    </row>
    <row r="28" spans="11:20" ht="20" customHeight="1">
      <c r="K28" s="245"/>
      <c r="L28" s="245"/>
      <c r="M28" s="252"/>
      <c r="N28" s="245"/>
      <c r="O28" s="55" t="s">
        <v>41</v>
      </c>
      <c r="P28" s="58">
        <v>1</v>
      </c>
    </row>
  </sheetData>
  <mergeCells count="23">
    <mergeCell ref="B3:B5"/>
    <mergeCell ref="I3:I5"/>
    <mergeCell ref="B7:B9"/>
    <mergeCell ref="I7:I9"/>
    <mergeCell ref="K13:K15"/>
    <mergeCell ref="M14:M15"/>
    <mergeCell ref="O14:O15"/>
    <mergeCell ref="K17:K18"/>
    <mergeCell ref="L17:L18"/>
    <mergeCell ref="M17:M18"/>
    <mergeCell ref="O17:O18"/>
    <mergeCell ref="L13:L15"/>
    <mergeCell ref="R22:R23"/>
    <mergeCell ref="K25:K28"/>
    <mergeCell ref="L25:L28"/>
    <mergeCell ref="M25:M28"/>
    <mergeCell ref="N26:N28"/>
    <mergeCell ref="K20:K23"/>
    <mergeCell ref="L20:L23"/>
    <mergeCell ref="M21:M23"/>
    <mergeCell ref="N22:N23"/>
    <mergeCell ref="O22:O23"/>
    <mergeCell ref="Q22:Q2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8"/>
  <sheetViews>
    <sheetView zoomScale="125" zoomScaleNormal="125" zoomScalePageLayoutView="125" workbookViewId="0">
      <selection activeCell="O5" sqref="O5:O7"/>
    </sheetView>
  </sheetViews>
  <sheetFormatPr baseColWidth="10" defaultRowHeight="15" x14ac:dyDescent="0"/>
  <cols>
    <col min="1" max="1" width="1" customWidth="1"/>
    <col min="2" max="2" width="2.33203125" customWidth="1"/>
    <col min="3" max="3" width="5" customWidth="1"/>
    <col min="4" max="4" width="8.33203125" customWidth="1"/>
    <col min="5" max="5" width="3.5" customWidth="1"/>
    <col min="6" max="6" width="10" customWidth="1"/>
    <col min="7" max="7" width="2.5" customWidth="1"/>
    <col min="8" max="8" width="8.83203125" customWidth="1"/>
    <col min="9" max="9" width="2.5" customWidth="1"/>
    <col min="10" max="10" width="9" style="54" customWidth="1"/>
    <col min="11" max="11" width="2.1640625" customWidth="1"/>
    <col min="12" max="12" width="5.83203125" customWidth="1"/>
    <col min="13" max="13" width="2" bestFit="1" customWidth="1"/>
    <col min="14" max="14" width="5" customWidth="1"/>
    <col min="15" max="15" width="5.1640625" customWidth="1"/>
    <col min="16" max="16" width="3" customWidth="1"/>
    <col min="17" max="17" width="2.6640625" customWidth="1"/>
  </cols>
  <sheetData>
    <row r="1" spans="2:18" ht="5" customHeight="1"/>
    <row r="2" spans="2:18" ht="15" customHeight="1" thickBot="1">
      <c r="B2" s="75"/>
      <c r="C2" s="76"/>
      <c r="D2" s="76"/>
      <c r="E2" s="76"/>
      <c r="F2" s="76"/>
      <c r="G2" s="76"/>
      <c r="H2" s="76"/>
      <c r="I2" s="76"/>
      <c r="J2" s="77"/>
      <c r="K2" s="76"/>
      <c r="L2" s="76"/>
      <c r="M2" s="76"/>
      <c r="N2" s="76"/>
      <c r="O2" s="76"/>
      <c r="P2" s="78"/>
    </row>
    <row r="3" spans="2:18" ht="20" customHeight="1">
      <c r="B3" s="79"/>
      <c r="C3" s="273" t="s">
        <v>162</v>
      </c>
      <c r="D3" s="307" t="s">
        <v>195</v>
      </c>
      <c r="E3" s="308"/>
      <c r="F3" s="305"/>
      <c r="G3" s="309">
        <f>E10/4</f>
        <v>5</v>
      </c>
      <c r="H3" s="309"/>
      <c r="I3" s="309">
        <f>E14/2</f>
        <v>3</v>
      </c>
      <c r="J3" s="309"/>
      <c r="K3" s="309">
        <f>E17/4</f>
        <v>2</v>
      </c>
      <c r="L3" s="309"/>
      <c r="M3" s="310">
        <f>E22/3</f>
        <v>3</v>
      </c>
      <c r="N3" s="311"/>
      <c r="O3" s="302" t="s">
        <v>196</v>
      </c>
      <c r="P3" s="80"/>
    </row>
    <row r="4" spans="2:18" ht="20" customHeight="1">
      <c r="B4" s="79"/>
      <c r="C4" s="274"/>
      <c r="D4" s="194" t="s">
        <v>194</v>
      </c>
      <c r="E4" s="304" t="s">
        <v>193</v>
      </c>
      <c r="F4" s="305"/>
      <c r="G4" s="306" t="s">
        <v>0</v>
      </c>
      <c r="H4" s="306"/>
      <c r="I4" s="306" t="s">
        <v>1</v>
      </c>
      <c r="J4" s="306"/>
      <c r="K4" s="306" t="s">
        <v>2</v>
      </c>
      <c r="L4" s="306"/>
      <c r="M4" s="312" t="s">
        <v>3</v>
      </c>
      <c r="N4" s="313"/>
      <c r="O4" s="303"/>
      <c r="P4" s="80"/>
      <c r="R4" t="s">
        <v>188</v>
      </c>
    </row>
    <row r="5" spans="2:18" ht="20" customHeight="1">
      <c r="B5" s="79"/>
      <c r="C5" s="271">
        <f>(G5+K5+G6+K6+M7+I5)/O5</f>
        <v>1</v>
      </c>
      <c r="D5" s="299" t="s">
        <v>121</v>
      </c>
      <c r="E5" s="293" t="s">
        <v>4</v>
      </c>
      <c r="F5" s="294"/>
      <c r="G5" s="268">
        <f>G3</f>
        <v>5</v>
      </c>
      <c r="H5" s="268"/>
      <c r="I5" s="295">
        <f>I3</f>
        <v>3</v>
      </c>
      <c r="J5" s="295"/>
      <c r="K5" s="268">
        <f>K3</f>
        <v>2</v>
      </c>
      <c r="L5" s="268"/>
      <c r="M5" s="287">
        <v>0</v>
      </c>
      <c r="N5" s="288"/>
      <c r="O5" s="291">
        <v>20</v>
      </c>
      <c r="P5" s="80"/>
    </row>
    <row r="6" spans="2:18" ht="20" customHeight="1">
      <c r="B6" s="79"/>
      <c r="C6" s="271"/>
      <c r="D6" s="300"/>
      <c r="E6" s="293" t="s">
        <v>5</v>
      </c>
      <c r="F6" s="294"/>
      <c r="G6" s="295">
        <f>G3</f>
        <v>5</v>
      </c>
      <c r="H6" s="295" t="str">
        <f>$D$9</f>
        <v>Dimension</v>
      </c>
      <c r="I6" s="296">
        <v>0</v>
      </c>
      <c r="J6" s="296"/>
      <c r="K6" s="268">
        <f>K3</f>
        <v>2</v>
      </c>
      <c r="L6" s="268"/>
      <c r="M6" s="297">
        <v>0</v>
      </c>
      <c r="N6" s="298"/>
      <c r="O6" s="291"/>
      <c r="P6" s="80"/>
      <c r="R6" t="s">
        <v>191</v>
      </c>
    </row>
    <row r="7" spans="2:18" ht="20" customHeight="1" thickBot="1">
      <c r="B7" s="79"/>
      <c r="C7" s="272"/>
      <c r="D7" s="301"/>
      <c r="E7" s="293" t="s">
        <v>6</v>
      </c>
      <c r="F7" s="294"/>
      <c r="G7" s="296">
        <v>0</v>
      </c>
      <c r="H7" s="296">
        <v>0</v>
      </c>
      <c r="I7" s="296">
        <v>0</v>
      </c>
      <c r="J7" s="296"/>
      <c r="K7" s="296">
        <v>0</v>
      </c>
      <c r="L7" s="296"/>
      <c r="M7" s="289">
        <f>M3</f>
        <v>3</v>
      </c>
      <c r="N7" s="290"/>
      <c r="O7" s="292"/>
      <c r="P7" s="80"/>
      <c r="R7">
        <v>2</v>
      </c>
    </row>
    <row r="8" spans="2:18" ht="5" customHeight="1">
      <c r="B8" s="79"/>
      <c r="C8" s="195"/>
      <c r="D8" s="195"/>
      <c r="E8" s="195"/>
      <c r="F8" s="195"/>
      <c r="G8" s="195"/>
      <c r="H8" s="195"/>
      <c r="I8" s="195"/>
      <c r="J8" s="196"/>
      <c r="K8" s="195"/>
      <c r="L8" s="195"/>
      <c r="M8" s="195"/>
      <c r="N8" s="195"/>
      <c r="O8" s="195"/>
      <c r="P8" s="80"/>
      <c r="R8">
        <v>3</v>
      </c>
    </row>
    <row r="9" spans="2:18" ht="20" customHeight="1">
      <c r="B9" s="79"/>
      <c r="C9" s="197" t="s">
        <v>168</v>
      </c>
      <c r="D9" s="197" t="s">
        <v>169</v>
      </c>
      <c r="E9" s="197" t="s">
        <v>170</v>
      </c>
      <c r="F9" s="197" t="s">
        <v>171</v>
      </c>
      <c r="G9" s="197" t="s">
        <v>170</v>
      </c>
      <c r="H9" s="195"/>
      <c r="I9" s="195"/>
      <c r="J9" s="196"/>
      <c r="K9" s="195"/>
      <c r="L9" s="195"/>
      <c r="M9" s="259" t="s">
        <v>230</v>
      </c>
      <c r="N9" s="259"/>
      <c r="O9" s="259"/>
      <c r="P9" s="80"/>
      <c r="R9">
        <v>4</v>
      </c>
    </row>
    <row r="10" spans="2:18" ht="16" customHeight="1">
      <c r="B10" s="79"/>
      <c r="C10" s="265">
        <v>20</v>
      </c>
      <c r="D10" s="269" t="s">
        <v>0</v>
      </c>
      <c r="E10" s="265">
        <f>G10+G11+G12+I11+I12</f>
        <v>20</v>
      </c>
      <c r="F10" s="198" t="s">
        <v>27</v>
      </c>
      <c r="G10" s="199">
        <f>Users_Survey!E4+Users_Survey!E5</f>
        <v>1</v>
      </c>
      <c r="H10" s="195"/>
      <c r="I10" s="195"/>
      <c r="J10" s="196"/>
      <c r="K10" s="195"/>
      <c r="L10" s="195"/>
      <c r="M10" s="195"/>
      <c r="N10" s="195"/>
      <c r="O10" s="195"/>
      <c r="P10" s="80"/>
    </row>
    <row r="11" spans="2:18" ht="15" customHeight="1">
      <c r="B11" s="79"/>
      <c r="C11" s="266"/>
      <c r="D11" s="275"/>
      <c r="E11" s="266"/>
      <c r="F11" s="268" t="s">
        <v>28</v>
      </c>
      <c r="G11" s="199">
        <f>Users_Survey!E6+Users_Survey!E7</f>
        <v>1</v>
      </c>
      <c r="H11" s="268" t="s">
        <v>29</v>
      </c>
      <c r="I11" s="199">
        <f>Users_Survey!E8</f>
        <v>1</v>
      </c>
      <c r="J11" s="196"/>
      <c r="K11" s="195"/>
      <c r="L11" s="195"/>
      <c r="M11" s="195"/>
      <c r="N11" s="195"/>
      <c r="O11" s="195"/>
      <c r="P11" s="80"/>
    </row>
    <row r="12" spans="2:18" ht="16" customHeight="1">
      <c r="B12" s="79"/>
      <c r="C12" s="267"/>
      <c r="D12" s="270"/>
      <c r="E12" s="267"/>
      <c r="F12" s="268"/>
      <c r="G12" s="200">
        <f>I11+I12</f>
        <v>9</v>
      </c>
      <c r="H12" s="268"/>
      <c r="I12" s="200">
        <f>G14+G15+G17+G18+G19</f>
        <v>8</v>
      </c>
      <c r="J12" s="259" t="s">
        <v>231</v>
      </c>
      <c r="K12" s="259"/>
      <c r="L12" s="259"/>
      <c r="M12" s="195"/>
      <c r="N12" s="195"/>
      <c r="O12" s="195"/>
      <c r="P12" s="80"/>
    </row>
    <row r="13" spans="2:18" ht="10" customHeight="1">
      <c r="B13" s="79"/>
      <c r="C13" s="195"/>
      <c r="D13" s="195"/>
      <c r="E13" s="195"/>
      <c r="F13" s="195"/>
      <c r="G13" s="195"/>
      <c r="H13" s="195"/>
      <c r="I13" s="195"/>
      <c r="J13" s="259"/>
      <c r="K13" s="259"/>
      <c r="L13" s="259"/>
      <c r="M13" s="195"/>
      <c r="N13" s="195"/>
      <c r="O13" s="195"/>
      <c r="P13" s="80"/>
    </row>
    <row r="14" spans="2:18" ht="16" customHeight="1">
      <c r="B14" s="79"/>
      <c r="C14" s="265">
        <v>6</v>
      </c>
      <c r="D14" s="269" t="s">
        <v>1</v>
      </c>
      <c r="E14" s="265">
        <f>G14+G15+I14+I15+K15</f>
        <v>6</v>
      </c>
      <c r="F14" s="268" t="s">
        <v>30</v>
      </c>
      <c r="G14" s="199">
        <f>Users_Survey!E9</f>
        <v>1</v>
      </c>
      <c r="H14" s="268" t="s">
        <v>31</v>
      </c>
      <c r="I14" s="199">
        <f>Users_Survey!E10</f>
        <v>1</v>
      </c>
      <c r="J14" s="195"/>
      <c r="K14" s="195"/>
      <c r="L14" s="195"/>
      <c r="M14" s="195"/>
      <c r="N14" s="195"/>
      <c r="O14" s="195"/>
      <c r="P14" s="80"/>
    </row>
    <row r="15" spans="2:18" ht="24" customHeight="1">
      <c r="B15" s="79"/>
      <c r="C15" s="267"/>
      <c r="D15" s="270"/>
      <c r="E15" s="267"/>
      <c r="F15" s="268"/>
      <c r="G15" s="200">
        <f>I14+I15</f>
        <v>2</v>
      </c>
      <c r="H15" s="268"/>
      <c r="I15" s="200">
        <f>K15</f>
        <v>1</v>
      </c>
      <c r="J15" s="175" t="s">
        <v>32</v>
      </c>
      <c r="K15" s="199">
        <f>Users_Survey!E11</f>
        <v>1</v>
      </c>
      <c r="L15" s="195"/>
      <c r="M15" s="195"/>
      <c r="N15" s="195"/>
      <c r="O15" s="195"/>
      <c r="P15" s="80"/>
    </row>
    <row r="16" spans="2:18" ht="4" customHeight="1">
      <c r="B16" s="79"/>
      <c r="C16" s="195"/>
      <c r="D16" s="195"/>
      <c r="E16" s="195"/>
      <c r="F16" s="195"/>
      <c r="G16" s="195"/>
      <c r="H16" s="195"/>
      <c r="I16" s="195"/>
      <c r="J16" s="196"/>
      <c r="K16" s="195"/>
      <c r="L16" s="195"/>
      <c r="M16" s="195"/>
      <c r="N16" s="195"/>
      <c r="O16" s="195"/>
      <c r="P16" s="80"/>
    </row>
    <row r="17" spans="2:16" ht="16" customHeight="1">
      <c r="B17" s="79"/>
      <c r="C17" s="265">
        <v>8</v>
      </c>
      <c r="D17" s="269" t="s">
        <v>2</v>
      </c>
      <c r="E17" s="265">
        <f>G17+G18+G19+I19+M19+M20</f>
        <v>8</v>
      </c>
      <c r="F17" s="201" t="s">
        <v>33</v>
      </c>
      <c r="G17" s="199">
        <f>Users_Survey!E12</f>
        <v>1</v>
      </c>
      <c r="H17" s="195"/>
      <c r="I17" s="195"/>
      <c r="J17" s="196"/>
      <c r="K17" s="195"/>
      <c r="L17" s="195"/>
      <c r="M17" s="195"/>
      <c r="N17" s="195"/>
      <c r="O17" s="195"/>
      <c r="P17" s="80"/>
    </row>
    <row r="18" spans="2:16" ht="16" customHeight="1">
      <c r="B18" s="79"/>
      <c r="C18" s="266"/>
      <c r="D18" s="275"/>
      <c r="E18" s="266"/>
      <c r="F18" s="276" t="s">
        <v>34</v>
      </c>
      <c r="G18" s="199">
        <f>Users_Survey!E13+Users_Survey!E14</f>
        <v>1</v>
      </c>
      <c r="H18" s="202"/>
      <c r="I18" s="203"/>
      <c r="J18" s="196"/>
      <c r="K18" s="195"/>
      <c r="L18" s="195"/>
      <c r="M18" s="195"/>
      <c r="N18" s="195"/>
      <c r="O18" s="195"/>
      <c r="P18" s="80"/>
    </row>
    <row r="19" spans="2:16" ht="16" customHeight="1">
      <c r="B19" s="79"/>
      <c r="C19" s="266"/>
      <c r="D19" s="275"/>
      <c r="E19" s="266"/>
      <c r="F19" s="277"/>
      <c r="G19" s="282">
        <f>I19+M19+M20</f>
        <v>3</v>
      </c>
      <c r="H19" s="284" t="s">
        <v>125</v>
      </c>
      <c r="I19" s="263">
        <f>Users_Survey!E15+Users_Survey!E16</f>
        <v>1</v>
      </c>
      <c r="J19" s="286" t="s">
        <v>36</v>
      </c>
      <c r="K19" s="268" t="s">
        <v>123</v>
      </c>
      <c r="L19" s="268"/>
      <c r="M19" s="199">
        <f>Users_Survey!E17</f>
        <v>1</v>
      </c>
      <c r="N19" s="195"/>
      <c r="O19" s="195"/>
      <c r="P19" s="80"/>
    </row>
    <row r="20" spans="2:16" ht="15" customHeight="1">
      <c r="B20" s="79"/>
      <c r="C20" s="267"/>
      <c r="D20" s="270"/>
      <c r="E20" s="267"/>
      <c r="F20" s="278"/>
      <c r="G20" s="283"/>
      <c r="H20" s="285"/>
      <c r="I20" s="264"/>
      <c r="J20" s="285"/>
      <c r="K20" s="268" t="s">
        <v>124</v>
      </c>
      <c r="L20" s="268"/>
      <c r="M20" s="199">
        <f>Users_Survey!E18</f>
        <v>1</v>
      </c>
      <c r="N20" s="195"/>
      <c r="O20" s="195"/>
      <c r="P20" s="80"/>
    </row>
    <row r="21" spans="2:16" ht="4" customHeight="1">
      <c r="B21" s="79"/>
      <c r="C21" s="195"/>
      <c r="D21" s="204"/>
      <c r="E21" s="195"/>
      <c r="F21" s="195"/>
      <c r="G21" s="195"/>
      <c r="H21" s="195"/>
      <c r="I21" s="195"/>
      <c r="J21" s="196"/>
      <c r="K21" s="195"/>
      <c r="L21" s="195"/>
      <c r="M21" s="195"/>
      <c r="N21" s="195"/>
      <c r="O21" s="195"/>
      <c r="P21" s="80"/>
    </row>
    <row r="22" spans="2:16" ht="16" customHeight="1">
      <c r="B22" s="79"/>
      <c r="C22" s="265">
        <v>9</v>
      </c>
      <c r="D22" s="269" t="s">
        <v>3</v>
      </c>
      <c r="E22" s="265">
        <f>G23+G22+I22+I23+I24+I25</f>
        <v>9</v>
      </c>
      <c r="F22" s="276" t="s">
        <v>37</v>
      </c>
      <c r="G22" s="199">
        <f>Users_Survey!E19</f>
        <v>1</v>
      </c>
      <c r="H22" s="205" t="s">
        <v>38</v>
      </c>
      <c r="I22" s="199">
        <f>Users_Survey!E20</f>
        <v>1</v>
      </c>
      <c r="J22" s="196"/>
      <c r="K22" s="195"/>
      <c r="L22" s="195"/>
      <c r="M22" s="195"/>
      <c r="N22" s="195"/>
      <c r="O22" s="195"/>
      <c r="P22" s="80"/>
    </row>
    <row r="23" spans="2:16" ht="16" customHeight="1">
      <c r="B23" s="79"/>
      <c r="C23" s="266"/>
      <c r="D23" s="275"/>
      <c r="E23" s="266"/>
      <c r="F23" s="277"/>
      <c r="G23" s="279">
        <f>I22+I23+I24+I25</f>
        <v>4</v>
      </c>
      <c r="H23" s="205" t="s">
        <v>39</v>
      </c>
      <c r="I23" s="199">
        <f>Users_Survey!E21</f>
        <v>1</v>
      </c>
      <c r="J23" s="196"/>
      <c r="K23" s="195"/>
      <c r="L23" s="195"/>
      <c r="M23" s="195"/>
      <c r="N23" s="195"/>
      <c r="O23" s="195"/>
      <c r="P23" s="80"/>
    </row>
    <row r="24" spans="2:16" ht="16" customHeight="1">
      <c r="B24" s="79"/>
      <c r="C24" s="266"/>
      <c r="D24" s="275"/>
      <c r="E24" s="266"/>
      <c r="F24" s="277"/>
      <c r="G24" s="280"/>
      <c r="H24" s="205" t="s">
        <v>40</v>
      </c>
      <c r="I24" s="199">
        <f>Users_Survey!E22</f>
        <v>1</v>
      </c>
      <c r="J24" s="196"/>
      <c r="K24" s="195"/>
      <c r="L24" s="195"/>
      <c r="M24" s="195"/>
      <c r="N24" s="195"/>
      <c r="O24" s="195"/>
      <c r="P24" s="80"/>
    </row>
    <row r="25" spans="2:16" ht="16" customHeight="1">
      <c r="B25" s="79"/>
      <c r="C25" s="267"/>
      <c r="D25" s="270"/>
      <c r="E25" s="267"/>
      <c r="F25" s="278"/>
      <c r="G25" s="281"/>
      <c r="H25" s="205" t="s">
        <v>41</v>
      </c>
      <c r="I25" s="199">
        <f>Users_Survey!E23</f>
        <v>1</v>
      </c>
      <c r="J25" s="196"/>
      <c r="K25" s="195"/>
      <c r="L25" s="195"/>
      <c r="M25" s="195"/>
      <c r="N25" s="195"/>
      <c r="O25" s="195"/>
      <c r="P25" s="80"/>
    </row>
    <row r="26" spans="2:16" ht="4" customHeight="1" thickBot="1">
      <c r="B26" s="79"/>
      <c r="C26" s="195"/>
      <c r="D26" s="195"/>
      <c r="E26" s="195"/>
      <c r="F26" s="195"/>
      <c r="G26" s="195"/>
      <c r="H26" s="195"/>
      <c r="I26" s="195"/>
      <c r="J26" s="196"/>
      <c r="K26" s="195"/>
      <c r="L26" s="195"/>
      <c r="M26" s="195"/>
      <c r="N26" s="195"/>
      <c r="O26" s="195"/>
      <c r="P26" s="80"/>
    </row>
    <row r="27" spans="2:16" ht="16" customHeight="1" thickBot="1">
      <c r="B27" s="79"/>
      <c r="C27" s="206">
        <v>8</v>
      </c>
      <c r="D27" s="207" t="s">
        <v>163</v>
      </c>
      <c r="E27" s="261">
        <f>G10+G17+M7+G22+I24+I25</f>
        <v>8</v>
      </c>
      <c r="F27" s="262"/>
      <c r="G27" s="195"/>
      <c r="H27" s="260" t="s">
        <v>232</v>
      </c>
      <c r="I27" s="260"/>
      <c r="J27" s="196"/>
      <c r="K27" s="195"/>
      <c r="L27" s="195"/>
      <c r="M27" s="195"/>
      <c r="N27" s="195"/>
      <c r="O27" s="195"/>
      <c r="P27" s="80"/>
    </row>
    <row r="28" spans="2:16">
      <c r="B28" s="81"/>
      <c r="C28" s="82"/>
      <c r="D28" s="82"/>
      <c r="E28" s="82"/>
      <c r="F28" s="82"/>
      <c r="G28" s="82"/>
      <c r="H28" s="82"/>
      <c r="I28" s="82"/>
      <c r="J28" s="83"/>
      <c r="K28" s="82"/>
      <c r="L28" s="82"/>
      <c r="M28" s="82"/>
      <c r="N28" s="82"/>
      <c r="O28" s="82"/>
      <c r="P28" s="84"/>
    </row>
  </sheetData>
  <mergeCells count="59">
    <mergeCell ref="O3:O4"/>
    <mergeCell ref="E4:F4"/>
    <mergeCell ref="G4:H4"/>
    <mergeCell ref="I4:J4"/>
    <mergeCell ref="K4:L4"/>
    <mergeCell ref="D3:F3"/>
    <mergeCell ref="G3:H3"/>
    <mergeCell ref="I3:J3"/>
    <mergeCell ref="K3:L3"/>
    <mergeCell ref="M3:N3"/>
    <mergeCell ref="M4:N4"/>
    <mergeCell ref="D5:D7"/>
    <mergeCell ref="E5:F5"/>
    <mergeCell ref="G5:H5"/>
    <mergeCell ref="I5:J5"/>
    <mergeCell ref="K5:L5"/>
    <mergeCell ref="M5:N5"/>
    <mergeCell ref="M7:N7"/>
    <mergeCell ref="O5:O7"/>
    <mergeCell ref="E6:F6"/>
    <mergeCell ref="G6:H6"/>
    <mergeCell ref="I6:J6"/>
    <mergeCell ref="K6:L6"/>
    <mergeCell ref="M6:N6"/>
    <mergeCell ref="E7:F7"/>
    <mergeCell ref="G7:H7"/>
    <mergeCell ref="I7:J7"/>
    <mergeCell ref="K7:L7"/>
    <mergeCell ref="C5:C7"/>
    <mergeCell ref="C3:C4"/>
    <mergeCell ref="K19:L19"/>
    <mergeCell ref="K20:L20"/>
    <mergeCell ref="D22:D25"/>
    <mergeCell ref="E22:E25"/>
    <mergeCell ref="F22:F25"/>
    <mergeCell ref="G23:G25"/>
    <mergeCell ref="D17:D20"/>
    <mergeCell ref="E17:E20"/>
    <mergeCell ref="F18:F20"/>
    <mergeCell ref="G19:G20"/>
    <mergeCell ref="H19:H20"/>
    <mergeCell ref="J19:J20"/>
    <mergeCell ref="D10:D12"/>
    <mergeCell ref="E10:E12"/>
    <mergeCell ref="C10:C12"/>
    <mergeCell ref="C14:C15"/>
    <mergeCell ref="C17:C20"/>
    <mergeCell ref="C22:C25"/>
    <mergeCell ref="F11:F12"/>
    <mergeCell ref="D14:D15"/>
    <mergeCell ref="E14:E15"/>
    <mergeCell ref="F14:F15"/>
    <mergeCell ref="M9:O9"/>
    <mergeCell ref="J12:L13"/>
    <mergeCell ref="H27:I27"/>
    <mergeCell ref="E27:F27"/>
    <mergeCell ref="I19:I20"/>
    <mergeCell ref="H11:H12"/>
    <mergeCell ref="H14:H15"/>
  </mergeCells>
  <conditionalFormatting sqref="I11">
    <cfRule type="cellIs" dxfId="65" priority="41" operator="equal">
      <formula>1</formula>
    </cfRule>
    <cfRule type="cellIs" dxfId="64" priority="44" operator="equal">
      <formula>0</formula>
    </cfRule>
  </conditionalFormatting>
  <conditionalFormatting sqref="G11">
    <cfRule type="cellIs" dxfId="63" priority="39" operator="equal">
      <formula>1</formula>
    </cfRule>
    <cfRule type="cellIs" dxfId="62" priority="40" operator="equal">
      <formula>0</formula>
    </cfRule>
  </conditionalFormatting>
  <conditionalFormatting sqref="G10">
    <cfRule type="cellIs" dxfId="61" priority="37" operator="equal">
      <formula>1</formula>
    </cfRule>
    <cfRule type="cellIs" dxfId="60" priority="38" operator="equal">
      <formula>0</formula>
    </cfRule>
  </conditionalFormatting>
  <conditionalFormatting sqref="G14">
    <cfRule type="cellIs" dxfId="59" priority="35" operator="equal">
      <formula>1</formula>
    </cfRule>
    <cfRule type="cellIs" dxfId="58" priority="36" operator="equal">
      <formula>0</formula>
    </cfRule>
  </conditionalFormatting>
  <conditionalFormatting sqref="I14">
    <cfRule type="cellIs" dxfId="57" priority="33" operator="equal">
      <formula>1</formula>
    </cfRule>
    <cfRule type="cellIs" dxfId="56" priority="34" operator="equal">
      <formula>0</formula>
    </cfRule>
  </conditionalFormatting>
  <conditionalFormatting sqref="K15">
    <cfRule type="cellIs" dxfId="55" priority="31" operator="equal">
      <formula>1</formula>
    </cfRule>
    <cfRule type="cellIs" dxfId="54" priority="32" operator="equal">
      <formula>0</formula>
    </cfRule>
  </conditionalFormatting>
  <conditionalFormatting sqref="M19">
    <cfRule type="cellIs" dxfId="53" priority="29" operator="equal">
      <formula>1</formula>
    </cfRule>
    <cfRule type="cellIs" dxfId="52" priority="30" operator="equal">
      <formula>0</formula>
    </cfRule>
  </conditionalFormatting>
  <conditionalFormatting sqref="M20">
    <cfRule type="cellIs" dxfId="51" priority="27" operator="equal">
      <formula>1</formula>
    </cfRule>
    <cfRule type="cellIs" dxfId="50" priority="28" operator="equal">
      <formula>0</formula>
    </cfRule>
  </conditionalFormatting>
  <conditionalFormatting sqref="I19">
    <cfRule type="cellIs" dxfId="49" priority="25" operator="equal">
      <formula>1</formula>
    </cfRule>
    <cfRule type="cellIs" dxfId="48" priority="26" operator="equal">
      <formula>0</formula>
    </cfRule>
  </conditionalFormatting>
  <conditionalFormatting sqref="G18">
    <cfRule type="cellIs" dxfId="47" priority="23" operator="equal">
      <formula>1</formula>
    </cfRule>
    <cfRule type="cellIs" dxfId="46" priority="24" operator="equal">
      <formula>0</formula>
    </cfRule>
  </conditionalFormatting>
  <conditionalFormatting sqref="G17">
    <cfRule type="cellIs" dxfId="45" priority="21" operator="equal">
      <formula>1</formula>
    </cfRule>
    <cfRule type="cellIs" dxfId="44" priority="22" operator="equal">
      <formula>0</formula>
    </cfRule>
  </conditionalFormatting>
  <conditionalFormatting sqref="G22">
    <cfRule type="cellIs" dxfId="43" priority="19" operator="equal">
      <formula>1</formula>
    </cfRule>
    <cfRule type="cellIs" dxfId="42" priority="20" operator="equal">
      <formula>0</formula>
    </cfRule>
  </conditionalFormatting>
  <conditionalFormatting sqref="I22">
    <cfRule type="cellIs" dxfId="41" priority="17" operator="equal">
      <formula>1</formula>
    </cfRule>
    <cfRule type="cellIs" dxfId="40" priority="18" operator="equal">
      <formula>0</formula>
    </cfRule>
  </conditionalFormatting>
  <conditionalFormatting sqref="I23">
    <cfRule type="cellIs" dxfId="39" priority="15" operator="equal">
      <formula>1</formula>
    </cfRule>
    <cfRule type="cellIs" dxfId="38" priority="16" operator="equal">
      <formula>0</formula>
    </cfRule>
  </conditionalFormatting>
  <conditionalFormatting sqref="I24">
    <cfRule type="cellIs" dxfId="37" priority="13" operator="equal">
      <formula>1</formula>
    </cfRule>
    <cfRule type="cellIs" dxfId="36" priority="14" operator="equal">
      <formula>0</formula>
    </cfRule>
  </conditionalFormatting>
  <conditionalFormatting sqref="I25">
    <cfRule type="cellIs" dxfId="35" priority="11" operator="equal">
      <formula>1</formula>
    </cfRule>
    <cfRule type="cellIs" dxfId="34" priority="12" operator="equal">
      <formula>0</formula>
    </cfRule>
  </conditionalFormatting>
  <conditionalFormatting sqref="E27:F27">
    <cfRule type="cellIs" dxfId="33" priority="2" operator="equal">
      <formula>$C$27</formula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2" zoomScale="125" zoomScaleNormal="125" zoomScalePageLayoutView="125" workbookViewId="0">
      <selection activeCell="C8" sqref="C8"/>
    </sheetView>
  </sheetViews>
  <sheetFormatPr baseColWidth="10" defaultRowHeight="15" x14ac:dyDescent="0"/>
  <cols>
    <col min="1" max="1" width="3.83203125" customWidth="1"/>
    <col min="2" max="2" width="3.1640625" style="1" bestFit="1" customWidth="1"/>
    <col min="3" max="3" width="72" customWidth="1"/>
    <col min="4" max="4" width="10.5" style="1" customWidth="1"/>
    <col min="5" max="5" width="8" style="1" customWidth="1"/>
    <col min="6" max="6" width="18.33203125" customWidth="1"/>
    <col min="7" max="7" width="3.83203125" customWidth="1"/>
    <col min="10" max="10" width="10.83203125" customWidth="1"/>
  </cols>
  <sheetData>
    <row r="1" spans="1:7">
      <c r="A1" s="315"/>
      <c r="B1" s="315"/>
      <c r="C1" s="315"/>
      <c r="D1" s="315"/>
      <c r="E1" s="315"/>
      <c r="F1" s="315"/>
      <c r="G1" s="315"/>
    </row>
    <row r="2" spans="1:7" ht="18" customHeight="1">
      <c r="A2" s="315"/>
      <c r="B2" s="314" t="s">
        <v>158</v>
      </c>
      <c r="C2" s="314"/>
      <c r="D2" s="314"/>
      <c r="E2" s="314"/>
      <c r="F2" s="314"/>
      <c r="G2" s="315"/>
    </row>
    <row r="3" spans="1:7" ht="38" customHeight="1">
      <c r="A3" s="315"/>
      <c r="B3" s="174" t="s">
        <v>130</v>
      </c>
      <c r="C3" s="174" t="s">
        <v>131</v>
      </c>
      <c r="D3" s="173" t="s">
        <v>197</v>
      </c>
      <c r="E3" s="173" t="s">
        <v>165</v>
      </c>
      <c r="F3" s="174" t="s">
        <v>164</v>
      </c>
      <c r="G3" s="315"/>
    </row>
    <row r="4" spans="1:7" s="17" customFormat="1" ht="18" customHeight="1">
      <c r="A4" s="315"/>
      <c r="B4" s="130">
        <v>1</v>
      </c>
      <c r="C4" s="188" t="s">
        <v>132</v>
      </c>
      <c r="D4" s="130" t="s">
        <v>166</v>
      </c>
      <c r="E4" s="174">
        <f t="shared" ref="E4:E6" si="0">IF(D4="YES",0.5,0)</f>
        <v>0.5</v>
      </c>
      <c r="F4" s="188" t="s">
        <v>27</v>
      </c>
      <c r="G4" s="315"/>
    </row>
    <row r="5" spans="1:7" s="17" customFormat="1" ht="18" customHeight="1">
      <c r="A5" s="315"/>
      <c r="B5" s="130">
        <f>B4+1</f>
        <v>2</v>
      </c>
      <c r="C5" s="188" t="s">
        <v>185</v>
      </c>
      <c r="D5" s="130" t="s">
        <v>166</v>
      </c>
      <c r="E5" s="174">
        <f t="shared" si="0"/>
        <v>0.5</v>
      </c>
      <c r="F5" s="188" t="s">
        <v>27</v>
      </c>
      <c r="G5" s="315"/>
    </row>
    <row r="6" spans="1:7" s="17" customFormat="1" ht="18" customHeight="1">
      <c r="A6" s="315"/>
      <c r="B6" s="130">
        <f t="shared" ref="B6:B23" si="1">B5+1</f>
        <v>3</v>
      </c>
      <c r="C6" s="189" t="s">
        <v>221</v>
      </c>
      <c r="D6" s="130" t="s">
        <v>166</v>
      </c>
      <c r="E6" s="174">
        <f t="shared" si="0"/>
        <v>0.5</v>
      </c>
      <c r="F6" s="188" t="s">
        <v>28</v>
      </c>
      <c r="G6" s="315"/>
    </row>
    <row r="7" spans="1:7" s="17" customFormat="1" ht="18" customHeight="1">
      <c r="A7" s="315"/>
      <c r="B7" s="130">
        <f t="shared" si="1"/>
        <v>4</v>
      </c>
      <c r="C7" s="188" t="s">
        <v>222</v>
      </c>
      <c r="D7" s="130" t="s">
        <v>166</v>
      </c>
      <c r="E7" s="174">
        <f>IF(D7="YES",0.5,0)</f>
        <v>0.5</v>
      </c>
      <c r="F7" s="188" t="s">
        <v>28</v>
      </c>
      <c r="G7" s="315"/>
    </row>
    <row r="8" spans="1:7" s="17" customFormat="1" ht="18" customHeight="1">
      <c r="A8" s="315"/>
      <c r="B8" s="130">
        <f t="shared" si="1"/>
        <v>5</v>
      </c>
      <c r="C8" s="188" t="s">
        <v>220</v>
      </c>
      <c r="D8" s="130" t="s">
        <v>143</v>
      </c>
      <c r="E8" s="174">
        <f>IF(D8="NO",1,0)</f>
        <v>1</v>
      </c>
      <c r="F8" s="188" t="s">
        <v>29</v>
      </c>
      <c r="G8" s="315"/>
    </row>
    <row r="9" spans="1:7" s="17" customFormat="1" ht="18" customHeight="1">
      <c r="A9" s="315"/>
      <c r="B9" s="130">
        <f t="shared" si="1"/>
        <v>6</v>
      </c>
      <c r="C9" s="188" t="s">
        <v>136</v>
      </c>
      <c r="D9" s="130" t="s">
        <v>166</v>
      </c>
      <c r="E9" s="174">
        <f>IF(D9="YES",1,0)</f>
        <v>1</v>
      </c>
      <c r="F9" s="188" t="s">
        <v>30</v>
      </c>
      <c r="G9" s="315"/>
    </row>
    <row r="10" spans="1:7" s="17" customFormat="1" ht="18" customHeight="1">
      <c r="A10" s="315"/>
      <c r="B10" s="130">
        <f t="shared" si="1"/>
        <v>7</v>
      </c>
      <c r="C10" s="188" t="s">
        <v>135</v>
      </c>
      <c r="D10" s="130" t="s">
        <v>166</v>
      </c>
      <c r="E10" s="174">
        <f>IF(D10="YES",1,0)</f>
        <v>1</v>
      </c>
      <c r="F10" s="188" t="s">
        <v>31</v>
      </c>
      <c r="G10" s="315"/>
    </row>
    <row r="11" spans="1:7" s="17" customFormat="1" ht="18" customHeight="1">
      <c r="A11" s="315"/>
      <c r="B11" s="130">
        <f t="shared" si="1"/>
        <v>8</v>
      </c>
      <c r="C11" s="188" t="s">
        <v>223</v>
      </c>
      <c r="D11" s="130" t="s">
        <v>166</v>
      </c>
      <c r="E11" s="174">
        <f>IF(D11="YES",1,0)</f>
        <v>1</v>
      </c>
      <c r="F11" s="188" t="s">
        <v>32</v>
      </c>
      <c r="G11" s="315"/>
    </row>
    <row r="12" spans="1:7" s="17" customFormat="1" ht="18" customHeight="1">
      <c r="A12" s="315"/>
      <c r="B12" s="130">
        <f t="shared" si="1"/>
        <v>9</v>
      </c>
      <c r="C12" s="188" t="s">
        <v>173</v>
      </c>
      <c r="D12" s="130" t="s">
        <v>143</v>
      </c>
      <c r="E12" s="174">
        <f>IF(D12="NO",1,0)</f>
        <v>1</v>
      </c>
      <c r="F12" s="188" t="s">
        <v>145</v>
      </c>
      <c r="G12" s="315"/>
    </row>
    <row r="13" spans="1:7" s="17" customFormat="1" ht="18" customHeight="1">
      <c r="A13" s="315"/>
      <c r="B13" s="130">
        <f t="shared" si="1"/>
        <v>10</v>
      </c>
      <c r="C13" s="171" t="s">
        <v>224</v>
      </c>
      <c r="D13" s="130" t="s">
        <v>166</v>
      </c>
      <c r="E13" s="174">
        <f>IF(D13="YES",0.5,0)</f>
        <v>0.5</v>
      </c>
      <c r="F13" s="188" t="s">
        <v>34</v>
      </c>
      <c r="G13" s="315"/>
    </row>
    <row r="14" spans="1:7" s="17" customFormat="1" ht="18" customHeight="1">
      <c r="A14" s="315"/>
      <c r="B14" s="130">
        <f t="shared" si="1"/>
        <v>11</v>
      </c>
      <c r="C14" s="188" t="s">
        <v>225</v>
      </c>
      <c r="D14" s="130" t="s">
        <v>234</v>
      </c>
      <c r="E14" s="174">
        <f>IF(D14="NO",0,0.5)</f>
        <v>0.5</v>
      </c>
      <c r="F14" s="188" t="s">
        <v>34</v>
      </c>
      <c r="G14" s="315"/>
    </row>
    <row r="15" spans="1:7" s="17" customFormat="1" ht="18" customHeight="1">
      <c r="A15" s="315"/>
      <c r="B15" s="130">
        <f t="shared" si="1"/>
        <v>12</v>
      </c>
      <c r="C15" s="190" t="s">
        <v>137</v>
      </c>
      <c r="D15" s="130" t="s">
        <v>166</v>
      </c>
      <c r="E15" s="174">
        <f>IF(D15="YES",0.5,0)</f>
        <v>0.5</v>
      </c>
      <c r="F15" s="188" t="s">
        <v>125</v>
      </c>
      <c r="G15" s="315"/>
    </row>
    <row r="16" spans="1:7" s="17" customFormat="1" ht="18" customHeight="1">
      <c r="A16" s="315"/>
      <c r="B16" s="130">
        <f t="shared" si="1"/>
        <v>13</v>
      </c>
      <c r="C16" s="188" t="s">
        <v>133</v>
      </c>
      <c r="D16" s="130" t="s">
        <v>166</v>
      </c>
      <c r="E16" s="174">
        <f>IF(D16="YES",0.5,0)</f>
        <v>0.5</v>
      </c>
      <c r="F16" s="188" t="s">
        <v>125</v>
      </c>
      <c r="G16" s="315"/>
    </row>
    <row r="17" spans="1:7" s="17" customFormat="1" ht="18" customHeight="1">
      <c r="A17" s="315"/>
      <c r="B17" s="130">
        <f t="shared" si="1"/>
        <v>14</v>
      </c>
      <c r="C17" s="188" t="s">
        <v>139</v>
      </c>
      <c r="D17" s="130" t="s">
        <v>166</v>
      </c>
      <c r="E17" s="174">
        <f>IF(D17="YES",1,0)</f>
        <v>1</v>
      </c>
      <c r="F17" s="188" t="s">
        <v>123</v>
      </c>
      <c r="G17" s="315"/>
    </row>
    <row r="18" spans="1:7" s="17" customFormat="1" ht="18" customHeight="1">
      <c r="A18" s="315"/>
      <c r="B18" s="130">
        <f t="shared" si="1"/>
        <v>15</v>
      </c>
      <c r="C18" s="188" t="s">
        <v>138</v>
      </c>
      <c r="D18" s="130" t="s">
        <v>166</v>
      </c>
      <c r="E18" s="174">
        <f>IF(D18="YES",1,0)</f>
        <v>1</v>
      </c>
      <c r="F18" s="188" t="s">
        <v>124</v>
      </c>
      <c r="G18" s="315"/>
    </row>
    <row r="19" spans="1:7" s="17" customFormat="1" ht="18" customHeight="1">
      <c r="A19" s="315"/>
      <c r="B19" s="130">
        <f t="shared" si="1"/>
        <v>16</v>
      </c>
      <c r="C19" s="188" t="s">
        <v>184</v>
      </c>
      <c r="D19" s="130" t="s">
        <v>143</v>
      </c>
      <c r="E19" s="174">
        <f>IF(D19="NO",1,0)</f>
        <v>1</v>
      </c>
      <c r="F19" s="188" t="s">
        <v>37</v>
      </c>
      <c r="G19" s="315"/>
    </row>
    <row r="20" spans="1:7" s="17" customFormat="1" ht="18" customHeight="1">
      <c r="A20" s="315"/>
      <c r="B20" s="130">
        <f t="shared" si="1"/>
        <v>17</v>
      </c>
      <c r="C20" s="188" t="s">
        <v>147</v>
      </c>
      <c r="D20" s="130" t="s">
        <v>166</v>
      </c>
      <c r="E20" s="174">
        <f>IF(D20="YES",1,0)</f>
        <v>1</v>
      </c>
      <c r="F20" s="188" t="s">
        <v>38</v>
      </c>
      <c r="G20" s="315"/>
    </row>
    <row r="21" spans="1:7" s="17" customFormat="1" ht="18" customHeight="1">
      <c r="A21" s="315"/>
      <c r="B21" s="130">
        <f t="shared" si="1"/>
        <v>18</v>
      </c>
      <c r="C21" s="188" t="s">
        <v>140</v>
      </c>
      <c r="D21" s="130" t="s">
        <v>166</v>
      </c>
      <c r="E21" s="174">
        <f>IF(D21="YES",1,0)</f>
        <v>1</v>
      </c>
      <c r="F21" s="188" t="s">
        <v>39</v>
      </c>
      <c r="G21" s="315"/>
    </row>
    <row r="22" spans="1:7" s="17" customFormat="1" ht="18" customHeight="1">
      <c r="A22" s="315"/>
      <c r="B22" s="130">
        <f t="shared" si="1"/>
        <v>19</v>
      </c>
      <c r="C22" s="188" t="s">
        <v>141</v>
      </c>
      <c r="D22" s="130" t="s">
        <v>143</v>
      </c>
      <c r="E22" s="174">
        <f>IF(D22="NO",1,0)</f>
        <v>1</v>
      </c>
      <c r="F22" s="188" t="s">
        <v>40</v>
      </c>
      <c r="G22" s="315"/>
    </row>
    <row r="23" spans="1:7" ht="18" customHeight="1">
      <c r="A23" s="315"/>
      <c r="B23" s="130">
        <f t="shared" si="1"/>
        <v>20</v>
      </c>
      <c r="C23" s="188" t="s">
        <v>226</v>
      </c>
      <c r="D23" s="130" t="s">
        <v>143</v>
      </c>
      <c r="E23" s="174">
        <f>IF(D23="NO",1,0)</f>
        <v>1</v>
      </c>
      <c r="F23" s="188" t="s">
        <v>41</v>
      </c>
      <c r="G23" s="315"/>
    </row>
    <row r="24" spans="1:7">
      <c r="A24" s="315"/>
      <c r="B24" s="315"/>
      <c r="C24" s="315"/>
      <c r="D24" s="315"/>
      <c r="E24" s="315"/>
      <c r="F24" s="315"/>
      <c r="G24" s="315"/>
    </row>
  </sheetData>
  <mergeCells count="5">
    <mergeCell ref="B2:F2"/>
    <mergeCell ref="A1:G1"/>
    <mergeCell ref="G2:G24"/>
    <mergeCell ref="A24:F24"/>
    <mergeCell ref="A2:A23"/>
  </mergeCells>
  <pageMargins left="0.75" right="0.75" top="1" bottom="1" header="0.5" footer="0.5"/>
  <pageSetup paperSize="9" orientation="portrait" horizontalDpi="4294967292" verticalDpi="4294967292"/>
  <ignoredErrors>
    <ignoredError sqref="E14 E19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I12" sqref="I12"/>
    </sheetView>
  </sheetViews>
  <sheetFormatPr baseColWidth="10" defaultRowHeight="15" x14ac:dyDescent="0"/>
  <cols>
    <col min="1" max="1" width="3.83203125" customWidth="1"/>
    <col min="2" max="2" width="4" style="1" customWidth="1"/>
    <col min="3" max="3" width="85.1640625" customWidth="1"/>
    <col min="4" max="4" width="11.33203125" style="1" customWidth="1"/>
    <col min="5" max="5" width="8.5" style="1" customWidth="1"/>
    <col min="6" max="6" width="21.33203125" bestFit="1" customWidth="1"/>
    <col min="7" max="7" width="3.83203125" customWidth="1"/>
  </cols>
  <sheetData>
    <row r="1" spans="1:7">
      <c r="A1" s="315"/>
      <c r="B1" s="315"/>
      <c r="C1" s="315"/>
      <c r="D1" s="315"/>
      <c r="E1" s="315"/>
      <c r="F1" s="315"/>
      <c r="G1" s="315"/>
    </row>
    <row r="2" spans="1:7" ht="18" customHeight="1">
      <c r="A2" s="315"/>
      <c r="B2" s="223" t="s">
        <v>158</v>
      </c>
      <c r="C2" s="223"/>
      <c r="D2" s="223"/>
      <c r="E2" s="223"/>
      <c r="F2" s="223"/>
      <c r="G2" s="315"/>
    </row>
    <row r="3" spans="1:7" ht="38" customHeight="1">
      <c r="A3" s="315"/>
      <c r="B3" s="57" t="s">
        <v>130</v>
      </c>
      <c r="C3" s="57" t="s">
        <v>131</v>
      </c>
      <c r="D3" s="74" t="s">
        <v>197</v>
      </c>
      <c r="E3" s="74" t="s">
        <v>165</v>
      </c>
      <c r="F3" s="57" t="s">
        <v>164</v>
      </c>
      <c r="G3" s="315"/>
    </row>
    <row r="4" spans="1:7" s="17" customFormat="1" ht="18" customHeight="1">
      <c r="A4" s="315"/>
      <c r="B4" s="40">
        <v>1</v>
      </c>
      <c r="C4" s="6" t="s">
        <v>132</v>
      </c>
      <c r="D4" s="40" t="s">
        <v>166</v>
      </c>
      <c r="E4" s="57">
        <f t="shared" ref="E4:E6" si="0">IF(D4="YES",0.5,0)</f>
        <v>0.5</v>
      </c>
      <c r="F4" s="6" t="s">
        <v>27</v>
      </c>
      <c r="G4" s="315"/>
    </row>
    <row r="5" spans="1:7" s="17" customFormat="1" ht="18" customHeight="1">
      <c r="A5" s="315"/>
      <c r="B5" s="40">
        <f>B4+1</f>
        <v>2</v>
      </c>
      <c r="C5" s="6" t="s">
        <v>185</v>
      </c>
      <c r="D5" s="40" t="s">
        <v>166</v>
      </c>
      <c r="E5" s="57">
        <f t="shared" si="0"/>
        <v>0.5</v>
      </c>
      <c r="F5" s="6" t="s">
        <v>27</v>
      </c>
      <c r="G5" s="315"/>
    </row>
    <row r="6" spans="1:7" s="17" customFormat="1" ht="18" customHeight="1">
      <c r="A6" s="315"/>
      <c r="B6" s="40">
        <f t="shared" ref="B6:B22" si="1">B5+1</f>
        <v>3</v>
      </c>
      <c r="C6" s="6" t="s">
        <v>144</v>
      </c>
      <c r="D6" s="40" t="s">
        <v>166</v>
      </c>
      <c r="E6" s="57">
        <f t="shared" si="0"/>
        <v>0.5</v>
      </c>
      <c r="F6" s="6" t="s">
        <v>28</v>
      </c>
      <c r="G6" s="315"/>
    </row>
    <row r="7" spans="1:7" s="17" customFormat="1" ht="18" customHeight="1">
      <c r="A7" s="315"/>
      <c r="B7" s="40">
        <f t="shared" si="1"/>
        <v>4</v>
      </c>
      <c r="C7" s="95" t="s">
        <v>134</v>
      </c>
      <c r="D7" s="40" t="s">
        <v>166</v>
      </c>
      <c r="E7" s="57">
        <f>IF(D7="YES",0.5,0)</f>
        <v>0.5</v>
      </c>
      <c r="F7" s="6" t="s">
        <v>28</v>
      </c>
      <c r="G7" s="315"/>
    </row>
    <row r="8" spans="1:7" s="17" customFormat="1" ht="18" customHeight="1">
      <c r="A8" s="315"/>
      <c r="B8" s="40">
        <f t="shared" si="1"/>
        <v>5</v>
      </c>
      <c r="C8" s="6" t="s">
        <v>186</v>
      </c>
      <c r="D8" s="40" t="s">
        <v>143</v>
      </c>
      <c r="E8" s="57">
        <f>IF(D8="NO",1,0)</f>
        <v>1</v>
      </c>
      <c r="F8" s="6" t="s">
        <v>29</v>
      </c>
      <c r="G8" s="315"/>
    </row>
    <row r="9" spans="1:7" s="17" customFormat="1" ht="18" customHeight="1">
      <c r="A9" s="315"/>
      <c r="B9" s="40">
        <f t="shared" si="1"/>
        <v>6</v>
      </c>
      <c r="C9" s="6" t="s">
        <v>136</v>
      </c>
      <c r="D9" s="40" t="s">
        <v>166</v>
      </c>
      <c r="E9" s="57">
        <f>IF(D9="YES",1,0)</f>
        <v>1</v>
      </c>
      <c r="F9" s="6" t="s">
        <v>30</v>
      </c>
      <c r="G9" s="315"/>
    </row>
    <row r="10" spans="1:7" s="17" customFormat="1" ht="18" customHeight="1">
      <c r="A10" s="315"/>
      <c r="B10" s="40">
        <f t="shared" si="1"/>
        <v>7</v>
      </c>
      <c r="C10" s="6" t="s">
        <v>135</v>
      </c>
      <c r="D10" s="40" t="s">
        <v>166</v>
      </c>
      <c r="E10" s="57">
        <f>IF(D10="YES",1,0)</f>
        <v>1</v>
      </c>
      <c r="F10" s="6" t="s">
        <v>31</v>
      </c>
      <c r="G10" s="315"/>
    </row>
    <row r="11" spans="1:7" s="17" customFormat="1" ht="18" customHeight="1">
      <c r="A11" s="315"/>
      <c r="B11" s="40">
        <f t="shared" si="1"/>
        <v>8</v>
      </c>
      <c r="C11" s="6" t="s">
        <v>146</v>
      </c>
      <c r="D11" s="40" t="s">
        <v>166</v>
      </c>
      <c r="E11" s="57">
        <f>IF(D11="YES",1,0)</f>
        <v>1</v>
      </c>
      <c r="F11" s="6" t="s">
        <v>32</v>
      </c>
      <c r="G11" s="315"/>
    </row>
    <row r="12" spans="1:7" s="17" customFormat="1" ht="18" customHeight="1">
      <c r="A12" s="315"/>
      <c r="B12" s="40">
        <f t="shared" si="1"/>
        <v>9</v>
      </c>
      <c r="C12" s="6" t="s">
        <v>173</v>
      </c>
      <c r="D12" s="40" t="s">
        <v>143</v>
      </c>
      <c r="E12" s="57">
        <f>IF(D12="NO",1,0)</f>
        <v>1</v>
      </c>
      <c r="F12" s="6" t="s">
        <v>145</v>
      </c>
      <c r="G12" s="315"/>
    </row>
    <row r="13" spans="1:7" s="17" customFormat="1" ht="18" customHeight="1">
      <c r="A13" s="315"/>
      <c r="B13" s="40">
        <f t="shared" si="1"/>
        <v>10</v>
      </c>
      <c r="C13" s="6" t="s">
        <v>172</v>
      </c>
      <c r="D13" s="40" t="s">
        <v>166</v>
      </c>
      <c r="E13" s="57">
        <f>IF(D13="YES",1,0)</f>
        <v>1</v>
      </c>
      <c r="F13" s="6" t="s">
        <v>34</v>
      </c>
      <c r="G13" s="315"/>
    </row>
    <row r="14" spans="1:7" s="17" customFormat="1" ht="18" customHeight="1">
      <c r="A14" s="315"/>
      <c r="B14" s="40">
        <f t="shared" si="1"/>
        <v>11</v>
      </c>
      <c r="C14" s="96" t="s">
        <v>137</v>
      </c>
      <c r="D14" s="40" t="s">
        <v>166</v>
      </c>
      <c r="E14" s="57">
        <f>IF(D14="YES",0.5,0)</f>
        <v>0.5</v>
      </c>
      <c r="F14" s="6" t="s">
        <v>125</v>
      </c>
      <c r="G14" s="315"/>
    </row>
    <row r="15" spans="1:7" s="17" customFormat="1" ht="18" customHeight="1">
      <c r="A15" s="315"/>
      <c r="B15" s="40">
        <f t="shared" si="1"/>
        <v>12</v>
      </c>
      <c r="C15" s="6" t="s">
        <v>133</v>
      </c>
      <c r="D15" s="40" t="s">
        <v>166</v>
      </c>
      <c r="E15" s="57">
        <f>IF(D15="YES",0.5,0)</f>
        <v>0.5</v>
      </c>
      <c r="F15" s="6" t="s">
        <v>125</v>
      </c>
      <c r="G15" s="315"/>
    </row>
    <row r="16" spans="1:7" s="17" customFormat="1" ht="18" customHeight="1">
      <c r="A16" s="315"/>
      <c r="B16" s="40">
        <f t="shared" si="1"/>
        <v>13</v>
      </c>
      <c r="C16" s="6" t="s">
        <v>139</v>
      </c>
      <c r="D16" s="40" t="s">
        <v>166</v>
      </c>
      <c r="E16" s="57">
        <f>IF(D16="YES",1,0)</f>
        <v>1</v>
      </c>
      <c r="F16" s="6" t="s">
        <v>123</v>
      </c>
      <c r="G16" s="315"/>
    </row>
    <row r="17" spans="1:7" s="17" customFormat="1" ht="18" customHeight="1">
      <c r="A17" s="315"/>
      <c r="B17" s="40">
        <f t="shared" si="1"/>
        <v>14</v>
      </c>
      <c r="C17" s="6" t="s">
        <v>138</v>
      </c>
      <c r="D17" s="40" t="s">
        <v>166</v>
      </c>
      <c r="E17" s="57">
        <f>IF(D17="YES",1,0)</f>
        <v>1</v>
      </c>
      <c r="F17" s="6" t="s">
        <v>124</v>
      </c>
      <c r="G17" s="315"/>
    </row>
    <row r="18" spans="1:7" s="17" customFormat="1" ht="18" customHeight="1">
      <c r="A18" s="315"/>
      <c r="B18" s="40">
        <f t="shared" si="1"/>
        <v>15</v>
      </c>
      <c r="C18" s="6" t="s">
        <v>184</v>
      </c>
      <c r="D18" s="40" t="s">
        <v>166</v>
      </c>
      <c r="E18" s="57">
        <f>IF(D18="YES",1,0)</f>
        <v>1</v>
      </c>
      <c r="F18" s="6" t="s">
        <v>37</v>
      </c>
      <c r="G18" s="315"/>
    </row>
    <row r="19" spans="1:7" s="17" customFormat="1" ht="18" customHeight="1">
      <c r="A19" s="315"/>
      <c r="B19" s="40">
        <f t="shared" si="1"/>
        <v>16</v>
      </c>
      <c r="C19" s="6" t="s">
        <v>147</v>
      </c>
      <c r="D19" s="40" t="s">
        <v>166</v>
      </c>
      <c r="E19" s="57">
        <f>IF(D19="YES",1,0)</f>
        <v>1</v>
      </c>
      <c r="F19" s="6" t="s">
        <v>38</v>
      </c>
      <c r="G19" s="315"/>
    </row>
    <row r="20" spans="1:7" s="17" customFormat="1" ht="18" customHeight="1">
      <c r="A20" s="315"/>
      <c r="B20" s="40">
        <f t="shared" si="1"/>
        <v>17</v>
      </c>
      <c r="C20" s="6" t="s">
        <v>140</v>
      </c>
      <c r="D20" s="40" t="s">
        <v>166</v>
      </c>
      <c r="E20" s="57">
        <f>IF(D20="YES",1,0)</f>
        <v>1</v>
      </c>
      <c r="F20" s="6" t="s">
        <v>39</v>
      </c>
      <c r="G20" s="315"/>
    </row>
    <row r="21" spans="1:7" s="17" customFormat="1" ht="18" customHeight="1">
      <c r="A21" s="315"/>
      <c r="B21" s="40">
        <f t="shared" si="1"/>
        <v>18</v>
      </c>
      <c r="C21" s="6" t="s">
        <v>141</v>
      </c>
      <c r="D21" s="40" t="s">
        <v>143</v>
      </c>
      <c r="E21" s="57">
        <f>IF(D21="NO",1,0)</f>
        <v>1</v>
      </c>
      <c r="F21" s="6" t="s">
        <v>40</v>
      </c>
      <c r="G21" s="315"/>
    </row>
    <row r="22" spans="1:7" s="17" customFormat="1" ht="18" customHeight="1">
      <c r="A22" s="315"/>
      <c r="B22" s="40">
        <f t="shared" si="1"/>
        <v>19</v>
      </c>
      <c r="C22" s="6" t="s">
        <v>142</v>
      </c>
      <c r="D22" s="40" t="s">
        <v>143</v>
      </c>
      <c r="E22" s="57">
        <f>IF(D22="NO",1,0)</f>
        <v>1</v>
      </c>
      <c r="F22" s="6" t="s">
        <v>41</v>
      </c>
      <c r="G22" s="315"/>
    </row>
    <row r="23" spans="1:7" ht="5" customHeight="1">
      <c r="A23" s="315"/>
      <c r="G23" s="315"/>
    </row>
    <row r="24" spans="1:7">
      <c r="A24" s="315"/>
      <c r="B24" s="315"/>
      <c r="C24" s="315"/>
      <c r="D24" s="315"/>
      <c r="E24" s="315"/>
      <c r="F24" s="315"/>
      <c r="G24" s="315"/>
    </row>
  </sheetData>
  <mergeCells count="5">
    <mergeCell ref="A1:G1"/>
    <mergeCell ref="A2:A23"/>
    <mergeCell ref="B2:F2"/>
    <mergeCell ref="G2:G24"/>
    <mergeCell ref="A24:F2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8"/>
  <sheetViews>
    <sheetView topLeftCell="A11" zoomScale="150" zoomScaleNormal="150" zoomScalePageLayoutView="150" workbookViewId="0">
      <selection activeCell="G22" sqref="G22"/>
    </sheetView>
  </sheetViews>
  <sheetFormatPr baseColWidth="10" defaultRowHeight="15" x14ac:dyDescent="0"/>
  <cols>
    <col min="1" max="1" width="1" customWidth="1"/>
    <col min="2" max="2" width="2.33203125" customWidth="1"/>
    <col min="3" max="3" width="6" customWidth="1"/>
    <col min="4" max="4" width="8.5" customWidth="1"/>
    <col min="5" max="5" width="4.83203125" customWidth="1"/>
    <col min="6" max="6" width="11.1640625" customWidth="1"/>
    <col min="7" max="7" width="4" customWidth="1"/>
    <col min="8" max="8" width="9.83203125" customWidth="1"/>
    <col min="9" max="9" width="3.1640625" customWidth="1"/>
    <col min="10" max="10" width="9.6640625" style="54" customWidth="1"/>
    <col min="11" max="11" width="3" customWidth="1"/>
    <col min="12" max="12" width="6.6640625" customWidth="1"/>
    <col min="13" max="13" width="3.83203125" customWidth="1"/>
    <col min="14" max="14" width="5.5" customWidth="1"/>
    <col min="15" max="15" width="6.1640625" customWidth="1"/>
    <col min="16" max="16" width="3" customWidth="1"/>
  </cols>
  <sheetData>
    <row r="1" spans="2:18" ht="5" customHeight="1" thickBot="1"/>
    <row r="2" spans="2:18" ht="15" customHeight="1" thickBot="1">
      <c r="B2" s="85"/>
      <c r="C2" s="86"/>
      <c r="D2" s="86"/>
      <c r="E2" s="86"/>
      <c r="F2" s="86"/>
      <c r="G2" s="86"/>
      <c r="H2" s="86"/>
      <c r="I2" s="86"/>
      <c r="J2" s="87"/>
      <c r="K2" s="86"/>
      <c r="L2" s="86"/>
      <c r="M2" s="86"/>
      <c r="N2" s="86"/>
      <c r="O2" s="86"/>
      <c r="P2" s="88"/>
    </row>
    <row r="3" spans="2:18" ht="22" customHeight="1">
      <c r="B3" s="89"/>
      <c r="C3" s="302" t="s">
        <v>162</v>
      </c>
      <c r="D3" s="307" t="s">
        <v>195</v>
      </c>
      <c r="E3" s="308"/>
      <c r="F3" s="305"/>
      <c r="G3" s="309">
        <f>E10/4</f>
        <v>4.5</v>
      </c>
      <c r="H3" s="309"/>
      <c r="I3" s="309">
        <f>E14/2</f>
        <v>3</v>
      </c>
      <c r="J3" s="309"/>
      <c r="K3" s="309">
        <f>E17/4</f>
        <v>1.625</v>
      </c>
      <c r="L3" s="309"/>
      <c r="M3" s="336">
        <f>E22/3</f>
        <v>2.6666666666666665</v>
      </c>
      <c r="N3" s="337"/>
      <c r="O3" s="332" t="s">
        <v>167</v>
      </c>
      <c r="P3" s="90"/>
    </row>
    <row r="4" spans="2:18" ht="22" customHeight="1">
      <c r="B4" s="89"/>
      <c r="C4" s="303"/>
      <c r="D4" s="194" t="s">
        <v>161</v>
      </c>
      <c r="E4" s="304" t="s">
        <v>193</v>
      </c>
      <c r="F4" s="305"/>
      <c r="G4" s="306" t="s">
        <v>0</v>
      </c>
      <c r="H4" s="306"/>
      <c r="I4" s="306" t="s">
        <v>1</v>
      </c>
      <c r="J4" s="306"/>
      <c r="K4" s="306" t="s">
        <v>2</v>
      </c>
      <c r="L4" s="306"/>
      <c r="M4" s="312" t="s">
        <v>3</v>
      </c>
      <c r="N4" s="313"/>
      <c r="O4" s="333"/>
      <c r="P4" s="90"/>
      <c r="R4" t="s">
        <v>189</v>
      </c>
    </row>
    <row r="5" spans="2:18" ht="20" customHeight="1">
      <c r="B5" s="89"/>
      <c r="C5" s="329">
        <f>(G5+K5+M5+G6+I6+K6+M7)/O5</f>
        <v>0.89492753623188404</v>
      </c>
      <c r="D5" s="345" t="s">
        <v>174</v>
      </c>
      <c r="E5" s="341" t="s">
        <v>7</v>
      </c>
      <c r="F5" s="342"/>
      <c r="G5" s="331">
        <f>G3</f>
        <v>4.5</v>
      </c>
      <c r="H5" s="331"/>
      <c r="I5" s="344">
        <v>0</v>
      </c>
      <c r="J5" s="344"/>
      <c r="K5" s="331">
        <f>K3</f>
        <v>1.625</v>
      </c>
      <c r="L5" s="331"/>
      <c r="M5" s="348">
        <f>M3</f>
        <v>2.6666666666666665</v>
      </c>
      <c r="N5" s="349"/>
      <c r="O5" s="334">
        <v>23</v>
      </c>
      <c r="P5" s="90"/>
    </row>
    <row r="6" spans="2:18" ht="20" customHeight="1">
      <c r="B6" s="89"/>
      <c r="C6" s="329"/>
      <c r="D6" s="346"/>
      <c r="E6" s="341" t="s">
        <v>8</v>
      </c>
      <c r="F6" s="342"/>
      <c r="G6" s="343">
        <f>G3</f>
        <v>4.5</v>
      </c>
      <c r="H6" s="343" t="str">
        <f>$D$9</f>
        <v>Dimension</v>
      </c>
      <c r="I6" s="331">
        <f>I3</f>
        <v>3</v>
      </c>
      <c r="J6" s="331"/>
      <c r="K6" s="331">
        <f>K3</f>
        <v>1.625</v>
      </c>
      <c r="L6" s="331"/>
      <c r="M6" s="350">
        <v>0</v>
      </c>
      <c r="N6" s="351"/>
      <c r="O6" s="334"/>
      <c r="P6" s="90"/>
      <c r="R6" t="s">
        <v>190</v>
      </c>
    </row>
    <row r="7" spans="2:18" ht="20" customHeight="1" thickBot="1">
      <c r="B7" s="89"/>
      <c r="C7" s="330"/>
      <c r="D7" s="347"/>
      <c r="E7" s="341" t="s">
        <v>86</v>
      </c>
      <c r="F7" s="342"/>
      <c r="G7" s="344">
        <v>0</v>
      </c>
      <c r="H7" s="344">
        <v>0</v>
      </c>
      <c r="I7" s="344">
        <v>0</v>
      </c>
      <c r="J7" s="344"/>
      <c r="K7" s="344">
        <v>0</v>
      </c>
      <c r="L7" s="344"/>
      <c r="M7" s="348">
        <f>M3</f>
        <v>2.6666666666666665</v>
      </c>
      <c r="N7" s="349"/>
      <c r="O7" s="335"/>
      <c r="P7" s="90"/>
      <c r="R7">
        <v>6</v>
      </c>
    </row>
    <row r="8" spans="2:18" ht="9" customHeight="1">
      <c r="B8" s="89"/>
      <c r="C8" s="195"/>
      <c r="D8" s="195"/>
      <c r="E8" s="195"/>
      <c r="F8" s="195"/>
      <c r="G8" s="195"/>
      <c r="H8" s="195"/>
      <c r="I8" s="195"/>
      <c r="J8" s="196"/>
      <c r="K8" s="195"/>
      <c r="L8" s="195"/>
      <c r="M8" s="195"/>
      <c r="N8" s="195"/>
      <c r="O8" s="195"/>
      <c r="P8" s="90"/>
      <c r="R8">
        <v>7</v>
      </c>
    </row>
    <row r="9" spans="2:18" ht="20" customHeight="1">
      <c r="B9" s="89"/>
      <c r="C9" s="197" t="s">
        <v>168</v>
      </c>
      <c r="D9" s="197" t="s">
        <v>169</v>
      </c>
      <c r="E9" s="197" t="s">
        <v>170</v>
      </c>
      <c r="F9" s="197" t="s">
        <v>171</v>
      </c>
      <c r="G9" s="197" t="s">
        <v>170</v>
      </c>
      <c r="H9" s="195"/>
      <c r="I9" s="195"/>
      <c r="J9" s="196"/>
      <c r="K9" s="195"/>
      <c r="L9" s="195"/>
      <c r="M9" s="195"/>
      <c r="N9" s="316" t="s">
        <v>230</v>
      </c>
      <c r="O9" s="316"/>
      <c r="P9" s="90"/>
      <c r="R9">
        <v>8</v>
      </c>
    </row>
    <row r="10" spans="2:18" ht="20" customHeight="1">
      <c r="B10" s="89"/>
      <c r="C10" s="323">
        <v>20</v>
      </c>
      <c r="D10" s="269" t="s">
        <v>0</v>
      </c>
      <c r="E10" s="326">
        <f>G10+G11+G12+I11+I12</f>
        <v>18</v>
      </c>
      <c r="F10" s="209" t="s">
        <v>27</v>
      </c>
      <c r="G10" s="209">
        <f>Providers_Survey!E4</f>
        <v>1</v>
      </c>
      <c r="H10" s="195"/>
      <c r="I10" s="195"/>
      <c r="J10" s="196"/>
      <c r="K10" s="195"/>
      <c r="L10" s="195"/>
      <c r="M10" s="195"/>
      <c r="N10" s="195"/>
      <c r="O10" s="195"/>
      <c r="P10" s="90"/>
    </row>
    <row r="11" spans="2:18" ht="36" customHeight="1">
      <c r="B11" s="89"/>
      <c r="C11" s="323"/>
      <c r="D11" s="275"/>
      <c r="E11" s="327"/>
      <c r="F11" s="331" t="s">
        <v>28</v>
      </c>
      <c r="G11" s="209">
        <f>Providers_Survey!E5+Providers_Survey!E6+Providers_Survey!E7+Providers_Survey!E8</f>
        <v>1</v>
      </c>
      <c r="H11" s="331" t="s">
        <v>29</v>
      </c>
      <c r="I11" s="209">
        <f>Providers_Survey!E9</f>
        <v>1</v>
      </c>
      <c r="J11" s="196"/>
      <c r="K11" s="195"/>
      <c r="L11" s="195"/>
      <c r="M11" s="195"/>
      <c r="N11" s="195"/>
      <c r="O11" s="195"/>
      <c r="P11" s="90"/>
    </row>
    <row r="12" spans="2:18" ht="25" customHeight="1">
      <c r="B12" s="89"/>
      <c r="C12" s="323"/>
      <c r="D12" s="270"/>
      <c r="E12" s="328"/>
      <c r="F12" s="331"/>
      <c r="G12" s="210">
        <f>I11+I12</f>
        <v>8</v>
      </c>
      <c r="H12" s="331"/>
      <c r="I12" s="210">
        <f>G14+G15+G17+G18+G19</f>
        <v>7</v>
      </c>
      <c r="J12" s="318" t="s">
        <v>231</v>
      </c>
      <c r="K12" s="318"/>
      <c r="L12" s="318"/>
      <c r="M12" s="195"/>
      <c r="N12" s="195"/>
      <c r="O12" s="195"/>
      <c r="P12" s="90"/>
    </row>
    <row r="13" spans="2:18" ht="9" customHeight="1">
      <c r="B13" s="89"/>
      <c r="C13" s="195"/>
      <c r="D13" s="195"/>
      <c r="E13" s="195"/>
      <c r="F13" s="195"/>
      <c r="G13" s="195"/>
      <c r="H13" s="195"/>
      <c r="I13" s="195"/>
      <c r="J13" s="318"/>
      <c r="K13" s="318"/>
      <c r="L13" s="318"/>
      <c r="M13" s="195"/>
      <c r="N13" s="195"/>
      <c r="O13" s="195"/>
      <c r="P13" s="90"/>
    </row>
    <row r="14" spans="2:18" ht="20" customHeight="1">
      <c r="B14" s="89"/>
      <c r="C14" s="323">
        <v>6</v>
      </c>
      <c r="D14" s="269" t="s">
        <v>1</v>
      </c>
      <c r="E14" s="326">
        <f>G14+G15+I14+I15+K15</f>
        <v>6</v>
      </c>
      <c r="F14" s="331" t="s">
        <v>30</v>
      </c>
      <c r="G14" s="209">
        <f>Providers_Survey!E10</f>
        <v>1</v>
      </c>
      <c r="H14" s="331" t="s">
        <v>31</v>
      </c>
      <c r="I14" s="209">
        <f>Providers_Survey!E11</f>
        <v>1</v>
      </c>
      <c r="J14" s="195"/>
      <c r="K14" s="195"/>
      <c r="L14" s="195"/>
      <c r="M14" s="195"/>
      <c r="N14" s="195"/>
      <c r="O14" s="195"/>
      <c r="P14" s="90"/>
    </row>
    <row r="15" spans="2:18" ht="34" customHeight="1">
      <c r="B15" s="89"/>
      <c r="C15" s="323"/>
      <c r="D15" s="270"/>
      <c r="E15" s="328"/>
      <c r="F15" s="331"/>
      <c r="G15" s="210">
        <f>I14+I15</f>
        <v>2</v>
      </c>
      <c r="H15" s="331"/>
      <c r="I15" s="210">
        <f>K15</f>
        <v>1</v>
      </c>
      <c r="J15" s="211" t="s">
        <v>32</v>
      </c>
      <c r="K15" s="209">
        <f>Providers_Survey!E12</f>
        <v>1</v>
      </c>
      <c r="L15" s="195"/>
      <c r="M15" s="195"/>
      <c r="N15" s="195"/>
      <c r="O15" s="195"/>
      <c r="P15" s="90"/>
    </row>
    <row r="16" spans="2:18" ht="9" customHeight="1">
      <c r="B16" s="89"/>
      <c r="C16" s="195"/>
      <c r="D16" s="195"/>
      <c r="E16" s="195"/>
      <c r="F16" s="195"/>
      <c r="G16" s="195"/>
      <c r="H16" s="195"/>
      <c r="I16" s="195"/>
      <c r="J16" s="196"/>
      <c r="K16" s="195"/>
      <c r="L16" s="195"/>
      <c r="M16" s="195"/>
      <c r="N16" s="195"/>
      <c r="O16" s="195"/>
      <c r="P16" s="90"/>
    </row>
    <row r="17" spans="2:16" ht="20" customHeight="1">
      <c r="B17" s="89"/>
      <c r="C17" s="323">
        <v>8</v>
      </c>
      <c r="D17" s="269" t="s">
        <v>2</v>
      </c>
      <c r="E17" s="326">
        <f>G17+G18+G19+I19+M19+M20</f>
        <v>6.5</v>
      </c>
      <c r="F17" s="212" t="s">
        <v>33</v>
      </c>
      <c r="G17" s="209">
        <f>Providers_Survey!E13+Providers_Survey!E14+Providers_Survey!E15+Providers_Survey!E16+Providers_Survey!E17</f>
        <v>1</v>
      </c>
      <c r="H17" s="195"/>
      <c r="I17" s="195"/>
      <c r="J17" s="196"/>
      <c r="K17" s="195"/>
      <c r="L17" s="195"/>
      <c r="M17" s="195"/>
      <c r="N17" s="195"/>
      <c r="O17" s="195"/>
      <c r="P17" s="90"/>
    </row>
    <row r="18" spans="2:16" ht="20" customHeight="1">
      <c r="B18" s="89"/>
      <c r="C18" s="323"/>
      <c r="D18" s="275"/>
      <c r="E18" s="327"/>
      <c r="F18" s="321" t="s">
        <v>34</v>
      </c>
      <c r="G18" s="357">
        <f>Providers_Survey!E18+Providers_Survey!E19</f>
        <v>0.5</v>
      </c>
      <c r="H18" s="202"/>
      <c r="I18" s="203"/>
      <c r="J18" s="196"/>
      <c r="K18" s="195"/>
      <c r="L18" s="195"/>
      <c r="M18" s="195"/>
      <c r="N18" s="195"/>
      <c r="O18" s="195"/>
      <c r="P18" s="90"/>
    </row>
    <row r="19" spans="2:16" ht="20" customHeight="1">
      <c r="B19" s="89"/>
      <c r="C19" s="323"/>
      <c r="D19" s="275"/>
      <c r="E19" s="327"/>
      <c r="F19" s="324"/>
      <c r="G19" s="282">
        <f>I19+M19+M20</f>
        <v>2.5</v>
      </c>
      <c r="H19" s="338" t="s">
        <v>125</v>
      </c>
      <c r="I19" s="355">
        <f>Providers_Survey!E20+Providers_Survey!E21</f>
        <v>0.5</v>
      </c>
      <c r="J19" s="340" t="s">
        <v>36</v>
      </c>
      <c r="K19" s="331" t="s">
        <v>123</v>
      </c>
      <c r="L19" s="331"/>
      <c r="M19" s="209">
        <f>Providers_Survey!E22</f>
        <v>1</v>
      </c>
      <c r="N19" s="195"/>
      <c r="O19" s="195"/>
      <c r="P19" s="90"/>
    </row>
    <row r="20" spans="2:16" ht="20" customHeight="1">
      <c r="B20" s="89"/>
      <c r="C20" s="323"/>
      <c r="D20" s="270"/>
      <c r="E20" s="328"/>
      <c r="F20" s="322"/>
      <c r="G20" s="283"/>
      <c r="H20" s="339"/>
      <c r="I20" s="356"/>
      <c r="J20" s="339"/>
      <c r="K20" s="331" t="s">
        <v>124</v>
      </c>
      <c r="L20" s="331"/>
      <c r="M20" s="209">
        <f>Providers_Survey!E23</f>
        <v>1</v>
      </c>
      <c r="N20" s="195"/>
      <c r="O20" s="195"/>
      <c r="P20" s="90"/>
    </row>
    <row r="21" spans="2:16" ht="9" customHeight="1">
      <c r="B21" s="89"/>
      <c r="C21" s="195"/>
      <c r="D21" s="204"/>
      <c r="E21" s="195"/>
      <c r="F21" s="195"/>
      <c r="G21" s="195"/>
      <c r="H21" s="195"/>
      <c r="I21" s="195"/>
      <c r="J21" s="196"/>
      <c r="K21" s="195"/>
      <c r="L21" s="195"/>
      <c r="M21" s="208"/>
      <c r="N21" s="195"/>
      <c r="O21" s="195"/>
      <c r="P21" s="90"/>
    </row>
    <row r="22" spans="2:16" ht="20" customHeight="1">
      <c r="B22" s="89"/>
      <c r="C22" s="323">
        <v>9</v>
      </c>
      <c r="D22" s="269" t="s">
        <v>3</v>
      </c>
      <c r="E22" s="326">
        <f>G23+G22+I22+I23+I24+I25</f>
        <v>8</v>
      </c>
      <c r="F22" s="321" t="s">
        <v>37</v>
      </c>
      <c r="G22" s="209">
        <f>Providers_Survey!E24</f>
        <v>0</v>
      </c>
      <c r="H22" s="213" t="s">
        <v>38</v>
      </c>
      <c r="I22" s="209">
        <f>Providers_Survey!E25</f>
        <v>1</v>
      </c>
      <c r="J22" s="196"/>
      <c r="K22" s="195"/>
      <c r="L22" s="195"/>
      <c r="M22" s="195"/>
      <c r="N22" s="195"/>
      <c r="O22" s="195"/>
      <c r="P22" s="90"/>
    </row>
    <row r="23" spans="2:16" ht="20" customHeight="1">
      <c r="B23" s="89"/>
      <c r="C23" s="323"/>
      <c r="D23" s="275"/>
      <c r="E23" s="327"/>
      <c r="F23" s="324"/>
      <c r="G23" s="282">
        <f>I22+I23+I24+I25</f>
        <v>4</v>
      </c>
      <c r="H23" s="213" t="s">
        <v>39</v>
      </c>
      <c r="I23" s="209">
        <f>Providers_Survey!E26</f>
        <v>1</v>
      </c>
      <c r="J23" s="196"/>
      <c r="K23" s="195"/>
      <c r="L23" s="195"/>
      <c r="M23" s="195"/>
      <c r="N23" s="195"/>
      <c r="O23" s="195"/>
      <c r="P23" s="90"/>
    </row>
    <row r="24" spans="2:16" ht="20" customHeight="1">
      <c r="B24" s="89"/>
      <c r="C24" s="323"/>
      <c r="D24" s="275"/>
      <c r="E24" s="327"/>
      <c r="F24" s="324"/>
      <c r="G24" s="325"/>
      <c r="H24" s="213" t="s">
        <v>40</v>
      </c>
      <c r="I24" s="209">
        <f>Providers_Survey!E27</f>
        <v>1</v>
      </c>
      <c r="J24" s="196"/>
      <c r="K24" s="195"/>
      <c r="L24" s="195"/>
      <c r="M24" s="195"/>
      <c r="N24" s="195"/>
      <c r="O24" s="195"/>
      <c r="P24" s="90"/>
    </row>
    <row r="25" spans="2:16" ht="20" customHeight="1">
      <c r="B25" s="89"/>
      <c r="C25" s="323"/>
      <c r="D25" s="270"/>
      <c r="E25" s="328"/>
      <c r="F25" s="322"/>
      <c r="G25" s="283"/>
      <c r="H25" s="213" t="s">
        <v>41</v>
      </c>
      <c r="I25" s="209">
        <f>Providers_Survey!E28</f>
        <v>1</v>
      </c>
      <c r="J25" s="196"/>
      <c r="K25" s="195"/>
      <c r="L25" s="195"/>
      <c r="M25" s="195"/>
      <c r="N25" s="195"/>
      <c r="O25" s="195"/>
      <c r="P25" s="90"/>
    </row>
    <row r="26" spans="2:16" ht="10" customHeight="1" thickBot="1">
      <c r="B26" s="89"/>
      <c r="C26" s="195"/>
      <c r="D26" s="195"/>
      <c r="E26" s="195"/>
      <c r="F26" s="195"/>
      <c r="G26" s="195"/>
      <c r="H26" s="195"/>
      <c r="I26" s="195"/>
      <c r="J26" s="196"/>
      <c r="K26" s="195"/>
      <c r="L26" s="195"/>
      <c r="M26" s="195"/>
      <c r="N26" s="195"/>
      <c r="O26" s="195"/>
      <c r="P26" s="90"/>
    </row>
    <row r="27" spans="2:16" ht="24" customHeight="1" thickBot="1">
      <c r="B27" s="89"/>
      <c r="C27" s="214">
        <v>8</v>
      </c>
      <c r="D27" s="214" t="s">
        <v>163</v>
      </c>
      <c r="E27" s="319">
        <f>G10+G17+G22+I24+I25+M7</f>
        <v>6.6666666666666661</v>
      </c>
      <c r="F27" s="320"/>
      <c r="G27" s="195"/>
      <c r="H27" s="317" t="s">
        <v>232</v>
      </c>
      <c r="I27" s="317"/>
      <c r="J27" s="196"/>
      <c r="K27" s="195"/>
      <c r="L27" s="195"/>
      <c r="M27" s="195"/>
      <c r="N27" s="195"/>
      <c r="O27" s="195"/>
      <c r="P27" s="90"/>
    </row>
    <row r="28" spans="2:16" ht="16" thickBot="1">
      <c r="B28" s="91"/>
      <c r="C28" s="92"/>
      <c r="D28" s="92"/>
      <c r="E28" s="92"/>
      <c r="F28" s="92"/>
      <c r="G28" s="92"/>
      <c r="H28" s="92"/>
      <c r="I28" s="92"/>
      <c r="J28" s="93"/>
      <c r="K28" s="92"/>
      <c r="L28" s="92"/>
      <c r="M28" s="92"/>
      <c r="N28" s="92"/>
      <c r="O28" s="92"/>
      <c r="P28" s="94"/>
    </row>
  </sheetData>
  <mergeCells count="59">
    <mergeCell ref="K4:L4"/>
    <mergeCell ref="K5:L5"/>
    <mergeCell ref="K6:L6"/>
    <mergeCell ref="K7:L7"/>
    <mergeCell ref="M5:N5"/>
    <mergeCell ref="M6:N6"/>
    <mergeCell ref="M7:N7"/>
    <mergeCell ref="M4:N4"/>
    <mergeCell ref="D5:D7"/>
    <mergeCell ref="F18:F20"/>
    <mergeCell ref="G4:H4"/>
    <mergeCell ref="I5:J5"/>
    <mergeCell ref="I6:J6"/>
    <mergeCell ref="I7:J7"/>
    <mergeCell ref="I4:J4"/>
    <mergeCell ref="D10:D12"/>
    <mergeCell ref="E10:E12"/>
    <mergeCell ref="F11:F12"/>
    <mergeCell ref="H11:H12"/>
    <mergeCell ref="D14:D15"/>
    <mergeCell ref="E14:E15"/>
    <mergeCell ref="F14:F15"/>
    <mergeCell ref="H14:H15"/>
    <mergeCell ref="E5:F5"/>
    <mergeCell ref="E6:F6"/>
    <mergeCell ref="E7:F7"/>
    <mergeCell ref="G5:H5"/>
    <mergeCell ref="G6:H6"/>
    <mergeCell ref="G7:H7"/>
    <mergeCell ref="C5:C7"/>
    <mergeCell ref="C3:C4"/>
    <mergeCell ref="K19:L19"/>
    <mergeCell ref="K20:L20"/>
    <mergeCell ref="O3:O4"/>
    <mergeCell ref="O5:O7"/>
    <mergeCell ref="G3:H3"/>
    <mergeCell ref="I3:J3"/>
    <mergeCell ref="K3:L3"/>
    <mergeCell ref="M3:N3"/>
    <mergeCell ref="E4:F4"/>
    <mergeCell ref="D3:F3"/>
    <mergeCell ref="H19:H20"/>
    <mergeCell ref="J19:J20"/>
    <mergeCell ref="G19:G20"/>
    <mergeCell ref="D17:D20"/>
    <mergeCell ref="C10:C12"/>
    <mergeCell ref="C14:C15"/>
    <mergeCell ref="C17:C20"/>
    <mergeCell ref="C22:C25"/>
    <mergeCell ref="D22:D25"/>
    <mergeCell ref="N9:O9"/>
    <mergeCell ref="H27:I27"/>
    <mergeCell ref="J12:L13"/>
    <mergeCell ref="E27:F27"/>
    <mergeCell ref="I19:I20"/>
    <mergeCell ref="F22:F25"/>
    <mergeCell ref="G23:G25"/>
    <mergeCell ref="E22:E25"/>
    <mergeCell ref="E17:E20"/>
  </mergeCells>
  <conditionalFormatting sqref="G10">
    <cfRule type="cellIs" dxfId="32" priority="33" operator="equal">
      <formula>1</formula>
    </cfRule>
    <cfRule type="cellIs" dxfId="31" priority="34" operator="equal">
      <formula>0</formula>
    </cfRule>
  </conditionalFormatting>
  <conditionalFormatting sqref="G11">
    <cfRule type="cellIs" dxfId="30" priority="31" operator="equal">
      <formula>1</formula>
    </cfRule>
    <cfRule type="cellIs" dxfId="29" priority="32" operator="equal">
      <formula>0</formula>
    </cfRule>
  </conditionalFormatting>
  <conditionalFormatting sqref="I11">
    <cfRule type="cellIs" dxfId="28" priority="29" operator="equal">
      <formula>1</formula>
    </cfRule>
    <cfRule type="cellIs" dxfId="27" priority="30" operator="equal">
      <formula>0</formula>
    </cfRule>
  </conditionalFormatting>
  <conditionalFormatting sqref="K15">
    <cfRule type="cellIs" dxfId="26" priority="27" operator="equal">
      <formula>1</formula>
    </cfRule>
    <cfRule type="cellIs" dxfId="25" priority="28" operator="equal">
      <formula>0</formula>
    </cfRule>
  </conditionalFormatting>
  <conditionalFormatting sqref="I14">
    <cfRule type="cellIs" dxfId="24" priority="25" operator="equal">
      <formula>1</formula>
    </cfRule>
    <cfRule type="cellIs" dxfId="23" priority="26" operator="equal">
      <formula>0</formula>
    </cfRule>
  </conditionalFormatting>
  <conditionalFormatting sqref="G14">
    <cfRule type="cellIs" dxfId="22" priority="23" operator="equal">
      <formula>1</formula>
    </cfRule>
    <cfRule type="cellIs" dxfId="21" priority="24" operator="equal">
      <formula>0</formula>
    </cfRule>
  </conditionalFormatting>
  <conditionalFormatting sqref="G17">
    <cfRule type="cellIs" dxfId="20" priority="21" operator="equal">
      <formula>1</formula>
    </cfRule>
    <cfRule type="cellIs" dxfId="19" priority="22" operator="equal">
      <formula>0</formula>
    </cfRule>
  </conditionalFormatting>
  <conditionalFormatting sqref="G18">
    <cfRule type="cellIs" dxfId="18" priority="19" operator="equal">
      <formula>1</formula>
    </cfRule>
    <cfRule type="cellIs" dxfId="17" priority="20" operator="equal">
      <formula>0</formula>
    </cfRule>
  </conditionalFormatting>
  <conditionalFormatting sqref="I19">
    <cfRule type="cellIs" dxfId="16" priority="17" operator="equal">
      <formula>1</formula>
    </cfRule>
    <cfRule type="cellIs" dxfId="15" priority="18" operator="equal">
      <formula>0</formula>
    </cfRule>
  </conditionalFormatting>
  <conditionalFormatting sqref="M19">
    <cfRule type="cellIs" dxfId="14" priority="15" operator="equal">
      <formula>1</formula>
    </cfRule>
    <cfRule type="cellIs" dxfId="13" priority="16" operator="equal">
      <formula>0</formula>
    </cfRule>
  </conditionalFormatting>
  <conditionalFormatting sqref="M20">
    <cfRule type="cellIs" dxfId="12" priority="13" operator="equal">
      <formula>1</formula>
    </cfRule>
    <cfRule type="cellIs" dxfId="11" priority="14" operator="equal">
      <formula>0</formula>
    </cfRule>
  </conditionalFormatting>
  <conditionalFormatting sqref="I22">
    <cfRule type="cellIs" dxfId="10" priority="11" operator="equal">
      <formula>1</formula>
    </cfRule>
    <cfRule type="cellIs" dxfId="9" priority="12" operator="equal">
      <formula>0</formula>
    </cfRule>
  </conditionalFormatting>
  <conditionalFormatting sqref="I23">
    <cfRule type="cellIs" dxfId="8" priority="9" operator="equal">
      <formula>1</formula>
    </cfRule>
    <cfRule type="cellIs" dxfId="7" priority="10" operator="equal">
      <formula>0</formula>
    </cfRule>
  </conditionalFormatting>
  <conditionalFormatting sqref="I24">
    <cfRule type="cellIs" dxfId="6" priority="7" operator="equal">
      <formula>1</formula>
    </cfRule>
    <cfRule type="cellIs" dxfId="5" priority="8" operator="equal">
      <formula>0</formula>
    </cfRule>
  </conditionalFormatting>
  <conditionalFormatting sqref="I25">
    <cfRule type="cellIs" dxfId="4" priority="5" operator="equal">
      <formula>1</formula>
    </cfRule>
    <cfRule type="cellIs" dxfId="3" priority="6" operator="equal">
      <formula>0</formula>
    </cfRule>
  </conditionalFormatting>
  <conditionalFormatting sqref="G22">
    <cfRule type="cellIs" dxfId="2" priority="3" operator="equal">
      <formula>1</formula>
    </cfRule>
    <cfRule type="cellIs" dxfId="1" priority="4" operator="equal">
      <formula>0</formula>
    </cfRule>
  </conditionalFormatting>
  <conditionalFormatting sqref="E27:F27">
    <cfRule type="cellIs" dxfId="0" priority="2" operator="equal">
      <formula>$C$27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topLeftCell="A10" zoomScale="150" zoomScaleNormal="150" zoomScalePageLayoutView="150" workbookViewId="0">
      <selection activeCell="D24" sqref="D24"/>
    </sheetView>
  </sheetViews>
  <sheetFormatPr baseColWidth="10" defaultRowHeight="14" x14ac:dyDescent="0"/>
  <cols>
    <col min="1" max="1" width="3.83203125" style="170" customWidth="1"/>
    <col min="2" max="2" width="2.83203125" style="193" bestFit="1" customWidth="1"/>
    <col min="3" max="3" width="73.1640625" style="170" bestFit="1" customWidth="1"/>
    <col min="4" max="4" width="9.6640625" style="193" customWidth="1"/>
    <col min="5" max="5" width="7.33203125" style="193" customWidth="1"/>
    <col min="6" max="6" width="18" style="170" customWidth="1"/>
    <col min="7" max="7" width="3.83203125" style="170" customWidth="1"/>
    <col min="8" max="16384" width="10.83203125" style="170"/>
  </cols>
  <sheetData>
    <row r="1" spans="1:7">
      <c r="A1" s="353"/>
      <c r="B1" s="353"/>
      <c r="C1" s="353"/>
      <c r="D1" s="353"/>
      <c r="E1" s="353"/>
      <c r="F1" s="353"/>
      <c r="G1" s="353"/>
    </row>
    <row r="2" spans="1:7" ht="16" customHeight="1">
      <c r="A2" s="353"/>
      <c r="B2" s="352" t="s">
        <v>177</v>
      </c>
      <c r="C2" s="352"/>
      <c r="D2" s="352"/>
      <c r="E2" s="352"/>
      <c r="F2" s="352"/>
      <c r="G2" s="353"/>
    </row>
    <row r="3" spans="1:7" ht="24">
      <c r="A3" s="353"/>
      <c r="B3" s="183" t="s">
        <v>130</v>
      </c>
      <c r="C3" s="183" t="s">
        <v>131</v>
      </c>
      <c r="D3" s="183" t="s">
        <v>197</v>
      </c>
      <c r="E3" s="183" t="s">
        <v>165</v>
      </c>
      <c r="F3" s="183" t="s">
        <v>164</v>
      </c>
      <c r="G3" s="353"/>
    </row>
    <row r="4" spans="1:7" s="171" customFormat="1" ht="17" customHeight="1">
      <c r="A4" s="353"/>
      <c r="B4" s="152">
        <v>1</v>
      </c>
      <c r="C4" s="191" t="s">
        <v>199</v>
      </c>
      <c r="D4" s="152" t="s">
        <v>166</v>
      </c>
      <c r="E4" s="192">
        <f>IF(D4="YES",1,0)</f>
        <v>1</v>
      </c>
      <c r="F4" s="191" t="s">
        <v>27</v>
      </c>
      <c r="G4" s="353"/>
    </row>
    <row r="5" spans="1:7" s="171" customFormat="1" ht="17" customHeight="1">
      <c r="A5" s="353"/>
      <c r="B5" s="152">
        <f>B4+1</f>
        <v>2</v>
      </c>
      <c r="C5" s="191" t="s">
        <v>150</v>
      </c>
      <c r="D5" s="152" t="s">
        <v>166</v>
      </c>
      <c r="E5" s="192">
        <f>IF(D5="YES",0.25,0)</f>
        <v>0.25</v>
      </c>
      <c r="F5" s="191" t="s">
        <v>28</v>
      </c>
      <c r="G5" s="353"/>
    </row>
    <row r="6" spans="1:7" s="171" customFormat="1" ht="17" customHeight="1">
      <c r="A6" s="353"/>
      <c r="B6" s="152">
        <f t="shared" ref="B6:B28" si="0">B5+1</f>
        <v>3</v>
      </c>
      <c r="C6" s="191" t="s">
        <v>228</v>
      </c>
      <c r="D6" s="152" t="s">
        <v>166</v>
      </c>
      <c r="E6" s="192">
        <f t="shared" ref="E6:E8" si="1">IF(D6="YES",0.25,0)</f>
        <v>0.25</v>
      </c>
      <c r="F6" s="191" t="s">
        <v>28</v>
      </c>
      <c r="G6" s="353"/>
    </row>
    <row r="7" spans="1:7" s="171" customFormat="1" ht="17" customHeight="1">
      <c r="A7" s="353"/>
      <c r="B7" s="152">
        <f t="shared" si="0"/>
        <v>4</v>
      </c>
      <c r="C7" s="191" t="s">
        <v>148</v>
      </c>
      <c r="D7" s="152" t="s">
        <v>166</v>
      </c>
      <c r="E7" s="192">
        <f t="shared" si="1"/>
        <v>0.25</v>
      </c>
      <c r="F7" s="191" t="s">
        <v>28</v>
      </c>
      <c r="G7" s="353"/>
    </row>
    <row r="8" spans="1:7" s="171" customFormat="1" ht="17" customHeight="1">
      <c r="A8" s="353"/>
      <c r="B8" s="152">
        <f t="shared" si="0"/>
        <v>5</v>
      </c>
      <c r="C8" s="191" t="s">
        <v>187</v>
      </c>
      <c r="D8" s="152" t="s">
        <v>166</v>
      </c>
      <c r="E8" s="192">
        <f t="shared" si="1"/>
        <v>0.25</v>
      </c>
      <c r="F8" s="191" t="s">
        <v>28</v>
      </c>
      <c r="G8" s="353"/>
    </row>
    <row r="9" spans="1:7" s="171" customFormat="1" ht="17" customHeight="1">
      <c r="A9" s="353"/>
      <c r="B9" s="152">
        <f t="shared" si="0"/>
        <v>6</v>
      </c>
      <c r="C9" s="191" t="s">
        <v>229</v>
      </c>
      <c r="D9" s="152" t="s">
        <v>166</v>
      </c>
      <c r="E9" s="192">
        <f>IF(D9="YES",1,0)</f>
        <v>1</v>
      </c>
      <c r="F9" s="191" t="s">
        <v>29</v>
      </c>
      <c r="G9" s="353"/>
    </row>
    <row r="10" spans="1:7" s="171" customFormat="1" ht="17" customHeight="1">
      <c r="A10" s="353"/>
      <c r="B10" s="152">
        <f t="shared" si="0"/>
        <v>7</v>
      </c>
      <c r="C10" s="191" t="s">
        <v>155</v>
      </c>
      <c r="D10" s="152" t="s">
        <v>166</v>
      </c>
      <c r="E10" s="192">
        <f>IF(D10="YES",1,0)</f>
        <v>1</v>
      </c>
      <c r="F10" s="191" t="s">
        <v>30</v>
      </c>
      <c r="G10" s="353"/>
    </row>
    <row r="11" spans="1:7" s="171" customFormat="1" ht="17" customHeight="1">
      <c r="A11" s="353"/>
      <c r="B11" s="152">
        <f t="shared" si="0"/>
        <v>8</v>
      </c>
      <c r="C11" s="191" t="s">
        <v>156</v>
      </c>
      <c r="D11" s="152" t="s">
        <v>166</v>
      </c>
      <c r="E11" s="192">
        <f>IF(D11="YES",1,0)</f>
        <v>1</v>
      </c>
      <c r="F11" s="191" t="s">
        <v>31</v>
      </c>
      <c r="G11" s="353"/>
    </row>
    <row r="12" spans="1:7" s="171" customFormat="1" ht="17" customHeight="1">
      <c r="A12" s="353"/>
      <c r="B12" s="152">
        <f t="shared" si="0"/>
        <v>9</v>
      </c>
      <c r="C12" s="191" t="s">
        <v>157</v>
      </c>
      <c r="D12" s="152" t="s">
        <v>166</v>
      </c>
      <c r="E12" s="192">
        <f>IF(D12="YES",1,0)</f>
        <v>1</v>
      </c>
      <c r="F12" s="191" t="s">
        <v>32</v>
      </c>
      <c r="G12" s="353"/>
    </row>
    <row r="13" spans="1:7" s="171" customFormat="1" ht="17" customHeight="1">
      <c r="A13" s="353"/>
      <c r="B13" s="152">
        <f t="shared" si="0"/>
        <v>10</v>
      </c>
      <c r="C13" s="191" t="s">
        <v>175</v>
      </c>
      <c r="D13" s="152" t="s">
        <v>166</v>
      </c>
      <c r="E13" s="192">
        <f>IF(D13="YES",0.2,0)</f>
        <v>0.2</v>
      </c>
      <c r="F13" s="191" t="s">
        <v>145</v>
      </c>
      <c r="G13" s="353"/>
    </row>
    <row r="14" spans="1:7" s="171" customFormat="1" ht="17" customHeight="1">
      <c r="A14" s="353"/>
      <c r="B14" s="152">
        <f t="shared" si="0"/>
        <v>11</v>
      </c>
      <c r="C14" s="191" t="s">
        <v>178</v>
      </c>
      <c r="D14" s="152" t="s">
        <v>166</v>
      </c>
      <c r="E14" s="192">
        <f t="shared" ref="E14:E17" si="2">IF(D14="YES",0.2,0)</f>
        <v>0.2</v>
      </c>
      <c r="F14" s="191" t="s">
        <v>145</v>
      </c>
      <c r="G14" s="353"/>
    </row>
    <row r="15" spans="1:7" s="171" customFormat="1" ht="17" customHeight="1">
      <c r="A15" s="353"/>
      <c r="B15" s="152">
        <f t="shared" si="0"/>
        <v>12</v>
      </c>
      <c r="C15" s="191" t="s">
        <v>179</v>
      </c>
      <c r="D15" s="152" t="s">
        <v>166</v>
      </c>
      <c r="E15" s="192">
        <f t="shared" si="2"/>
        <v>0.2</v>
      </c>
      <c r="F15" s="191" t="s">
        <v>145</v>
      </c>
      <c r="G15" s="353"/>
    </row>
    <row r="16" spans="1:7" s="171" customFormat="1" ht="17" customHeight="1">
      <c r="A16" s="353"/>
      <c r="B16" s="152">
        <f t="shared" si="0"/>
        <v>13</v>
      </c>
      <c r="C16" s="191" t="s">
        <v>180</v>
      </c>
      <c r="D16" s="152" t="s">
        <v>166</v>
      </c>
      <c r="E16" s="192">
        <f t="shared" si="2"/>
        <v>0.2</v>
      </c>
      <c r="F16" s="191" t="s">
        <v>145</v>
      </c>
      <c r="G16" s="353"/>
    </row>
    <row r="17" spans="1:7" s="171" customFormat="1" ht="17" customHeight="1">
      <c r="A17" s="353"/>
      <c r="B17" s="152">
        <f t="shared" si="0"/>
        <v>14</v>
      </c>
      <c r="C17" s="191" t="s">
        <v>227</v>
      </c>
      <c r="D17" s="152" t="s">
        <v>166</v>
      </c>
      <c r="E17" s="192">
        <f t="shared" si="2"/>
        <v>0.2</v>
      </c>
      <c r="F17" s="191" t="s">
        <v>145</v>
      </c>
      <c r="G17" s="353"/>
    </row>
    <row r="18" spans="1:7" s="171" customFormat="1" ht="17" customHeight="1">
      <c r="A18" s="353"/>
      <c r="B18" s="152">
        <f t="shared" si="0"/>
        <v>15</v>
      </c>
      <c r="C18" s="191" t="s">
        <v>235</v>
      </c>
      <c r="D18" s="152" t="s">
        <v>143</v>
      </c>
      <c r="E18" s="192">
        <f>IF(D18="YES",0.5,0)</f>
        <v>0</v>
      </c>
      <c r="F18" s="191" t="s">
        <v>34</v>
      </c>
      <c r="G18" s="353"/>
    </row>
    <row r="19" spans="1:7" s="171" customFormat="1" ht="17" customHeight="1">
      <c r="A19" s="353"/>
      <c r="B19" s="152">
        <f t="shared" si="0"/>
        <v>16</v>
      </c>
      <c r="C19" s="191" t="s">
        <v>233</v>
      </c>
      <c r="D19" s="152" t="s">
        <v>166</v>
      </c>
      <c r="E19" s="192">
        <f t="shared" ref="E19:E21" si="3">IF(D19="YES",0.5,0)</f>
        <v>0.5</v>
      </c>
      <c r="F19" s="191" t="s">
        <v>34</v>
      </c>
      <c r="G19" s="353"/>
    </row>
    <row r="20" spans="1:7" s="171" customFormat="1" ht="17" customHeight="1">
      <c r="A20" s="353"/>
      <c r="B20" s="152">
        <f t="shared" si="0"/>
        <v>17</v>
      </c>
      <c r="C20" s="191" t="s">
        <v>151</v>
      </c>
      <c r="D20" s="152" t="s">
        <v>236</v>
      </c>
      <c r="E20" s="192">
        <f t="shared" si="3"/>
        <v>0</v>
      </c>
      <c r="F20" s="191" t="s">
        <v>125</v>
      </c>
      <c r="G20" s="353"/>
    </row>
    <row r="21" spans="1:7" s="171" customFormat="1" ht="17" customHeight="1">
      <c r="A21" s="353"/>
      <c r="B21" s="152">
        <f t="shared" si="0"/>
        <v>18</v>
      </c>
      <c r="C21" s="191" t="s">
        <v>152</v>
      </c>
      <c r="D21" s="152" t="s">
        <v>166</v>
      </c>
      <c r="E21" s="192">
        <f t="shared" si="3"/>
        <v>0.5</v>
      </c>
      <c r="F21" s="191" t="s">
        <v>125</v>
      </c>
      <c r="G21" s="353"/>
    </row>
    <row r="22" spans="1:7" s="171" customFormat="1" ht="17" customHeight="1">
      <c r="A22" s="353"/>
      <c r="B22" s="152">
        <f t="shared" si="0"/>
        <v>19</v>
      </c>
      <c r="C22" s="191" t="s">
        <v>153</v>
      </c>
      <c r="D22" s="152" t="s">
        <v>166</v>
      </c>
      <c r="E22" s="192">
        <f>IF(D22="YES",1,0)</f>
        <v>1</v>
      </c>
      <c r="F22" s="191" t="s">
        <v>123</v>
      </c>
      <c r="G22" s="353"/>
    </row>
    <row r="23" spans="1:7" s="171" customFormat="1" ht="17" customHeight="1">
      <c r="A23" s="353"/>
      <c r="B23" s="152">
        <f t="shared" si="0"/>
        <v>20</v>
      </c>
      <c r="C23" s="191" t="s">
        <v>154</v>
      </c>
      <c r="D23" s="152" t="s">
        <v>166</v>
      </c>
      <c r="E23" s="192">
        <f>IF(D23="YES",1,0)</f>
        <v>1</v>
      </c>
      <c r="F23" s="191" t="s">
        <v>124</v>
      </c>
      <c r="G23" s="353"/>
    </row>
    <row r="24" spans="1:7" s="171" customFormat="1" ht="17" customHeight="1">
      <c r="A24" s="353"/>
      <c r="B24" s="152">
        <f t="shared" si="0"/>
        <v>21</v>
      </c>
      <c r="C24" s="191" t="s">
        <v>237</v>
      </c>
      <c r="D24" s="152" t="s">
        <v>143</v>
      </c>
      <c r="E24" s="192">
        <f>IF(D24="YES",1,0)</f>
        <v>0</v>
      </c>
      <c r="F24" s="191" t="s">
        <v>37</v>
      </c>
      <c r="G24" s="353"/>
    </row>
    <row r="25" spans="1:7" s="171" customFormat="1" ht="17" customHeight="1">
      <c r="A25" s="353"/>
      <c r="B25" s="152">
        <f t="shared" si="0"/>
        <v>22</v>
      </c>
      <c r="C25" s="191" t="s">
        <v>160</v>
      </c>
      <c r="D25" s="152" t="s">
        <v>166</v>
      </c>
      <c r="E25" s="192">
        <f>IF(D25="YES",1,0)</f>
        <v>1</v>
      </c>
      <c r="F25" s="191" t="s">
        <v>38</v>
      </c>
      <c r="G25" s="353"/>
    </row>
    <row r="26" spans="1:7" s="171" customFormat="1" ht="17" customHeight="1">
      <c r="A26" s="353"/>
      <c r="B26" s="152">
        <f t="shared" si="0"/>
        <v>23</v>
      </c>
      <c r="C26" s="191" t="s">
        <v>176</v>
      </c>
      <c r="D26" s="152" t="s">
        <v>166</v>
      </c>
      <c r="E26" s="192">
        <f>IF(D26="YES",1,0)</f>
        <v>1</v>
      </c>
      <c r="F26" s="191" t="s">
        <v>39</v>
      </c>
      <c r="G26" s="353"/>
    </row>
    <row r="27" spans="1:7" s="171" customFormat="1" ht="17" customHeight="1">
      <c r="A27" s="353"/>
      <c r="B27" s="152">
        <f t="shared" si="0"/>
        <v>24</v>
      </c>
      <c r="C27" s="191" t="s">
        <v>183</v>
      </c>
      <c r="D27" s="152" t="s">
        <v>143</v>
      </c>
      <c r="E27" s="192">
        <f>IF(D27="NO",1,0)</f>
        <v>1</v>
      </c>
      <c r="F27" s="191" t="s">
        <v>40</v>
      </c>
      <c r="G27" s="353"/>
    </row>
    <row r="28" spans="1:7" s="171" customFormat="1" ht="17" customHeight="1">
      <c r="A28" s="353"/>
      <c r="B28" s="152">
        <f t="shared" si="0"/>
        <v>25</v>
      </c>
      <c r="C28" s="191" t="s">
        <v>198</v>
      </c>
      <c r="D28" s="152" t="s">
        <v>166</v>
      </c>
      <c r="E28" s="192">
        <f>IF(D28="YES",1,0)</f>
        <v>1</v>
      </c>
      <c r="F28" s="191" t="s">
        <v>41</v>
      </c>
      <c r="G28" s="353"/>
    </row>
    <row r="29" spans="1:7" s="193" customFormat="1" ht="5" customHeight="1">
      <c r="A29" s="353"/>
      <c r="F29" s="170"/>
      <c r="G29" s="353"/>
    </row>
    <row r="30" spans="1:7" s="193" customFormat="1">
      <c r="A30" s="353"/>
      <c r="B30" s="353"/>
      <c r="C30" s="353"/>
      <c r="D30" s="353"/>
      <c r="E30" s="353"/>
      <c r="F30" s="353"/>
      <c r="G30" s="353"/>
    </row>
    <row r="31" spans="1:7" s="193" customFormat="1">
      <c r="F31" s="170"/>
      <c r="G31" s="170"/>
    </row>
    <row r="32" spans="1:7" s="193" customFormat="1">
      <c r="C32" s="170"/>
      <c r="F32" s="170"/>
      <c r="G32" s="170"/>
    </row>
    <row r="33" spans="6:7" s="193" customFormat="1">
      <c r="F33" s="170"/>
      <c r="G33" s="170"/>
    </row>
  </sheetData>
  <mergeCells count="5">
    <mergeCell ref="B2:F2"/>
    <mergeCell ref="A2:A29"/>
    <mergeCell ref="A30:F30"/>
    <mergeCell ref="G2:G30"/>
    <mergeCell ref="A1:G1"/>
  </mergeCells>
  <pageMargins left="0.75" right="0.75" top="1" bottom="1" header="0.5" footer="0.5"/>
  <pageSetup paperSize="9" orientation="portrait" horizontalDpi="4294967292" verticalDpi="4294967292"/>
  <ignoredErrors>
    <ignoredError sqref="E4:E26 E28" emptyCellReference="1"/>
    <ignoredError sqref="E27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C31" sqref="C31"/>
    </sheetView>
  </sheetViews>
  <sheetFormatPr baseColWidth="10" defaultRowHeight="15" x14ac:dyDescent="0"/>
  <cols>
    <col min="1" max="1" width="3.83203125" customWidth="1"/>
    <col min="2" max="2" width="4" style="1" customWidth="1"/>
    <col min="3" max="3" width="96.33203125" customWidth="1"/>
    <col min="4" max="4" width="11.6640625" style="1" customWidth="1"/>
    <col min="5" max="5" width="8.33203125" style="1" customWidth="1"/>
    <col min="6" max="6" width="21.33203125" bestFit="1" customWidth="1"/>
    <col min="7" max="7" width="3.83203125" customWidth="1"/>
  </cols>
  <sheetData>
    <row r="1" spans="1:7">
      <c r="A1" s="315"/>
      <c r="B1" s="315"/>
      <c r="C1" s="315"/>
      <c r="D1" s="315"/>
      <c r="E1" s="315"/>
      <c r="F1" s="315"/>
      <c r="G1" s="315"/>
    </row>
    <row r="2" spans="1:7" ht="24" customHeight="1">
      <c r="A2" s="315"/>
      <c r="B2" s="354" t="s">
        <v>177</v>
      </c>
      <c r="C2" s="354"/>
      <c r="D2" s="354"/>
      <c r="E2" s="354"/>
      <c r="F2" s="354"/>
      <c r="G2" s="315"/>
    </row>
    <row r="3" spans="1:7" ht="30">
      <c r="A3" s="315"/>
      <c r="B3" s="74" t="s">
        <v>130</v>
      </c>
      <c r="C3" s="74" t="s">
        <v>131</v>
      </c>
      <c r="D3" s="74" t="s">
        <v>197</v>
      </c>
      <c r="E3" s="74" t="s">
        <v>165</v>
      </c>
      <c r="F3" s="74" t="s">
        <v>164</v>
      </c>
      <c r="G3" s="315"/>
    </row>
    <row r="4" spans="1:7" s="17" customFormat="1" ht="17" customHeight="1">
      <c r="A4" s="315"/>
      <c r="B4" s="40">
        <v>1</v>
      </c>
      <c r="C4" s="6" t="s">
        <v>199</v>
      </c>
      <c r="D4" s="40" t="s">
        <v>166</v>
      </c>
      <c r="E4" s="57">
        <f>IF(D4="YES",1,0)</f>
        <v>1</v>
      </c>
      <c r="F4" s="6" t="s">
        <v>27</v>
      </c>
      <c r="G4" s="315"/>
    </row>
    <row r="5" spans="1:7" s="17" customFormat="1" ht="17" customHeight="1">
      <c r="A5" s="315"/>
      <c r="B5" s="40">
        <f>B4+1</f>
        <v>2</v>
      </c>
      <c r="C5" s="6" t="s">
        <v>150</v>
      </c>
      <c r="D5" s="40" t="s">
        <v>166</v>
      </c>
      <c r="E5" s="57">
        <f>IF(D5="YES",0.25,0)</f>
        <v>0.25</v>
      </c>
      <c r="F5" s="6" t="s">
        <v>28</v>
      </c>
      <c r="G5" s="315"/>
    </row>
    <row r="6" spans="1:7" s="17" customFormat="1" ht="17" customHeight="1">
      <c r="A6" s="315"/>
      <c r="B6" s="40">
        <f t="shared" ref="B6:B28" si="0">B5+1</f>
        <v>3</v>
      </c>
      <c r="C6" s="6" t="s">
        <v>149</v>
      </c>
      <c r="D6" s="40" t="s">
        <v>166</v>
      </c>
      <c r="E6" s="57">
        <f t="shared" ref="E6:E8" si="1">IF(D6="YES",0.25,0)</f>
        <v>0.25</v>
      </c>
      <c r="F6" s="6" t="s">
        <v>28</v>
      </c>
      <c r="G6" s="315"/>
    </row>
    <row r="7" spans="1:7" s="17" customFormat="1" ht="17" customHeight="1">
      <c r="A7" s="315"/>
      <c r="B7" s="40">
        <f t="shared" si="0"/>
        <v>4</v>
      </c>
      <c r="C7" s="6" t="s">
        <v>148</v>
      </c>
      <c r="D7" s="40" t="s">
        <v>166</v>
      </c>
      <c r="E7" s="57">
        <f t="shared" si="1"/>
        <v>0.25</v>
      </c>
      <c r="F7" s="6" t="s">
        <v>28</v>
      </c>
      <c r="G7" s="315"/>
    </row>
    <row r="8" spans="1:7" s="17" customFormat="1" ht="17" customHeight="1">
      <c r="A8" s="315"/>
      <c r="B8" s="40">
        <f t="shared" si="0"/>
        <v>5</v>
      </c>
      <c r="C8" s="6" t="s">
        <v>187</v>
      </c>
      <c r="D8" s="40" t="s">
        <v>166</v>
      </c>
      <c r="E8" s="57">
        <f t="shared" si="1"/>
        <v>0.25</v>
      </c>
      <c r="F8" s="6" t="s">
        <v>28</v>
      </c>
      <c r="G8" s="315"/>
    </row>
    <row r="9" spans="1:7" s="17" customFormat="1" ht="17" customHeight="1">
      <c r="A9" s="315"/>
      <c r="B9" s="40">
        <f t="shared" si="0"/>
        <v>6</v>
      </c>
      <c r="C9" s="6" t="s">
        <v>200</v>
      </c>
      <c r="D9" s="40" t="s">
        <v>166</v>
      </c>
      <c r="E9" s="57">
        <f>IF(D9="YES",1,0)</f>
        <v>1</v>
      </c>
      <c r="F9" s="6" t="s">
        <v>29</v>
      </c>
      <c r="G9" s="315"/>
    </row>
    <row r="10" spans="1:7" s="17" customFormat="1" ht="17" customHeight="1">
      <c r="A10" s="315"/>
      <c r="B10" s="40">
        <f t="shared" si="0"/>
        <v>7</v>
      </c>
      <c r="C10" s="6" t="s">
        <v>155</v>
      </c>
      <c r="D10" s="40" t="s">
        <v>166</v>
      </c>
      <c r="E10" s="57">
        <f>IF(D10="YES",1,0)</f>
        <v>1</v>
      </c>
      <c r="F10" s="6" t="s">
        <v>30</v>
      </c>
      <c r="G10" s="315"/>
    </row>
    <row r="11" spans="1:7" s="17" customFormat="1" ht="17" customHeight="1">
      <c r="A11" s="315"/>
      <c r="B11" s="40">
        <f t="shared" si="0"/>
        <v>8</v>
      </c>
      <c r="C11" s="6" t="s">
        <v>156</v>
      </c>
      <c r="D11" s="40" t="s">
        <v>166</v>
      </c>
      <c r="E11" s="57">
        <f>IF(D11="YES",1,0)</f>
        <v>1</v>
      </c>
      <c r="F11" s="6" t="s">
        <v>31</v>
      </c>
      <c r="G11" s="315"/>
    </row>
    <row r="12" spans="1:7" s="17" customFormat="1" ht="17" customHeight="1">
      <c r="A12" s="315"/>
      <c r="B12" s="40">
        <f t="shared" si="0"/>
        <v>9</v>
      </c>
      <c r="C12" s="6" t="s">
        <v>157</v>
      </c>
      <c r="D12" s="40" t="s">
        <v>166</v>
      </c>
      <c r="E12" s="57">
        <f>IF(D12="YES",1,0)</f>
        <v>1</v>
      </c>
      <c r="F12" s="6" t="s">
        <v>32</v>
      </c>
      <c r="G12" s="315"/>
    </row>
    <row r="13" spans="1:7" s="17" customFormat="1" ht="17" customHeight="1">
      <c r="A13" s="315"/>
      <c r="B13" s="40">
        <f t="shared" si="0"/>
        <v>10</v>
      </c>
      <c r="C13" s="6" t="s">
        <v>175</v>
      </c>
      <c r="D13" s="40" t="s">
        <v>166</v>
      </c>
      <c r="E13" s="57">
        <f>IF(D13="YES",0.2,0)</f>
        <v>0.2</v>
      </c>
      <c r="F13" s="6" t="s">
        <v>145</v>
      </c>
      <c r="G13" s="315"/>
    </row>
    <row r="14" spans="1:7" s="17" customFormat="1" ht="17" customHeight="1">
      <c r="A14" s="315"/>
      <c r="B14" s="40">
        <f t="shared" si="0"/>
        <v>11</v>
      </c>
      <c r="C14" s="6" t="s">
        <v>178</v>
      </c>
      <c r="D14" s="40" t="s">
        <v>166</v>
      </c>
      <c r="E14" s="57">
        <f t="shared" ref="E14:E17" si="2">IF(D14="YES",0.2,0)</f>
        <v>0.2</v>
      </c>
      <c r="F14" s="6" t="s">
        <v>145</v>
      </c>
      <c r="G14" s="315"/>
    </row>
    <row r="15" spans="1:7" s="17" customFormat="1" ht="17" customHeight="1">
      <c r="A15" s="315"/>
      <c r="B15" s="40">
        <f t="shared" si="0"/>
        <v>12</v>
      </c>
      <c r="C15" s="6" t="s">
        <v>179</v>
      </c>
      <c r="D15" s="40" t="s">
        <v>166</v>
      </c>
      <c r="E15" s="57">
        <f t="shared" si="2"/>
        <v>0.2</v>
      </c>
      <c r="F15" s="6" t="s">
        <v>145</v>
      </c>
      <c r="G15" s="315"/>
    </row>
    <row r="16" spans="1:7" s="17" customFormat="1" ht="17" customHeight="1">
      <c r="A16" s="315"/>
      <c r="B16" s="40">
        <f t="shared" si="0"/>
        <v>13</v>
      </c>
      <c r="C16" s="6" t="s">
        <v>180</v>
      </c>
      <c r="D16" s="40" t="s">
        <v>166</v>
      </c>
      <c r="E16" s="57">
        <f t="shared" si="2"/>
        <v>0.2</v>
      </c>
      <c r="F16" s="6" t="s">
        <v>145</v>
      </c>
      <c r="G16" s="315"/>
    </row>
    <row r="17" spans="1:7" s="17" customFormat="1" ht="17" customHeight="1">
      <c r="A17" s="315"/>
      <c r="B17" s="40">
        <f t="shared" si="0"/>
        <v>14</v>
      </c>
      <c r="C17" s="6" t="s">
        <v>201</v>
      </c>
      <c r="D17" s="40" t="s">
        <v>166</v>
      </c>
      <c r="E17" s="57">
        <f t="shared" si="2"/>
        <v>0.2</v>
      </c>
      <c r="F17" s="6" t="s">
        <v>145</v>
      </c>
      <c r="G17" s="315"/>
    </row>
    <row r="18" spans="1:7" s="17" customFormat="1" ht="17" customHeight="1">
      <c r="A18" s="315"/>
      <c r="B18" s="40">
        <f t="shared" si="0"/>
        <v>15</v>
      </c>
      <c r="C18" s="6" t="s">
        <v>181</v>
      </c>
      <c r="D18" s="40" t="s">
        <v>166</v>
      </c>
      <c r="E18" s="57">
        <f>IF(D18="YES",0.5,0)</f>
        <v>0.5</v>
      </c>
      <c r="F18" s="6" t="s">
        <v>34</v>
      </c>
      <c r="G18" s="315"/>
    </row>
    <row r="19" spans="1:7" s="17" customFormat="1" ht="17" customHeight="1">
      <c r="A19" s="315"/>
      <c r="B19" s="40">
        <f t="shared" si="0"/>
        <v>16</v>
      </c>
      <c r="C19" s="6" t="s">
        <v>182</v>
      </c>
      <c r="D19" s="40" t="s">
        <v>166</v>
      </c>
      <c r="E19" s="57">
        <f t="shared" ref="E19:E21" si="3">IF(D19="YES",0.5,0)</f>
        <v>0.5</v>
      </c>
      <c r="F19" s="6" t="s">
        <v>34</v>
      </c>
      <c r="G19" s="315"/>
    </row>
    <row r="20" spans="1:7" s="17" customFormat="1" ht="17" customHeight="1">
      <c r="A20" s="315"/>
      <c r="B20" s="40">
        <f t="shared" si="0"/>
        <v>17</v>
      </c>
      <c r="C20" s="6" t="s">
        <v>151</v>
      </c>
      <c r="D20" s="40" t="s">
        <v>166</v>
      </c>
      <c r="E20" s="57">
        <f t="shared" si="3"/>
        <v>0.5</v>
      </c>
      <c r="F20" s="6" t="s">
        <v>125</v>
      </c>
      <c r="G20" s="315"/>
    </row>
    <row r="21" spans="1:7" s="17" customFormat="1" ht="17" customHeight="1">
      <c r="A21" s="315"/>
      <c r="B21" s="40">
        <f t="shared" si="0"/>
        <v>18</v>
      </c>
      <c r="C21" s="6" t="s">
        <v>152</v>
      </c>
      <c r="D21" s="40" t="s">
        <v>166</v>
      </c>
      <c r="E21" s="57">
        <f t="shared" si="3"/>
        <v>0.5</v>
      </c>
      <c r="F21" s="6" t="s">
        <v>125</v>
      </c>
      <c r="G21" s="315"/>
    </row>
    <row r="22" spans="1:7" s="17" customFormat="1" ht="17" customHeight="1">
      <c r="A22" s="315"/>
      <c r="B22" s="40">
        <f t="shared" si="0"/>
        <v>19</v>
      </c>
      <c r="C22" s="6" t="s">
        <v>153</v>
      </c>
      <c r="D22" s="40" t="s">
        <v>166</v>
      </c>
      <c r="E22" s="57">
        <f>IF(D22="YES",1,0)</f>
        <v>1</v>
      </c>
      <c r="F22" s="6" t="s">
        <v>123</v>
      </c>
      <c r="G22" s="315"/>
    </row>
    <row r="23" spans="1:7" s="17" customFormat="1" ht="17" customHeight="1">
      <c r="A23" s="315"/>
      <c r="B23" s="40">
        <f t="shared" si="0"/>
        <v>20</v>
      </c>
      <c r="C23" s="6" t="s">
        <v>154</v>
      </c>
      <c r="D23" s="40" t="s">
        <v>166</v>
      </c>
      <c r="E23" s="57">
        <f>IF(D23="YES",1,0)</f>
        <v>1</v>
      </c>
      <c r="F23" s="6" t="s">
        <v>124</v>
      </c>
      <c r="G23" s="315"/>
    </row>
    <row r="24" spans="1:7" s="17" customFormat="1" ht="17" customHeight="1">
      <c r="A24" s="315"/>
      <c r="B24" s="40">
        <f t="shared" si="0"/>
        <v>21</v>
      </c>
      <c r="C24" s="6" t="s">
        <v>159</v>
      </c>
      <c r="D24" s="40" t="s">
        <v>166</v>
      </c>
      <c r="E24" s="57">
        <f>IF(D24="YES",1,0)</f>
        <v>1</v>
      </c>
      <c r="F24" s="6" t="s">
        <v>37</v>
      </c>
      <c r="G24" s="315"/>
    </row>
    <row r="25" spans="1:7" s="17" customFormat="1" ht="17" customHeight="1">
      <c r="A25" s="315"/>
      <c r="B25" s="40">
        <f t="shared" si="0"/>
        <v>22</v>
      </c>
      <c r="C25" s="6" t="s">
        <v>160</v>
      </c>
      <c r="D25" s="40" t="s">
        <v>166</v>
      </c>
      <c r="E25" s="57">
        <f>IF(D25="YES",1,0)</f>
        <v>1</v>
      </c>
      <c r="F25" s="6" t="s">
        <v>38</v>
      </c>
      <c r="G25" s="315"/>
    </row>
    <row r="26" spans="1:7" s="17" customFormat="1" ht="17" customHeight="1">
      <c r="A26" s="315"/>
      <c r="B26" s="40">
        <f t="shared" si="0"/>
        <v>23</v>
      </c>
      <c r="C26" s="6" t="s">
        <v>176</v>
      </c>
      <c r="D26" s="40" t="s">
        <v>166</v>
      </c>
      <c r="E26" s="57">
        <f>IF(D26="YES",1,0)</f>
        <v>1</v>
      </c>
      <c r="F26" s="6" t="s">
        <v>39</v>
      </c>
      <c r="G26" s="315"/>
    </row>
    <row r="27" spans="1:7" s="17" customFormat="1" ht="17" customHeight="1">
      <c r="A27" s="315"/>
      <c r="B27" s="40">
        <f t="shared" si="0"/>
        <v>24</v>
      </c>
      <c r="C27" s="6" t="s">
        <v>183</v>
      </c>
      <c r="D27" s="40" t="s">
        <v>143</v>
      </c>
      <c r="E27" s="57">
        <f>IF(D27="NO",1,0)</f>
        <v>1</v>
      </c>
      <c r="F27" s="6" t="s">
        <v>40</v>
      </c>
      <c r="G27" s="315"/>
    </row>
    <row r="28" spans="1:7" s="17" customFormat="1" ht="17" customHeight="1">
      <c r="A28" s="315"/>
      <c r="B28" s="40">
        <f t="shared" si="0"/>
        <v>25</v>
      </c>
      <c r="C28" s="6" t="s">
        <v>198</v>
      </c>
      <c r="D28" s="40" t="s">
        <v>166</v>
      </c>
      <c r="E28" s="57">
        <f>IF(D28="YES",1,0)</f>
        <v>1</v>
      </c>
      <c r="F28" s="6" t="s">
        <v>41</v>
      </c>
      <c r="G28" s="315"/>
    </row>
    <row r="29" spans="1:7" s="1" customFormat="1" ht="5" customHeight="1">
      <c r="A29" s="315"/>
      <c r="F29"/>
      <c r="G29" s="315"/>
    </row>
    <row r="30" spans="1:7" s="1" customFormat="1">
      <c r="A30" s="315"/>
      <c r="B30" s="315"/>
      <c r="C30" s="315"/>
      <c r="D30" s="315"/>
      <c r="E30" s="315"/>
      <c r="F30" s="315"/>
      <c r="G30" s="315"/>
    </row>
    <row r="31" spans="1:7" s="1" customFormat="1">
      <c r="F31"/>
      <c r="G31"/>
    </row>
    <row r="32" spans="1:7" s="1" customFormat="1">
      <c r="C32"/>
      <c r="F32"/>
      <c r="G32"/>
    </row>
    <row r="33" spans="6:7" s="1" customFormat="1">
      <c r="F33"/>
      <c r="G33"/>
    </row>
  </sheetData>
  <mergeCells count="5">
    <mergeCell ref="A1:G1"/>
    <mergeCell ref="A2:A29"/>
    <mergeCell ref="B2:F2"/>
    <mergeCell ref="G2:G30"/>
    <mergeCell ref="A30:F3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7"/>
  <sheetViews>
    <sheetView workbookViewId="0">
      <selection activeCell="H7" sqref="H7:H9"/>
    </sheetView>
  </sheetViews>
  <sheetFormatPr baseColWidth="10" defaultRowHeight="15" x14ac:dyDescent="0"/>
  <cols>
    <col min="1" max="1" width="4.33203125" customWidth="1"/>
    <col min="2" max="2" width="13.5" customWidth="1"/>
    <col min="3" max="3" width="16" customWidth="1"/>
    <col min="4" max="4" width="15.6640625" customWidth="1"/>
    <col min="5" max="5" width="17.33203125" bestFit="1" customWidth="1"/>
    <col min="6" max="6" width="17.33203125" customWidth="1"/>
    <col min="8" max="8" width="14.1640625" customWidth="1"/>
    <col min="9" max="9" width="14.33203125" bestFit="1" customWidth="1"/>
    <col min="14" max="14" width="12.6640625" bestFit="1" customWidth="1"/>
  </cols>
  <sheetData>
    <row r="2" spans="2:14">
      <c r="D2" s="220" t="s">
        <v>97</v>
      </c>
      <c r="E2" s="220"/>
      <c r="F2" s="3"/>
      <c r="G2" s="36"/>
      <c r="H2" s="36"/>
      <c r="I2" s="36"/>
      <c r="J2" s="36"/>
      <c r="K2" s="36"/>
      <c r="L2" s="36"/>
      <c r="M2" s="36"/>
      <c r="N2" s="36"/>
    </row>
    <row r="3" spans="2:14" ht="28" customHeight="1">
      <c r="D3" s="31" t="s">
        <v>98</v>
      </c>
      <c r="E3" s="32" t="s">
        <v>99</v>
      </c>
      <c r="F3" s="32"/>
      <c r="J3" s="32" t="s">
        <v>84</v>
      </c>
      <c r="K3" s="32" t="s">
        <v>208</v>
      </c>
      <c r="L3" s="32" t="s">
        <v>87</v>
      </c>
      <c r="M3" s="32" t="s">
        <v>209</v>
      </c>
    </row>
    <row r="4" spans="2:14" ht="20" customHeight="1">
      <c r="B4" s="221" t="s">
        <v>96</v>
      </c>
      <c r="C4" s="32" t="s">
        <v>4</v>
      </c>
      <c r="D4" s="37" t="s">
        <v>10</v>
      </c>
      <c r="E4" s="38"/>
      <c r="F4" s="38"/>
      <c r="H4" s="221" t="s">
        <v>96</v>
      </c>
      <c r="I4" s="32" t="s">
        <v>4</v>
      </c>
      <c r="J4" s="222" t="s">
        <v>191</v>
      </c>
      <c r="K4" s="57" t="s">
        <v>210</v>
      </c>
      <c r="L4" s="223" t="s">
        <v>211</v>
      </c>
    </row>
    <row r="5" spans="2:14" ht="20" customHeight="1">
      <c r="B5" s="221"/>
      <c r="C5" s="32" t="s">
        <v>5</v>
      </c>
      <c r="D5" s="38" t="s">
        <v>10</v>
      </c>
      <c r="E5" s="38"/>
      <c r="F5" s="38"/>
      <c r="H5" s="221"/>
      <c r="I5" s="32" t="s">
        <v>5</v>
      </c>
      <c r="J5" s="222"/>
      <c r="L5" s="223"/>
    </row>
    <row r="6" spans="2:14" ht="20" customHeight="1">
      <c r="B6" s="221"/>
      <c r="C6" s="32" t="s">
        <v>6</v>
      </c>
      <c r="D6" s="38" t="s">
        <v>10</v>
      </c>
      <c r="E6" s="38"/>
      <c r="F6" s="38"/>
      <c r="H6" s="221"/>
      <c r="I6" s="32" t="s">
        <v>6</v>
      </c>
      <c r="J6" s="38"/>
      <c r="M6" s="57" t="s">
        <v>212</v>
      </c>
    </row>
    <row r="7" spans="2:14" ht="20" customHeight="1">
      <c r="B7" s="224" t="s">
        <v>95</v>
      </c>
      <c r="C7" s="17" t="s">
        <v>7</v>
      </c>
      <c r="D7" s="38"/>
      <c r="E7" s="38" t="s">
        <v>10</v>
      </c>
      <c r="F7" s="38"/>
      <c r="H7" s="224" t="s">
        <v>95</v>
      </c>
      <c r="I7" s="32" t="s">
        <v>7</v>
      </c>
      <c r="J7" s="222" t="s">
        <v>190</v>
      </c>
      <c r="L7" s="223" t="s">
        <v>213</v>
      </c>
      <c r="M7" s="57" t="s">
        <v>214</v>
      </c>
    </row>
    <row r="8" spans="2:14" ht="20" customHeight="1">
      <c r="B8" s="224"/>
      <c r="C8" s="32" t="s">
        <v>8</v>
      </c>
      <c r="D8" s="38"/>
      <c r="E8" s="38" t="s">
        <v>10</v>
      </c>
      <c r="F8" s="38"/>
      <c r="H8" s="224"/>
      <c r="I8" s="32" t="s">
        <v>8</v>
      </c>
      <c r="J8" s="222"/>
      <c r="K8" s="57" t="s">
        <v>215</v>
      </c>
      <c r="L8" s="223"/>
    </row>
    <row r="9" spans="2:14" ht="20" customHeight="1">
      <c r="B9" s="224"/>
      <c r="C9" s="32" t="s">
        <v>86</v>
      </c>
      <c r="D9" s="38"/>
      <c r="E9" s="38" t="s">
        <v>10</v>
      </c>
      <c r="F9" s="38"/>
      <c r="H9" s="224"/>
      <c r="I9" s="32" t="s">
        <v>86</v>
      </c>
      <c r="J9" s="38"/>
      <c r="M9" s="57" t="s">
        <v>214</v>
      </c>
    </row>
    <row r="11" spans="2:14" ht="20" customHeight="1">
      <c r="I11" s="108" t="s">
        <v>4</v>
      </c>
      <c r="J11" s="223" t="s">
        <v>216</v>
      </c>
      <c r="K11" s="57" t="s">
        <v>217</v>
      </c>
      <c r="L11" s="223" t="s">
        <v>218</v>
      </c>
    </row>
    <row r="12" spans="2:14" ht="20" customHeight="1">
      <c r="I12" s="108" t="s">
        <v>5</v>
      </c>
      <c r="J12" s="223"/>
      <c r="L12" s="223"/>
    </row>
    <row r="13" spans="2:14" ht="20" customHeight="1">
      <c r="I13" s="108" t="s">
        <v>6</v>
      </c>
      <c r="M13" s="223" t="s">
        <v>219</v>
      </c>
    </row>
    <row r="14" spans="2:14" ht="20" customHeight="1">
      <c r="I14" s="108" t="s">
        <v>7</v>
      </c>
      <c r="J14" s="223" t="s">
        <v>216</v>
      </c>
      <c r="L14" s="223" t="s">
        <v>218</v>
      </c>
      <c r="M14" s="223"/>
    </row>
    <row r="15" spans="2:14" ht="20" customHeight="1">
      <c r="I15" s="108" t="s">
        <v>8</v>
      </c>
      <c r="J15" s="223"/>
      <c r="K15" s="57" t="s">
        <v>217</v>
      </c>
      <c r="L15" s="223"/>
    </row>
    <row r="16" spans="2:14" ht="20" customHeight="1">
      <c r="I16" s="108" t="s">
        <v>86</v>
      </c>
      <c r="M16" s="57" t="s">
        <v>219</v>
      </c>
    </row>
    <row r="22" spans="8:14">
      <c r="H22" s="225" t="s">
        <v>12</v>
      </c>
      <c r="I22" s="226"/>
      <c r="J22" s="226"/>
      <c r="K22" s="226"/>
      <c r="L22" s="226"/>
      <c r="M22" s="227"/>
      <c r="N22" s="52" t="s">
        <v>11</v>
      </c>
    </row>
    <row r="23" spans="8:14">
      <c r="H23" s="18" t="s">
        <v>4</v>
      </c>
      <c r="I23" s="18" t="s">
        <v>5</v>
      </c>
      <c r="J23" s="18" t="s">
        <v>6</v>
      </c>
      <c r="K23" s="18" t="s">
        <v>7</v>
      </c>
      <c r="L23" s="18" t="s">
        <v>8</v>
      </c>
      <c r="M23" s="18" t="s">
        <v>9</v>
      </c>
      <c r="N23" s="53"/>
    </row>
    <row r="24" spans="8:14">
      <c r="H24" s="47" t="s">
        <v>10</v>
      </c>
      <c r="I24" s="9" t="s">
        <v>10</v>
      </c>
      <c r="J24" s="9"/>
      <c r="K24" s="9" t="s">
        <v>10</v>
      </c>
      <c r="L24" s="9" t="s">
        <v>10</v>
      </c>
      <c r="M24" s="10"/>
      <c r="N24" s="19" t="s">
        <v>0</v>
      </c>
    </row>
    <row r="25" spans="8:14">
      <c r="H25" s="48" t="s">
        <v>10</v>
      </c>
      <c r="I25" s="11"/>
      <c r="J25" s="11"/>
      <c r="K25" s="11"/>
      <c r="L25" s="11" t="s">
        <v>10</v>
      </c>
      <c r="M25" s="12"/>
      <c r="N25" s="20" t="s">
        <v>1</v>
      </c>
    </row>
    <row r="26" spans="8:14">
      <c r="H26" s="49" t="s">
        <v>10</v>
      </c>
      <c r="I26" s="13" t="s">
        <v>10</v>
      </c>
      <c r="J26" s="13"/>
      <c r="K26" s="13" t="s">
        <v>10</v>
      </c>
      <c r="L26" s="13" t="s">
        <v>10</v>
      </c>
      <c r="M26" s="14"/>
      <c r="N26" s="21" t="s">
        <v>2</v>
      </c>
    </row>
    <row r="27" spans="8:14">
      <c r="H27" s="50"/>
      <c r="I27" s="15"/>
      <c r="J27" s="15" t="s">
        <v>10</v>
      </c>
      <c r="K27" s="15" t="s">
        <v>10</v>
      </c>
      <c r="L27" s="15"/>
      <c r="M27" s="16" t="s">
        <v>10</v>
      </c>
      <c r="N27" s="22" t="s">
        <v>3</v>
      </c>
    </row>
  </sheetData>
  <mergeCells count="15">
    <mergeCell ref="B7:B9"/>
    <mergeCell ref="H7:H9"/>
    <mergeCell ref="J7:J8"/>
    <mergeCell ref="L7:L8"/>
    <mergeCell ref="H22:M22"/>
    <mergeCell ref="J11:J12"/>
    <mergeCell ref="J14:J15"/>
    <mergeCell ref="L11:L12"/>
    <mergeCell ref="L14:L15"/>
    <mergeCell ref="M13:M14"/>
    <mergeCell ref="D2:E2"/>
    <mergeCell ref="B4:B6"/>
    <mergeCell ref="H4:H6"/>
    <mergeCell ref="J4:J5"/>
    <mergeCell ref="L4:L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8"/>
  <sheetViews>
    <sheetView workbookViewId="0">
      <selection activeCell="J29" sqref="J29"/>
    </sheetView>
  </sheetViews>
  <sheetFormatPr baseColWidth="10" defaultRowHeight="15" x14ac:dyDescent="0"/>
  <cols>
    <col min="2" max="2" width="21.33203125" bestFit="1" customWidth="1"/>
    <col min="3" max="3" width="11.83203125" customWidth="1"/>
    <col min="4" max="4" width="12.33203125" customWidth="1"/>
    <col min="5" max="5" width="12.1640625" customWidth="1"/>
    <col min="6" max="6" width="14" customWidth="1"/>
    <col min="7" max="7" width="10" customWidth="1"/>
    <col min="8" max="8" width="14" bestFit="1" customWidth="1"/>
    <col min="9" max="9" width="13" bestFit="1" customWidth="1"/>
    <col min="10" max="10" width="13.1640625" customWidth="1"/>
    <col min="11" max="11" width="11.5" customWidth="1"/>
    <col min="12" max="12" width="8.1640625" customWidth="1"/>
    <col min="13" max="13" width="9.83203125" customWidth="1"/>
    <col min="14" max="14" width="14.6640625" customWidth="1"/>
  </cols>
  <sheetData>
    <row r="2" spans="2:14" s="32" customFormat="1" ht="31" customHeight="1">
      <c r="C2" s="41" t="s">
        <v>29</v>
      </c>
      <c r="D2" s="41" t="s">
        <v>30</v>
      </c>
      <c r="E2" s="41" t="s">
        <v>31</v>
      </c>
      <c r="F2" s="43" t="s">
        <v>32</v>
      </c>
      <c r="G2" s="43" t="s">
        <v>33</v>
      </c>
      <c r="H2" s="41" t="s">
        <v>34</v>
      </c>
      <c r="I2" s="41" t="s">
        <v>78</v>
      </c>
      <c r="J2" s="43" t="s">
        <v>36</v>
      </c>
      <c r="K2" s="41" t="s">
        <v>38</v>
      </c>
      <c r="L2" s="41" t="s">
        <v>39</v>
      </c>
      <c r="M2" s="97" t="s">
        <v>40</v>
      </c>
      <c r="N2" s="41" t="s">
        <v>41</v>
      </c>
    </row>
    <row r="3" spans="2:14">
      <c r="B3" s="44" t="s">
        <v>28</v>
      </c>
      <c r="C3" s="44" t="s">
        <v>202</v>
      </c>
      <c r="D3" s="98"/>
      <c r="E3" s="98"/>
      <c r="F3" s="98"/>
      <c r="G3" s="98"/>
      <c r="H3" s="98"/>
      <c r="I3" s="98"/>
      <c r="J3" s="98"/>
      <c r="K3" s="98"/>
      <c r="L3" s="98"/>
      <c r="M3" s="98"/>
      <c r="N3" s="99"/>
    </row>
    <row r="4" spans="2:14">
      <c r="B4" s="73" t="s">
        <v>29</v>
      </c>
      <c r="C4" s="100"/>
      <c r="D4" s="41" t="s">
        <v>203</v>
      </c>
      <c r="E4" s="101"/>
      <c r="F4" s="101"/>
      <c r="G4" s="228" t="s">
        <v>203</v>
      </c>
      <c r="H4" s="229"/>
      <c r="I4" s="101"/>
      <c r="J4" s="101"/>
      <c r="K4" s="101"/>
      <c r="L4" s="101"/>
      <c r="M4" s="101"/>
      <c r="N4" s="102"/>
    </row>
    <row r="5" spans="2:14">
      <c r="B5" s="44" t="s">
        <v>77</v>
      </c>
      <c r="C5" s="103"/>
      <c r="D5" s="104"/>
      <c r="E5" s="44" t="s">
        <v>204</v>
      </c>
      <c r="F5" s="104"/>
      <c r="G5" s="104"/>
      <c r="H5" s="104"/>
      <c r="I5" s="104"/>
      <c r="J5" s="104"/>
      <c r="K5" s="104"/>
      <c r="L5" s="104"/>
      <c r="M5" s="104"/>
      <c r="N5" s="105"/>
    </row>
    <row r="6" spans="2:14">
      <c r="B6" s="73" t="s">
        <v>31</v>
      </c>
      <c r="C6" s="100"/>
      <c r="D6" s="101"/>
      <c r="E6" s="101"/>
      <c r="F6" s="41" t="s">
        <v>205</v>
      </c>
      <c r="G6" s="101"/>
      <c r="H6" s="101"/>
      <c r="I6" s="101"/>
      <c r="J6" s="101"/>
      <c r="K6" s="101"/>
      <c r="L6" s="101"/>
      <c r="M6" s="101"/>
      <c r="N6" s="102"/>
    </row>
    <row r="7" spans="2:14">
      <c r="B7" s="44" t="s">
        <v>34</v>
      </c>
      <c r="C7" s="103"/>
      <c r="D7" s="104"/>
      <c r="E7" s="104"/>
      <c r="F7" s="104"/>
      <c r="G7" s="104"/>
      <c r="H7" s="104"/>
      <c r="I7" s="230" t="s">
        <v>206</v>
      </c>
      <c r="J7" s="231"/>
      <c r="K7" s="104"/>
      <c r="L7" s="104"/>
      <c r="M7" s="104"/>
      <c r="N7" s="105"/>
    </row>
    <row r="8" spans="2:14">
      <c r="B8" s="73" t="s">
        <v>37</v>
      </c>
      <c r="C8" s="106"/>
      <c r="D8" s="107"/>
      <c r="E8" s="107"/>
      <c r="F8" s="107"/>
      <c r="G8" s="107"/>
      <c r="H8" s="107"/>
      <c r="I8" s="107"/>
      <c r="J8" s="107"/>
      <c r="K8" s="228" t="s">
        <v>207</v>
      </c>
      <c r="L8" s="232"/>
      <c r="M8" s="232"/>
      <c r="N8" s="229"/>
    </row>
  </sheetData>
  <mergeCells count="3">
    <mergeCell ref="G4:H4"/>
    <mergeCell ref="I7:J7"/>
    <mergeCell ref="K8:N8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workbookViewId="0">
      <selection activeCell="B3" sqref="B3:C9"/>
    </sheetView>
  </sheetViews>
  <sheetFormatPr baseColWidth="10" defaultRowHeight="15" x14ac:dyDescent="0"/>
  <cols>
    <col min="2" max="2" width="28.33203125" customWidth="1"/>
    <col min="3" max="3" width="36.83203125" customWidth="1"/>
  </cols>
  <sheetData>
    <row r="2" spans="1:4" ht="16" thickBot="1">
      <c r="A2" s="23"/>
      <c r="B2" s="23"/>
      <c r="C2" s="23"/>
      <c r="D2" s="23"/>
    </row>
    <row r="3" spans="1:4" ht="45" customHeight="1" thickBot="1">
      <c r="A3" s="23"/>
      <c r="B3" s="26" t="s">
        <v>13</v>
      </c>
      <c r="C3" s="27" t="s">
        <v>14</v>
      </c>
      <c r="D3" s="23"/>
    </row>
    <row r="4" spans="1:4" ht="26" customHeight="1" thickTop="1" thickBot="1">
      <c r="A4" s="23"/>
      <c r="B4" s="28" t="s">
        <v>15</v>
      </c>
      <c r="C4" s="29" t="s">
        <v>16</v>
      </c>
      <c r="D4" s="23"/>
    </row>
    <row r="5" spans="1:4" ht="26" customHeight="1" thickBot="1">
      <c r="A5" s="23"/>
      <c r="B5" s="28" t="s">
        <v>17</v>
      </c>
      <c r="C5" s="29" t="s">
        <v>18</v>
      </c>
      <c r="D5" s="23"/>
    </row>
    <row r="6" spans="1:4" ht="26" customHeight="1" thickBot="1">
      <c r="A6" s="23"/>
      <c r="B6" s="28" t="s">
        <v>19</v>
      </c>
      <c r="C6" s="29" t="s">
        <v>20</v>
      </c>
      <c r="D6" s="23"/>
    </row>
    <row r="7" spans="1:4" ht="26" customHeight="1" thickBot="1">
      <c r="A7" s="23"/>
      <c r="B7" s="28" t="s">
        <v>21</v>
      </c>
      <c r="C7" s="29" t="s">
        <v>22</v>
      </c>
      <c r="D7" s="23"/>
    </row>
    <row r="8" spans="1:4" ht="26" customHeight="1" thickBot="1">
      <c r="A8" s="23"/>
      <c r="B8" s="28" t="s">
        <v>23</v>
      </c>
      <c r="C8" s="29" t="s">
        <v>24</v>
      </c>
      <c r="D8" s="23"/>
    </row>
    <row r="9" spans="1:4" ht="26" customHeight="1" thickBot="1">
      <c r="A9" s="23"/>
      <c r="B9" s="30"/>
      <c r="C9" s="29" t="s">
        <v>25</v>
      </c>
      <c r="D9" s="23"/>
    </row>
    <row r="10" spans="1:4">
      <c r="A10" s="23"/>
      <c r="B10" s="23"/>
      <c r="C10" s="23"/>
      <c r="D10" s="23"/>
    </row>
    <row r="11" spans="1:4">
      <c r="A11" s="23"/>
      <c r="B11" s="23"/>
      <c r="C11" s="23"/>
      <c r="D11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3"/>
  <sheetViews>
    <sheetView zoomScale="125" zoomScaleNormal="125" zoomScalePageLayoutView="125" workbookViewId="0">
      <selection activeCell="C3" sqref="C3:G13"/>
    </sheetView>
  </sheetViews>
  <sheetFormatPr baseColWidth="10" defaultRowHeight="15" x14ac:dyDescent="0"/>
  <cols>
    <col min="1" max="1" width="1.83203125" customWidth="1"/>
    <col min="2" max="2" width="5.6640625" customWidth="1"/>
    <col min="3" max="3" width="18.83203125" style="2" customWidth="1"/>
    <col min="4" max="4" width="11.83203125" customWidth="1"/>
    <col min="5" max="5" width="14.5" customWidth="1"/>
    <col min="6" max="6" width="13.83203125" customWidth="1"/>
    <col min="7" max="7" width="11.83203125" customWidth="1"/>
    <col min="8" max="8" width="6.1640625" customWidth="1"/>
    <col min="9" max="9" width="26.1640625" bestFit="1" customWidth="1"/>
  </cols>
  <sheetData>
    <row r="2" spans="2:8">
      <c r="B2" s="25"/>
      <c r="C2" s="24"/>
      <c r="D2" s="23"/>
      <c r="E2" s="23"/>
      <c r="F2" s="23"/>
      <c r="G2" s="23"/>
      <c r="H2" s="23"/>
    </row>
    <row r="3" spans="2:8" ht="24" customHeight="1">
      <c r="B3" s="23"/>
      <c r="C3" s="234" t="s">
        <v>26</v>
      </c>
      <c r="D3" s="233" t="s">
        <v>108</v>
      </c>
      <c r="E3" s="234"/>
      <c r="F3" s="234"/>
      <c r="G3" s="234"/>
      <c r="H3" s="23"/>
    </row>
    <row r="4" spans="2:8" ht="22" customHeight="1">
      <c r="B4" s="25"/>
      <c r="C4" s="234"/>
      <c r="D4" s="129" t="s">
        <v>0</v>
      </c>
      <c r="E4" s="130" t="s">
        <v>1</v>
      </c>
      <c r="F4" s="130" t="s">
        <v>2</v>
      </c>
      <c r="G4" s="130" t="s">
        <v>3</v>
      </c>
      <c r="H4" s="23"/>
    </row>
    <row r="5" spans="2:8" s="2" customFormat="1" ht="29" customHeight="1">
      <c r="B5" s="24"/>
      <c r="C5" s="131" t="s">
        <v>43</v>
      </c>
      <c r="D5" s="132" t="s">
        <v>47</v>
      </c>
      <c r="E5" s="143" t="s">
        <v>50</v>
      </c>
      <c r="F5" s="133" t="s">
        <v>10</v>
      </c>
      <c r="G5" s="147" t="s">
        <v>49</v>
      </c>
      <c r="H5" s="24"/>
    </row>
    <row r="6" spans="2:8" ht="29" customHeight="1">
      <c r="B6" s="25"/>
      <c r="C6" s="130" t="s">
        <v>44</v>
      </c>
      <c r="D6" s="134" t="s">
        <v>10</v>
      </c>
      <c r="E6" s="144" t="s">
        <v>52</v>
      </c>
      <c r="F6" s="135"/>
      <c r="G6" s="148"/>
      <c r="H6" s="23"/>
    </row>
    <row r="7" spans="2:8" ht="29" customHeight="1">
      <c r="B7" s="25"/>
      <c r="C7" s="136" t="s">
        <v>55</v>
      </c>
      <c r="D7" s="137"/>
      <c r="E7" s="145" t="s">
        <v>51</v>
      </c>
      <c r="F7" s="138" t="s">
        <v>56</v>
      </c>
      <c r="G7" s="149"/>
      <c r="H7" s="23"/>
    </row>
    <row r="8" spans="2:8" ht="29" customHeight="1">
      <c r="B8" s="23"/>
      <c r="C8" s="142" t="s">
        <v>58</v>
      </c>
      <c r="D8" s="134"/>
      <c r="E8" s="144" t="s">
        <v>75</v>
      </c>
      <c r="F8" s="135" t="s">
        <v>59</v>
      </c>
      <c r="G8" s="148"/>
      <c r="H8" s="23"/>
    </row>
    <row r="9" spans="2:8" ht="29" customHeight="1">
      <c r="B9" s="23"/>
      <c r="C9" s="136" t="s">
        <v>45</v>
      </c>
      <c r="D9" s="137" t="s">
        <v>10</v>
      </c>
      <c r="E9" s="145" t="s">
        <v>30</v>
      </c>
      <c r="F9" s="138"/>
      <c r="G9" s="149"/>
      <c r="H9" s="23"/>
    </row>
    <row r="10" spans="2:8" ht="29" customHeight="1">
      <c r="B10" s="23"/>
      <c r="C10" s="141" t="s">
        <v>57</v>
      </c>
      <c r="D10" s="134"/>
      <c r="E10" s="144" t="s">
        <v>69</v>
      </c>
      <c r="F10" s="135" t="s">
        <v>35</v>
      </c>
      <c r="G10" s="148" t="s">
        <v>10</v>
      </c>
      <c r="H10" s="23"/>
    </row>
    <row r="11" spans="2:8" ht="29" customHeight="1">
      <c r="B11" s="23"/>
      <c r="C11" s="136" t="s">
        <v>46</v>
      </c>
      <c r="D11" s="137" t="s">
        <v>27</v>
      </c>
      <c r="E11" s="145"/>
      <c r="F11" s="138" t="s">
        <v>10</v>
      </c>
      <c r="G11" s="149" t="s">
        <v>39</v>
      </c>
      <c r="H11" s="23"/>
    </row>
    <row r="12" spans="2:8" ht="29" customHeight="1">
      <c r="B12" s="23"/>
      <c r="C12" s="142" t="s">
        <v>60</v>
      </c>
      <c r="D12" s="134"/>
      <c r="E12" s="144" t="s">
        <v>73</v>
      </c>
      <c r="F12" s="135"/>
      <c r="G12" s="150" t="s">
        <v>61</v>
      </c>
      <c r="H12" s="23"/>
    </row>
    <row r="13" spans="2:8" ht="29" customHeight="1">
      <c r="B13" s="23"/>
      <c r="C13" s="136" t="s">
        <v>53</v>
      </c>
      <c r="D13" s="139"/>
      <c r="E13" s="146" t="s">
        <v>54</v>
      </c>
      <c r="F13" s="140"/>
      <c r="G13" s="151"/>
      <c r="H13" s="23"/>
    </row>
    <row r="14" spans="2:8" ht="23" customHeight="1">
      <c r="B14" s="23"/>
      <c r="C14" s="24"/>
      <c r="D14" s="24"/>
      <c r="E14" s="24" t="s">
        <v>76</v>
      </c>
      <c r="F14" s="24"/>
      <c r="G14" s="24"/>
      <c r="H14" s="23"/>
    </row>
    <row r="15" spans="2:8">
      <c r="C15" s="34"/>
      <c r="D15" s="2"/>
      <c r="E15" s="2"/>
      <c r="F15" s="2"/>
      <c r="G15" s="2"/>
    </row>
    <row r="16" spans="2:8">
      <c r="D16" s="2"/>
      <c r="E16" s="2"/>
      <c r="F16" s="2"/>
      <c r="G16" s="2"/>
    </row>
    <row r="17" spans="3:7">
      <c r="D17" s="2"/>
      <c r="E17" s="2"/>
      <c r="F17" s="2"/>
      <c r="G17" s="2"/>
    </row>
    <row r="18" spans="3:7">
      <c r="D18" s="2"/>
      <c r="E18" s="2"/>
      <c r="F18" s="2"/>
      <c r="G18" s="2"/>
    </row>
    <row r="19" spans="3:7">
      <c r="D19" s="2"/>
      <c r="E19" s="2"/>
      <c r="F19" s="2"/>
      <c r="G19" s="2"/>
    </row>
    <row r="20" spans="3:7">
      <c r="D20" s="2"/>
      <c r="E20" s="2"/>
      <c r="F20" s="2"/>
      <c r="G20" s="2"/>
    </row>
    <row r="21" spans="3:7">
      <c r="D21" s="2"/>
      <c r="E21" s="2"/>
      <c r="F21" s="2"/>
      <c r="G21" s="2"/>
    </row>
    <row r="22" spans="3:7">
      <c r="C22" s="35"/>
      <c r="D22" s="2"/>
      <c r="E22" s="2"/>
      <c r="F22" s="2"/>
      <c r="G22" s="2"/>
    </row>
    <row r="23" spans="3:7">
      <c r="C23" s="35"/>
      <c r="D23" s="2"/>
      <c r="E23" s="2"/>
      <c r="F23" s="2"/>
      <c r="G23" s="2"/>
    </row>
  </sheetData>
  <mergeCells count="2">
    <mergeCell ref="D3:G3"/>
    <mergeCell ref="C3:C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2"/>
  <sheetViews>
    <sheetView zoomScale="125" zoomScaleNormal="125" zoomScalePageLayoutView="125" workbookViewId="0">
      <selection activeCell="C3" sqref="B3:F10"/>
    </sheetView>
  </sheetViews>
  <sheetFormatPr baseColWidth="10" defaultRowHeight="15" x14ac:dyDescent="0"/>
  <cols>
    <col min="2" max="2" width="9" customWidth="1"/>
    <col min="3" max="3" width="10.6640625" customWidth="1"/>
    <col min="4" max="4" width="23.5" customWidth="1"/>
    <col min="5" max="5" width="15.1640625" customWidth="1"/>
    <col min="6" max="6" width="11.6640625" customWidth="1"/>
  </cols>
  <sheetData>
    <row r="2" spans="1:7">
      <c r="A2" s="23"/>
      <c r="B2" s="23"/>
      <c r="C2" s="23"/>
      <c r="D2" s="23"/>
      <c r="E2" s="23"/>
      <c r="F2" s="23"/>
      <c r="G2" s="23"/>
    </row>
    <row r="3" spans="1:7">
      <c r="A3" s="23"/>
      <c r="B3" s="236" t="s">
        <v>62</v>
      </c>
      <c r="C3" s="235" t="s">
        <v>94</v>
      </c>
      <c r="D3" s="235"/>
      <c r="E3" s="235"/>
      <c r="F3" s="235"/>
      <c r="G3" s="23"/>
    </row>
    <row r="4" spans="1:7" ht="25" customHeight="1">
      <c r="A4" s="23"/>
      <c r="B4" s="236"/>
      <c r="C4" s="109" t="s">
        <v>0</v>
      </c>
      <c r="D4" s="109" t="s">
        <v>1</v>
      </c>
      <c r="E4" s="109" t="s">
        <v>2</v>
      </c>
      <c r="F4" s="109" t="s">
        <v>3</v>
      </c>
      <c r="G4" s="23"/>
    </row>
    <row r="5" spans="1:7" s="2" customFormat="1" ht="20" customHeight="1">
      <c r="A5" s="24"/>
      <c r="B5" s="110" t="s">
        <v>63</v>
      </c>
      <c r="C5" s="111"/>
      <c r="D5" s="112"/>
      <c r="E5" s="112" t="s">
        <v>10</v>
      </c>
      <c r="F5" s="113"/>
      <c r="G5" s="24"/>
    </row>
    <row r="6" spans="1:7" s="2" customFormat="1" ht="20" customHeight="1">
      <c r="A6" s="24"/>
      <c r="B6" s="114" t="s">
        <v>64</v>
      </c>
      <c r="C6" s="115"/>
      <c r="D6" s="116" t="s">
        <v>66</v>
      </c>
      <c r="E6" s="116" t="s">
        <v>42</v>
      </c>
      <c r="F6" s="117" t="s">
        <v>65</v>
      </c>
      <c r="G6" s="24"/>
    </row>
    <row r="7" spans="1:7" s="2" customFormat="1" ht="20" customHeight="1">
      <c r="A7" s="24"/>
      <c r="B7" s="118" t="s">
        <v>67</v>
      </c>
      <c r="C7" s="119"/>
      <c r="D7" s="120" t="s">
        <v>10</v>
      </c>
      <c r="E7" s="120"/>
      <c r="F7" s="121"/>
      <c r="G7" s="24"/>
    </row>
    <row r="8" spans="1:7" s="2" customFormat="1" ht="20" customHeight="1">
      <c r="A8" s="24"/>
      <c r="B8" s="114" t="s">
        <v>68</v>
      </c>
      <c r="C8" s="115"/>
      <c r="D8" s="116" t="s">
        <v>69</v>
      </c>
      <c r="E8" s="116" t="s">
        <v>70</v>
      </c>
      <c r="F8" s="122" t="s">
        <v>49</v>
      </c>
      <c r="G8" s="24"/>
    </row>
    <row r="9" spans="1:7" s="2" customFormat="1" ht="20" customHeight="1">
      <c r="A9" s="24"/>
      <c r="B9" s="123" t="s">
        <v>71</v>
      </c>
      <c r="C9" s="119"/>
      <c r="D9" s="124" t="s">
        <v>51</v>
      </c>
      <c r="E9" s="124" t="s">
        <v>56</v>
      </c>
      <c r="F9" s="121" t="s">
        <v>10</v>
      </c>
      <c r="G9" s="24"/>
    </row>
    <row r="10" spans="1:7" s="2" customFormat="1" ht="20" customHeight="1">
      <c r="A10" s="24"/>
      <c r="B10" s="114" t="s">
        <v>72</v>
      </c>
      <c r="C10" s="125"/>
      <c r="D10" s="126" t="s">
        <v>73</v>
      </c>
      <c r="E10" s="127" t="s">
        <v>86</v>
      </c>
      <c r="F10" s="128" t="s">
        <v>49</v>
      </c>
      <c r="G10" s="24"/>
    </row>
    <row r="11" spans="1:7">
      <c r="A11" s="23"/>
      <c r="B11" s="23"/>
      <c r="C11" s="23"/>
      <c r="D11" s="23"/>
      <c r="E11" s="23"/>
      <c r="F11" s="23"/>
      <c r="G11" s="23"/>
    </row>
    <row r="12" spans="1:7">
      <c r="A12" s="23"/>
      <c r="B12" s="23"/>
      <c r="C12" s="23"/>
      <c r="D12" s="23"/>
      <c r="E12" s="23"/>
      <c r="F12" s="23"/>
      <c r="G12" s="23"/>
    </row>
  </sheetData>
  <mergeCells count="2">
    <mergeCell ref="C3:F3"/>
    <mergeCell ref="B3:B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B2" sqref="B2:L18"/>
    </sheetView>
  </sheetViews>
  <sheetFormatPr baseColWidth="10" defaultRowHeight="14" x14ac:dyDescent="0"/>
  <cols>
    <col min="1" max="1" width="2.83203125" style="170" customWidth="1"/>
    <col min="2" max="2" width="16.5" style="170" customWidth="1"/>
    <col min="3" max="3" width="10.83203125" style="170" customWidth="1"/>
    <col min="4" max="4" width="12.5" style="170" bestFit="1" customWidth="1"/>
    <col min="5" max="5" width="10.1640625" style="170" customWidth="1"/>
    <col min="6" max="6" width="10.33203125" style="170" bestFit="1" customWidth="1"/>
    <col min="7" max="7" width="9.5" style="170" customWidth="1"/>
    <col min="8" max="8" width="11" style="170" bestFit="1" customWidth="1"/>
    <col min="9" max="9" width="9.33203125" style="170" bestFit="1" customWidth="1"/>
    <col min="10" max="10" width="8.6640625" style="170" bestFit="1" customWidth="1"/>
    <col min="11" max="11" width="9.5" style="170" customWidth="1"/>
    <col min="12" max="12" width="11.83203125" style="170" bestFit="1" customWidth="1"/>
    <col min="13" max="13" width="3.5" style="170" customWidth="1"/>
    <col min="14" max="14" width="17.33203125" style="170" bestFit="1" customWidth="1"/>
    <col min="15" max="16384" width="10.83203125" style="170"/>
  </cols>
  <sheetData>
    <row r="1" spans="1:15">
      <c r="A1" s="169"/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</row>
    <row r="2" spans="1:15" ht="22" customHeight="1">
      <c r="A2" s="169"/>
      <c r="B2" s="238" t="s">
        <v>192</v>
      </c>
      <c r="C2" s="237" t="s">
        <v>26</v>
      </c>
      <c r="D2" s="238"/>
      <c r="E2" s="238"/>
      <c r="F2" s="238"/>
      <c r="G2" s="238"/>
      <c r="H2" s="238"/>
      <c r="I2" s="238"/>
      <c r="J2" s="238"/>
      <c r="K2" s="238"/>
      <c r="L2" s="238"/>
      <c r="M2" s="169"/>
      <c r="N2" s="171"/>
    </row>
    <row r="3" spans="1:15" ht="36">
      <c r="A3" s="169"/>
      <c r="B3" s="238"/>
      <c r="C3" s="176" t="s">
        <v>55</v>
      </c>
      <c r="D3" s="177" t="s">
        <v>43</v>
      </c>
      <c r="E3" s="178" t="s">
        <v>44</v>
      </c>
      <c r="F3" s="177" t="s">
        <v>58</v>
      </c>
      <c r="G3" s="178" t="s">
        <v>45</v>
      </c>
      <c r="H3" s="178" t="s">
        <v>57</v>
      </c>
      <c r="I3" s="179" t="s">
        <v>46</v>
      </c>
      <c r="J3" s="178" t="s">
        <v>53</v>
      </c>
      <c r="K3" s="177" t="s">
        <v>60</v>
      </c>
      <c r="L3" s="178" t="s">
        <v>93</v>
      </c>
      <c r="M3" s="172"/>
    </row>
    <row r="4" spans="1:15" ht="18" customHeight="1">
      <c r="A4" s="169"/>
      <c r="B4" s="180" t="s">
        <v>27</v>
      </c>
      <c r="C4" s="180"/>
      <c r="D4" s="180" t="s">
        <v>47</v>
      </c>
      <c r="E4" s="181" t="s">
        <v>10</v>
      </c>
      <c r="F4" s="180"/>
      <c r="G4" s="180" t="s">
        <v>84</v>
      </c>
      <c r="H4" s="180"/>
      <c r="I4" s="180" t="s">
        <v>27</v>
      </c>
      <c r="J4" s="180"/>
      <c r="K4" s="180"/>
      <c r="L4" s="181" t="s">
        <v>10</v>
      </c>
      <c r="M4" s="169"/>
    </row>
    <row r="5" spans="1:15" ht="18" customHeight="1">
      <c r="A5" s="169"/>
      <c r="B5" s="178" t="s">
        <v>28</v>
      </c>
      <c r="C5" s="182"/>
      <c r="D5" s="182"/>
      <c r="E5" s="182"/>
      <c r="F5" s="182"/>
      <c r="G5" s="182"/>
      <c r="H5" s="182"/>
      <c r="I5" s="182"/>
      <c r="J5" s="182"/>
      <c r="K5" s="182"/>
      <c r="L5" s="183" t="s">
        <v>10</v>
      </c>
      <c r="M5" s="169"/>
    </row>
    <row r="6" spans="1:15" ht="18" customHeight="1">
      <c r="A6" s="169"/>
      <c r="B6" s="180" t="s">
        <v>29</v>
      </c>
      <c r="C6" s="180"/>
      <c r="D6" s="180"/>
      <c r="E6" s="180"/>
      <c r="F6" s="184"/>
      <c r="G6" s="180" t="s">
        <v>85</v>
      </c>
      <c r="H6" s="180"/>
      <c r="I6" s="180" t="s">
        <v>87</v>
      </c>
      <c r="J6" s="180"/>
      <c r="K6" s="180"/>
      <c r="L6" s="181" t="s">
        <v>10</v>
      </c>
      <c r="M6" s="169"/>
    </row>
    <row r="7" spans="1:15" ht="18" customHeight="1">
      <c r="A7" s="169"/>
      <c r="B7" s="178" t="s">
        <v>77</v>
      </c>
      <c r="C7" s="185" t="s">
        <v>10</v>
      </c>
      <c r="D7" s="182" t="s">
        <v>48</v>
      </c>
      <c r="E7" s="182"/>
      <c r="F7" s="186"/>
      <c r="G7" s="185" t="s">
        <v>10</v>
      </c>
      <c r="H7" s="185"/>
      <c r="I7" s="185"/>
      <c r="J7" s="185" t="s">
        <v>10</v>
      </c>
      <c r="K7" s="185" t="s">
        <v>10</v>
      </c>
      <c r="L7" s="185"/>
      <c r="M7" s="169"/>
    </row>
    <row r="8" spans="1:15" ht="18" customHeight="1">
      <c r="A8" s="169"/>
      <c r="B8" s="180" t="s">
        <v>31</v>
      </c>
      <c r="C8" s="180"/>
      <c r="D8" s="180"/>
      <c r="E8" s="180" t="s">
        <v>82</v>
      </c>
      <c r="F8" s="184"/>
      <c r="G8" s="180"/>
      <c r="H8" s="180"/>
      <c r="I8" s="180"/>
      <c r="J8" s="180"/>
      <c r="K8" s="180"/>
      <c r="L8" s="181" t="s">
        <v>10</v>
      </c>
      <c r="M8" s="169"/>
    </row>
    <row r="9" spans="1:15" ht="24">
      <c r="A9" s="169"/>
      <c r="B9" s="178" t="s">
        <v>32</v>
      </c>
      <c r="C9" s="182" t="s">
        <v>79</v>
      </c>
      <c r="D9" s="182" t="s">
        <v>81</v>
      </c>
      <c r="E9" s="182" t="s">
        <v>52</v>
      </c>
      <c r="F9" s="182" t="s">
        <v>74</v>
      </c>
      <c r="G9" s="182"/>
      <c r="H9" s="182" t="s">
        <v>69</v>
      </c>
      <c r="I9" s="182"/>
      <c r="J9" s="182" t="s">
        <v>89</v>
      </c>
      <c r="K9" s="182" t="s">
        <v>91</v>
      </c>
      <c r="L9" s="185" t="s">
        <v>10</v>
      </c>
      <c r="M9" s="169"/>
    </row>
    <row r="10" spans="1:15" ht="18" customHeight="1">
      <c r="A10" s="169"/>
      <c r="B10" s="180" t="s">
        <v>33</v>
      </c>
      <c r="C10" s="180"/>
      <c r="D10" s="180"/>
      <c r="E10" s="180"/>
      <c r="F10" s="180"/>
      <c r="G10" s="180"/>
      <c r="H10" s="180" t="s">
        <v>86</v>
      </c>
      <c r="I10" s="180"/>
      <c r="J10" s="180" t="s">
        <v>86</v>
      </c>
      <c r="K10" s="180"/>
      <c r="L10" s="181" t="s">
        <v>10</v>
      </c>
      <c r="M10" s="169"/>
    </row>
    <row r="11" spans="1:15" ht="24">
      <c r="A11" s="169"/>
      <c r="B11" s="178" t="s">
        <v>34</v>
      </c>
      <c r="C11" s="182" t="s">
        <v>80</v>
      </c>
      <c r="D11" s="185" t="s">
        <v>10</v>
      </c>
      <c r="E11" s="182"/>
      <c r="F11" s="182"/>
      <c r="G11" s="182"/>
      <c r="H11" s="182"/>
      <c r="I11" s="182"/>
      <c r="J11" s="182"/>
      <c r="K11" s="182"/>
      <c r="L11" s="185"/>
      <c r="M11" s="169"/>
    </row>
    <row r="12" spans="1:15" ht="26" customHeight="1">
      <c r="A12" s="169"/>
      <c r="B12" s="180" t="s">
        <v>78</v>
      </c>
      <c r="C12" s="180" t="s">
        <v>56</v>
      </c>
      <c r="D12" s="180"/>
      <c r="E12" s="180"/>
      <c r="F12" s="180" t="s">
        <v>59</v>
      </c>
      <c r="G12" s="180" t="s">
        <v>83</v>
      </c>
      <c r="H12" s="180"/>
      <c r="I12" s="180"/>
      <c r="J12" s="180"/>
      <c r="K12" s="180"/>
      <c r="L12" s="181" t="s">
        <v>10</v>
      </c>
      <c r="M12" s="169"/>
    </row>
    <row r="13" spans="1:15" ht="48">
      <c r="A13" s="169"/>
      <c r="B13" s="182" t="s">
        <v>36</v>
      </c>
      <c r="C13" s="182"/>
      <c r="D13" s="182"/>
      <c r="E13" s="182"/>
      <c r="F13" s="182"/>
      <c r="G13" s="182"/>
      <c r="H13" s="182"/>
      <c r="I13" s="182" t="s">
        <v>88</v>
      </c>
      <c r="J13" s="182"/>
      <c r="K13" s="182" t="s">
        <v>90</v>
      </c>
      <c r="L13" s="182" t="s">
        <v>92</v>
      </c>
      <c r="M13" s="169"/>
    </row>
    <row r="14" spans="1:15" ht="18" customHeight="1">
      <c r="A14" s="169"/>
      <c r="B14" s="180" t="s">
        <v>37</v>
      </c>
      <c r="C14" s="180"/>
      <c r="D14" s="180"/>
      <c r="E14" s="180"/>
      <c r="F14" s="180"/>
      <c r="G14" s="180"/>
      <c r="H14" s="184"/>
      <c r="I14" s="180"/>
      <c r="J14" s="180"/>
      <c r="K14" s="187"/>
      <c r="L14" s="180"/>
      <c r="M14" s="169"/>
      <c r="O14" s="171"/>
    </row>
    <row r="15" spans="1:15" ht="18" customHeight="1">
      <c r="A15" s="169"/>
      <c r="B15" s="182" t="s">
        <v>38</v>
      </c>
      <c r="C15" s="182"/>
      <c r="D15" s="182"/>
      <c r="E15" s="182"/>
      <c r="F15" s="182"/>
      <c r="G15" s="182"/>
      <c r="H15" s="186"/>
      <c r="I15" s="182"/>
      <c r="J15" s="182"/>
      <c r="K15" s="186"/>
      <c r="L15" s="185" t="s">
        <v>10</v>
      </c>
      <c r="M15" s="169"/>
      <c r="O15" s="171"/>
    </row>
    <row r="16" spans="1:15" ht="25" customHeight="1">
      <c r="A16" s="169"/>
      <c r="B16" s="180" t="s">
        <v>39</v>
      </c>
      <c r="C16" s="180"/>
      <c r="D16" s="180" t="s">
        <v>107</v>
      </c>
      <c r="E16" s="180"/>
      <c r="F16" s="180"/>
      <c r="G16" s="180"/>
      <c r="H16" s="184"/>
      <c r="I16" s="181" t="s">
        <v>10</v>
      </c>
      <c r="J16" s="180"/>
      <c r="K16" s="184" t="s">
        <v>107</v>
      </c>
      <c r="L16" s="180"/>
      <c r="M16" s="169"/>
      <c r="O16" s="171"/>
    </row>
    <row r="17" spans="1:15" ht="18" customHeight="1">
      <c r="A17" s="169"/>
      <c r="B17" s="182" t="s">
        <v>40</v>
      </c>
      <c r="C17" s="182"/>
      <c r="D17" s="182"/>
      <c r="E17" s="182"/>
      <c r="F17" s="182"/>
      <c r="G17" s="182"/>
      <c r="H17" s="186"/>
      <c r="I17" s="182"/>
      <c r="J17" s="182"/>
      <c r="K17" s="186"/>
      <c r="L17" s="185" t="s">
        <v>10</v>
      </c>
      <c r="M17" s="169"/>
      <c r="O17" s="171"/>
    </row>
    <row r="18" spans="1:15" ht="18" customHeight="1">
      <c r="A18" s="169"/>
      <c r="B18" s="180" t="s">
        <v>41</v>
      </c>
      <c r="C18" s="180"/>
      <c r="D18" s="180"/>
      <c r="E18" s="180"/>
      <c r="F18" s="180"/>
      <c r="G18" s="180"/>
      <c r="H18" s="184"/>
      <c r="I18" s="180"/>
      <c r="J18" s="180"/>
      <c r="K18" s="184"/>
      <c r="L18" s="181" t="s">
        <v>10</v>
      </c>
      <c r="M18" s="169"/>
      <c r="O18" s="171"/>
    </row>
    <row r="19" spans="1:15">
      <c r="A19" s="169"/>
      <c r="B19" s="169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</row>
  </sheetData>
  <mergeCells count="2">
    <mergeCell ref="C2:L2"/>
    <mergeCell ref="B2:B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H15"/>
  <sheetViews>
    <sheetView workbookViewId="0">
      <selection activeCell="F20" sqref="F20"/>
    </sheetView>
  </sheetViews>
  <sheetFormatPr baseColWidth="10" defaultRowHeight="15" x14ac:dyDescent="0"/>
  <cols>
    <col min="1" max="1" width="4.33203125" customWidth="1"/>
    <col min="2" max="2" width="13.5" customWidth="1"/>
    <col min="3" max="3" width="16" customWidth="1"/>
    <col min="4" max="4" width="15.6640625" customWidth="1"/>
    <col min="5" max="5" width="17.33203125" bestFit="1" customWidth="1"/>
    <col min="6" max="6" width="17.33203125" customWidth="1"/>
  </cols>
  <sheetData>
    <row r="7" spans="2:8">
      <c r="D7" s="220" t="s">
        <v>97</v>
      </c>
      <c r="E7" s="220"/>
      <c r="F7" s="1"/>
      <c r="G7" s="36"/>
      <c r="H7" s="3"/>
    </row>
    <row r="8" spans="2:8" ht="28" customHeight="1">
      <c r="D8" s="31" t="s">
        <v>98</v>
      </c>
      <c r="E8" s="2" t="s">
        <v>99</v>
      </c>
      <c r="F8" s="2"/>
    </row>
    <row r="9" spans="2:8" ht="18" customHeight="1">
      <c r="B9" s="224" t="s">
        <v>96</v>
      </c>
      <c r="C9" s="2" t="s">
        <v>4</v>
      </c>
      <c r="D9" s="37" t="s">
        <v>10</v>
      </c>
      <c r="E9" s="38"/>
      <c r="F9" s="38"/>
    </row>
    <row r="10" spans="2:8" ht="18">
      <c r="B10" s="224"/>
      <c r="C10" s="2" t="s">
        <v>5</v>
      </c>
      <c r="D10" s="38" t="s">
        <v>10</v>
      </c>
      <c r="E10" s="38"/>
      <c r="F10" s="38"/>
    </row>
    <row r="11" spans="2:8" ht="18">
      <c r="B11" s="224"/>
      <c r="C11" s="2" t="s">
        <v>6</v>
      </c>
      <c r="D11" s="38" t="s">
        <v>10</v>
      </c>
      <c r="E11" s="38"/>
      <c r="F11" s="38"/>
    </row>
    <row r="12" spans="2:8" ht="18">
      <c r="B12" s="224"/>
      <c r="C12" s="239" t="s">
        <v>7</v>
      </c>
      <c r="D12" s="38" t="s">
        <v>10</v>
      </c>
      <c r="E12" s="38" t="s">
        <v>10</v>
      </c>
      <c r="F12" s="38"/>
    </row>
    <row r="13" spans="2:8" ht="18" customHeight="1">
      <c r="B13" s="224" t="s">
        <v>95</v>
      </c>
      <c r="C13" s="239"/>
      <c r="D13" s="38"/>
      <c r="E13" s="38" t="s">
        <v>10</v>
      </c>
      <c r="F13" s="38"/>
    </row>
    <row r="14" spans="2:8" ht="18">
      <c r="B14" s="224"/>
      <c r="C14" s="2" t="s">
        <v>8</v>
      </c>
      <c r="D14" s="38"/>
      <c r="E14" s="38" t="s">
        <v>10</v>
      </c>
      <c r="F14" s="38"/>
    </row>
    <row r="15" spans="2:8" ht="18">
      <c r="B15" s="224"/>
      <c r="C15" s="2" t="s">
        <v>86</v>
      </c>
      <c r="D15" s="38"/>
      <c r="E15" s="38" t="s">
        <v>10</v>
      </c>
      <c r="F15" s="38"/>
    </row>
  </sheetData>
  <mergeCells count="4">
    <mergeCell ref="B13:B15"/>
    <mergeCell ref="B9:B12"/>
    <mergeCell ref="C12:C13"/>
    <mergeCell ref="D7:E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9"/>
  <sheetViews>
    <sheetView workbookViewId="0">
      <selection activeCell="E9" sqref="E9"/>
    </sheetView>
  </sheetViews>
  <sheetFormatPr baseColWidth="10" defaultRowHeight="15" x14ac:dyDescent="0"/>
  <cols>
    <col min="3" max="3" width="21.5" customWidth="1"/>
    <col min="4" max="4" width="22" customWidth="1"/>
    <col min="5" max="5" width="27" customWidth="1"/>
  </cols>
  <sheetData>
    <row r="5" spans="3:5" ht="114" customHeight="1">
      <c r="C5" s="240" t="s">
        <v>102</v>
      </c>
      <c r="D5" s="40" t="s">
        <v>103</v>
      </c>
      <c r="E5" s="39" t="s">
        <v>100</v>
      </c>
    </row>
    <row r="6" spans="3:5" ht="80" customHeight="1">
      <c r="C6" s="240"/>
      <c r="D6" s="40" t="s">
        <v>104</v>
      </c>
      <c r="E6" s="39" t="s">
        <v>101</v>
      </c>
    </row>
    <row r="8" spans="3:5">
      <c r="C8" t="s">
        <v>105</v>
      </c>
    </row>
    <row r="9" spans="3:5">
      <c r="C9" t="s">
        <v>106</v>
      </c>
    </row>
  </sheetData>
  <mergeCells count="1">
    <mergeCell ref="C5:C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Sheet1</vt:lpstr>
      <vt:lpstr>Hypothesis 1</vt:lpstr>
      <vt:lpstr>Hypothesis 2</vt:lpstr>
      <vt:lpstr>Sheet3</vt:lpstr>
      <vt:lpstr>Sheet5</vt:lpstr>
      <vt:lpstr>Sheet7</vt:lpstr>
      <vt:lpstr>Sheet6</vt:lpstr>
      <vt:lpstr>Sheet8</vt:lpstr>
      <vt:lpstr>Sheet9</vt:lpstr>
      <vt:lpstr>Sheet10</vt:lpstr>
      <vt:lpstr>Model V0</vt:lpstr>
      <vt:lpstr>Model V1</vt:lpstr>
      <vt:lpstr>Model_User_View</vt:lpstr>
      <vt:lpstr>Users_Survey</vt:lpstr>
      <vt:lpstr>Users_Survey BK</vt:lpstr>
      <vt:lpstr>Model_Provider_View</vt:lpstr>
      <vt:lpstr>Providers_Survey</vt:lpstr>
      <vt:lpstr>Providers_Survey BK</vt:lpstr>
    </vt:vector>
  </TitlesOfParts>
  <Company>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 Cuautle</dc:creator>
  <cp:lastModifiedBy>Israel Cuautle</cp:lastModifiedBy>
  <dcterms:created xsi:type="dcterms:W3CDTF">2016-08-14T18:13:54Z</dcterms:created>
  <dcterms:modified xsi:type="dcterms:W3CDTF">2016-09-05T09:43:43Z</dcterms:modified>
</cp:coreProperties>
</file>