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60" yWindow="500" windowWidth="25040" windowHeight="14960" tabRatio="704" activeTab="4"/>
  </bookViews>
  <sheets>
    <sheet name="Model_User_View" sheetId="20" r:id="rId1"/>
    <sheet name="Users_Survey" sheetId="21" r:id="rId2"/>
    <sheet name="Sheet1" sheetId="22" r:id="rId3"/>
    <sheet name="Providers_Survey" sheetId="19" r:id="rId4"/>
    <sheet name="Model_Provider_View" sheetId="12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2" l="1"/>
  <c r="B51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2" i="22"/>
  <c r="E18" i="21"/>
  <c r="E4" i="21"/>
  <c r="E5" i="21"/>
  <c r="G10" i="20"/>
  <c r="E6" i="21"/>
  <c r="E7" i="21"/>
  <c r="G11" i="20"/>
  <c r="E8" i="21"/>
  <c r="I11" i="20"/>
  <c r="E9" i="21"/>
  <c r="G14" i="20"/>
  <c r="E10" i="21"/>
  <c r="I14" i="20"/>
  <c r="E11" i="21"/>
  <c r="K15" i="20"/>
  <c r="I15" i="20"/>
  <c r="G15" i="20"/>
  <c r="E12" i="21"/>
  <c r="G17" i="20"/>
  <c r="E13" i="21"/>
  <c r="G18" i="20"/>
  <c r="E14" i="21"/>
  <c r="E15" i="21"/>
  <c r="I19" i="20"/>
  <c r="E16" i="21"/>
  <c r="M19" i="20"/>
  <c r="E17" i="21"/>
  <c r="M20" i="20"/>
  <c r="G19" i="20"/>
  <c r="I12" i="20"/>
  <c r="G12" i="20"/>
  <c r="E10" i="20"/>
  <c r="G3" i="20"/>
  <c r="G5" i="20"/>
  <c r="E17" i="20"/>
  <c r="K3" i="20"/>
  <c r="K5" i="20"/>
  <c r="G6" i="20"/>
  <c r="K6" i="20"/>
  <c r="E19" i="21"/>
  <c r="I22" i="20"/>
  <c r="E20" i="21"/>
  <c r="I23" i="20"/>
  <c r="E21" i="21"/>
  <c r="I24" i="20"/>
  <c r="E22" i="21"/>
  <c r="I25" i="20"/>
  <c r="G23" i="20"/>
  <c r="G22" i="20"/>
  <c r="E22" i="20"/>
  <c r="M3" i="20"/>
  <c r="M7" i="20"/>
  <c r="E14" i="20"/>
  <c r="I3" i="20"/>
  <c r="I5" i="20"/>
  <c r="E6" i="19"/>
  <c r="G11" i="12"/>
  <c r="E13" i="19"/>
  <c r="E15" i="19"/>
  <c r="G17" i="12"/>
  <c r="E18" i="19"/>
  <c r="G18" i="12"/>
  <c r="I12" i="12"/>
  <c r="G12" i="12"/>
  <c r="E10" i="12"/>
  <c r="G3" i="12"/>
  <c r="G5" i="12"/>
  <c r="G6" i="12"/>
  <c r="E17" i="12"/>
  <c r="K3" i="12"/>
  <c r="K5" i="12"/>
  <c r="K6" i="12"/>
  <c r="C5" i="12"/>
  <c r="C5" i="20"/>
  <c r="E24" i="19"/>
  <c r="G22" i="12"/>
  <c r="E25" i="19"/>
  <c r="I22" i="12"/>
  <c r="E26" i="19"/>
  <c r="I23" i="12"/>
  <c r="E27" i="19"/>
  <c r="I24" i="12"/>
  <c r="E28" i="19"/>
  <c r="I25" i="12"/>
  <c r="G23" i="12"/>
  <c r="E22" i="12"/>
  <c r="M3" i="12"/>
  <c r="M7" i="12"/>
  <c r="E27" i="12"/>
  <c r="G19" i="12"/>
  <c r="G15" i="12"/>
  <c r="E19" i="19"/>
  <c r="E23" i="19"/>
  <c r="M20" i="12"/>
  <c r="E22" i="19"/>
  <c r="M19" i="12"/>
  <c r="E20" i="19"/>
  <c r="E21" i="19"/>
  <c r="I19" i="12"/>
  <c r="E14" i="19"/>
  <c r="E16" i="19"/>
  <c r="E17" i="19"/>
  <c r="E12" i="19"/>
  <c r="K15" i="12"/>
  <c r="E11" i="19"/>
  <c r="I14" i="12"/>
  <c r="E10" i="19"/>
  <c r="G14" i="12"/>
  <c r="E9" i="19"/>
  <c r="I11" i="12"/>
  <c r="E5" i="19"/>
  <c r="E7" i="19"/>
  <c r="E8" i="19"/>
  <c r="E4" i="19"/>
  <c r="G10" i="12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E27" i="20"/>
  <c r="I15" i="12"/>
  <c r="E14" i="12"/>
  <c r="I3" i="12"/>
  <c r="I6" i="12"/>
  <c r="M5" i="12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H6" i="12"/>
</calcChain>
</file>

<file path=xl/sharedStrings.xml><?xml version="1.0" encoding="utf-8"?>
<sst xmlns="http://schemas.openxmlformats.org/spreadsheetml/2006/main" count="270" uniqueCount="97">
  <si>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</si>
  <si>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</si>
  <si>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</si>
  <si>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</si>
  <si>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</si>
  <si>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</si>
  <si>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</si>
  <si>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</si>
  <si>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</si>
  <si>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</si>
  <si>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</si>
  <si>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</si>
  <si>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</si>
  <si>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</si>
  <si>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</si>
  <si>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</si>
  <si>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</si>
  <si>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Transaction Capability</t>
  </si>
  <si>
    <t>Safety</t>
  </si>
  <si>
    <t>Authenticity</t>
  </si>
  <si>
    <t>Privacy</t>
  </si>
  <si>
    <t>Integrity</t>
  </si>
  <si>
    <t>Confidentiality</t>
  </si>
  <si>
    <t>Reliability</t>
  </si>
  <si>
    <t>E-Service Quality in use</t>
  </si>
  <si>
    <t>Completeness</t>
  </si>
  <si>
    <t>Correctness</t>
  </si>
  <si>
    <t>Time behavior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</si>
  <si>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</si>
  <si>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</si>
  <si>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</si>
  <si>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</si>
  <si>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</si>
  <si>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</si>
  <si>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</si>
  <si>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</si>
  <si>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</si>
  <si>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</si>
  <si>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</si>
  <si>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</si>
  <si>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</si>
  <si>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</si>
  <si>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</si>
  <si>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</si>
  <si>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</si>
  <si>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</si>
  <si>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</si>
  <si>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</si>
  <si>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</si>
  <si>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</si>
  <si>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</si>
  <si>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</si>
  <si>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</si>
  <si>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</si>
  <si>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</si>
  <si>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</si>
  <si>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</si>
  <si>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</si>
  <si>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</si>
  <si>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</si>
  <si>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</si>
  <si>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</si>
  <si>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</si>
  <si>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</si>
  <si>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</si>
  <si>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</si>
  <si>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</si>
  <si>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</si>
  <si>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</si>
  <si>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</si>
  <si>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</si>
  <si>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</si>
  <si>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</si>
  <si>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Does service provider have an up to date incident control?</t>
  </si>
  <si>
    <t>Does provider protect the interests and privacy of its service users?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</si>
  <si>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</si>
  <si>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</si>
  <si>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</si>
  <si>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</si>
  <si>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</si>
  <si>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</si>
  <si>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</si>
  <si>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</si>
  <si>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</si>
  <si>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</si>
  <si>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</si>
  <si>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DIMENSIONS</t>
  </si>
  <si>
    <t>MODEL</t>
  </si>
  <si>
    <t>DIMENSIONAL FACTOR PER DIMENSION</t>
  </si>
  <si>
    <t>Quality Top Limit</t>
  </si>
  <si>
    <t>Answer YES/NO/NA</t>
  </si>
  <si>
    <t>Does service take care of the confidentiality of user information?</t>
  </si>
  <si>
    <t>Does the provider make effort to guarantee availability to the service 24/7/365?</t>
  </si>
  <si>
    <t>Are the Algorithms related to service's functionality improved and optimized?</t>
  </si>
  <si>
    <t>Does service provider take responsibility for any problems caused by serivce interactions with external third parties?</t>
  </si>
  <si>
    <t>6.5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</si>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</sst>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5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3" borderId="5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2" fontId="0" fillId="3" borderId="0" xfId="0" applyNumberFormat="1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9" fillId="2" borderId="2" xfId="0" applyFont="1" applyFill="1" applyBorder="1" applyAlignment="1">
      <alignment horizontal="center" vertical="center"/>
    </xf>
    <xf numFmtId="0" fontId="0" fillId="3" borderId="25" xfId="0" applyFill="1" applyBorder="1"/>
    <xf numFmtId="0" fontId="0" fillId="3" borderId="27" xfId="0" applyFill="1" applyBorder="1"/>
    <xf numFmtId="0" fontId="0" fillId="3" borderId="27" xfId="0" applyFill="1" applyBorder="1" applyAlignment="1">
      <alignment horizontal="right"/>
    </xf>
    <xf numFmtId="0" fontId="0" fillId="3" borderId="29" xfId="0" applyFill="1" applyBorder="1"/>
    <xf numFmtId="0" fontId="0" fillId="3" borderId="28" xfId="0" applyFill="1" applyBorder="1"/>
    <xf numFmtId="0" fontId="0" fillId="3" borderId="30" xfId="0" applyFill="1" applyBorder="1"/>
    <xf numFmtId="0" fontId="0" fillId="3" borderId="14" xfId="0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0" fillId="3" borderId="31" xfId="0" applyFill="1" applyBorder="1"/>
    <xf numFmtId="0" fontId="0" fillId="3" borderId="32" xfId="0" applyFill="1" applyBorder="1"/>
    <xf numFmtId="0" fontId="0" fillId="3" borderId="32" xfId="0" applyFill="1" applyBorder="1" applyAlignment="1">
      <alignment horizontal="right"/>
    </xf>
    <xf numFmtId="0" fontId="0" fillId="3" borderId="33" xfId="0" applyFill="1" applyBorder="1"/>
    <xf numFmtId="0" fontId="0" fillId="4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9" fontId="7" fillId="0" borderId="19" xfId="359" applyFont="1" applyBorder="1" applyAlignment="1">
      <alignment horizontal="center" vertical="center"/>
    </xf>
    <xf numFmtId="9" fontId="7" fillId="0" borderId="20" xfId="359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4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3" borderId="14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2" fontId="2" fillId="0" borderId="24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2" xfId="0" applyNumberFormat="1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9" fontId="2" fillId="3" borderId="19" xfId="359" applyFont="1" applyFill="1" applyBorder="1" applyAlignment="1">
      <alignment horizontal="center" vertical="center"/>
    </xf>
    <xf numFmtId="9" fontId="2" fillId="3" borderId="20" xfId="359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 vertical="center" wrapText="1"/>
    </xf>
    <xf numFmtId="2" fontId="0" fillId="3" borderId="19" xfId="0" applyNumberFormat="1" applyFont="1" applyFill="1" applyBorder="1" applyAlignment="1">
      <alignment horizontal="center" vertical="center"/>
    </xf>
    <xf numFmtId="2" fontId="0" fillId="3" borderId="20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2" fontId="2" fillId="3" borderId="24" xfId="0" applyNumberFormat="1" applyFont="1" applyFill="1" applyBorder="1" applyAlignment="1">
      <alignment horizontal="center" vertical="center"/>
    </xf>
    <xf numFmtId="2" fontId="2" fillId="3" borderId="23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6" fillId="0" borderId="0" xfId="0" applyFont="1"/>
  </cellXfs>
  <cellStyles count="4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Normal" xfId="0" builtinId="0"/>
    <cellStyle name="Percent" xfId="359" builtinId="5"/>
  </cellStyles>
  <dxfs count="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Quality</a:t>
            </a:r>
            <a:r>
              <a:rPr lang="en-US" baseline="0"/>
              <a:t> in Use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Sheet1!$A$1:$A$50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Sheet1!$B$1:$B$50</c:f>
              <c:numCache>
                <c:formatCode>General</c:formatCode>
                <c:ptCount val="50"/>
                <c:pt idx="0">
                  <c:v>73.0</c:v>
                </c:pt>
                <c:pt idx="1">
                  <c:v>85.0</c:v>
                </c:pt>
                <c:pt idx="2">
                  <c:v>95.0</c:v>
                </c:pt>
                <c:pt idx="3">
                  <c:v>93.0</c:v>
                </c:pt>
                <c:pt idx="4">
                  <c:v>85.0</c:v>
                </c:pt>
                <c:pt idx="5">
                  <c:v>99.0</c:v>
                </c:pt>
                <c:pt idx="6">
                  <c:v>91.0</c:v>
                </c:pt>
                <c:pt idx="7">
                  <c:v>93.0</c:v>
                </c:pt>
                <c:pt idx="8">
                  <c:v>100.0</c:v>
                </c:pt>
                <c:pt idx="9">
                  <c:v>71.0</c:v>
                </c:pt>
                <c:pt idx="10">
                  <c:v>95.0</c:v>
                </c:pt>
                <c:pt idx="11">
                  <c:v>88.0</c:v>
                </c:pt>
                <c:pt idx="12">
                  <c:v>84.0</c:v>
                </c:pt>
                <c:pt idx="13">
                  <c:v>73.0</c:v>
                </c:pt>
                <c:pt idx="14">
                  <c:v>85.0</c:v>
                </c:pt>
                <c:pt idx="15">
                  <c:v>93.0</c:v>
                </c:pt>
                <c:pt idx="16">
                  <c:v>93.0</c:v>
                </c:pt>
                <c:pt idx="17">
                  <c:v>85.0</c:v>
                </c:pt>
                <c:pt idx="18">
                  <c:v>84.0</c:v>
                </c:pt>
                <c:pt idx="19">
                  <c:v>91.0</c:v>
                </c:pt>
                <c:pt idx="20">
                  <c:v>93.0</c:v>
                </c:pt>
                <c:pt idx="21">
                  <c:v>84.0</c:v>
                </c:pt>
                <c:pt idx="22">
                  <c:v>71.0</c:v>
                </c:pt>
                <c:pt idx="23">
                  <c:v>95.0</c:v>
                </c:pt>
                <c:pt idx="24">
                  <c:v>88.0</c:v>
                </c:pt>
                <c:pt idx="25">
                  <c:v>85.0</c:v>
                </c:pt>
                <c:pt idx="26">
                  <c:v>73.0</c:v>
                </c:pt>
                <c:pt idx="27">
                  <c:v>85.0</c:v>
                </c:pt>
                <c:pt idx="28">
                  <c:v>93.0</c:v>
                </c:pt>
                <c:pt idx="29">
                  <c:v>93.0</c:v>
                </c:pt>
                <c:pt idx="30">
                  <c:v>85.0</c:v>
                </c:pt>
                <c:pt idx="31">
                  <c:v>99.0</c:v>
                </c:pt>
                <c:pt idx="32">
                  <c:v>91.0</c:v>
                </c:pt>
                <c:pt idx="33">
                  <c:v>93.0</c:v>
                </c:pt>
                <c:pt idx="34">
                  <c:v>100.0</c:v>
                </c:pt>
                <c:pt idx="35">
                  <c:v>88.0</c:v>
                </c:pt>
                <c:pt idx="36">
                  <c:v>95.0</c:v>
                </c:pt>
                <c:pt idx="37">
                  <c:v>88.0</c:v>
                </c:pt>
                <c:pt idx="38">
                  <c:v>84.0</c:v>
                </c:pt>
                <c:pt idx="39">
                  <c:v>93.0</c:v>
                </c:pt>
                <c:pt idx="40">
                  <c:v>85.0</c:v>
                </c:pt>
                <c:pt idx="41">
                  <c:v>93.0</c:v>
                </c:pt>
                <c:pt idx="42">
                  <c:v>93.0</c:v>
                </c:pt>
                <c:pt idx="43">
                  <c:v>85.0</c:v>
                </c:pt>
                <c:pt idx="44">
                  <c:v>99.0</c:v>
                </c:pt>
                <c:pt idx="45">
                  <c:v>91.0</c:v>
                </c:pt>
                <c:pt idx="46">
                  <c:v>93.0</c:v>
                </c:pt>
                <c:pt idx="47">
                  <c:v>85.0</c:v>
                </c:pt>
                <c:pt idx="48">
                  <c:v>71.0</c:v>
                </c:pt>
                <c:pt idx="49">
                  <c:v>95.0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80232"/>
        <c:axId val="2129350616"/>
      </c:scatterChart>
      <c:valAx>
        <c:axId val="210188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Surveys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9350616"/>
        <c:crosses val="autoZero"/>
        <c:crossBetween val="midCat"/>
      </c:valAx>
      <c:valAx>
        <c:axId val="2129350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Quality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1880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11</xdr:row>
      <xdr:rowOff>44450</xdr:rowOff>
    </xdr:from>
    <xdr:to>
      <xdr:col>12</xdr:col>
      <xdr:colOff>317500</xdr:colOff>
      <xdr:row>25</xdr:row>
      <xdr:rowOff>120650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workbookViewId="0">
      <selection activeCell="G18" sqref="G18"/>
    </sheetView>
  </sheetViews>
  <sheetFormatPr baseColWidth="10" defaultRowHeight="15" x14ac:dyDescent="0"/>
  <cols>
    <col min="1" max="1" width="1" customWidth="1"/>
    <col min="2" max="2" width="2.33203125" customWidth="1"/>
    <col min="3" max="3" width="8.33203125" customWidth="1"/>
    <col min="4" max="4" width="14.5" customWidth="1"/>
    <col min="5" max="5" width="5.83203125" bestFit="1" customWidth="1"/>
    <col min="6" max="6" width="15" customWidth="1"/>
    <col min="7" max="7" width="5.83203125" bestFit="1" customWidth="1"/>
    <col min="8" max="8" width="16.33203125" customWidth="1"/>
    <col min="9" max="9" width="3.83203125" bestFit="1" customWidth="1"/>
    <col min="10" max="10" width="14.5" style="8" customWidth="1"/>
    <col min="11" max="11" width="3.83203125" customWidth="1"/>
    <col min="12" max="12" width="12.83203125" bestFit="1" customWidth="1"/>
    <col min="13" max="13" width="3.83203125" customWidth="1"/>
    <col min="16" max="16" width="3" customWidth="1"/>
    <col min="17" max="17" width="2.6640625" customWidth="1"/>
  </cols>
  <sheetData>
    <row r="1" spans="2:16" ht="5" customHeight="1"/>
    <row r="2" spans="2:16" ht="15" customHeight="1" thickBot="1">
      <c r="B2" s="19"/>
      <c r="C2" s="20"/>
      <c r="D2" s="20"/>
      <c r="E2" s="20"/>
      <c r="F2" s="20"/>
      <c r="G2" s="20"/>
      <c r="H2" s="20"/>
      <c r="I2" s="20"/>
      <c r="J2" s="21"/>
      <c r="K2" s="20"/>
      <c r="L2" s="20"/>
      <c r="M2" s="20"/>
      <c r="N2" s="20"/>
      <c r="O2" s="20"/>
      <c r="P2" s="22"/>
    </row>
    <row r="3" spans="2:16" ht="22" customHeight="1">
      <c r="B3" s="23"/>
      <c r="C3" s="83" t="s">
        <v>60</v>
      </c>
      <c r="D3" s="58" t="s">
        <v>88</v>
      </c>
      <c r="E3" s="59"/>
      <c r="F3" s="56"/>
      <c r="G3" s="60">
        <f>E10/4</f>
        <v>4.5</v>
      </c>
      <c r="H3" s="60"/>
      <c r="I3" s="60">
        <f>E14/2</f>
        <v>3</v>
      </c>
      <c r="J3" s="60"/>
      <c r="K3" s="60">
        <f>E17/4</f>
        <v>1.75</v>
      </c>
      <c r="L3" s="60"/>
      <c r="M3" s="61">
        <f>E22/3</f>
        <v>3</v>
      </c>
      <c r="N3" s="62"/>
      <c r="O3" s="53" t="s">
        <v>89</v>
      </c>
      <c r="P3" s="24"/>
    </row>
    <row r="4" spans="2:16" ht="22" customHeight="1">
      <c r="B4" s="23"/>
      <c r="C4" s="84"/>
      <c r="D4" s="32" t="s">
        <v>87</v>
      </c>
      <c r="E4" s="55" t="s">
        <v>86</v>
      </c>
      <c r="F4" s="56"/>
      <c r="G4" s="57" t="s">
        <v>0</v>
      </c>
      <c r="H4" s="57"/>
      <c r="I4" s="57" t="s">
        <v>1</v>
      </c>
      <c r="J4" s="57"/>
      <c r="K4" s="57" t="s">
        <v>2</v>
      </c>
      <c r="L4" s="57"/>
      <c r="M4" s="63" t="s">
        <v>3</v>
      </c>
      <c r="N4" s="64"/>
      <c r="O4" s="54"/>
      <c r="P4" s="24"/>
    </row>
    <row r="5" spans="2:16" ht="20" customHeight="1">
      <c r="B5" s="23"/>
      <c r="C5" s="81">
        <f>(G5+K5+G6+K6+M7+I5)/O5</f>
        <v>0.92500000000000004</v>
      </c>
      <c r="D5" s="65" t="s">
        <v>24</v>
      </c>
      <c r="E5" s="68" t="s">
        <v>4</v>
      </c>
      <c r="F5" s="69"/>
      <c r="G5" s="70">
        <f>G3</f>
        <v>4.5</v>
      </c>
      <c r="H5" s="70"/>
      <c r="I5" s="71">
        <f>I3</f>
        <v>3</v>
      </c>
      <c r="J5" s="71"/>
      <c r="K5" s="70">
        <f>K3</f>
        <v>1.75</v>
      </c>
      <c r="L5" s="70"/>
      <c r="M5" s="72">
        <v>0</v>
      </c>
      <c r="N5" s="73"/>
      <c r="O5" s="76">
        <v>20</v>
      </c>
      <c r="P5" s="24"/>
    </row>
    <row r="6" spans="2:16" ht="20" customHeight="1">
      <c r="B6" s="23"/>
      <c r="C6" s="81"/>
      <c r="D6" s="66"/>
      <c r="E6" s="68" t="s">
        <v>5</v>
      </c>
      <c r="F6" s="69"/>
      <c r="G6" s="71">
        <f>G3</f>
        <v>4.5</v>
      </c>
      <c r="H6" s="71" t="str">
        <f>$D$9</f>
        <v>Dimension</v>
      </c>
      <c r="I6" s="78">
        <v>0</v>
      </c>
      <c r="J6" s="78"/>
      <c r="K6" s="70">
        <f>K3</f>
        <v>1.75</v>
      </c>
      <c r="L6" s="70"/>
      <c r="M6" s="79">
        <v>0</v>
      </c>
      <c r="N6" s="80"/>
      <c r="O6" s="76"/>
      <c r="P6" s="24"/>
    </row>
    <row r="7" spans="2:16" ht="20" customHeight="1" thickBot="1">
      <c r="B7" s="23"/>
      <c r="C7" s="82"/>
      <c r="D7" s="67"/>
      <c r="E7" s="68" t="s">
        <v>6</v>
      </c>
      <c r="F7" s="69"/>
      <c r="G7" s="78">
        <v>0</v>
      </c>
      <c r="H7" s="78">
        <v>0</v>
      </c>
      <c r="I7" s="78">
        <v>0</v>
      </c>
      <c r="J7" s="78"/>
      <c r="K7" s="78">
        <v>0</v>
      </c>
      <c r="L7" s="78"/>
      <c r="M7" s="74">
        <f>M3</f>
        <v>3</v>
      </c>
      <c r="N7" s="75"/>
      <c r="O7" s="77"/>
      <c r="P7" s="24"/>
    </row>
    <row r="8" spans="2:16">
      <c r="B8" s="23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5"/>
      <c r="O8" s="25"/>
      <c r="P8" s="24"/>
    </row>
    <row r="9" spans="2:16" ht="20" customHeight="1">
      <c r="B9" s="23"/>
      <c r="C9" s="16" t="s">
        <v>66</v>
      </c>
      <c r="D9" s="16" t="s">
        <v>67</v>
      </c>
      <c r="E9" s="16" t="s">
        <v>68</v>
      </c>
      <c r="F9" s="16" t="s">
        <v>69</v>
      </c>
      <c r="G9" s="16" t="s">
        <v>68</v>
      </c>
      <c r="H9" s="25"/>
      <c r="I9" s="25"/>
      <c r="J9" s="26"/>
      <c r="K9" s="25"/>
      <c r="L9" s="25"/>
      <c r="M9" s="25"/>
      <c r="N9" s="25"/>
      <c r="O9" s="25"/>
      <c r="P9" s="24"/>
    </row>
    <row r="10" spans="2:16" ht="20" customHeight="1">
      <c r="B10" s="23"/>
      <c r="C10" s="87">
        <v>20</v>
      </c>
      <c r="D10" s="85" t="s">
        <v>0</v>
      </c>
      <c r="E10" s="87">
        <f>G10+G11+G12+I11+I12</f>
        <v>18</v>
      </c>
      <c r="F10" s="5" t="s">
        <v>9</v>
      </c>
      <c r="G10" s="45">
        <f>Users_Survey!E4+Users_Survey!E5</f>
        <v>1</v>
      </c>
      <c r="H10" s="25"/>
      <c r="I10" s="25"/>
      <c r="J10" s="26"/>
      <c r="K10" s="25"/>
      <c r="L10" s="25"/>
      <c r="M10" s="25"/>
      <c r="N10" s="25"/>
      <c r="O10" s="25"/>
      <c r="P10" s="24"/>
    </row>
    <row r="11" spans="2:16" ht="36" customHeight="1">
      <c r="B11" s="23"/>
      <c r="C11" s="88"/>
      <c r="D11" s="86"/>
      <c r="E11" s="88"/>
      <c r="F11" s="70" t="s">
        <v>10</v>
      </c>
      <c r="G11" s="45">
        <f>Users_Survey!E6+Users_Survey!E7</f>
        <v>1</v>
      </c>
      <c r="H11" s="70" t="s">
        <v>11</v>
      </c>
      <c r="I11" s="45">
        <f>Users_Survey!E8</f>
        <v>1</v>
      </c>
      <c r="J11" s="26"/>
      <c r="K11" s="25"/>
      <c r="L11" s="25"/>
      <c r="M11" s="25"/>
      <c r="N11" s="25"/>
      <c r="O11" s="25"/>
      <c r="P11" s="24"/>
    </row>
    <row r="12" spans="2:16" ht="25" customHeight="1">
      <c r="B12" s="23"/>
      <c r="C12" s="89"/>
      <c r="D12" s="57"/>
      <c r="E12" s="89"/>
      <c r="F12" s="70"/>
      <c r="G12" s="46">
        <f>I11+I12</f>
        <v>8</v>
      </c>
      <c r="H12" s="70"/>
      <c r="I12" s="46">
        <f>G14+G15+G17+G18+G19</f>
        <v>7</v>
      </c>
      <c r="J12" s="26"/>
      <c r="K12" s="25"/>
      <c r="L12" s="25"/>
      <c r="M12" s="25"/>
      <c r="N12" s="25"/>
      <c r="O12" s="25"/>
      <c r="P12" s="24"/>
    </row>
    <row r="13" spans="2:16" ht="10" customHeight="1">
      <c r="B13" s="23"/>
      <c r="C13" s="25"/>
      <c r="D13" s="25"/>
      <c r="E13" s="25"/>
      <c r="F13" s="25"/>
      <c r="G13" s="25"/>
      <c r="H13" s="25"/>
      <c r="I13" s="25"/>
      <c r="J13" s="26"/>
      <c r="K13" s="25"/>
      <c r="L13" s="25"/>
      <c r="M13" s="25"/>
      <c r="N13" s="25"/>
      <c r="O13" s="25"/>
      <c r="P13" s="24"/>
    </row>
    <row r="14" spans="2:16" ht="20" customHeight="1">
      <c r="B14" s="23"/>
      <c r="C14" s="87">
        <v>6</v>
      </c>
      <c r="D14" s="85" t="s">
        <v>1</v>
      </c>
      <c r="E14" s="87">
        <f>G14+G15+I14+I15+K15</f>
        <v>6</v>
      </c>
      <c r="F14" s="70" t="s">
        <v>12</v>
      </c>
      <c r="G14" s="45">
        <f>Users_Survey!E9</f>
        <v>1</v>
      </c>
      <c r="H14" s="70" t="s">
        <v>13</v>
      </c>
      <c r="I14" s="45">
        <f>Users_Survey!E10</f>
        <v>1</v>
      </c>
      <c r="J14" s="25"/>
      <c r="K14" s="25"/>
      <c r="L14" s="25"/>
      <c r="M14" s="25"/>
      <c r="N14" s="25"/>
      <c r="O14" s="25"/>
      <c r="P14" s="24"/>
    </row>
    <row r="15" spans="2:16" ht="34" customHeight="1">
      <c r="B15" s="23"/>
      <c r="C15" s="89"/>
      <c r="D15" s="57"/>
      <c r="E15" s="89"/>
      <c r="F15" s="70"/>
      <c r="G15" s="46">
        <f>I14+I15</f>
        <v>2</v>
      </c>
      <c r="H15" s="70"/>
      <c r="I15" s="46">
        <f>K15</f>
        <v>1</v>
      </c>
      <c r="J15" s="6" t="s">
        <v>14</v>
      </c>
      <c r="K15" s="45">
        <f>Users_Survey!E11</f>
        <v>1</v>
      </c>
      <c r="L15" s="25"/>
      <c r="M15" s="25"/>
      <c r="N15" s="25"/>
      <c r="O15" s="25"/>
      <c r="P15" s="24"/>
    </row>
    <row r="16" spans="2:16" ht="10" customHeight="1">
      <c r="B16" s="23"/>
      <c r="C16" s="25"/>
      <c r="D16" s="25"/>
      <c r="E16" s="25"/>
      <c r="F16" s="25"/>
      <c r="G16" s="25"/>
      <c r="H16" s="25"/>
      <c r="I16" s="25"/>
      <c r="J16" s="26"/>
      <c r="K16" s="25"/>
      <c r="L16" s="25"/>
      <c r="M16" s="25"/>
      <c r="N16" s="25"/>
      <c r="O16" s="25"/>
      <c r="P16" s="24"/>
    </row>
    <row r="17" spans="2:16" ht="20" customHeight="1">
      <c r="B17" s="23"/>
      <c r="C17" s="87">
        <v>8</v>
      </c>
      <c r="D17" s="85" t="s">
        <v>2</v>
      </c>
      <c r="E17" s="87">
        <f>G17+G18+G19+I19+M19+M20</f>
        <v>7</v>
      </c>
      <c r="F17" s="3" t="s">
        <v>15</v>
      </c>
      <c r="G17" s="45">
        <f>Users_Survey!E12</f>
        <v>1</v>
      </c>
      <c r="H17" s="25"/>
      <c r="I17" s="25"/>
      <c r="J17" s="26"/>
      <c r="K17" s="25"/>
      <c r="L17" s="25"/>
      <c r="M17" s="25"/>
      <c r="N17" s="25"/>
      <c r="O17" s="25"/>
      <c r="P17" s="24"/>
    </row>
    <row r="18" spans="2:16" ht="20" customHeight="1">
      <c r="B18" s="23"/>
      <c r="C18" s="88"/>
      <c r="D18" s="86"/>
      <c r="E18" s="88"/>
      <c r="F18" s="90" t="s">
        <v>16</v>
      </c>
      <c r="G18" s="45">
        <f>Users_Survey!E13</f>
        <v>0</v>
      </c>
      <c r="H18" s="7"/>
      <c r="I18" s="13"/>
      <c r="J18" s="26"/>
      <c r="K18" s="25"/>
      <c r="L18" s="25"/>
      <c r="M18" s="25"/>
      <c r="N18" s="25"/>
      <c r="O18" s="25"/>
      <c r="P18" s="24"/>
    </row>
    <row r="19" spans="2:16" ht="20" customHeight="1">
      <c r="B19" s="23"/>
      <c r="C19" s="88"/>
      <c r="D19" s="86"/>
      <c r="E19" s="88"/>
      <c r="F19" s="91"/>
      <c r="G19" s="96">
        <f>I19+M19+M20</f>
        <v>3</v>
      </c>
      <c r="H19" s="98" t="s">
        <v>27</v>
      </c>
      <c r="I19" s="103">
        <f>Users_Survey!E14+Users_Survey!E15</f>
        <v>1</v>
      </c>
      <c r="J19" s="100" t="s">
        <v>17</v>
      </c>
      <c r="K19" s="70" t="s">
        <v>25</v>
      </c>
      <c r="L19" s="70"/>
      <c r="M19" s="45">
        <f>Users_Survey!E16</f>
        <v>1</v>
      </c>
      <c r="N19" s="25"/>
      <c r="O19" s="25"/>
      <c r="P19" s="24"/>
    </row>
    <row r="20" spans="2:16" ht="20" customHeight="1">
      <c r="B20" s="23"/>
      <c r="C20" s="89"/>
      <c r="D20" s="57"/>
      <c r="E20" s="89"/>
      <c r="F20" s="92"/>
      <c r="G20" s="97"/>
      <c r="H20" s="99"/>
      <c r="I20" s="104"/>
      <c r="J20" s="99"/>
      <c r="K20" s="70" t="s">
        <v>26</v>
      </c>
      <c r="L20" s="70"/>
      <c r="M20" s="45">
        <f>Users_Survey!E17</f>
        <v>1</v>
      </c>
      <c r="N20" s="25"/>
      <c r="O20" s="25"/>
      <c r="P20" s="24"/>
    </row>
    <row r="21" spans="2:16" ht="10" customHeight="1">
      <c r="B21" s="23"/>
      <c r="C21" s="25"/>
      <c r="D21" s="27"/>
      <c r="E21" s="25"/>
      <c r="F21" s="25"/>
      <c r="G21" s="25"/>
      <c r="H21" s="25"/>
      <c r="I21" s="25"/>
      <c r="J21" s="26"/>
      <c r="K21" s="25"/>
      <c r="L21" s="25"/>
      <c r="M21" s="25"/>
      <c r="N21" s="25"/>
      <c r="O21" s="25"/>
      <c r="P21" s="24"/>
    </row>
    <row r="22" spans="2:16" ht="20" customHeight="1">
      <c r="B22" s="23"/>
      <c r="C22" s="87">
        <v>9</v>
      </c>
      <c r="D22" s="85" t="s">
        <v>3</v>
      </c>
      <c r="E22" s="87">
        <f>G23+G22+I22+I23+I24+I25</f>
        <v>9</v>
      </c>
      <c r="F22" s="90" t="s">
        <v>18</v>
      </c>
      <c r="G22" s="45">
        <f>Users_Survey!E18</f>
        <v>1</v>
      </c>
      <c r="H22" s="9" t="s">
        <v>19</v>
      </c>
      <c r="I22" s="45">
        <f>Users_Survey!E19</f>
        <v>1</v>
      </c>
      <c r="J22" s="26"/>
      <c r="K22" s="25"/>
      <c r="L22" s="25"/>
      <c r="M22" s="25"/>
      <c r="N22" s="25"/>
      <c r="O22" s="25"/>
      <c r="P22" s="24"/>
    </row>
    <row r="23" spans="2:16" ht="20" customHeight="1">
      <c r="B23" s="23"/>
      <c r="C23" s="88"/>
      <c r="D23" s="86"/>
      <c r="E23" s="88"/>
      <c r="F23" s="91"/>
      <c r="G23" s="93">
        <f>I22+I23+I24+I25</f>
        <v>4</v>
      </c>
      <c r="H23" s="9" t="s">
        <v>20</v>
      </c>
      <c r="I23" s="45">
        <f>Users_Survey!E20</f>
        <v>1</v>
      </c>
      <c r="J23" s="26"/>
      <c r="K23" s="25"/>
      <c r="L23" s="25"/>
      <c r="M23" s="25"/>
      <c r="N23" s="25"/>
      <c r="O23" s="25"/>
      <c r="P23" s="24"/>
    </row>
    <row r="24" spans="2:16" ht="20" customHeight="1">
      <c r="B24" s="23"/>
      <c r="C24" s="88"/>
      <c r="D24" s="86"/>
      <c r="E24" s="88"/>
      <c r="F24" s="91"/>
      <c r="G24" s="94"/>
      <c r="H24" s="9" t="s">
        <v>21</v>
      </c>
      <c r="I24" s="45">
        <f>Users_Survey!E21</f>
        <v>1</v>
      </c>
      <c r="J24" s="26"/>
      <c r="K24" s="25"/>
      <c r="L24" s="25"/>
      <c r="M24" s="25"/>
      <c r="N24" s="25"/>
      <c r="O24" s="25"/>
      <c r="P24" s="24"/>
    </row>
    <row r="25" spans="2:16" ht="20" customHeight="1">
      <c r="B25" s="23"/>
      <c r="C25" s="89"/>
      <c r="D25" s="57"/>
      <c r="E25" s="89"/>
      <c r="F25" s="92"/>
      <c r="G25" s="95"/>
      <c r="H25" s="9" t="s">
        <v>22</v>
      </c>
      <c r="I25" s="45">
        <f>Users_Survey!E22</f>
        <v>1</v>
      </c>
      <c r="J25" s="26"/>
      <c r="K25" s="25"/>
      <c r="L25" s="25"/>
      <c r="M25" s="25"/>
      <c r="N25" s="25"/>
      <c r="O25" s="25"/>
      <c r="P25" s="24"/>
    </row>
    <row r="26" spans="2:16" ht="16" thickBot="1">
      <c r="B26" s="23"/>
      <c r="C26" s="25"/>
      <c r="D26" s="25"/>
      <c r="E26" s="25"/>
      <c r="F26" s="25"/>
      <c r="G26" s="25"/>
      <c r="H26" s="25"/>
      <c r="I26" s="25"/>
      <c r="J26" s="26"/>
      <c r="K26" s="25"/>
      <c r="L26" s="25"/>
      <c r="M26" s="25"/>
      <c r="N26" s="25"/>
      <c r="O26" s="25"/>
      <c r="P26" s="24"/>
    </row>
    <row r="27" spans="2:16" ht="24" customHeight="1" thickBot="1">
      <c r="B27" s="23"/>
      <c r="C27" s="17">
        <v>8</v>
      </c>
      <c r="D27" s="18" t="s">
        <v>61</v>
      </c>
      <c r="E27" s="101">
        <f>G10+G17+M7+G22+I24+I25</f>
        <v>8</v>
      </c>
      <c r="F27" s="102"/>
      <c r="G27" s="25"/>
      <c r="H27" s="25"/>
      <c r="I27" s="25"/>
      <c r="J27" s="26"/>
      <c r="K27" s="25"/>
      <c r="L27" s="25"/>
      <c r="M27" s="25"/>
      <c r="N27" s="25"/>
      <c r="O27" s="25"/>
      <c r="P27" s="24"/>
    </row>
    <row r="28" spans="2:16">
      <c r="B28" s="28"/>
      <c r="C28" s="29"/>
      <c r="D28" s="29"/>
      <c r="E28" s="29"/>
      <c r="F28" s="29"/>
      <c r="G28" s="29"/>
      <c r="H28" s="29"/>
      <c r="I28" s="29"/>
      <c r="J28" s="30"/>
      <c r="K28" s="29"/>
      <c r="L28" s="29"/>
      <c r="M28" s="29"/>
      <c r="N28" s="29"/>
      <c r="O28" s="29"/>
      <c r="P28" s="31"/>
    </row>
  </sheetData>
  <mergeCells count="56">
    <mergeCell ref="E27:F27"/>
    <mergeCell ref="I19:I20"/>
    <mergeCell ref="C10:C12"/>
    <mergeCell ref="C14:C15"/>
    <mergeCell ref="C17:C20"/>
    <mergeCell ref="C22:C25"/>
    <mergeCell ref="F11:F12"/>
    <mergeCell ref="H11:H12"/>
    <mergeCell ref="D14:D15"/>
    <mergeCell ref="E14:E15"/>
    <mergeCell ref="F14:F15"/>
    <mergeCell ref="H14:H15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M5:N5"/>
    <mergeCell ref="M7:N7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D5:D7"/>
    <mergeCell ref="E5:F5"/>
    <mergeCell ref="G5:H5"/>
    <mergeCell ref="I5:J5"/>
    <mergeCell ref="K5:L5"/>
    <mergeCell ref="O3:O4"/>
    <mergeCell ref="E4:F4"/>
    <mergeCell ref="G4:H4"/>
    <mergeCell ref="I4:J4"/>
    <mergeCell ref="K4:L4"/>
    <mergeCell ref="D3:F3"/>
    <mergeCell ref="G3:H3"/>
    <mergeCell ref="I3:J3"/>
    <mergeCell ref="K3:L3"/>
    <mergeCell ref="M3:N3"/>
    <mergeCell ref="M4:N4"/>
  </mergeCells>
  <conditionalFormatting sqref="I11">
    <cfRule type="cellIs" dxfId="65" priority="41" operator="equal">
      <formula>1</formula>
    </cfRule>
    <cfRule type="cellIs" dxfId="64" priority="44" operator="equal">
      <formula>0</formula>
    </cfRule>
  </conditionalFormatting>
  <conditionalFormatting sqref="G11">
    <cfRule type="cellIs" dxfId="63" priority="39" operator="equal">
      <formula>1</formula>
    </cfRule>
    <cfRule type="cellIs" dxfId="62" priority="40" operator="equal">
      <formula>0</formula>
    </cfRule>
  </conditionalFormatting>
  <conditionalFormatting sqref="G10">
    <cfRule type="cellIs" dxfId="61" priority="37" operator="equal">
      <formula>1</formula>
    </cfRule>
    <cfRule type="cellIs" dxfId="60" priority="38" operator="equal">
      <formula>0</formula>
    </cfRule>
  </conditionalFormatting>
  <conditionalFormatting sqref="G14">
    <cfRule type="cellIs" dxfId="59" priority="35" operator="equal">
      <formula>1</formula>
    </cfRule>
    <cfRule type="cellIs" dxfId="58" priority="36" operator="equal">
      <formula>0</formula>
    </cfRule>
  </conditionalFormatting>
  <conditionalFormatting sqref="I14">
    <cfRule type="cellIs" dxfId="57" priority="33" operator="equal">
      <formula>1</formula>
    </cfRule>
    <cfRule type="cellIs" dxfId="56" priority="34" operator="equal">
      <formula>0</formula>
    </cfRule>
  </conditionalFormatting>
  <conditionalFormatting sqref="K15">
    <cfRule type="cellIs" dxfId="55" priority="31" operator="equal">
      <formula>1</formula>
    </cfRule>
    <cfRule type="cellIs" dxfId="54" priority="32" operator="equal">
      <formula>0</formula>
    </cfRule>
  </conditionalFormatting>
  <conditionalFormatting sqref="M19">
    <cfRule type="cellIs" dxfId="53" priority="29" operator="equal">
      <formula>1</formula>
    </cfRule>
    <cfRule type="cellIs" dxfId="52" priority="30" operator="equal">
      <formula>0</formula>
    </cfRule>
  </conditionalFormatting>
  <conditionalFormatting sqref="M20">
    <cfRule type="cellIs" dxfId="51" priority="27" operator="equal">
      <formula>1</formula>
    </cfRule>
    <cfRule type="cellIs" dxfId="50" priority="28" operator="equal">
      <formula>0</formula>
    </cfRule>
  </conditionalFormatting>
  <conditionalFormatting sqref="I19">
    <cfRule type="cellIs" dxfId="49" priority="25" operator="equal">
      <formula>1</formula>
    </cfRule>
    <cfRule type="cellIs" dxfId="48" priority="26" operator="equal">
      <formula>0</formula>
    </cfRule>
  </conditionalFormatting>
  <conditionalFormatting sqref="G18">
    <cfRule type="cellIs" dxfId="47" priority="23" operator="equal">
      <formula>1</formula>
    </cfRule>
    <cfRule type="cellIs" dxfId="46" priority="24" operator="equal">
      <formula>0</formula>
    </cfRule>
  </conditionalFormatting>
  <conditionalFormatting sqref="G17">
    <cfRule type="cellIs" dxfId="45" priority="21" operator="equal">
      <formula>1</formula>
    </cfRule>
    <cfRule type="cellIs" dxfId="44" priority="22" operator="equal">
      <formula>0</formula>
    </cfRule>
  </conditionalFormatting>
  <conditionalFormatting sqref="G22">
    <cfRule type="cellIs" dxfId="43" priority="19" operator="equal">
      <formula>1</formula>
    </cfRule>
    <cfRule type="cellIs" dxfId="42" priority="20" operator="equal">
      <formula>0</formula>
    </cfRule>
  </conditionalFormatting>
  <conditionalFormatting sqref="I22">
    <cfRule type="cellIs" dxfId="41" priority="17" operator="equal">
      <formula>1</formula>
    </cfRule>
    <cfRule type="cellIs" dxfId="40" priority="18" operator="equal">
      <formula>0</formula>
    </cfRule>
  </conditionalFormatting>
  <conditionalFormatting sqref="I23">
    <cfRule type="cellIs" dxfId="39" priority="15" operator="equal">
      <formula>1</formula>
    </cfRule>
    <cfRule type="cellIs" dxfId="38" priority="16" operator="equal">
      <formula>0</formula>
    </cfRule>
  </conditionalFormatting>
  <conditionalFormatting sqref="I24">
    <cfRule type="cellIs" dxfId="37" priority="13" operator="equal">
      <formula>1</formula>
    </cfRule>
    <cfRule type="cellIs" dxfId="36" priority="14" operator="equal">
      <formula>0</formula>
    </cfRule>
  </conditionalFormatting>
  <conditionalFormatting sqref="I25">
    <cfRule type="cellIs" dxfId="35" priority="11" operator="equal">
      <formula>1</formula>
    </cfRule>
    <cfRule type="cellIs" dxfId="34" priority="12" operator="equal">
      <formula>0</formula>
    </cfRule>
  </conditionalFormatting>
  <conditionalFormatting sqref="E27:F27">
    <cfRule type="cellIs" dxfId="33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13" sqref="C13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  <col min="10" max="10" width="10.83203125" customWidth="1"/>
  </cols>
  <sheetData>
    <row r="1" spans="1:9">
      <c r="A1" s="52"/>
      <c r="B1" s="52"/>
      <c r="C1" s="52"/>
      <c r="D1" s="52"/>
      <c r="E1" s="52"/>
      <c r="F1" s="52"/>
      <c r="G1" s="52"/>
    </row>
    <row r="2" spans="1:9" ht="18" customHeight="1">
      <c r="A2" s="52"/>
      <c r="B2" s="51" t="s">
        <v>56</v>
      </c>
      <c r="C2" s="51"/>
      <c r="D2" s="51"/>
      <c r="E2" s="51"/>
      <c r="F2" s="51"/>
      <c r="G2" s="52"/>
    </row>
    <row r="3" spans="1:9" ht="38" customHeight="1">
      <c r="A3" s="52"/>
      <c r="B3" s="10" t="s">
        <v>28</v>
      </c>
      <c r="C3" s="10" t="s">
        <v>29</v>
      </c>
      <c r="D3" s="15" t="s">
        <v>90</v>
      </c>
      <c r="E3" s="15" t="s">
        <v>63</v>
      </c>
      <c r="F3" s="10" t="s">
        <v>62</v>
      </c>
      <c r="G3" s="52"/>
    </row>
    <row r="4" spans="1:9" s="4" customFormat="1" ht="18" customHeight="1">
      <c r="A4" s="52"/>
      <c r="B4" s="5">
        <v>1</v>
      </c>
      <c r="C4" s="140" t="s">
        <v>30</v>
      </c>
      <c r="D4" s="139" t="s">
        <v>64</v>
      </c>
      <c r="E4" s="10">
        <f t="shared" ref="E4:E6" si="0">IF(D4="YES",0.5,0)</f>
        <v>0.5</v>
      </c>
      <c r="F4" s="2" t="s">
        <v>9</v>
      </c>
      <c r="G4" s="52"/>
      <c r="I4" s="139" t="s">
        <v>64</v>
      </c>
    </row>
    <row r="5" spans="1:9" s="4" customFormat="1" ht="18" customHeight="1">
      <c r="A5" s="52"/>
      <c r="B5" s="5">
        <f>B4+1</f>
        <v>2</v>
      </c>
      <c r="C5" s="2" t="s">
        <v>83</v>
      </c>
      <c r="D5" s="50" t="s">
        <v>64</v>
      </c>
      <c r="E5" s="10">
        <f t="shared" si="0"/>
        <v>0.5</v>
      </c>
      <c r="F5" s="2" t="s">
        <v>9</v>
      </c>
      <c r="G5" s="52"/>
      <c r="I5" s="50" t="s">
        <v>64</v>
      </c>
    </row>
    <row r="6" spans="1:9" s="4" customFormat="1" ht="18" customHeight="1">
      <c r="A6" s="52"/>
      <c r="B6" s="5">
        <f t="shared" ref="B6:B22" si="1">B5+1</f>
        <v>3</v>
      </c>
      <c r="C6" s="2" t="s">
        <v>42</v>
      </c>
      <c r="D6" s="50" t="s">
        <v>64</v>
      </c>
      <c r="E6" s="10">
        <f t="shared" si="0"/>
        <v>0.5</v>
      </c>
      <c r="F6" s="2" t="s">
        <v>10</v>
      </c>
      <c r="G6" s="52"/>
      <c r="I6" s="50" t="s">
        <v>64</v>
      </c>
    </row>
    <row r="7" spans="1:9" s="4" customFormat="1" ht="18" customHeight="1">
      <c r="A7" s="52"/>
      <c r="B7" s="5">
        <f t="shared" si="1"/>
        <v>4</v>
      </c>
      <c r="C7" s="49" t="s">
        <v>32</v>
      </c>
      <c r="D7" s="50" t="s">
        <v>64</v>
      </c>
      <c r="E7" s="10">
        <f>IF(D7="YES",0.5,0)</f>
        <v>0.5</v>
      </c>
      <c r="F7" s="2" t="s">
        <v>10</v>
      </c>
      <c r="G7" s="52"/>
      <c r="I7" s="50" t="s">
        <v>64</v>
      </c>
    </row>
    <row r="8" spans="1:9" s="4" customFormat="1" ht="18" customHeight="1">
      <c r="A8" s="52"/>
      <c r="B8" s="5">
        <f t="shared" si="1"/>
        <v>5</v>
      </c>
      <c r="C8" s="2" t="s">
        <v>84</v>
      </c>
      <c r="D8" s="50" t="s">
        <v>41</v>
      </c>
      <c r="E8" s="10">
        <f>IF(D8="NO",1,0)</f>
        <v>1</v>
      </c>
      <c r="F8" s="2" t="s">
        <v>11</v>
      </c>
      <c r="G8" s="52"/>
      <c r="I8" s="50" t="s">
        <v>41</v>
      </c>
    </row>
    <row r="9" spans="1:9" s="4" customFormat="1" ht="18" customHeight="1">
      <c r="A9" s="52"/>
      <c r="B9" s="5">
        <f t="shared" si="1"/>
        <v>6</v>
      </c>
      <c r="C9" s="140" t="s">
        <v>34</v>
      </c>
      <c r="D9" s="139" t="s">
        <v>64</v>
      </c>
      <c r="E9" s="10">
        <f>IF(D9="YES",1,0)</f>
        <v>1</v>
      </c>
      <c r="F9" s="2" t="s">
        <v>12</v>
      </c>
      <c r="G9" s="52"/>
      <c r="I9" s="139" t="s">
        <v>64</v>
      </c>
    </row>
    <row r="10" spans="1:9" s="4" customFormat="1" ht="18" customHeight="1">
      <c r="A10" s="52"/>
      <c r="B10" s="5">
        <f t="shared" si="1"/>
        <v>7</v>
      </c>
      <c r="C10" s="140" t="s">
        <v>33</v>
      </c>
      <c r="D10" s="139" t="s">
        <v>64</v>
      </c>
      <c r="E10" s="10">
        <f>IF(D10="YES",1,0)</f>
        <v>1</v>
      </c>
      <c r="F10" s="2" t="s">
        <v>13</v>
      </c>
      <c r="G10" s="52"/>
      <c r="I10" s="139" t="s">
        <v>64</v>
      </c>
    </row>
    <row r="11" spans="1:9" s="4" customFormat="1" ht="18" customHeight="1">
      <c r="A11" s="52"/>
      <c r="B11" s="5">
        <f t="shared" si="1"/>
        <v>8</v>
      </c>
      <c r="C11" s="140" t="s">
        <v>44</v>
      </c>
      <c r="D11" s="139" t="s">
        <v>64</v>
      </c>
      <c r="E11" s="10">
        <f>IF(D11="YES",1,0)</f>
        <v>1</v>
      </c>
      <c r="F11" s="2" t="s">
        <v>14</v>
      </c>
      <c r="G11" s="52"/>
      <c r="I11" s="139" t="s">
        <v>64</v>
      </c>
    </row>
    <row r="12" spans="1:9" s="4" customFormat="1" ht="18" customHeight="1">
      <c r="A12" s="52"/>
      <c r="B12" s="5">
        <f t="shared" si="1"/>
        <v>9</v>
      </c>
      <c r="C12" s="2" t="s">
        <v>71</v>
      </c>
      <c r="D12" s="50" t="s">
        <v>41</v>
      </c>
      <c r="E12" s="10">
        <f>IF(D12="NO",1,0)</f>
        <v>1</v>
      </c>
      <c r="F12" s="2" t="s">
        <v>43</v>
      </c>
      <c r="G12" s="52"/>
      <c r="I12" s="50" t="s">
        <v>41</v>
      </c>
    </row>
    <row r="13" spans="1:9" s="4" customFormat="1" ht="18" customHeight="1">
      <c r="A13" s="52"/>
      <c r="B13" s="5">
        <f t="shared" si="1"/>
        <v>10</v>
      </c>
      <c r="C13" s="2" t="s">
        <v>70</v>
      </c>
      <c r="D13" s="50" t="s">
        <v>96</v>
      </c>
      <c r="E13" s="10">
        <f>IF(D13="YES",1,0)</f>
        <v>0</v>
      </c>
      <c r="F13" s="2" t="s">
        <v>16</v>
      </c>
      <c r="G13" s="52"/>
      <c r="I13" s="50" t="s">
        <v>64</v>
      </c>
    </row>
    <row r="14" spans="1:9" s="4" customFormat="1" ht="18" customHeight="1">
      <c r="A14" s="52"/>
      <c r="B14" s="5">
        <f t="shared" si="1"/>
        <v>11</v>
      </c>
      <c r="C14" s="141" t="s">
        <v>35</v>
      </c>
      <c r="D14" s="139" t="s">
        <v>64</v>
      </c>
      <c r="E14" s="10">
        <f>IF(D14="YES",0.5,0)</f>
        <v>0.5</v>
      </c>
      <c r="F14" s="2" t="s">
        <v>27</v>
      </c>
      <c r="G14" s="52"/>
      <c r="I14" s="139" t="s">
        <v>64</v>
      </c>
    </row>
    <row r="15" spans="1:9" s="4" customFormat="1" ht="18" customHeight="1">
      <c r="A15" s="52"/>
      <c r="B15" s="5">
        <f t="shared" si="1"/>
        <v>12</v>
      </c>
      <c r="C15" s="140" t="s">
        <v>31</v>
      </c>
      <c r="D15" s="139" t="s">
        <v>64</v>
      </c>
      <c r="E15" s="10">
        <f>IF(D15="YES",0.5,0)</f>
        <v>0.5</v>
      </c>
      <c r="F15" s="2" t="s">
        <v>27</v>
      </c>
      <c r="G15" s="52"/>
      <c r="I15" s="139" t="s">
        <v>64</v>
      </c>
    </row>
    <row r="16" spans="1:9" s="4" customFormat="1" ht="18" customHeight="1">
      <c r="A16" s="52"/>
      <c r="B16" s="5">
        <f t="shared" si="1"/>
        <v>13</v>
      </c>
      <c r="C16" s="2" t="s">
        <v>37</v>
      </c>
      <c r="D16" s="50" t="s">
        <v>64</v>
      </c>
      <c r="E16" s="10">
        <f>IF(D16="YES",1,0)</f>
        <v>1</v>
      </c>
      <c r="F16" s="2" t="s">
        <v>25</v>
      </c>
      <c r="G16" s="52"/>
      <c r="I16" s="50" t="s">
        <v>64</v>
      </c>
    </row>
    <row r="17" spans="1:9" s="4" customFormat="1" ht="18" customHeight="1">
      <c r="A17" s="52"/>
      <c r="B17" s="5">
        <f t="shared" si="1"/>
        <v>14</v>
      </c>
      <c r="C17" s="140" t="s">
        <v>36</v>
      </c>
      <c r="D17" s="139" t="s">
        <v>64</v>
      </c>
      <c r="E17" s="10">
        <f>IF(D17="YES",1,0)</f>
        <v>1</v>
      </c>
      <c r="F17" s="2" t="s">
        <v>26</v>
      </c>
      <c r="G17" s="52"/>
      <c r="I17" s="139" t="s">
        <v>64</v>
      </c>
    </row>
    <row r="18" spans="1:9" s="4" customFormat="1" ht="18" customHeight="1">
      <c r="A18" s="52"/>
      <c r="B18" s="5">
        <f t="shared" si="1"/>
        <v>15</v>
      </c>
      <c r="C18" s="2" t="s">
        <v>82</v>
      </c>
      <c r="D18" s="50" t="s">
        <v>41</v>
      </c>
      <c r="E18" s="10">
        <f>IF(D18="NO",1,0)</f>
        <v>1</v>
      </c>
      <c r="F18" s="2" t="s">
        <v>18</v>
      </c>
      <c r="G18" s="52"/>
      <c r="I18" s="50" t="s">
        <v>41</v>
      </c>
    </row>
    <row r="19" spans="1:9" s="4" customFormat="1" ht="18" customHeight="1">
      <c r="A19" s="52"/>
      <c r="B19" s="5">
        <f t="shared" si="1"/>
        <v>16</v>
      </c>
      <c r="C19" s="140" t="s">
        <v>45</v>
      </c>
      <c r="D19" s="139" t="s">
        <v>64</v>
      </c>
      <c r="E19" s="10">
        <f>IF(D19="YES",1,0)</f>
        <v>1</v>
      </c>
      <c r="F19" s="2" t="s">
        <v>19</v>
      </c>
      <c r="G19" s="52"/>
      <c r="I19" s="139" t="s">
        <v>64</v>
      </c>
    </row>
    <row r="20" spans="1:9" s="4" customFormat="1" ht="18" customHeight="1">
      <c r="A20" s="52"/>
      <c r="B20" s="5">
        <f t="shared" si="1"/>
        <v>17</v>
      </c>
      <c r="C20" s="140" t="s">
        <v>38</v>
      </c>
      <c r="D20" s="139" t="s">
        <v>64</v>
      </c>
      <c r="E20" s="10">
        <f>IF(D20="YES",1,0)</f>
        <v>1</v>
      </c>
      <c r="F20" s="2" t="s">
        <v>20</v>
      </c>
      <c r="G20" s="52"/>
      <c r="I20" s="139" t="s">
        <v>64</v>
      </c>
    </row>
    <row r="21" spans="1:9" s="4" customFormat="1" ht="18" customHeight="1">
      <c r="A21" s="52"/>
      <c r="B21" s="5">
        <f t="shared" si="1"/>
        <v>18</v>
      </c>
      <c r="C21" s="140" t="s">
        <v>39</v>
      </c>
      <c r="D21" s="139" t="s">
        <v>41</v>
      </c>
      <c r="E21" s="10">
        <f>IF(D21="NO",1,0)</f>
        <v>1</v>
      </c>
      <c r="F21" s="2" t="s">
        <v>21</v>
      </c>
      <c r="G21" s="52"/>
      <c r="I21" s="139" t="s">
        <v>41</v>
      </c>
    </row>
    <row r="22" spans="1:9" s="4" customFormat="1" ht="18" customHeight="1">
      <c r="A22" s="52"/>
      <c r="B22" s="5">
        <f t="shared" si="1"/>
        <v>19</v>
      </c>
      <c r="C22" s="140" t="s">
        <v>40</v>
      </c>
      <c r="D22" s="139" t="s">
        <v>41</v>
      </c>
      <c r="E22" s="10">
        <f>IF(D22="NO",1,0)</f>
        <v>1</v>
      </c>
      <c r="F22" s="2" t="s">
        <v>22</v>
      </c>
      <c r="G22" s="52"/>
      <c r="I22" s="139" t="s">
        <v>41</v>
      </c>
    </row>
    <row r="23" spans="1:9" ht="5" customHeight="1">
      <c r="A23" s="52"/>
      <c r="G23" s="52"/>
    </row>
    <row r="24" spans="1:9">
      <c r="A24" s="52"/>
      <c r="B24" s="52"/>
      <c r="C24" s="52"/>
      <c r="D24" s="52"/>
      <c r="E24" s="52"/>
      <c r="F24" s="52"/>
      <c r="G24" s="52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ignoredErrors>
    <ignoredError sqref="E4:E11 E13:E17 E19:E22" emptyCellReference="1"/>
    <ignoredError sqref="E12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D9" sqref="D9"/>
    </sheetView>
  </sheetViews>
  <sheetFormatPr baseColWidth="10" defaultRowHeight="15" x14ac:dyDescent="0"/>
  <sheetData>
    <row r="1" spans="1:4">
      <c r="A1">
        <v>1</v>
      </c>
      <c r="B1">
        <v>73</v>
      </c>
    </row>
    <row r="2" spans="1:4">
      <c r="A2">
        <f>A1+1</f>
        <v>2</v>
      </c>
      <c r="B2">
        <v>85</v>
      </c>
    </row>
    <row r="3" spans="1:4">
      <c r="A3">
        <f t="shared" ref="A3:A50" si="0">A2+1</f>
        <v>3</v>
      </c>
      <c r="B3">
        <v>95</v>
      </c>
    </row>
    <row r="4" spans="1:4">
      <c r="A4">
        <f t="shared" si="0"/>
        <v>4</v>
      </c>
      <c r="B4">
        <v>93</v>
      </c>
    </row>
    <row r="5" spans="1:4">
      <c r="A5">
        <f t="shared" si="0"/>
        <v>5</v>
      </c>
      <c r="B5">
        <v>85</v>
      </c>
    </row>
    <row r="6" spans="1:4">
      <c r="A6">
        <f t="shared" si="0"/>
        <v>6</v>
      </c>
      <c r="B6">
        <v>99</v>
      </c>
    </row>
    <row r="7" spans="1:4">
      <c r="A7">
        <f t="shared" si="0"/>
        <v>7</v>
      </c>
      <c r="B7">
        <v>91</v>
      </c>
    </row>
    <row r="8" spans="1:4">
      <c r="A8">
        <f t="shared" si="0"/>
        <v>8</v>
      </c>
      <c r="B8">
        <v>93</v>
      </c>
    </row>
    <row r="9" spans="1:4">
      <c r="A9">
        <f t="shared" si="0"/>
        <v>9</v>
      </c>
      <c r="B9">
        <v>100</v>
      </c>
      <c r="D9">
        <v>8</v>
      </c>
    </row>
    <row r="10" spans="1:4">
      <c r="A10">
        <f t="shared" si="0"/>
        <v>10</v>
      </c>
      <c r="B10">
        <v>71</v>
      </c>
      <c r="D10" t="s">
        <v>95</v>
      </c>
    </row>
    <row r="11" spans="1:4">
      <c r="A11">
        <f t="shared" si="0"/>
        <v>11</v>
      </c>
      <c r="B11">
        <v>95</v>
      </c>
      <c r="D11">
        <v>8</v>
      </c>
    </row>
    <row r="12" spans="1:4">
      <c r="A12">
        <f t="shared" si="0"/>
        <v>12</v>
      </c>
      <c r="B12">
        <v>88</v>
      </c>
      <c r="D12">
        <v>7</v>
      </c>
    </row>
    <row r="13" spans="1:4">
      <c r="A13">
        <f t="shared" si="0"/>
        <v>13</v>
      </c>
      <c r="B13">
        <v>84</v>
      </c>
      <c r="D13" t="s">
        <v>95</v>
      </c>
    </row>
    <row r="14" spans="1:4">
      <c r="A14">
        <f t="shared" si="0"/>
        <v>14</v>
      </c>
      <c r="B14">
        <v>73</v>
      </c>
    </row>
    <row r="15" spans="1:4">
      <c r="A15">
        <f t="shared" si="0"/>
        <v>15</v>
      </c>
      <c r="B15">
        <v>85</v>
      </c>
      <c r="D15">
        <f>AVERAGE(D9:D13)</f>
        <v>7.666666666666667</v>
      </c>
    </row>
    <row r="16" spans="1:4">
      <c r="A16">
        <f t="shared" si="0"/>
        <v>16</v>
      </c>
      <c r="B16">
        <v>93</v>
      </c>
    </row>
    <row r="17" spans="1:2">
      <c r="A17">
        <f t="shared" si="0"/>
        <v>17</v>
      </c>
      <c r="B17">
        <v>93</v>
      </c>
    </row>
    <row r="18" spans="1:2">
      <c r="A18">
        <f t="shared" si="0"/>
        <v>18</v>
      </c>
      <c r="B18">
        <v>85</v>
      </c>
    </row>
    <row r="19" spans="1:2">
      <c r="A19">
        <f t="shared" si="0"/>
        <v>19</v>
      </c>
      <c r="B19">
        <v>84</v>
      </c>
    </row>
    <row r="20" spans="1:2">
      <c r="A20">
        <f t="shared" si="0"/>
        <v>20</v>
      </c>
      <c r="B20">
        <v>91</v>
      </c>
    </row>
    <row r="21" spans="1:2">
      <c r="A21">
        <f t="shared" si="0"/>
        <v>21</v>
      </c>
      <c r="B21">
        <v>93</v>
      </c>
    </row>
    <row r="22" spans="1:2">
      <c r="A22">
        <f t="shared" si="0"/>
        <v>22</v>
      </c>
      <c r="B22" s="142">
        <v>84</v>
      </c>
    </row>
    <row r="23" spans="1:2">
      <c r="A23">
        <f t="shared" si="0"/>
        <v>23</v>
      </c>
      <c r="B23">
        <v>71</v>
      </c>
    </row>
    <row r="24" spans="1:2">
      <c r="A24">
        <f t="shared" si="0"/>
        <v>24</v>
      </c>
      <c r="B24">
        <v>95</v>
      </c>
    </row>
    <row r="25" spans="1:2">
      <c r="A25">
        <f t="shared" si="0"/>
        <v>25</v>
      </c>
      <c r="B25">
        <v>88</v>
      </c>
    </row>
    <row r="26" spans="1:2">
      <c r="A26">
        <f t="shared" si="0"/>
        <v>26</v>
      </c>
      <c r="B26">
        <v>85</v>
      </c>
    </row>
    <row r="27" spans="1:2">
      <c r="A27">
        <f t="shared" si="0"/>
        <v>27</v>
      </c>
      <c r="B27">
        <v>73</v>
      </c>
    </row>
    <row r="28" spans="1:2">
      <c r="A28">
        <f t="shared" si="0"/>
        <v>28</v>
      </c>
      <c r="B28">
        <v>85</v>
      </c>
    </row>
    <row r="29" spans="1:2">
      <c r="A29">
        <f t="shared" si="0"/>
        <v>29</v>
      </c>
      <c r="B29">
        <v>93</v>
      </c>
    </row>
    <row r="30" spans="1:2">
      <c r="A30">
        <f t="shared" si="0"/>
        <v>30</v>
      </c>
      <c r="B30">
        <v>93</v>
      </c>
    </row>
    <row r="31" spans="1:2">
      <c r="A31">
        <f t="shared" si="0"/>
        <v>31</v>
      </c>
      <c r="B31">
        <v>85</v>
      </c>
    </row>
    <row r="32" spans="1:2">
      <c r="A32">
        <f t="shared" si="0"/>
        <v>32</v>
      </c>
      <c r="B32">
        <v>99</v>
      </c>
    </row>
    <row r="33" spans="1:2">
      <c r="A33">
        <f t="shared" si="0"/>
        <v>33</v>
      </c>
      <c r="B33">
        <v>91</v>
      </c>
    </row>
    <row r="34" spans="1:2">
      <c r="A34">
        <f t="shared" si="0"/>
        <v>34</v>
      </c>
      <c r="B34">
        <v>93</v>
      </c>
    </row>
    <row r="35" spans="1:2">
      <c r="A35">
        <f t="shared" si="0"/>
        <v>35</v>
      </c>
      <c r="B35">
        <v>100</v>
      </c>
    </row>
    <row r="36" spans="1:2">
      <c r="A36">
        <f t="shared" si="0"/>
        <v>36</v>
      </c>
      <c r="B36">
        <v>88</v>
      </c>
    </row>
    <row r="37" spans="1:2">
      <c r="A37">
        <f t="shared" si="0"/>
        <v>37</v>
      </c>
      <c r="B37">
        <v>95</v>
      </c>
    </row>
    <row r="38" spans="1:2">
      <c r="A38">
        <f t="shared" si="0"/>
        <v>38</v>
      </c>
      <c r="B38">
        <v>88</v>
      </c>
    </row>
    <row r="39" spans="1:2">
      <c r="A39">
        <f t="shared" si="0"/>
        <v>39</v>
      </c>
      <c r="B39">
        <v>84</v>
      </c>
    </row>
    <row r="40" spans="1:2">
      <c r="A40">
        <f t="shared" si="0"/>
        <v>40</v>
      </c>
      <c r="B40">
        <v>93</v>
      </c>
    </row>
    <row r="41" spans="1:2">
      <c r="A41">
        <f t="shared" si="0"/>
        <v>41</v>
      </c>
      <c r="B41">
        <v>85</v>
      </c>
    </row>
    <row r="42" spans="1:2">
      <c r="A42">
        <f t="shared" si="0"/>
        <v>42</v>
      </c>
      <c r="B42">
        <v>93</v>
      </c>
    </row>
    <row r="43" spans="1:2">
      <c r="A43">
        <f t="shared" si="0"/>
        <v>43</v>
      </c>
      <c r="B43">
        <v>93</v>
      </c>
    </row>
    <row r="44" spans="1:2">
      <c r="A44">
        <f t="shared" si="0"/>
        <v>44</v>
      </c>
      <c r="B44">
        <v>85</v>
      </c>
    </row>
    <row r="45" spans="1:2">
      <c r="A45">
        <f t="shared" si="0"/>
        <v>45</v>
      </c>
      <c r="B45">
        <v>99</v>
      </c>
    </row>
    <row r="46" spans="1:2">
      <c r="A46">
        <f t="shared" si="0"/>
        <v>46</v>
      </c>
      <c r="B46">
        <v>91</v>
      </c>
    </row>
    <row r="47" spans="1:2">
      <c r="A47">
        <f t="shared" si="0"/>
        <v>47</v>
      </c>
      <c r="B47">
        <v>93</v>
      </c>
    </row>
    <row r="48" spans="1:2">
      <c r="A48">
        <f t="shared" si="0"/>
        <v>48</v>
      </c>
      <c r="B48">
        <v>85</v>
      </c>
    </row>
    <row r="49" spans="1:2">
      <c r="A49">
        <f t="shared" si="0"/>
        <v>49</v>
      </c>
      <c r="B49">
        <v>71</v>
      </c>
    </row>
    <row r="50" spans="1:2">
      <c r="A50">
        <f t="shared" si="0"/>
        <v>50</v>
      </c>
      <c r="B50">
        <v>95</v>
      </c>
    </row>
    <row r="51" spans="1:2">
      <c r="B51">
        <f>AVERAGE(B1:B50)</f>
        <v>88.44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8" sqref="D18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9">
      <c r="A1" s="52"/>
      <c r="B1" s="52"/>
      <c r="C1" s="52"/>
      <c r="D1" s="52"/>
      <c r="E1" s="52"/>
      <c r="F1" s="52"/>
      <c r="G1" s="52"/>
    </row>
    <row r="2" spans="1:9" ht="24" customHeight="1">
      <c r="A2" s="52"/>
      <c r="B2" s="105" t="s">
        <v>75</v>
      </c>
      <c r="C2" s="105"/>
      <c r="D2" s="105"/>
      <c r="E2" s="105"/>
      <c r="F2" s="105"/>
      <c r="G2" s="52"/>
    </row>
    <row r="3" spans="1:9" ht="30">
      <c r="A3" s="52"/>
      <c r="B3" s="15" t="s">
        <v>28</v>
      </c>
      <c r="C3" s="15" t="s">
        <v>29</v>
      </c>
      <c r="D3" s="15" t="s">
        <v>90</v>
      </c>
      <c r="E3" s="15" t="s">
        <v>63</v>
      </c>
      <c r="F3" s="15" t="s">
        <v>62</v>
      </c>
      <c r="G3" s="52"/>
    </row>
    <row r="4" spans="1:9" s="4" customFormat="1" ht="17" customHeight="1">
      <c r="A4" s="52"/>
      <c r="B4" s="5">
        <v>1</v>
      </c>
      <c r="C4" s="2" t="s">
        <v>92</v>
      </c>
      <c r="D4" s="5" t="s">
        <v>64</v>
      </c>
      <c r="E4" s="10">
        <f>IF(D4="YES",1,0)</f>
        <v>1</v>
      </c>
      <c r="F4" s="2" t="s">
        <v>9</v>
      </c>
      <c r="G4" s="52"/>
      <c r="I4" s="50" t="s">
        <v>64</v>
      </c>
    </row>
    <row r="5" spans="1:9" s="4" customFormat="1" ht="17" customHeight="1">
      <c r="A5" s="52"/>
      <c r="B5" s="5">
        <f>B4+1</f>
        <v>2</v>
      </c>
      <c r="C5" s="2" t="s">
        <v>48</v>
      </c>
      <c r="D5" s="5" t="s">
        <v>64</v>
      </c>
      <c r="E5" s="10">
        <f>IF(D5="YES",0.25,0)</f>
        <v>0.25</v>
      </c>
      <c r="F5" s="2" t="s">
        <v>10</v>
      </c>
      <c r="G5" s="52"/>
      <c r="I5" s="50" t="s">
        <v>64</v>
      </c>
    </row>
    <row r="6" spans="1:9" s="4" customFormat="1" ht="17" customHeight="1">
      <c r="A6" s="52"/>
      <c r="B6" s="5">
        <f t="shared" ref="B6:B28" si="0">B5+1</f>
        <v>3</v>
      </c>
      <c r="C6" s="2" t="s">
        <v>47</v>
      </c>
      <c r="D6" s="5" t="s">
        <v>64</v>
      </c>
      <c r="E6" s="10">
        <f t="shared" ref="E6:E8" si="1">IF(D6="YES",0.25,0)</f>
        <v>0.25</v>
      </c>
      <c r="F6" s="2" t="s">
        <v>10</v>
      </c>
      <c r="G6" s="52"/>
      <c r="I6" s="50" t="s">
        <v>64</v>
      </c>
    </row>
    <row r="7" spans="1:9" s="4" customFormat="1" ht="17" customHeight="1">
      <c r="A7" s="52"/>
      <c r="B7" s="5">
        <f t="shared" si="0"/>
        <v>4</v>
      </c>
      <c r="C7" s="2" t="s">
        <v>46</v>
      </c>
      <c r="D7" s="5" t="s">
        <v>64</v>
      </c>
      <c r="E7" s="10">
        <f t="shared" si="1"/>
        <v>0.25</v>
      </c>
      <c r="F7" s="2" t="s">
        <v>10</v>
      </c>
      <c r="G7" s="52"/>
      <c r="I7" s="50" t="s">
        <v>64</v>
      </c>
    </row>
    <row r="8" spans="1:9" s="4" customFormat="1" ht="17" customHeight="1">
      <c r="A8" s="52"/>
      <c r="B8" s="5">
        <f t="shared" si="0"/>
        <v>5</v>
      </c>
      <c r="C8" s="2" t="s">
        <v>85</v>
      </c>
      <c r="D8" s="5" t="s">
        <v>64</v>
      </c>
      <c r="E8" s="10">
        <f t="shared" si="1"/>
        <v>0.25</v>
      </c>
      <c r="F8" s="2" t="s">
        <v>10</v>
      </c>
      <c r="G8" s="52"/>
      <c r="I8" s="50" t="s">
        <v>64</v>
      </c>
    </row>
    <row r="9" spans="1:9" s="4" customFormat="1" ht="17" customHeight="1">
      <c r="A9" s="52"/>
      <c r="B9" s="5">
        <f t="shared" si="0"/>
        <v>6</v>
      </c>
      <c r="C9" s="2" t="s">
        <v>93</v>
      </c>
      <c r="D9" s="5" t="s">
        <v>64</v>
      </c>
      <c r="E9" s="10">
        <f>IF(D9="YES",1,0)</f>
        <v>1</v>
      </c>
      <c r="F9" s="2" t="s">
        <v>11</v>
      </c>
      <c r="G9" s="52"/>
      <c r="I9" s="50" t="s">
        <v>64</v>
      </c>
    </row>
    <row r="10" spans="1:9" s="4" customFormat="1" ht="17" customHeight="1">
      <c r="A10" s="52"/>
      <c r="B10" s="5">
        <f t="shared" si="0"/>
        <v>7</v>
      </c>
      <c r="C10" s="2" t="s">
        <v>53</v>
      </c>
      <c r="D10" s="5" t="s">
        <v>64</v>
      </c>
      <c r="E10" s="10">
        <f>IF(D10="YES",1,0)</f>
        <v>1</v>
      </c>
      <c r="F10" s="2" t="s">
        <v>12</v>
      </c>
      <c r="G10" s="52"/>
      <c r="I10" s="50" t="s">
        <v>64</v>
      </c>
    </row>
    <row r="11" spans="1:9" s="4" customFormat="1" ht="17" customHeight="1">
      <c r="A11" s="52"/>
      <c r="B11" s="5">
        <f t="shared" si="0"/>
        <v>8</v>
      </c>
      <c r="C11" s="2" t="s">
        <v>54</v>
      </c>
      <c r="D11" s="5" t="s">
        <v>64</v>
      </c>
      <c r="E11" s="10">
        <f>IF(D11="YES",1,0)</f>
        <v>1</v>
      </c>
      <c r="F11" s="2" t="s">
        <v>13</v>
      </c>
      <c r="G11" s="52"/>
      <c r="I11" s="50" t="s">
        <v>64</v>
      </c>
    </row>
    <row r="12" spans="1:9" s="4" customFormat="1" ht="17" customHeight="1">
      <c r="A12" s="52"/>
      <c r="B12" s="5">
        <f t="shared" si="0"/>
        <v>9</v>
      </c>
      <c r="C12" s="2" t="s">
        <v>55</v>
      </c>
      <c r="D12" s="5" t="s">
        <v>64</v>
      </c>
      <c r="E12" s="10">
        <f>IF(D12="YES",1,0)</f>
        <v>1</v>
      </c>
      <c r="F12" s="2" t="s">
        <v>14</v>
      </c>
      <c r="G12" s="52"/>
      <c r="I12" s="50" t="s">
        <v>64</v>
      </c>
    </row>
    <row r="13" spans="1:9" s="4" customFormat="1" ht="17" customHeight="1">
      <c r="A13" s="52"/>
      <c r="B13" s="5">
        <f t="shared" si="0"/>
        <v>10</v>
      </c>
      <c r="C13" s="2" t="s">
        <v>73</v>
      </c>
      <c r="D13" s="5" t="s">
        <v>64</v>
      </c>
      <c r="E13" s="10">
        <f>IF(D13="YES",0.2,0)</f>
        <v>0.2</v>
      </c>
      <c r="F13" s="2" t="s">
        <v>43</v>
      </c>
      <c r="G13" s="52"/>
      <c r="I13" s="50" t="s">
        <v>64</v>
      </c>
    </row>
    <row r="14" spans="1:9" s="4" customFormat="1" ht="17" customHeight="1">
      <c r="A14" s="52"/>
      <c r="B14" s="5">
        <f t="shared" si="0"/>
        <v>11</v>
      </c>
      <c r="C14" s="2" t="s">
        <v>76</v>
      </c>
      <c r="D14" s="5" t="s">
        <v>64</v>
      </c>
      <c r="E14" s="10">
        <f t="shared" ref="E14:E17" si="2">IF(D14="YES",0.2,0)</f>
        <v>0.2</v>
      </c>
      <c r="F14" s="2" t="s">
        <v>43</v>
      </c>
      <c r="G14" s="52"/>
      <c r="I14" s="50" t="s">
        <v>64</v>
      </c>
    </row>
    <row r="15" spans="1:9" s="4" customFormat="1" ht="17" customHeight="1">
      <c r="A15" s="52"/>
      <c r="B15" s="5">
        <f t="shared" si="0"/>
        <v>12</v>
      </c>
      <c r="C15" s="2" t="s">
        <v>77</v>
      </c>
      <c r="D15" s="5" t="s">
        <v>64</v>
      </c>
      <c r="E15" s="10">
        <f t="shared" si="2"/>
        <v>0.2</v>
      </c>
      <c r="F15" s="2" t="s">
        <v>43</v>
      </c>
      <c r="G15" s="52"/>
      <c r="I15" s="50" t="s">
        <v>64</v>
      </c>
    </row>
    <row r="16" spans="1:9" s="4" customFormat="1" ht="17" customHeight="1">
      <c r="A16" s="52"/>
      <c r="B16" s="5">
        <f t="shared" si="0"/>
        <v>13</v>
      </c>
      <c r="C16" s="2" t="s">
        <v>78</v>
      </c>
      <c r="D16" s="5" t="s">
        <v>64</v>
      </c>
      <c r="E16" s="10">
        <f t="shared" si="2"/>
        <v>0.2</v>
      </c>
      <c r="F16" s="2" t="s">
        <v>43</v>
      </c>
      <c r="G16" s="52"/>
      <c r="I16" s="50" t="s">
        <v>64</v>
      </c>
    </row>
    <row r="17" spans="1:9" s="4" customFormat="1" ht="17" customHeight="1">
      <c r="A17" s="52"/>
      <c r="B17" s="5">
        <f t="shared" si="0"/>
        <v>14</v>
      </c>
      <c r="C17" s="2" t="s">
        <v>94</v>
      </c>
      <c r="D17" s="5" t="s">
        <v>64</v>
      </c>
      <c r="E17" s="10">
        <f t="shared" si="2"/>
        <v>0.2</v>
      </c>
      <c r="F17" s="2" t="s">
        <v>43</v>
      </c>
      <c r="G17" s="52"/>
      <c r="I17" s="50" t="s">
        <v>64</v>
      </c>
    </row>
    <row r="18" spans="1:9" s="4" customFormat="1" ht="17" customHeight="1">
      <c r="A18" s="52"/>
      <c r="B18" s="5">
        <f t="shared" si="0"/>
        <v>15</v>
      </c>
      <c r="C18" s="2" t="s">
        <v>79</v>
      </c>
      <c r="D18" s="5" t="s">
        <v>41</v>
      </c>
      <c r="E18" s="10">
        <f>IF(D18="YES",0.5,0)</f>
        <v>0</v>
      </c>
      <c r="F18" s="2" t="s">
        <v>16</v>
      </c>
      <c r="G18" s="52"/>
      <c r="I18" s="50" t="s">
        <v>64</v>
      </c>
    </row>
    <row r="19" spans="1:9" s="4" customFormat="1" ht="17" customHeight="1">
      <c r="A19" s="52"/>
      <c r="B19" s="5">
        <f t="shared" si="0"/>
        <v>16</v>
      </c>
      <c r="C19" s="2" t="s">
        <v>80</v>
      </c>
      <c r="D19" s="5" t="s">
        <v>64</v>
      </c>
      <c r="E19" s="10">
        <f t="shared" ref="E19:E21" si="3">IF(D19="YES",0.5,0)</f>
        <v>0.5</v>
      </c>
      <c r="F19" s="2" t="s">
        <v>16</v>
      </c>
      <c r="G19" s="52"/>
      <c r="I19" s="50" t="s">
        <v>64</v>
      </c>
    </row>
    <row r="20" spans="1:9" s="4" customFormat="1" ht="17" customHeight="1">
      <c r="A20" s="52"/>
      <c r="B20" s="5">
        <f t="shared" si="0"/>
        <v>17</v>
      </c>
      <c r="C20" s="2" t="s">
        <v>49</v>
      </c>
      <c r="D20" s="5" t="s">
        <v>64</v>
      </c>
      <c r="E20" s="10">
        <f t="shared" si="3"/>
        <v>0.5</v>
      </c>
      <c r="F20" s="2" t="s">
        <v>27</v>
      </c>
      <c r="G20" s="52"/>
      <c r="I20" s="50" t="s">
        <v>64</v>
      </c>
    </row>
    <row r="21" spans="1:9" s="4" customFormat="1" ht="17" customHeight="1">
      <c r="A21" s="52"/>
      <c r="B21" s="5">
        <f t="shared" si="0"/>
        <v>18</v>
      </c>
      <c r="C21" s="2" t="s">
        <v>50</v>
      </c>
      <c r="D21" s="5" t="s">
        <v>64</v>
      </c>
      <c r="E21" s="10">
        <f t="shared" si="3"/>
        <v>0.5</v>
      </c>
      <c r="F21" s="2" t="s">
        <v>27</v>
      </c>
      <c r="G21" s="52"/>
      <c r="I21" s="50" t="s">
        <v>64</v>
      </c>
    </row>
    <row r="22" spans="1:9" s="4" customFormat="1" ht="17" customHeight="1">
      <c r="A22" s="52"/>
      <c r="B22" s="5">
        <f t="shared" si="0"/>
        <v>19</v>
      </c>
      <c r="C22" s="2" t="s">
        <v>51</v>
      </c>
      <c r="D22" s="5" t="s">
        <v>64</v>
      </c>
      <c r="E22" s="10">
        <f>IF(D22="YES",1,0)</f>
        <v>1</v>
      </c>
      <c r="F22" s="2" t="s">
        <v>25</v>
      </c>
      <c r="G22" s="52"/>
      <c r="I22" s="50" t="s">
        <v>64</v>
      </c>
    </row>
    <row r="23" spans="1:9" s="4" customFormat="1" ht="17" customHeight="1">
      <c r="A23" s="52"/>
      <c r="B23" s="5">
        <f t="shared" si="0"/>
        <v>20</v>
      </c>
      <c r="C23" s="2" t="s">
        <v>52</v>
      </c>
      <c r="D23" s="5" t="s">
        <v>64</v>
      </c>
      <c r="E23" s="10">
        <f>IF(D23="YES",1,0)</f>
        <v>1</v>
      </c>
      <c r="F23" s="2" t="s">
        <v>26</v>
      </c>
      <c r="G23" s="52"/>
      <c r="I23" s="50" t="s">
        <v>64</v>
      </c>
    </row>
    <row r="24" spans="1:9" s="4" customFormat="1" ht="17" customHeight="1">
      <c r="A24" s="52"/>
      <c r="B24" s="5">
        <f t="shared" si="0"/>
        <v>21</v>
      </c>
      <c r="C24" s="2" t="s">
        <v>57</v>
      </c>
      <c r="D24" s="5" t="s">
        <v>64</v>
      </c>
      <c r="E24" s="10">
        <f>IF(D24="YES",1,0)</f>
        <v>1</v>
      </c>
      <c r="F24" s="2" t="s">
        <v>18</v>
      </c>
      <c r="G24" s="52"/>
      <c r="I24" s="50" t="s">
        <v>64</v>
      </c>
    </row>
    <row r="25" spans="1:9" s="4" customFormat="1" ht="17" customHeight="1">
      <c r="A25" s="52"/>
      <c r="B25" s="5">
        <f t="shared" si="0"/>
        <v>22</v>
      </c>
      <c r="C25" s="2" t="s">
        <v>58</v>
      </c>
      <c r="D25" s="5" t="s">
        <v>64</v>
      </c>
      <c r="E25" s="10">
        <f>IF(D25="YES",1,0)</f>
        <v>1</v>
      </c>
      <c r="F25" s="2" t="s">
        <v>19</v>
      </c>
      <c r="G25" s="52"/>
      <c r="I25" s="50" t="s">
        <v>64</v>
      </c>
    </row>
    <row r="26" spans="1:9" s="4" customFormat="1" ht="17" customHeight="1">
      <c r="A26" s="52"/>
      <c r="B26" s="5">
        <f t="shared" si="0"/>
        <v>23</v>
      </c>
      <c r="C26" s="2" t="s">
        <v>74</v>
      </c>
      <c r="D26" s="5" t="s">
        <v>64</v>
      </c>
      <c r="E26" s="10">
        <f>IF(D26="YES",1,0)</f>
        <v>1</v>
      </c>
      <c r="F26" s="2" t="s">
        <v>20</v>
      </c>
      <c r="G26" s="52"/>
      <c r="I26" s="50" t="s">
        <v>64</v>
      </c>
    </row>
    <row r="27" spans="1:9" s="4" customFormat="1" ht="17" customHeight="1">
      <c r="A27" s="52"/>
      <c r="B27" s="5">
        <f t="shared" si="0"/>
        <v>24</v>
      </c>
      <c r="C27" s="2" t="s">
        <v>81</v>
      </c>
      <c r="D27" s="5" t="s">
        <v>41</v>
      </c>
      <c r="E27" s="10">
        <f>IF(D27="NO",1,0)</f>
        <v>1</v>
      </c>
      <c r="F27" s="2" t="s">
        <v>21</v>
      </c>
      <c r="G27" s="52"/>
      <c r="I27" s="50" t="s">
        <v>41</v>
      </c>
    </row>
    <row r="28" spans="1:9" s="4" customFormat="1" ht="17" customHeight="1">
      <c r="A28" s="52"/>
      <c r="B28" s="5">
        <f t="shared" si="0"/>
        <v>25</v>
      </c>
      <c r="C28" s="2" t="s">
        <v>91</v>
      </c>
      <c r="D28" s="5" t="s">
        <v>64</v>
      </c>
      <c r="E28" s="10">
        <f>IF(D28="YES",1,0)</f>
        <v>1</v>
      </c>
      <c r="F28" s="2" t="s">
        <v>22</v>
      </c>
      <c r="G28" s="52"/>
      <c r="I28" s="50" t="s">
        <v>64</v>
      </c>
    </row>
    <row r="29" spans="1:9" s="1" customFormat="1" ht="5" customHeight="1">
      <c r="A29" s="52"/>
      <c r="F29"/>
      <c r="G29" s="52"/>
    </row>
    <row r="30" spans="1:9" s="1" customFormat="1">
      <c r="A30" s="52"/>
      <c r="B30" s="52"/>
      <c r="C30" s="52"/>
      <c r="D30" s="52"/>
      <c r="E30" s="52"/>
      <c r="F30" s="52"/>
      <c r="G30" s="52"/>
    </row>
    <row r="31" spans="1:9" s="1" customFormat="1">
      <c r="F31"/>
      <c r="G31"/>
    </row>
    <row r="32" spans="1:9" s="1" customFormat="1">
      <c r="C32"/>
      <c r="F32"/>
      <c r="G32"/>
    </row>
    <row r="33" spans="6:7" s="1" customFormat="1">
      <c r="F33"/>
      <c r="G33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tabSelected="1" workbookViewId="0">
      <selection activeCell="C5" sqref="C5:C7"/>
    </sheetView>
  </sheetViews>
  <sheetFormatPr baseColWidth="10" defaultRowHeight="15" x14ac:dyDescent="0"/>
  <cols>
    <col min="1" max="1" width="1" customWidth="1"/>
    <col min="2" max="2" width="2.33203125" customWidth="1"/>
    <col min="3" max="3" width="8.83203125" customWidth="1"/>
    <col min="4" max="4" width="14.5" customWidth="1"/>
    <col min="5" max="5" width="6" bestFit="1" customWidth="1"/>
    <col min="6" max="6" width="15" customWidth="1"/>
    <col min="7" max="7" width="6" bestFit="1" customWidth="1"/>
    <col min="8" max="8" width="16.33203125" customWidth="1"/>
    <col min="9" max="9" width="3.83203125" bestFit="1" customWidth="1"/>
    <col min="10" max="10" width="14.5" style="8" customWidth="1"/>
    <col min="11" max="11" width="3.83203125" customWidth="1"/>
    <col min="12" max="12" width="12.83203125" bestFit="1" customWidth="1"/>
    <col min="13" max="13" width="3.83203125" customWidth="1"/>
    <col min="15" max="15" width="8.5" customWidth="1"/>
    <col min="16" max="16" width="3" customWidth="1"/>
  </cols>
  <sheetData>
    <row r="1" spans="2:16" ht="5" customHeight="1" thickBot="1"/>
    <row r="2" spans="2:16" ht="15" customHeight="1" thickBot="1">
      <c r="B2" s="33"/>
      <c r="C2" s="34"/>
      <c r="D2" s="34"/>
      <c r="E2" s="34"/>
      <c r="F2" s="34"/>
      <c r="G2" s="34"/>
      <c r="H2" s="34"/>
      <c r="I2" s="34"/>
      <c r="J2" s="35"/>
      <c r="K2" s="34"/>
      <c r="L2" s="34"/>
      <c r="M2" s="34"/>
      <c r="N2" s="34"/>
      <c r="O2" s="34"/>
      <c r="P2" s="36"/>
    </row>
    <row r="3" spans="2:16" ht="22" customHeight="1">
      <c r="B3" s="37"/>
      <c r="C3" s="53" t="s">
        <v>60</v>
      </c>
      <c r="D3" s="58" t="s">
        <v>88</v>
      </c>
      <c r="E3" s="59"/>
      <c r="F3" s="56"/>
      <c r="G3" s="60">
        <f>E10/4</f>
        <v>4.75</v>
      </c>
      <c r="H3" s="60"/>
      <c r="I3" s="60">
        <f>E14/2</f>
        <v>3</v>
      </c>
      <c r="J3" s="60"/>
      <c r="K3" s="60">
        <f>E17/4</f>
        <v>1.875</v>
      </c>
      <c r="L3" s="60"/>
      <c r="M3" s="130">
        <f>E22/3</f>
        <v>3</v>
      </c>
      <c r="N3" s="131"/>
      <c r="O3" s="126" t="s">
        <v>65</v>
      </c>
      <c r="P3" s="38"/>
    </row>
    <row r="4" spans="2:16" ht="22" customHeight="1">
      <c r="B4" s="37"/>
      <c r="C4" s="54"/>
      <c r="D4" s="32" t="s">
        <v>59</v>
      </c>
      <c r="E4" s="55" t="s">
        <v>86</v>
      </c>
      <c r="F4" s="56"/>
      <c r="G4" s="57" t="s">
        <v>0</v>
      </c>
      <c r="H4" s="57"/>
      <c r="I4" s="57" t="s">
        <v>1</v>
      </c>
      <c r="J4" s="57"/>
      <c r="K4" s="57" t="s">
        <v>2</v>
      </c>
      <c r="L4" s="57"/>
      <c r="M4" s="63" t="s">
        <v>3</v>
      </c>
      <c r="N4" s="64"/>
      <c r="O4" s="127"/>
      <c r="P4" s="38"/>
    </row>
    <row r="5" spans="2:16" ht="20" customHeight="1">
      <c r="B5" s="37"/>
      <c r="C5" s="124">
        <f>(G5+K5+M5+G6+I6+K6+M7)/O5</f>
        <v>0.96739130434782605</v>
      </c>
      <c r="D5" s="112" t="s">
        <v>72</v>
      </c>
      <c r="E5" s="121" t="s">
        <v>7</v>
      </c>
      <c r="F5" s="122"/>
      <c r="G5" s="106">
        <f>G3</f>
        <v>4.75</v>
      </c>
      <c r="H5" s="106"/>
      <c r="I5" s="107">
        <v>0</v>
      </c>
      <c r="J5" s="107"/>
      <c r="K5" s="106">
        <f>K3</f>
        <v>1.875</v>
      </c>
      <c r="L5" s="106"/>
      <c r="M5" s="108">
        <f>M3</f>
        <v>3</v>
      </c>
      <c r="N5" s="109"/>
      <c r="O5" s="128">
        <v>23</v>
      </c>
      <c r="P5" s="38"/>
    </row>
    <row r="6" spans="2:16" ht="20" customHeight="1">
      <c r="B6" s="37"/>
      <c r="C6" s="124"/>
      <c r="D6" s="113"/>
      <c r="E6" s="121" t="s">
        <v>8</v>
      </c>
      <c r="F6" s="122"/>
      <c r="G6" s="123">
        <f>G3</f>
        <v>4.75</v>
      </c>
      <c r="H6" s="123" t="str">
        <f>$D$9</f>
        <v>Dimension</v>
      </c>
      <c r="I6" s="106">
        <f>I3</f>
        <v>3</v>
      </c>
      <c r="J6" s="106"/>
      <c r="K6" s="106">
        <f>K3</f>
        <v>1.875</v>
      </c>
      <c r="L6" s="106"/>
      <c r="M6" s="110">
        <v>0</v>
      </c>
      <c r="N6" s="111"/>
      <c r="O6" s="128"/>
      <c r="P6" s="38"/>
    </row>
    <row r="7" spans="2:16" ht="20" customHeight="1" thickBot="1">
      <c r="B7" s="37"/>
      <c r="C7" s="125"/>
      <c r="D7" s="114"/>
      <c r="E7" s="121" t="s">
        <v>23</v>
      </c>
      <c r="F7" s="122"/>
      <c r="G7" s="107">
        <v>0</v>
      </c>
      <c r="H7" s="107">
        <v>0</v>
      </c>
      <c r="I7" s="107">
        <v>0</v>
      </c>
      <c r="J7" s="107"/>
      <c r="K7" s="107">
        <v>0</v>
      </c>
      <c r="L7" s="107"/>
      <c r="M7" s="108">
        <f>M3</f>
        <v>3</v>
      </c>
      <c r="N7" s="109"/>
      <c r="O7" s="129"/>
      <c r="P7" s="38"/>
    </row>
    <row r="8" spans="2:16">
      <c r="B8" s="37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5"/>
      <c r="O8" s="25"/>
      <c r="P8" s="38"/>
    </row>
    <row r="9" spans="2:16" ht="20" customHeight="1">
      <c r="B9" s="37"/>
      <c r="C9" s="16" t="s">
        <v>66</v>
      </c>
      <c r="D9" s="16" t="s">
        <v>67</v>
      </c>
      <c r="E9" s="16" t="s">
        <v>68</v>
      </c>
      <c r="F9" s="16" t="s">
        <v>69</v>
      </c>
      <c r="G9" s="16" t="s">
        <v>68</v>
      </c>
      <c r="H9" s="25"/>
      <c r="I9" s="25"/>
      <c r="J9" s="26"/>
      <c r="K9" s="25"/>
      <c r="L9" s="25"/>
      <c r="M9" s="25"/>
      <c r="N9" s="25"/>
      <c r="O9" s="25"/>
      <c r="P9" s="38"/>
    </row>
    <row r="10" spans="2:16" ht="20" customHeight="1">
      <c r="B10" s="37"/>
      <c r="C10" s="137">
        <v>20</v>
      </c>
      <c r="D10" s="85" t="s">
        <v>0</v>
      </c>
      <c r="E10" s="118">
        <f>G10+G11+G12+I11+I12</f>
        <v>19</v>
      </c>
      <c r="F10" s="14" t="s">
        <v>9</v>
      </c>
      <c r="G10" s="14">
        <f>Providers_Survey!E4</f>
        <v>1</v>
      </c>
      <c r="H10" s="25"/>
      <c r="I10" s="25"/>
      <c r="J10" s="26"/>
      <c r="K10" s="25"/>
      <c r="L10" s="25"/>
      <c r="M10" s="25"/>
      <c r="N10" s="25"/>
      <c r="O10" s="25"/>
      <c r="P10" s="38"/>
    </row>
    <row r="11" spans="2:16" ht="36" customHeight="1">
      <c r="B11" s="37"/>
      <c r="C11" s="137"/>
      <c r="D11" s="86"/>
      <c r="E11" s="119"/>
      <c r="F11" s="106" t="s">
        <v>10</v>
      </c>
      <c r="G11" s="14">
        <f>Providers_Survey!E5+Providers_Survey!E6+Providers_Survey!E7+Providers_Survey!E8</f>
        <v>1</v>
      </c>
      <c r="H11" s="106" t="s">
        <v>11</v>
      </c>
      <c r="I11" s="14">
        <f>Providers_Survey!E9</f>
        <v>1</v>
      </c>
      <c r="J11" s="26"/>
      <c r="K11" s="25"/>
      <c r="L11" s="25"/>
      <c r="M11" s="25"/>
      <c r="N11" s="25"/>
      <c r="O11" s="25"/>
      <c r="P11" s="38"/>
    </row>
    <row r="12" spans="2:16" ht="25" customHeight="1">
      <c r="B12" s="37"/>
      <c r="C12" s="137"/>
      <c r="D12" s="57"/>
      <c r="E12" s="120"/>
      <c r="F12" s="106"/>
      <c r="G12" s="48">
        <f>I11+I12</f>
        <v>8.5</v>
      </c>
      <c r="H12" s="106"/>
      <c r="I12" s="48">
        <f>G14+G15+G17+G18+G19</f>
        <v>7.5</v>
      </c>
      <c r="J12" s="26"/>
      <c r="K12" s="25"/>
      <c r="L12" s="25"/>
      <c r="M12" s="25"/>
      <c r="N12" s="25"/>
      <c r="O12" s="25"/>
      <c r="P12" s="38"/>
    </row>
    <row r="13" spans="2:16" ht="10" customHeight="1">
      <c r="B13" s="37"/>
      <c r="C13" s="25"/>
      <c r="D13" s="25"/>
      <c r="E13" s="25"/>
      <c r="F13" s="25"/>
      <c r="G13" s="25"/>
      <c r="H13" s="25"/>
      <c r="I13" s="25"/>
      <c r="J13" s="26"/>
      <c r="K13" s="25"/>
      <c r="L13" s="25"/>
      <c r="M13" s="25"/>
      <c r="N13" s="25"/>
      <c r="O13" s="25"/>
      <c r="P13" s="38"/>
    </row>
    <row r="14" spans="2:16" ht="20" customHeight="1">
      <c r="B14" s="37"/>
      <c r="C14" s="137">
        <v>6</v>
      </c>
      <c r="D14" s="85" t="s">
        <v>1</v>
      </c>
      <c r="E14" s="118">
        <f>G14+G15+I14+I15+K15</f>
        <v>6</v>
      </c>
      <c r="F14" s="106" t="s">
        <v>12</v>
      </c>
      <c r="G14" s="14">
        <f>Providers_Survey!E10</f>
        <v>1</v>
      </c>
      <c r="H14" s="106" t="s">
        <v>13</v>
      </c>
      <c r="I14" s="14">
        <f>Providers_Survey!E11</f>
        <v>1</v>
      </c>
      <c r="J14" s="25"/>
      <c r="K14" s="25"/>
      <c r="L14" s="25"/>
      <c r="M14" s="25"/>
      <c r="N14" s="25"/>
      <c r="O14" s="25"/>
      <c r="P14" s="38"/>
    </row>
    <row r="15" spans="2:16" ht="34" customHeight="1">
      <c r="B15" s="37"/>
      <c r="C15" s="137"/>
      <c r="D15" s="57"/>
      <c r="E15" s="120"/>
      <c r="F15" s="106"/>
      <c r="G15" s="48">
        <f>I14+I15</f>
        <v>2</v>
      </c>
      <c r="H15" s="106"/>
      <c r="I15" s="48">
        <f>K15</f>
        <v>1</v>
      </c>
      <c r="J15" s="11" t="s">
        <v>14</v>
      </c>
      <c r="K15" s="14">
        <f>Providers_Survey!E12</f>
        <v>1</v>
      </c>
      <c r="L15" s="25"/>
      <c r="M15" s="25"/>
      <c r="N15" s="25"/>
      <c r="O15" s="25"/>
      <c r="P15" s="38"/>
    </row>
    <row r="16" spans="2:16" ht="10" customHeight="1">
      <c r="B16" s="37"/>
      <c r="C16" s="25"/>
      <c r="D16" s="25"/>
      <c r="E16" s="25"/>
      <c r="F16" s="25"/>
      <c r="G16" s="25"/>
      <c r="H16" s="25"/>
      <c r="I16" s="25"/>
      <c r="J16" s="26"/>
      <c r="K16" s="25"/>
      <c r="L16" s="25"/>
      <c r="M16" s="25"/>
      <c r="N16" s="25"/>
      <c r="O16" s="25"/>
      <c r="P16" s="38"/>
    </row>
    <row r="17" spans="2:16" ht="20" customHeight="1">
      <c r="B17" s="37"/>
      <c r="C17" s="137">
        <v>8</v>
      </c>
      <c r="D17" s="85" t="s">
        <v>2</v>
      </c>
      <c r="E17" s="118">
        <f>G17+G18+G19+I19+M19+M20</f>
        <v>7.5</v>
      </c>
      <c r="F17" s="39" t="s">
        <v>15</v>
      </c>
      <c r="G17" s="14">
        <f>Providers_Survey!E13+Providers_Survey!E14+Providers_Survey!E15+Providers_Survey!E16+Providers_Survey!E17</f>
        <v>1</v>
      </c>
      <c r="H17" s="25"/>
      <c r="I17" s="25"/>
      <c r="J17" s="26"/>
      <c r="K17" s="25"/>
      <c r="L17" s="25"/>
      <c r="M17" s="25"/>
      <c r="N17" s="25"/>
      <c r="O17" s="25"/>
      <c r="P17" s="38"/>
    </row>
    <row r="18" spans="2:16" ht="20" customHeight="1">
      <c r="B18" s="37"/>
      <c r="C18" s="137"/>
      <c r="D18" s="86"/>
      <c r="E18" s="119"/>
      <c r="F18" s="115" t="s">
        <v>16</v>
      </c>
      <c r="G18" s="14">
        <f>Providers_Survey!E18+Providers_Survey!E19</f>
        <v>0.5</v>
      </c>
      <c r="H18" s="7"/>
      <c r="I18" s="13"/>
      <c r="J18" s="26"/>
      <c r="K18" s="25"/>
      <c r="L18" s="25"/>
      <c r="M18" s="25"/>
      <c r="N18" s="25"/>
      <c r="O18" s="25"/>
      <c r="P18" s="38"/>
    </row>
    <row r="19" spans="2:16" ht="20" customHeight="1">
      <c r="B19" s="37"/>
      <c r="C19" s="137"/>
      <c r="D19" s="86"/>
      <c r="E19" s="119"/>
      <c r="F19" s="116"/>
      <c r="G19" s="96">
        <f>I19+M19+M20</f>
        <v>3</v>
      </c>
      <c r="H19" s="132" t="s">
        <v>27</v>
      </c>
      <c r="I19" s="115">
        <f>Providers_Survey!E20+Providers_Survey!E21</f>
        <v>1</v>
      </c>
      <c r="J19" s="134" t="s">
        <v>17</v>
      </c>
      <c r="K19" s="106" t="s">
        <v>25</v>
      </c>
      <c r="L19" s="106"/>
      <c r="M19" s="14">
        <f>Providers_Survey!E22</f>
        <v>1</v>
      </c>
      <c r="N19" s="25"/>
      <c r="O19" s="25"/>
      <c r="P19" s="38"/>
    </row>
    <row r="20" spans="2:16" ht="20" customHeight="1">
      <c r="B20" s="37"/>
      <c r="C20" s="137"/>
      <c r="D20" s="57"/>
      <c r="E20" s="120"/>
      <c r="F20" s="117"/>
      <c r="G20" s="97"/>
      <c r="H20" s="133"/>
      <c r="I20" s="117"/>
      <c r="J20" s="133"/>
      <c r="K20" s="106" t="s">
        <v>26</v>
      </c>
      <c r="L20" s="106"/>
      <c r="M20" s="14">
        <f>Providers_Survey!E23</f>
        <v>1</v>
      </c>
      <c r="N20" s="25"/>
      <c r="O20" s="25"/>
      <c r="P20" s="38"/>
    </row>
    <row r="21" spans="2:16" ht="10" customHeight="1">
      <c r="B21" s="37"/>
      <c r="C21" s="25"/>
      <c r="D21" s="27"/>
      <c r="E21" s="25"/>
      <c r="F21" s="25"/>
      <c r="G21" s="25"/>
      <c r="H21" s="25"/>
      <c r="I21" s="25"/>
      <c r="J21" s="26"/>
      <c r="K21" s="25"/>
      <c r="L21" s="25"/>
      <c r="M21" s="47"/>
      <c r="N21" s="25"/>
      <c r="O21" s="25"/>
      <c r="P21" s="38"/>
    </row>
    <row r="22" spans="2:16" ht="20" customHeight="1">
      <c r="B22" s="37"/>
      <c r="C22" s="137">
        <v>9</v>
      </c>
      <c r="D22" s="85" t="s">
        <v>3</v>
      </c>
      <c r="E22" s="118">
        <f>G23+G22+I22+I23+I24+I25</f>
        <v>9</v>
      </c>
      <c r="F22" s="115" t="s">
        <v>18</v>
      </c>
      <c r="G22" s="14">
        <f>Providers_Survey!E24</f>
        <v>1</v>
      </c>
      <c r="H22" s="12" t="s">
        <v>19</v>
      </c>
      <c r="I22" s="14">
        <f>Providers_Survey!E25</f>
        <v>1</v>
      </c>
      <c r="J22" s="26"/>
      <c r="K22" s="25"/>
      <c r="L22" s="25"/>
      <c r="M22" s="25"/>
      <c r="N22" s="25"/>
      <c r="O22" s="25"/>
      <c r="P22" s="38"/>
    </row>
    <row r="23" spans="2:16" ht="20" customHeight="1">
      <c r="B23" s="37"/>
      <c r="C23" s="137"/>
      <c r="D23" s="86"/>
      <c r="E23" s="119"/>
      <c r="F23" s="116"/>
      <c r="G23" s="96">
        <f>I22+I23+I24+I25</f>
        <v>4</v>
      </c>
      <c r="H23" s="12" t="s">
        <v>20</v>
      </c>
      <c r="I23" s="14">
        <f>Providers_Survey!E26</f>
        <v>1</v>
      </c>
      <c r="J23" s="26"/>
      <c r="K23" s="25"/>
      <c r="L23" s="25"/>
      <c r="M23" s="25"/>
      <c r="N23" s="25"/>
      <c r="O23" s="25"/>
      <c r="P23" s="38"/>
    </row>
    <row r="24" spans="2:16" ht="20" customHeight="1">
      <c r="B24" s="37"/>
      <c r="C24" s="137"/>
      <c r="D24" s="86"/>
      <c r="E24" s="119"/>
      <c r="F24" s="116"/>
      <c r="G24" s="138"/>
      <c r="H24" s="12" t="s">
        <v>21</v>
      </c>
      <c r="I24" s="14">
        <f>Providers_Survey!E27</f>
        <v>1</v>
      </c>
      <c r="J24" s="26"/>
      <c r="K24" s="25"/>
      <c r="L24" s="25"/>
      <c r="M24" s="25"/>
      <c r="N24" s="25"/>
      <c r="O24" s="25"/>
      <c r="P24" s="38"/>
    </row>
    <row r="25" spans="2:16" ht="20" customHeight="1">
      <c r="B25" s="37"/>
      <c r="C25" s="137"/>
      <c r="D25" s="57"/>
      <c r="E25" s="120"/>
      <c r="F25" s="117"/>
      <c r="G25" s="97"/>
      <c r="H25" s="12" t="s">
        <v>22</v>
      </c>
      <c r="I25" s="14">
        <f>Providers_Survey!E28</f>
        <v>1</v>
      </c>
      <c r="J25" s="26"/>
      <c r="K25" s="25"/>
      <c r="L25" s="25"/>
      <c r="M25" s="25"/>
      <c r="N25" s="25"/>
      <c r="O25" s="25"/>
      <c r="P25" s="38"/>
    </row>
    <row r="26" spans="2:16" ht="16" thickBot="1">
      <c r="B26" s="37"/>
      <c r="C26" s="25"/>
      <c r="D26" s="25"/>
      <c r="E26" s="25"/>
      <c r="F26" s="25"/>
      <c r="G26" s="25"/>
      <c r="H26" s="25"/>
      <c r="I26" s="25"/>
      <c r="J26" s="26"/>
      <c r="K26" s="25"/>
      <c r="L26" s="25"/>
      <c r="M26" s="25"/>
      <c r="N26" s="25"/>
      <c r="O26" s="25"/>
      <c r="P26" s="38"/>
    </row>
    <row r="27" spans="2:16" ht="24" customHeight="1" thickBot="1">
      <c r="B27" s="37"/>
      <c r="C27" s="40">
        <v>8</v>
      </c>
      <c r="D27" s="40" t="s">
        <v>61</v>
      </c>
      <c r="E27" s="135">
        <f>G10+G17+G22+I24+I25+M7</f>
        <v>8</v>
      </c>
      <c r="F27" s="136"/>
      <c r="G27" s="25"/>
      <c r="H27" s="25"/>
      <c r="I27" s="25"/>
      <c r="J27" s="26"/>
      <c r="K27" s="25"/>
      <c r="L27" s="25"/>
      <c r="M27" s="25"/>
      <c r="N27" s="25"/>
      <c r="O27" s="25"/>
      <c r="P27" s="38"/>
    </row>
    <row r="28" spans="2:16" ht="16" thickBot="1">
      <c r="B28" s="41"/>
      <c r="C28" s="42"/>
      <c r="D28" s="42"/>
      <c r="E28" s="42"/>
      <c r="F28" s="42"/>
      <c r="G28" s="42"/>
      <c r="H28" s="42"/>
      <c r="I28" s="42"/>
      <c r="J28" s="43"/>
      <c r="K28" s="42"/>
      <c r="L28" s="42"/>
      <c r="M28" s="42"/>
      <c r="N28" s="42"/>
      <c r="O28" s="42"/>
      <c r="P28" s="44"/>
    </row>
  </sheetData>
  <mergeCells count="56">
    <mergeCell ref="E27:F27"/>
    <mergeCell ref="I19:I20"/>
    <mergeCell ref="C10:C12"/>
    <mergeCell ref="C14:C15"/>
    <mergeCell ref="C17:C20"/>
    <mergeCell ref="C22:C25"/>
    <mergeCell ref="D22:D25"/>
    <mergeCell ref="F22:F25"/>
    <mergeCell ref="G23:G25"/>
    <mergeCell ref="E22:E25"/>
    <mergeCell ref="E17:E20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G19:G20"/>
    <mergeCell ref="D17:D20"/>
    <mergeCell ref="E6:F6"/>
    <mergeCell ref="E7:F7"/>
    <mergeCell ref="G5:H5"/>
    <mergeCell ref="G6:H6"/>
    <mergeCell ref="G7:H7"/>
    <mergeCell ref="D5:D7"/>
    <mergeCell ref="F18:F20"/>
    <mergeCell ref="G4:H4"/>
    <mergeCell ref="I5:J5"/>
    <mergeCell ref="I6:J6"/>
    <mergeCell ref="I7:J7"/>
    <mergeCell ref="I4:J4"/>
    <mergeCell ref="D10:D12"/>
    <mergeCell ref="E10:E12"/>
    <mergeCell ref="F11:F12"/>
    <mergeCell ref="H11:H12"/>
    <mergeCell ref="D14:D15"/>
    <mergeCell ref="E14:E15"/>
    <mergeCell ref="F14:F15"/>
    <mergeCell ref="H14:H15"/>
    <mergeCell ref="E5:F5"/>
    <mergeCell ref="K4:L4"/>
    <mergeCell ref="K5:L5"/>
    <mergeCell ref="K6:L6"/>
    <mergeCell ref="K7:L7"/>
    <mergeCell ref="M5:N5"/>
    <mergeCell ref="M6:N6"/>
    <mergeCell ref="M7:N7"/>
    <mergeCell ref="M4:N4"/>
  </mergeCells>
  <conditionalFormatting sqref="G10">
    <cfRule type="cellIs" dxfId="32" priority="33" operator="equal">
      <formula>1</formula>
    </cfRule>
    <cfRule type="cellIs" dxfId="31" priority="34" operator="equal">
      <formula>0</formula>
    </cfRule>
  </conditionalFormatting>
  <conditionalFormatting sqref="G11">
    <cfRule type="cellIs" dxfId="30" priority="31" operator="equal">
      <formula>1</formula>
    </cfRule>
    <cfRule type="cellIs" dxfId="29" priority="32" operator="equal">
      <formula>0</formula>
    </cfRule>
  </conditionalFormatting>
  <conditionalFormatting sqref="I11">
    <cfRule type="cellIs" dxfId="28" priority="29" operator="equal">
      <formula>1</formula>
    </cfRule>
    <cfRule type="cellIs" dxfId="27" priority="30" operator="equal">
      <formula>0</formula>
    </cfRule>
  </conditionalFormatting>
  <conditionalFormatting sqref="K15">
    <cfRule type="cellIs" dxfId="26" priority="27" operator="equal">
      <formula>1</formula>
    </cfRule>
    <cfRule type="cellIs" dxfId="25" priority="28" operator="equal">
      <formula>0</formula>
    </cfRule>
  </conditionalFormatting>
  <conditionalFormatting sqref="I14">
    <cfRule type="cellIs" dxfId="24" priority="25" operator="equal">
      <formula>1</formula>
    </cfRule>
    <cfRule type="cellIs" dxfId="23" priority="26" operator="equal">
      <formula>0</formula>
    </cfRule>
  </conditionalFormatting>
  <conditionalFormatting sqref="G14">
    <cfRule type="cellIs" dxfId="22" priority="23" operator="equal">
      <formula>1</formula>
    </cfRule>
    <cfRule type="cellIs" dxfId="21" priority="24" operator="equal">
      <formula>0</formula>
    </cfRule>
  </conditionalFormatting>
  <conditionalFormatting sqref="G17">
    <cfRule type="cellIs" dxfId="20" priority="21" operator="equal">
      <formula>1</formula>
    </cfRule>
    <cfRule type="cellIs" dxfId="19" priority="22" operator="equal">
      <formula>0</formula>
    </cfRule>
  </conditionalFormatting>
  <conditionalFormatting sqref="G18">
    <cfRule type="cellIs" dxfId="18" priority="19" operator="equal">
      <formula>1</formula>
    </cfRule>
    <cfRule type="cellIs" dxfId="17" priority="20" operator="equal">
      <formula>0</formula>
    </cfRule>
  </conditionalFormatting>
  <conditionalFormatting sqref="I19">
    <cfRule type="cellIs" dxfId="16" priority="17" operator="equal">
      <formula>1</formula>
    </cfRule>
    <cfRule type="cellIs" dxfId="15" priority="18" operator="equal">
      <formula>0</formula>
    </cfRule>
  </conditionalFormatting>
  <conditionalFormatting sqref="M19">
    <cfRule type="cellIs" dxfId="14" priority="15" operator="equal">
      <formula>1</formula>
    </cfRule>
    <cfRule type="cellIs" dxfId="13" priority="16" operator="equal">
      <formula>0</formula>
    </cfRule>
  </conditionalFormatting>
  <conditionalFormatting sqref="M20">
    <cfRule type="cellIs" dxfId="12" priority="13" operator="equal">
      <formula>1</formula>
    </cfRule>
    <cfRule type="cellIs" dxfId="11" priority="14" operator="equal">
      <formula>0</formula>
    </cfRule>
  </conditionalFormatting>
  <conditionalFormatting sqref="I22"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I23">
    <cfRule type="cellIs" dxfId="8" priority="9" operator="equal">
      <formula>1</formula>
    </cfRule>
    <cfRule type="cellIs" dxfId="7" priority="10" operator="equal">
      <formula>0</formula>
    </cfRule>
  </conditionalFormatting>
  <conditionalFormatting sqref="I24">
    <cfRule type="cellIs" dxfId="6" priority="7" operator="equal">
      <formula>1</formula>
    </cfRule>
    <cfRule type="cellIs" dxfId="5" priority="8" operator="equal">
      <formula>0</formula>
    </cfRule>
  </conditionalFormatting>
  <conditionalFormatting sqref="I25">
    <cfRule type="cellIs" dxfId="4" priority="5" operator="equal">
      <formula>1</formula>
    </cfRule>
    <cfRule type="cellIs" dxfId="3" priority="6" operator="equal">
      <formula>0</formula>
    </cfRule>
  </conditionalFormatting>
  <conditionalFormatting sqref="G22">
    <cfRule type="cellIs" dxfId="2" priority="3" operator="equal">
      <formula>1</formula>
    </cfRule>
    <cfRule type="cellIs" dxfId="1" priority="4" operator="equal">
      <formula>0</formula>
    </cfRule>
  </conditionalFormatting>
  <conditionalFormatting sqref="E27:F27">
    <cfRule type="cellIs" dxfId="0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Model_User_View</vt:lpstr>
      <vt:lpstr>Users_Survey</vt:lpstr>
      <vt:lpstr>Sheet1</vt:lpstr>
      <vt:lpstr>Providers_Survey</vt:lpstr>
      <vt:lpstr>Model_Provider_View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2016-09-05T10:12:27Z</dcterms:modified>
</cp:coreProperties>
</file>