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60" windowHeight="7080" firstSheet="1" activeTab="5"/>
  </bookViews>
  <sheets>
    <sheet name="Regression" sheetId="3" r:id="rId1"/>
    <sheet name="Time Series" sheetId="1" r:id="rId2"/>
    <sheet name="SES" sheetId="2" r:id="rId3"/>
    <sheet name="Holt's Trend Corrected" sheetId="4" r:id="rId4"/>
    <sheet name="Holt Winter First Stage" sheetId="5" r:id="rId5"/>
    <sheet name="Holt's Winter Method" sheetId="7" r:id="rId6"/>
    <sheet name="Moving Average" sheetId="6" r:id="rId7"/>
  </sheets>
  <definedNames>
    <definedName name="solver_adj" localSheetId="3" hidden="1">'Holt''s Trend Corrected'!$C$2:$D$2</definedName>
    <definedName name="solver_adj" localSheetId="5" hidden="1">'Holt''s Winter Method'!$C$2:$E$2</definedName>
    <definedName name="solver_adj" localSheetId="2" hidden="1">SES!$C$2</definedName>
    <definedName name="solver_cvg" localSheetId="3" hidden="1">0.0001</definedName>
    <definedName name="solver_cvg" localSheetId="5" hidden="1">0.0001</definedName>
    <definedName name="solver_cvg" localSheetId="2" hidden="1">0.0001</definedName>
    <definedName name="solver_drv" localSheetId="3" hidden="1">1</definedName>
    <definedName name="solver_drv" localSheetId="5" hidden="1">1</definedName>
    <definedName name="solver_drv" localSheetId="2" hidden="1">1</definedName>
    <definedName name="solver_eng" localSheetId="3" hidden="1">3</definedName>
    <definedName name="solver_eng" localSheetId="5" hidden="1">3</definedName>
    <definedName name="solver_eng" localSheetId="2" hidden="1">3</definedName>
    <definedName name="solver_est" localSheetId="3" hidden="1">1</definedName>
    <definedName name="solver_est" localSheetId="5" hidden="1">1</definedName>
    <definedName name="solver_est" localSheetId="2" hidden="1">1</definedName>
    <definedName name="solver_itr" localSheetId="3" hidden="1">2147483647</definedName>
    <definedName name="solver_itr" localSheetId="5" hidden="1">2147483647</definedName>
    <definedName name="solver_itr" localSheetId="2" hidden="1">2147483647</definedName>
    <definedName name="solver_lhs1" localSheetId="3" hidden="1">'Holt''s Trend Corrected'!$C$2:$D$2</definedName>
    <definedName name="solver_lhs1" localSheetId="5" hidden="1">'Holt''s Winter Method'!$C$2:$E$2</definedName>
    <definedName name="solver_lhs1" localSheetId="2" hidden="1">SES!$C$2</definedName>
    <definedName name="solver_mip" localSheetId="3" hidden="1">2147483647</definedName>
    <definedName name="solver_mip" localSheetId="5" hidden="1">2147483647</definedName>
    <definedName name="solver_mip" localSheetId="2" hidden="1">2147483647</definedName>
    <definedName name="solver_mni" localSheetId="3" hidden="1">30</definedName>
    <definedName name="solver_mni" localSheetId="5" hidden="1">30</definedName>
    <definedName name="solver_mni" localSheetId="2" hidden="1">30</definedName>
    <definedName name="solver_mrt" localSheetId="3" hidden="1">0.075</definedName>
    <definedName name="solver_mrt" localSheetId="5" hidden="1">0.075</definedName>
    <definedName name="solver_mrt" localSheetId="2" hidden="1">0.075</definedName>
    <definedName name="solver_msl" localSheetId="3" hidden="1">2</definedName>
    <definedName name="solver_msl" localSheetId="5" hidden="1">2</definedName>
    <definedName name="solver_msl" localSheetId="2" hidden="1">2</definedName>
    <definedName name="solver_neg" localSheetId="3" hidden="1">1</definedName>
    <definedName name="solver_neg" localSheetId="5" hidden="1">1</definedName>
    <definedName name="solver_neg" localSheetId="2" hidden="1">1</definedName>
    <definedName name="solver_nod" localSheetId="3" hidden="1">2147483647</definedName>
    <definedName name="solver_nod" localSheetId="5" hidden="1">2147483647</definedName>
    <definedName name="solver_nod" localSheetId="2" hidden="1">2147483647</definedName>
    <definedName name="solver_num" localSheetId="3" hidden="1">1</definedName>
    <definedName name="solver_num" localSheetId="5" hidden="1">1</definedName>
    <definedName name="solver_num" localSheetId="2" hidden="1">1</definedName>
    <definedName name="solver_nwt" localSheetId="3" hidden="1">1</definedName>
    <definedName name="solver_nwt" localSheetId="5" hidden="1">1</definedName>
    <definedName name="solver_nwt" localSheetId="2" hidden="1">1</definedName>
    <definedName name="solver_opt" localSheetId="3" hidden="1">'Holt''s Trend Corrected'!$G$2</definedName>
    <definedName name="solver_opt" localSheetId="5" hidden="1">'Holt''s Winter Method'!$H$2</definedName>
    <definedName name="solver_opt" localSheetId="2" hidden="1">SES!$F$2</definedName>
    <definedName name="solver_pre" localSheetId="3" hidden="1">0.000001</definedName>
    <definedName name="solver_pre" localSheetId="5" hidden="1">0.000001</definedName>
    <definedName name="solver_pre" localSheetId="2" hidden="1">0.000001</definedName>
    <definedName name="solver_rbv" localSheetId="3" hidden="1">1</definedName>
    <definedName name="solver_rbv" localSheetId="5" hidden="1">1</definedName>
    <definedName name="solver_rbv" localSheetId="2" hidden="1">1</definedName>
    <definedName name="solver_rel1" localSheetId="3" hidden="1">1</definedName>
    <definedName name="solver_rel1" localSheetId="5" hidden="1">1</definedName>
    <definedName name="solver_rel1" localSheetId="2" hidden="1">1</definedName>
    <definedName name="solver_rhs1" localSheetId="3" hidden="1">1</definedName>
    <definedName name="solver_rhs1" localSheetId="5" hidden="1">1</definedName>
    <definedName name="solver_rhs1" localSheetId="2" hidden="1">1</definedName>
    <definedName name="solver_rlx" localSheetId="3" hidden="1">2</definedName>
    <definedName name="solver_rlx" localSheetId="5" hidden="1">2</definedName>
    <definedName name="solver_rlx" localSheetId="2" hidden="1">2</definedName>
    <definedName name="solver_rsd" localSheetId="3" hidden="1">0</definedName>
    <definedName name="solver_rsd" localSheetId="5" hidden="1">0</definedName>
    <definedName name="solver_rsd" localSheetId="2" hidden="1">0</definedName>
    <definedName name="solver_scl" localSheetId="3" hidden="1">1</definedName>
    <definedName name="solver_scl" localSheetId="5" hidden="1">1</definedName>
    <definedName name="solver_scl" localSheetId="2" hidden="1">1</definedName>
    <definedName name="solver_sho" localSheetId="3" hidden="1">2</definedName>
    <definedName name="solver_sho" localSheetId="5" hidden="1">2</definedName>
    <definedName name="solver_sho" localSheetId="2" hidden="1">2</definedName>
    <definedName name="solver_ssz" localSheetId="3" hidden="1">100</definedName>
    <definedName name="solver_ssz" localSheetId="5" hidden="1">100</definedName>
    <definedName name="solver_ssz" localSheetId="2" hidden="1">100</definedName>
    <definedName name="solver_tim" localSheetId="3" hidden="1">2147483647</definedName>
    <definedName name="solver_tim" localSheetId="5" hidden="1">2147483647</definedName>
    <definedName name="solver_tim" localSheetId="2" hidden="1">2147483647</definedName>
    <definedName name="solver_tol" localSheetId="3" hidden="1">0.01</definedName>
    <definedName name="solver_tol" localSheetId="5" hidden="1">0.01</definedName>
    <definedName name="solver_tol" localSheetId="2" hidden="1">0.01</definedName>
    <definedName name="solver_typ" localSheetId="3" hidden="1">2</definedName>
    <definedName name="solver_typ" localSheetId="5" hidden="1">2</definedName>
    <definedName name="solver_typ" localSheetId="2" hidden="1">2</definedName>
    <definedName name="solver_val" localSheetId="3" hidden="1">0</definedName>
    <definedName name="solver_val" localSheetId="5" hidden="1">0</definedName>
    <definedName name="solver_val" localSheetId="2" hidden="1">0</definedName>
    <definedName name="solver_ver" localSheetId="3" hidden="1">3</definedName>
    <definedName name="solver_ver" localSheetId="5" hidden="1">3</definedName>
    <definedName name="solver_ver" localSheetId="2" hidden="1">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4" i="7" l="1"/>
  <c r="B55" i="7"/>
  <c r="B56" i="7"/>
  <c r="B57" i="7"/>
  <c r="B58" i="7"/>
  <c r="B59" i="7"/>
  <c r="B60" i="7"/>
  <c r="B61" i="7"/>
  <c r="B62" i="7"/>
  <c r="B63" i="7"/>
  <c r="B64" i="7"/>
  <c r="E17" i="7"/>
  <c r="D17" i="7"/>
  <c r="C17" i="7"/>
  <c r="F17" i="7"/>
  <c r="H17" i="7"/>
  <c r="G17" i="7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2" i="5"/>
  <c r="E9" i="5"/>
  <c r="E10" i="5"/>
  <c r="E11" i="5"/>
  <c r="E12" i="5"/>
  <c r="E13" i="5"/>
  <c r="E8" i="5"/>
  <c r="E3" i="5"/>
  <c r="E4" i="5"/>
  <c r="E5" i="5"/>
  <c r="E6" i="5"/>
  <c r="E7" i="5"/>
  <c r="E2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8" i="5"/>
  <c r="C8" i="6"/>
  <c r="C31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B42" i="4"/>
  <c r="B43" i="4"/>
  <c r="B44" i="4"/>
  <c r="B45" i="4"/>
  <c r="B46" i="4"/>
  <c r="B47" i="4"/>
  <c r="B48" i="4"/>
  <c r="B49" i="4"/>
  <c r="B50" i="4"/>
  <c r="B51" i="4"/>
  <c r="B52" i="4"/>
  <c r="B53" i="4"/>
  <c r="D6" i="4"/>
  <c r="C6" i="4"/>
  <c r="E6" i="4"/>
  <c r="F6" i="4" s="1"/>
  <c r="G6" i="4" s="1"/>
  <c r="F18" i="7" l="1"/>
  <c r="G18" i="7" s="1"/>
  <c r="C18" i="7" s="1"/>
  <c r="E7" i="4"/>
  <c r="F7" i="4" s="1"/>
  <c r="D7" i="4" s="1"/>
  <c r="B43" i="2"/>
  <c r="B44" i="2"/>
  <c r="B45" i="2"/>
  <c r="B46" i="2"/>
  <c r="B47" i="2"/>
  <c r="B48" i="2"/>
  <c r="B49" i="2"/>
  <c r="B50" i="2"/>
  <c r="B51" i="2"/>
  <c r="B52" i="2"/>
  <c r="B53" i="2"/>
  <c r="B42" i="2"/>
  <c r="E2" i="2"/>
  <c r="C6" i="2"/>
  <c r="C7" i="2" s="1"/>
  <c r="F6" i="2"/>
  <c r="E6" i="2"/>
  <c r="D6" i="2"/>
  <c r="C5" i="2"/>
  <c r="E18" i="7" l="1"/>
  <c r="D18" i="7"/>
  <c r="F19" i="7" s="1"/>
  <c r="G19" i="7" s="1"/>
  <c r="H18" i="7"/>
  <c r="C7" i="4"/>
  <c r="E8" i="4" s="1"/>
  <c r="F8" i="4" s="1"/>
  <c r="G8" i="4" s="1"/>
  <c r="G7" i="4"/>
  <c r="C8" i="2"/>
  <c r="D8" i="2"/>
  <c r="E8" i="2" s="1"/>
  <c r="F8" i="2" s="1"/>
  <c r="D7" i="2"/>
  <c r="E7" i="2" s="1"/>
  <c r="F7" i="2" s="1"/>
  <c r="E19" i="7" l="1"/>
  <c r="H19" i="7"/>
  <c r="D19" i="7"/>
  <c r="C19" i="7"/>
  <c r="D8" i="4"/>
  <c r="C8" i="4"/>
  <c r="C9" i="2"/>
  <c r="D9" i="2"/>
  <c r="E9" i="2" s="1"/>
  <c r="F9" i="2" s="1"/>
  <c r="F20" i="7" l="1"/>
  <c r="G20" i="7" s="1"/>
  <c r="E9" i="4"/>
  <c r="F9" i="4" s="1"/>
  <c r="C9" i="4" s="1"/>
  <c r="C10" i="2"/>
  <c r="D10" i="2"/>
  <c r="E10" i="2" s="1"/>
  <c r="F10" i="2" s="1"/>
  <c r="H20" i="7" l="1"/>
  <c r="E20" i="7"/>
  <c r="C20" i="7"/>
  <c r="D20" i="7"/>
  <c r="G9" i="4"/>
  <c r="D9" i="4"/>
  <c r="E10" i="4" s="1"/>
  <c r="F10" i="4" s="1"/>
  <c r="C11" i="2"/>
  <c r="D11" i="2"/>
  <c r="E11" i="2" s="1"/>
  <c r="F11" i="2" s="1"/>
  <c r="F21" i="7" l="1"/>
  <c r="G21" i="7" s="1"/>
  <c r="G10" i="4"/>
  <c r="C10" i="4"/>
  <c r="D10" i="4"/>
  <c r="C12" i="2"/>
  <c r="D12" i="2"/>
  <c r="E12" i="2" s="1"/>
  <c r="F12" i="2" s="1"/>
  <c r="E21" i="7" l="1"/>
  <c r="H21" i="7"/>
  <c r="D21" i="7"/>
  <c r="C21" i="7"/>
  <c r="E11" i="4"/>
  <c r="F11" i="4" s="1"/>
  <c r="G11" i="4" s="1"/>
  <c r="C13" i="2"/>
  <c r="D13" i="2"/>
  <c r="E13" i="2" s="1"/>
  <c r="F13" i="2" s="1"/>
  <c r="F22" i="7" l="1"/>
  <c r="G22" i="7" s="1"/>
  <c r="D22" i="7" s="1"/>
  <c r="D11" i="4"/>
  <c r="C11" i="4"/>
  <c r="C14" i="2"/>
  <c r="D14" i="2"/>
  <c r="E14" i="2" s="1"/>
  <c r="F14" i="2" s="1"/>
  <c r="H22" i="7" l="1"/>
  <c r="E22" i="7"/>
  <c r="C22" i="7"/>
  <c r="E12" i="4"/>
  <c r="F12" i="4" s="1"/>
  <c r="G12" i="4" s="1"/>
  <c r="C15" i="2"/>
  <c r="D15" i="2"/>
  <c r="E15" i="2" s="1"/>
  <c r="F15" i="2" s="1"/>
  <c r="F23" i="7" l="1"/>
  <c r="G23" i="7" s="1"/>
  <c r="C23" i="7" s="1"/>
  <c r="D12" i="4"/>
  <c r="C12" i="4"/>
  <c r="D16" i="2"/>
  <c r="E16" i="2" s="1"/>
  <c r="F16" i="2" s="1"/>
  <c r="C16" i="2"/>
  <c r="E23" i="7" l="1"/>
  <c r="H23" i="7"/>
  <c r="D23" i="7"/>
  <c r="F24" i="7" s="1"/>
  <c r="G24" i="7" s="1"/>
  <c r="E13" i="4"/>
  <c r="F13" i="4" s="1"/>
  <c r="G13" i="4" s="1"/>
  <c r="C17" i="2"/>
  <c r="D17" i="2"/>
  <c r="E17" i="2" s="1"/>
  <c r="F17" i="2" s="1"/>
  <c r="H24" i="7" l="1"/>
  <c r="E24" i="7"/>
  <c r="D24" i="7"/>
  <c r="C24" i="7"/>
  <c r="D13" i="4"/>
  <c r="C13" i="4"/>
  <c r="C18" i="2"/>
  <c r="D18" i="2"/>
  <c r="E18" i="2" s="1"/>
  <c r="F18" i="2" s="1"/>
  <c r="F25" i="7" l="1"/>
  <c r="G25" i="7" s="1"/>
  <c r="E14" i="4"/>
  <c r="F14" i="4" s="1"/>
  <c r="G14" i="4" s="1"/>
  <c r="C19" i="2"/>
  <c r="D19" i="2"/>
  <c r="E19" i="2" s="1"/>
  <c r="F19" i="2" s="1"/>
  <c r="E25" i="7" l="1"/>
  <c r="H25" i="7"/>
  <c r="D25" i="7"/>
  <c r="C25" i="7"/>
  <c r="C14" i="4"/>
  <c r="D14" i="4"/>
  <c r="D20" i="2"/>
  <c r="E20" i="2" s="1"/>
  <c r="F20" i="2" s="1"/>
  <c r="C20" i="2"/>
  <c r="F26" i="7" l="1"/>
  <c r="G26" i="7" s="1"/>
  <c r="D26" i="7" s="1"/>
  <c r="E15" i="4"/>
  <c r="F15" i="4" s="1"/>
  <c r="G15" i="4" s="1"/>
  <c r="C21" i="2"/>
  <c r="D21" i="2"/>
  <c r="E21" i="2" s="1"/>
  <c r="F21" i="2" s="1"/>
  <c r="H26" i="7" l="1"/>
  <c r="E26" i="7"/>
  <c r="C26" i="7"/>
  <c r="C15" i="4"/>
  <c r="D15" i="4"/>
  <c r="C22" i="2"/>
  <c r="D22" i="2"/>
  <c r="E22" i="2" s="1"/>
  <c r="F22" i="2" s="1"/>
  <c r="F27" i="7" l="1"/>
  <c r="G27" i="7" s="1"/>
  <c r="C27" i="7" s="1"/>
  <c r="E16" i="4"/>
  <c r="F16" i="4" s="1"/>
  <c r="G16" i="4" s="1"/>
  <c r="C23" i="2"/>
  <c r="D23" i="2"/>
  <c r="E23" i="2" s="1"/>
  <c r="F23" i="2" s="1"/>
  <c r="E27" i="7" l="1"/>
  <c r="H27" i="7"/>
  <c r="D27" i="7"/>
  <c r="F28" i="7" s="1"/>
  <c r="G28" i="7" s="1"/>
  <c r="C16" i="4"/>
  <c r="D16" i="4"/>
  <c r="C24" i="2"/>
  <c r="D24" i="2"/>
  <c r="E24" i="2" s="1"/>
  <c r="F24" i="2" s="1"/>
  <c r="H28" i="7" l="1"/>
  <c r="E28" i="7"/>
  <c r="D28" i="7"/>
  <c r="C28" i="7"/>
  <c r="E17" i="4"/>
  <c r="F17" i="4" s="1"/>
  <c r="G17" i="4" s="1"/>
  <c r="C25" i="2"/>
  <c r="D25" i="2"/>
  <c r="E25" i="2" s="1"/>
  <c r="F25" i="2" s="1"/>
  <c r="F29" i="7" l="1"/>
  <c r="G29" i="7" s="1"/>
  <c r="C29" i="7" s="1"/>
  <c r="C17" i="4"/>
  <c r="D17" i="4"/>
  <c r="D26" i="2"/>
  <c r="E26" i="2" s="1"/>
  <c r="F26" i="2" s="1"/>
  <c r="C26" i="2"/>
  <c r="D29" i="7" l="1"/>
  <c r="E29" i="7"/>
  <c r="H29" i="7"/>
  <c r="E18" i="4"/>
  <c r="F18" i="4" s="1"/>
  <c r="G18" i="4" s="1"/>
  <c r="C27" i="2"/>
  <c r="D27" i="2"/>
  <c r="E27" i="2" s="1"/>
  <c r="F27" i="2" s="1"/>
  <c r="F30" i="7" l="1"/>
  <c r="G30" i="7" s="1"/>
  <c r="C18" i="4"/>
  <c r="D18" i="4"/>
  <c r="C28" i="2"/>
  <c r="D28" i="2"/>
  <c r="E28" i="2" s="1"/>
  <c r="F28" i="2" s="1"/>
  <c r="H30" i="7" l="1"/>
  <c r="E30" i="7"/>
  <c r="C30" i="7"/>
  <c r="D30" i="7"/>
  <c r="E19" i="4"/>
  <c r="F19" i="4" s="1"/>
  <c r="G19" i="4" s="1"/>
  <c r="C29" i="2"/>
  <c r="D29" i="2"/>
  <c r="E29" i="2" s="1"/>
  <c r="F29" i="2" s="1"/>
  <c r="F31" i="7" l="1"/>
  <c r="G31" i="7" s="1"/>
  <c r="D31" i="7" s="1"/>
  <c r="C19" i="4"/>
  <c r="D19" i="4"/>
  <c r="D30" i="2"/>
  <c r="E30" i="2" s="1"/>
  <c r="F30" i="2" s="1"/>
  <c r="C30" i="2"/>
  <c r="C31" i="7" l="1"/>
  <c r="F32" i="7" s="1"/>
  <c r="G32" i="7" s="1"/>
  <c r="D32" i="7" s="1"/>
  <c r="H31" i="7"/>
  <c r="E31" i="7"/>
  <c r="E20" i="4"/>
  <c r="F20" i="4" s="1"/>
  <c r="G20" i="4" s="1"/>
  <c r="C31" i="2"/>
  <c r="D31" i="2"/>
  <c r="E31" i="2" s="1"/>
  <c r="F31" i="2" s="1"/>
  <c r="H32" i="7" l="1"/>
  <c r="E32" i="7"/>
  <c r="C32" i="7"/>
  <c r="C20" i="4"/>
  <c r="D20" i="4"/>
  <c r="C32" i="2"/>
  <c r="D32" i="2"/>
  <c r="E32" i="2" s="1"/>
  <c r="F32" i="2" s="1"/>
  <c r="F33" i="7" l="1"/>
  <c r="G33" i="7" s="1"/>
  <c r="E21" i="4"/>
  <c r="F21" i="4" s="1"/>
  <c r="G21" i="4" s="1"/>
  <c r="C33" i="2"/>
  <c r="D33" i="2"/>
  <c r="E33" i="2" s="1"/>
  <c r="F33" i="2" s="1"/>
  <c r="H33" i="7" l="1"/>
  <c r="E33" i="7"/>
  <c r="D33" i="7"/>
  <c r="C33" i="7"/>
  <c r="D21" i="4"/>
  <c r="C21" i="4"/>
  <c r="C34" i="2"/>
  <c r="D34" i="2"/>
  <c r="E34" i="2" s="1"/>
  <c r="F34" i="2" s="1"/>
  <c r="F34" i="7" l="1"/>
  <c r="G34" i="7" s="1"/>
  <c r="D34" i="7" s="1"/>
  <c r="E22" i="4"/>
  <c r="F22" i="4" s="1"/>
  <c r="G22" i="4" s="1"/>
  <c r="D35" i="2"/>
  <c r="E35" i="2" s="1"/>
  <c r="F35" i="2" s="1"/>
  <c r="C35" i="2"/>
  <c r="H34" i="7" l="1"/>
  <c r="E34" i="7"/>
  <c r="C34" i="7"/>
  <c r="C22" i="4"/>
  <c r="D22" i="4"/>
  <c r="C36" i="2"/>
  <c r="D36" i="2"/>
  <c r="E36" i="2" s="1"/>
  <c r="F36" i="2" s="1"/>
  <c r="F35" i="7" l="1"/>
  <c r="G35" i="7" s="1"/>
  <c r="C35" i="7" s="1"/>
  <c r="E23" i="4"/>
  <c r="F23" i="4" s="1"/>
  <c r="G23" i="4" s="1"/>
  <c r="D37" i="2"/>
  <c r="E37" i="2" s="1"/>
  <c r="F37" i="2" s="1"/>
  <c r="C37" i="2"/>
  <c r="H35" i="7" l="1"/>
  <c r="E35" i="7"/>
  <c r="D35" i="7"/>
  <c r="F36" i="7" s="1"/>
  <c r="G36" i="7" s="1"/>
  <c r="D23" i="4"/>
  <c r="C23" i="4"/>
  <c r="D38" i="2"/>
  <c r="E38" i="2" s="1"/>
  <c r="F38" i="2" s="1"/>
  <c r="C38" i="2"/>
  <c r="H36" i="7" l="1"/>
  <c r="E36" i="7"/>
  <c r="D36" i="7"/>
  <c r="C36" i="7"/>
  <c r="E24" i="4"/>
  <c r="F24" i="4" s="1"/>
  <c r="G24" i="4" s="1"/>
  <c r="D39" i="2"/>
  <c r="E39" i="2" s="1"/>
  <c r="F39" i="2" s="1"/>
  <c r="C39" i="2"/>
  <c r="F37" i="7" l="1"/>
  <c r="G37" i="7" s="1"/>
  <c r="D37" i="7" s="1"/>
  <c r="C24" i="4"/>
  <c r="D24" i="4"/>
  <c r="C40" i="2"/>
  <c r="D40" i="2"/>
  <c r="E40" i="2" s="1"/>
  <c r="F40" i="2" s="1"/>
  <c r="H37" i="7" l="1"/>
  <c r="E37" i="7"/>
  <c r="C37" i="7"/>
  <c r="E25" i="4"/>
  <c r="F25" i="4" s="1"/>
  <c r="G25" i="4" s="1"/>
  <c r="D41" i="2"/>
  <c r="E41" i="2" s="1"/>
  <c r="F41" i="2" s="1"/>
  <c r="F2" i="2" s="1"/>
  <c r="C41" i="2"/>
  <c r="F38" i="7" l="1"/>
  <c r="G38" i="7" s="1"/>
  <c r="C38" i="7" s="1"/>
  <c r="D25" i="4"/>
  <c r="C25" i="4"/>
  <c r="H38" i="7" l="1"/>
  <c r="E38" i="7"/>
  <c r="D38" i="7"/>
  <c r="E26" i="4"/>
  <c r="F26" i="4" s="1"/>
  <c r="G26" i="4" s="1"/>
  <c r="F39" i="7" l="1"/>
  <c r="G39" i="7" s="1"/>
  <c r="C39" i="7" s="1"/>
  <c r="C26" i="4"/>
  <c r="D26" i="4"/>
  <c r="H39" i="7" l="1"/>
  <c r="E39" i="7"/>
  <c r="D39" i="7"/>
  <c r="F40" i="7" s="1"/>
  <c r="G40" i="7" s="1"/>
  <c r="E27" i="4"/>
  <c r="F27" i="4" s="1"/>
  <c r="G27" i="4" s="1"/>
  <c r="H40" i="7" l="1"/>
  <c r="E40" i="7"/>
  <c r="D40" i="7"/>
  <c r="C40" i="7"/>
  <c r="C27" i="4"/>
  <c r="D27" i="4"/>
  <c r="F41" i="7" l="1"/>
  <c r="G41" i="7" s="1"/>
  <c r="C41" i="7" s="1"/>
  <c r="E28" i="4"/>
  <c r="F28" i="4" s="1"/>
  <c r="G28" i="4" s="1"/>
  <c r="D41" i="7" l="1"/>
  <c r="H41" i="7"/>
  <c r="E41" i="7"/>
  <c r="D28" i="4"/>
  <c r="C28" i="4"/>
  <c r="F42" i="7" l="1"/>
  <c r="G42" i="7" s="1"/>
  <c r="D42" i="7" s="1"/>
  <c r="E29" i="4"/>
  <c r="F29" i="4" s="1"/>
  <c r="G29" i="4" s="1"/>
  <c r="H42" i="7" l="1"/>
  <c r="E42" i="7"/>
  <c r="C42" i="7"/>
  <c r="D29" i="4"/>
  <c r="C29" i="4"/>
  <c r="F43" i="7" l="1"/>
  <c r="G43" i="7" s="1"/>
  <c r="E30" i="4"/>
  <c r="F30" i="4" s="1"/>
  <c r="G30" i="4" s="1"/>
  <c r="H43" i="7" l="1"/>
  <c r="E43" i="7"/>
  <c r="D43" i="7"/>
  <c r="C43" i="7"/>
  <c r="D30" i="4"/>
  <c r="C30" i="4"/>
  <c r="F44" i="7" l="1"/>
  <c r="G44" i="7" s="1"/>
  <c r="C44" i="7" s="1"/>
  <c r="E31" i="4"/>
  <c r="F31" i="4" s="1"/>
  <c r="D31" i="4" s="1"/>
  <c r="D44" i="7" l="1"/>
  <c r="F45" i="7" s="1"/>
  <c r="G45" i="7" s="1"/>
  <c r="H44" i="7"/>
  <c r="E44" i="7"/>
  <c r="C31" i="4"/>
  <c r="E32" i="4" s="1"/>
  <c r="F32" i="4" s="1"/>
  <c r="G32" i="4" s="1"/>
  <c r="G31" i="4"/>
  <c r="H45" i="7" l="1"/>
  <c r="E45" i="7"/>
  <c r="D45" i="7"/>
  <c r="C45" i="7"/>
  <c r="D32" i="4"/>
  <c r="C32" i="4"/>
  <c r="F46" i="7" l="1"/>
  <c r="G46" i="7" s="1"/>
  <c r="D46" i="7" s="1"/>
  <c r="E33" i="4"/>
  <c r="F33" i="4" s="1"/>
  <c r="G33" i="4" s="1"/>
  <c r="H46" i="7" l="1"/>
  <c r="E46" i="7"/>
  <c r="C46" i="7"/>
  <c r="C33" i="4"/>
  <c r="D33" i="4"/>
  <c r="F47" i="7" l="1"/>
  <c r="G47" i="7" s="1"/>
  <c r="E34" i="4"/>
  <c r="F34" i="4" s="1"/>
  <c r="C34" i="4" s="1"/>
  <c r="H47" i="7" l="1"/>
  <c r="E47" i="7"/>
  <c r="D47" i="7"/>
  <c r="C47" i="7"/>
  <c r="D34" i="4"/>
  <c r="E35" i="4" s="1"/>
  <c r="F35" i="4" s="1"/>
  <c r="G35" i="4" s="1"/>
  <c r="G34" i="4"/>
  <c r="F48" i="7" l="1"/>
  <c r="G48" i="7" s="1"/>
  <c r="D48" i="7" s="1"/>
  <c r="C35" i="4"/>
  <c r="D35" i="4"/>
  <c r="H48" i="7" l="1"/>
  <c r="E48" i="7"/>
  <c r="C48" i="7"/>
  <c r="E36" i="4"/>
  <c r="F36" i="4" s="1"/>
  <c r="G36" i="4" s="1"/>
  <c r="F49" i="7" l="1"/>
  <c r="G49" i="7" s="1"/>
  <c r="C49" i="7" s="1"/>
  <c r="C36" i="4"/>
  <c r="D36" i="4"/>
  <c r="H49" i="7" l="1"/>
  <c r="E49" i="7"/>
  <c r="D49" i="7"/>
  <c r="F50" i="7" s="1"/>
  <c r="G50" i="7" s="1"/>
  <c r="E37" i="4"/>
  <c r="F37" i="4" s="1"/>
  <c r="G37" i="4" s="1"/>
  <c r="H50" i="7" l="1"/>
  <c r="E50" i="7"/>
  <c r="D50" i="7"/>
  <c r="C50" i="7"/>
  <c r="C37" i="4"/>
  <c r="D37" i="4"/>
  <c r="F51" i="7" l="1"/>
  <c r="G51" i="7" s="1"/>
  <c r="C51" i="7" s="1"/>
  <c r="E38" i="4"/>
  <c r="F38" i="4" s="1"/>
  <c r="G38" i="4" s="1"/>
  <c r="D51" i="7" l="1"/>
  <c r="H51" i="7"/>
  <c r="E51" i="7"/>
  <c r="C38" i="4"/>
  <c r="D38" i="4"/>
  <c r="F52" i="7" l="1"/>
  <c r="G52" i="7" s="1"/>
  <c r="E39" i="4"/>
  <c r="F39" i="4" s="1"/>
  <c r="G39" i="4" s="1"/>
  <c r="C52" i="7" l="1"/>
  <c r="H52" i="7"/>
  <c r="G2" i="7" s="1"/>
  <c r="H2" i="7" s="1"/>
  <c r="E52" i="7"/>
  <c r="D52" i="7"/>
  <c r="C39" i="4"/>
  <c r="D39" i="4"/>
  <c r="B53" i="7" l="1"/>
  <c r="E40" i="4"/>
  <c r="F40" i="4" s="1"/>
  <c r="G40" i="4" s="1"/>
  <c r="D40" i="4" l="1"/>
  <c r="C40" i="4"/>
  <c r="E41" i="4" l="1"/>
  <c r="F41" i="4" s="1"/>
  <c r="G41" i="4" s="1"/>
  <c r="F2" i="4" s="1"/>
  <c r="G2" i="4" s="1"/>
  <c r="D41" i="4" l="1"/>
  <c r="C41" i="4"/>
</calcChain>
</file>

<file path=xl/sharedStrings.xml><?xml version="1.0" encoding="utf-8"?>
<sst xmlns="http://schemas.openxmlformats.org/spreadsheetml/2006/main" count="73" uniqueCount="45">
  <si>
    <t>t</t>
  </si>
  <si>
    <t>Demand</t>
  </si>
  <si>
    <t>Level Estimate</t>
  </si>
  <si>
    <t>One Step Forecast</t>
  </si>
  <si>
    <t>Error</t>
  </si>
  <si>
    <t xml:space="preserve">Square </t>
  </si>
  <si>
    <t>Level Smoothing Factor, alpha</t>
  </si>
  <si>
    <t>SSE</t>
  </si>
  <si>
    <t>Std Error</t>
  </si>
  <si>
    <t>No. of Obs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</si>
  <si>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</si>
  <si>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</si>
  <si>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</si>
  <si>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</si>
  <si>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</si>
  <si>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</si>
  <si>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</si>
  <si>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</si>
  <si>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</si>
  <si>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</si>
  <si>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</si>
  <si>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</si>
  <si>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</si>
  <si>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</si>
  <si>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</si>
  <si>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</si>
  <si>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</si>
  <si>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</si>
  <si>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</si>
  <si>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</si>
  <si>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</si>
  <si>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</si>
  <si>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</si>
  <si>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</si>
  <si>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Level Smothing Factor, alpha</t>
  </si>
  <si>
    <t>Trend Smoothing Factor, gamma</t>
  </si>
  <si>
    <t>Trend</t>
  </si>
  <si>
    <t>Smoothed</t>
  </si>
  <si>
    <t>Seasonal Factor Estimate</t>
  </si>
  <si>
    <t>Intitial Seasonal Factors</t>
  </si>
  <si>
    <t>Deseasonalized data</t>
  </si>
  <si>
    <t>Moving Average</t>
  </si>
  <si>
    <t>Level</t>
  </si>
  <si>
    <t>Seasonal Adjustment</t>
  </si>
  <si>
    <t>Seasonal Smoothing Factor,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</si>
</sst>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wrapText="1"/>
    </xf>
    <xf numFmtId="0" fontId="1" fillId="0" borderId="3" xfId="0" applyFont="1" applyBorder="1"/>
    <xf numFmtId="0" fontId="1" fillId="0" borderId="4" xfId="0" applyFont="1" applyBorder="1"/>
    <xf numFmtId="0" fontId="2" fillId="0" borderId="3" xfId="0" applyFont="1" applyBorder="1"/>
    <xf numFmtId="0" fontId="0" fillId="0" borderId="3" xfId="0" applyFill="1" applyBorder="1" applyAlignment="1">
      <alignment vertical="center"/>
    </xf>
    <xf numFmtId="0" fontId="0" fillId="0" borderId="0" xfId="0" applyFill="1" applyBorder="1" applyAlignment="1"/>
    <xf numFmtId="0" fontId="0" fillId="0" borderId="7" xfId="0" applyFill="1" applyBorder="1" applyAlignment="1"/>
    <xf numFmtId="0" fontId="3" fillId="0" borderId="8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'Time Series'!$B$1</c:f>
              <c:strCache>
                <c:ptCount val="1"/>
                <c:pt idx="0">
                  <c:v>Demand</c:v>
                </c:pt>
              </c:strCache>
            </c:strRef>
          </c:tx>
          <c:trendline>
            <c:trendlineType val="linear"/>
            <c:dispRSqr val="0"/>
            <c:dispEq val="1"/>
            <c:trendlineLbl>
              <c:layout>
                <c:manualLayout>
                  <c:x val="-0.12684536307961505"/>
                  <c:y val="-8.9460848643919511E-2"/>
                </c:manualLayout>
              </c:layout>
              <c:numFmt formatCode="General" sourceLinked="0"/>
            </c:trendlineLbl>
          </c:trendline>
          <c:xVal>
            <c:numRef>
              <c:f>'Time Series'!$A$2:$A$37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'Time Series'!$B$2:$B$37</c:f>
              <c:numCache>
                <c:formatCode>General</c:formatCode>
                <c:ptCount val="36"/>
                <c:pt idx="0">
                  <c:v>165</c:v>
                </c:pt>
                <c:pt idx="1">
                  <c:v>171</c:v>
                </c:pt>
                <c:pt idx="2">
                  <c:v>147</c:v>
                </c:pt>
                <c:pt idx="3">
                  <c:v>143</c:v>
                </c:pt>
                <c:pt idx="4">
                  <c:v>164</c:v>
                </c:pt>
                <c:pt idx="5">
                  <c:v>160</c:v>
                </c:pt>
                <c:pt idx="6">
                  <c:v>152</c:v>
                </c:pt>
                <c:pt idx="7">
                  <c:v>150</c:v>
                </c:pt>
                <c:pt idx="8">
                  <c:v>159</c:v>
                </c:pt>
                <c:pt idx="9">
                  <c:v>169</c:v>
                </c:pt>
                <c:pt idx="10">
                  <c:v>173</c:v>
                </c:pt>
                <c:pt idx="11">
                  <c:v>203</c:v>
                </c:pt>
                <c:pt idx="12">
                  <c:v>169</c:v>
                </c:pt>
                <c:pt idx="13">
                  <c:v>166</c:v>
                </c:pt>
                <c:pt idx="14">
                  <c:v>162</c:v>
                </c:pt>
                <c:pt idx="15">
                  <c:v>147</c:v>
                </c:pt>
                <c:pt idx="16">
                  <c:v>188</c:v>
                </c:pt>
                <c:pt idx="17">
                  <c:v>161</c:v>
                </c:pt>
                <c:pt idx="18">
                  <c:v>162</c:v>
                </c:pt>
                <c:pt idx="19">
                  <c:v>169</c:v>
                </c:pt>
                <c:pt idx="20">
                  <c:v>185</c:v>
                </c:pt>
                <c:pt idx="21">
                  <c:v>188</c:v>
                </c:pt>
                <c:pt idx="22">
                  <c:v>200</c:v>
                </c:pt>
                <c:pt idx="23">
                  <c:v>229</c:v>
                </c:pt>
                <c:pt idx="24">
                  <c:v>189</c:v>
                </c:pt>
                <c:pt idx="25">
                  <c:v>218</c:v>
                </c:pt>
                <c:pt idx="26">
                  <c:v>185</c:v>
                </c:pt>
                <c:pt idx="27">
                  <c:v>199</c:v>
                </c:pt>
                <c:pt idx="28">
                  <c:v>210</c:v>
                </c:pt>
                <c:pt idx="29">
                  <c:v>193</c:v>
                </c:pt>
                <c:pt idx="30">
                  <c:v>211</c:v>
                </c:pt>
                <c:pt idx="31">
                  <c:v>208</c:v>
                </c:pt>
                <c:pt idx="32">
                  <c:v>216</c:v>
                </c:pt>
                <c:pt idx="33">
                  <c:v>218</c:v>
                </c:pt>
                <c:pt idx="34">
                  <c:v>264</c:v>
                </c:pt>
                <c:pt idx="35">
                  <c:v>304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07296"/>
        <c:axId val="44809216"/>
      </c:scatterChart>
      <c:valAx>
        <c:axId val="4480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809216"/>
        <c:crosses val="autoZero"/>
        <c:crossBetween val="midCat"/>
      </c:valAx>
      <c:valAx>
        <c:axId val="44809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4807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SES!$A$6:$A$41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SES!$B$6:$B$41</c:f>
              <c:numCache>
                <c:formatCode>General</c:formatCode>
                <c:ptCount val="36"/>
                <c:pt idx="0">
                  <c:v>165</c:v>
                </c:pt>
                <c:pt idx="1">
                  <c:v>171</c:v>
                </c:pt>
                <c:pt idx="2">
                  <c:v>147</c:v>
                </c:pt>
                <c:pt idx="3">
                  <c:v>143</c:v>
                </c:pt>
                <c:pt idx="4">
                  <c:v>164</c:v>
                </c:pt>
                <c:pt idx="5">
                  <c:v>160</c:v>
                </c:pt>
                <c:pt idx="6">
                  <c:v>152</c:v>
                </c:pt>
                <c:pt idx="7">
                  <c:v>150</c:v>
                </c:pt>
                <c:pt idx="8">
                  <c:v>159</c:v>
                </c:pt>
                <c:pt idx="9">
                  <c:v>169</c:v>
                </c:pt>
                <c:pt idx="10">
                  <c:v>173</c:v>
                </c:pt>
                <c:pt idx="11">
                  <c:v>203</c:v>
                </c:pt>
                <c:pt idx="12">
                  <c:v>169</c:v>
                </c:pt>
                <c:pt idx="13">
                  <c:v>166</c:v>
                </c:pt>
                <c:pt idx="14">
                  <c:v>162</c:v>
                </c:pt>
                <c:pt idx="15">
                  <c:v>147</c:v>
                </c:pt>
                <c:pt idx="16">
                  <c:v>188</c:v>
                </c:pt>
                <c:pt idx="17">
                  <c:v>161</c:v>
                </c:pt>
                <c:pt idx="18">
                  <c:v>162</c:v>
                </c:pt>
                <c:pt idx="19">
                  <c:v>169</c:v>
                </c:pt>
                <c:pt idx="20">
                  <c:v>185</c:v>
                </c:pt>
                <c:pt idx="21">
                  <c:v>188</c:v>
                </c:pt>
                <c:pt idx="22">
                  <c:v>200</c:v>
                </c:pt>
                <c:pt idx="23">
                  <c:v>229</c:v>
                </c:pt>
                <c:pt idx="24">
                  <c:v>189</c:v>
                </c:pt>
                <c:pt idx="25">
                  <c:v>218</c:v>
                </c:pt>
                <c:pt idx="26">
                  <c:v>185</c:v>
                </c:pt>
                <c:pt idx="27">
                  <c:v>199</c:v>
                </c:pt>
                <c:pt idx="28">
                  <c:v>210</c:v>
                </c:pt>
                <c:pt idx="29">
                  <c:v>193</c:v>
                </c:pt>
                <c:pt idx="30">
                  <c:v>211</c:v>
                </c:pt>
                <c:pt idx="31">
                  <c:v>208</c:v>
                </c:pt>
                <c:pt idx="32">
                  <c:v>216</c:v>
                </c:pt>
                <c:pt idx="33">
                  <c:v>218</c:v>
                </c:pt>
                <c:pt idx="34">
                  <c:v>264</c:v>
                </c:pt>
                <c:pt idx="35">
                  <c:v>304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SES!$A$42:$A$53</c:f>
              <c:strCache>
                <c:ptCount val="1"/>
                <c:pt idx="0">
                  <c:v>37 38 39 40 41 42 43 44 45 46 47 48</c:v>
                </c:pt>
              </c:strCache>
            </c:strRef>
          </c:tx>
          <c:marker>
            <c:symbol val="square"/>
            <c:size val="2"/>
          </c:marker>
          <c:xVal>
            <c:numRef>
              <c:f>SES!$A$42:$A$53</c:f>
              <c:numCache>
                <c:formatCode>General</c:formatCode>
                <c:ptCount val="12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</c:numCache>
            </c:numRef>
          </c:xVal>
          <c:yVal>
            <c:numRef>
              <c:f>SES!$B$42:$B$53</c:f>
              <c:numCache>
                <c:formatCode>General</c:formatCode>
                <c:ptCount val="12"/>
                <c:pt idx="0">
                  <c:v>289.90105424882029</c:v>
                </c:pt>
                <c:pt idx="1">
                  <c:v>289.90105424882029</c:v>
                </c:pt>
                <c:pt idx="2">
                  <c:v>289.90105424882029</c:v>
                </c:pt>
                <c:pt idx="3">
                  <c:v>289.90105424882029</c:v>
                </c:pt>
                <c:pt idx="4">
                  <c:v>289.90105424882029</c:v>
                </c:pt>
                <c:pt idx="5">
                  <c:v>289.90105424882029</c:v>
                </c:pt>
                <c:pt idx="6">
                  <c:v>289.90105424882029</c:v>
                </c:pt>
                <c:pt idx="7">
                  <c:v>289.90105424882029</c:v>
                </c:pt>
                <c:pt idx="8">
                  <c:v>289.90105424882029</c:v>
                </c:pt>
                <c:pt idx="9">
                  <c:v>289.90105424882029</c:v>
                </c:pt>
                <c:pt idx="10">
                  <c:v>289.90105424882029</c:v>
                </c:pt>
                <c:pt idx="11">
                  <c:v>289.90105424882029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2784"/>
        <c:axId val="45069824"/>
      </c:scatterChart>
      <c:valAx>
        <c:axId val="4506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069824"/>
        <c:crosses val="autoZero"/>
        <c:crossBetween val="midCat"/>
      </c:valAx>
      <c:valAx>
        <c:axId val="4506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062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linear"/>
            <c:dispRSqr val="0"/>
            <c:dispEq val="1"/>
            <c:trendlineLbl>
              <c:layout>
                <c:manualLayout>
                  <c:x val="-0.20073140857392827"/>
                  <c:y val="-0.15911636045494312"/>
                </c:manualLayout>
              </c:layout>
              <c:numFmt formatCode="General" sourceLinked="0"/>
            </c:trendlineLbl>
          </c:trendline>
          <c:xVal>
            <c:numRef>
              <c:f>'Holt''s Trend Corrected'!$A$6:$A$23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'Holt''s Trend Corrected'!$B$6:$B$23</c:f>
              <c:numCache>
                <c:formatCode>General</c:formatCode>
                <c:ptCount val="18"/>
                <c:pt idx="0">
                  <c:v>165</c:v>
                </c:pt>
                <c:pt idx="1">
                  <c:v>171</c:v>
                </c:pt>
                <c:pt idx="2">
                  <c:v>147</c:v>
                </c:pt>
                <c:pt idx="3">
                  <c:v>143</c:v>
                </c:pt>
                <c:pt idx="4">
                  <c:v>164</c:v>
                </c:pt>
                <c:pt idx="5">
                  <c:v>160</c:v>
                </c:pt>
                <c:pt idx="6">
                  <c:v>152</c:v>
                </c:pt>
                <c:pt idx="7">
                  <c:v>150</c:v>
                </c:pt>
                <c:pt idx="8">
                  <c:v>159</c:v>
                </c:pt>
                <c:pt idx="9">
                  <c:v>169</c:v>
                </c:pt>
                <c:pt idx="10">
                  <c:v>173</c:v>
                </c:pt>
                <c:pt idx="11">
                  <c:v>203</c:v>
                </c:pt>
                <c:pt idx="12">
                  <c:v>169</c:v>
                </c:pt>
                <c:pt idx="13">
                  <c:v>166</c:v>
                </c:pt>
                <c:pt idx="14">
                  <c:v>162</c:v>
                </c:pt>
                <c:pt idx="15">
                  <c:v>147</c:v>
                </c:pt>
                <c:pt idx="16">
                  <c:v>188</c:v>
                </c:pt>
                <c:pt idx="17">
                  <c:v>161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79648"/>
        <c:axId val="76754944"/>
      </c:scatterChart>
      <c:valAx>
        <c:axId val="6917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754944"/>
        <c:crosses val="autoZero"/>
        <c:crossBetween val="midCat"/>
      </c:valAx>
      <c:valAx>
        <c:axId val="76754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179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diamond"/>
            <c:size val="2"/>
          </c:marker>
          <c:xVal>
            <c:numRef>
              <c:f>'Holt''s Trend Corrected'!$A$6:$A$41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'Holt''s Trend Corrected'!$B$6:$B$41</c:f>
              <c:numCache>
                <c:formatCode>General</c:formatCode>
                <c:ptCount val="36"/>
                <c:pt idx="0">
                  <c:v>165</c:v>
                </c:pt>
                <c:pt idx="1">
                  <c:v>171</c:v>
                </c:pt>
                <c:pt idx="2">
                  <c:v>147</c:v>
                </c:pt>
                <c:pt idx="3">
                  <c:v>143</c:v>
                </c:pt>
                <c:pt idx="4">
                  <c:v>164</c:v>
                </c:pt>
                <c:pt idx="5">
                  <c:v>160</c:v>
                </c:pt>
                <c:pt idx="6">
                  <c:v>152</c:v>
                </c:pt>
                <c:pt idx="7">
                  <c:v>150</c:v>
                </c:pt>
                <c:pt idx="8">
                  <c:v>159</c:v>
                </c:pt>
                <c:pt idx="9">
                  <c:v>169</c:v>
                </c:pt>
                <c:pt idx="10">
                  <c:v>173</c:v>
                </c:pt>
                <c:pt idx="11">
                  <c:v>203</c:v>
                </c:pt>
                <c:pt idx="12">
                  <c:v>169</c:v>
                </c:pt>
                <c:pt idx="13">
                  <c:v>166</c:v>
                </c:pt>
                <c:pt idx="14">
                  <c:v>162</c:v>
                </c:pt>
                <c:pt idx="15">
                  <c:v>147</c:v>
                </c:pt>
                <c:pt idx="16">
                  <c:v>188</c:v>
                </c:pt>
                <c:pt idx="17">
                  <c:v>161</c:v>
                </c:pt>
                <c:pt idx="18">
                  <c:v>162</c:v>
                </c:pt>
                <c:pt idx="19">
                  <c:v>169</c:v>
                </c:pt>
                <c:pt idx="20">
                  <c:v>185</c:v>
                </c:pt>
                <c:pt idx="21">
                  <c:v>188</c:v>
                </c:pt>
                <c:pt idx="22">
                  <c:v>200</c:v>
                </c:pt>
                <c:pt idx="23">
                  <c:v>229</c:v>
                </c:pt>
                <c:pt idx="24">
                  <c:v>189</c:v>
                </c:pt>
                <c:pt idx="25">
                  <c:v>218</c:v>
                </c:pt>
                <c:pt idx="26">
                  <c:v>185</c:v>
                </c:pt>
                <c:pt idx="27">
                  <c:v>199</c:v>
                </c:pt>
                <c:pt idx="28">
                  <c:v>210</c:v>
                </c:pt>
                <c:pt idx="29">
                  <c:v>193</c:v>
                </c:pt>
                <c:pt idx="30">
                  <c:v>211</c:v>
                </c:pt>
                <c:pt idx="31">
                  <c:v>208</c:v>
                </c:pt>
                <c:pt idx="32">
                  <c:v>216</c:v>
                </c:pt>
                <c:pt idx="33">
                  <c:v>218</c:v>
                </c:pt>
                <c:pt idx="34">
                  <c:v>264</c:v>
                </c:pt>
                <c:pt idx="35">
                  <c:v>304</c:v>
                </c:pt>
              </c:numCache>
            </c:numRef>
          </c:yVal>
          <c:smooth val="1"/>
        </c:ser>
        <c:ser>
          <c:idx val="1"/>
          <c:order val="1"/>
          <c:marker>
            <c:symbol val="square"/>
            <c:size val="2"/>
          </c:marker>
          <c:xVal>
            <c:numRef>
              <c:f>'Holt''s Trend Corrected'!$A$42:$A$53</c:f>
              <c:numCache>
                <c:formatCode>General</c:formatCode>
                <c:ptCount val="12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</c:numCache>
            </c:numRef>
          </c:xVal>
          <c:yVal>
            <c:numRef>
              <c:f>'Holt''s Trend Corrected'!$B$42:$B$53</c:f>
              <c:numCache>
                <c:formatCode>General</c:formatCode>
                <c:ptCount val="12"/>
                <c:pt idx="0">
                  <c:v>291.70947878314473</c:v>
                </c:pt>
                <c:pt idx="1">
                  <c:v>297.0538814047722</c:v>
                </c:pt>
                <c:pt idx="2">
                  <c:v>302.39828402639961</c:v>
                </c:pt>
                <c:pt idx="3">
                  <c:v>307.74268664802702</c:v>
                </c:pt>
                <c:pt idx="4">
                  <c:v>313.08708926965448</c:v>
                </c:pt>
                <c:pt idx="5">
                  <c:v>318.43149189128189</c:v>
                </c:pt>
                <c:pt idx="6">
                  <c:v>323.7758945129093</c:v>
                </c:pt>
                <c:pt idx="7">
                  <c:v>329.12029713453671</c:v>
                </c:pt>
                <c:pt idx="8">
                  <c:v>334.46469975616418</c:v>
                </c:pt>
                <c:pt idx="9">
                  <c:v>339.80910237779159</c:v>
                </c:pt>
                <c:pt idx="10">
                  <c:v>345.15350499941906</c:v>
                </c:pt>
                <c:pt idx="11">
                  <c:v>350.49790762104647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29824"/>
        <c:axId val="76832128"/>
      </c:scatterChart>
      <c:valAx>
        <c:axId val="7682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832128"/>
        <c:crosses val="autoZero"/>
        <c:crossBetween val="midCat"/>
      </c:valAx>
      <c:valAx>
        <c:axId val="76832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6829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'Holt Winter First Stage'!$F$1</c:f>
              <c:strCache>
                <c:ptCount val="1"/>
                <c:pt idx="0">
                  <c:v>Deseasonalized data</c:v>
                </c:pt>
              </c:strCache>
            </c:strRef>
          </c:tx>
          <c:marker>
            <c:symbol val="square"/>
            <c:size val="2"/>
          </c:marker>
          <c:trendline>
            <c:trendlineType val="linear"/>
            <c:dispRSqr val="0"/>
            <c:dispEq val="1"/>
            <c:trendlineLbl>
              <c:layout>
                <c:manualLayout>
                  <c:x val="-9.7029527559055112E-2"/>
                  <c:y val="-0.10537000583260425"/>
                </c:manualLayout>
              </c:layout>
              <c:numFmt formatCode="General" sourceLinked="0"/>
            </c:trendlineLbl>
          </c:trendline>
          <c:xVal>
            <c:numRef>
              <c:f>'Holt Winter First Stage'!$A$2:$A$37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'Holt Winter First Stage'!$F$2:$F$37</c:f>
              <c:numCache>
                <c:formatCode>General</c:formatCode>
                <c:ptCount val="36"/>
                <c:pt idx="0">
                  <c:v>166.96460585743006</c:v>
                </c:pt>
                <c:pt idx="1">
                  <c:v>164.50857167840934</c:v>
                </c:pt>
                <c:pt idx="2">
                  <c:v>157.56753597052349</c:v>
                </c:pt>
                <c:pt idx="3">
                  <c:v>156.69554201053379</c:v>
                </c:pt>
                <c:pt idx="4">
                  <c:v>157.23713570540491</c:v>
                </c:pt>
                <c:pt idx="5">
                  <c:v>176.5142395181901</c:v>
                </c:pt>
                <c:pt idx="6">
                  <c:v>165.06711037160289</c:v>
                </c:pt>
                <c:pt idx="7">
                  <c:v>161.87849090223762</c:v>
                </c:pt>
                <c:pt idx="8">
                  <c:v>160.85127709893854</c:v>
                </c:pt>
                <c:pt idx="9">
                  <c:v>166.30560748535268</c:v>
                </c:pt>
                <c:pt idx="10">
                  <c:v>165.06804218433683</c:v>
                </c:pt>
                <c:pt idx="11">
                  <c:v>168.60396391701315</c:v>
                </c:pt>
                <c:pt idx="12">
                  <c:v>171.01223266609503</c:v>
                </c:pt>
                <c:pt idx="13">
                  <c:v>159.69837952406988</c:v>
                </c:pt>
                <c:pt idx="14">
                  <c:v>173.64585596751567</c:v>
                </c:pt>
                <c:pt idx="15">
                  <c:v>161.07863409474453</c:v>
                </c:pt>
                <c:pt idx="16">
                  <c:v>180.24744824765929</c:v>
                </c:pt>
                <c:pt idx="17">
                  <c:v>177.61745351517879</c:v>
                </c:pt>
                <c:pt idx="18">
                  <c:v>175.92678868552414</c:v>
                </c:pt>
                <c:pt idx="19">
                  <c:v>182.38309974985438</c:v>
                </c:pt>
                <c:pt idx="20">
                  <c:v>187.15400165599766</c:v>
                </c:pt>
                <c:pt idx="21">
                  <c:v>185.00268761684202</c:v>
                </c:pt>
                <c:pt idx="22">
                  <c:v>190.83010657148768</c:v>
                </c:pt>
                <c:pt idx="23">
                  <c:v>190.19856028076853</c:v>
                </c:pt>
                <c:pt idx="24">
                  <c:v>191.25036670941989</c:v>
                </c:pt>
                <c:pt idx="25">
                  <c:v>209.72437792920022</c:v>
                </c:pt>
                <c:pt idx="26">
                  <c:v>198.29927996290371</c:v>
                </c:pt>
                <c:pt idx="27">
                  <c:v>218.0588311894841</c:v>
                </c:pt>
                <c:pt idx="28">
                  <c:v>201.34023474472582</c:v>
                </c:pt>
                <c:pt idx="29">
                  <c:v>212.92030141881682</c:v>
                </c:pt>
                <c:pt idx="30">
                  <c:v>229.13921242373823</c:v>
                </c:pt>
                <c:pt idx="31">
                  <c:v>224.47150738443617</c:v>
                </c:pt>
                <c:pt idx="32">
                  <c:v>218.51494247402968</c:v>
                </c:pt>
                <c:pt idx="33">
                  <c:v>214.5243930876147</c:v>
                </c:pt>
                <c:pt idx="34">
                  <c:v>251.89574067436374</c:v>
                </c:pt>
                <c:pt idx="35">
                  <c:v>252.49066517621674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83680"/>
        <c:axId val="131385600"/>
      </c:scatterChart>
      <c:valAx>
        <c:axId val="13138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385600"/>
        <c:crosses val="autoZero"/>
        <c:crossBetween val="midCat"/>
      </c:valAx>
      <c:valAx>
        <c:axId val="131385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1383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2729658792651E-2"/>
          <c:y val="5.1400554097404488E-2"/>
          <c:w val="0.86928937007874019"/>
          <c:h val="0.832619568387284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'Holt''s Winter Method'!$A$17:$A$52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'Holt''s Winter Method'!$B$17:$B$52</c:f>
              <c:numCache>
                <c:formatCode>General</c:formatCode>
                <c:ptCount val="36"/>
                <c:pt idx="0">
                  <c:v>165</c:v>
                </c:pt>
                <c:pt idx="1">
                  <c:v>171</c:v>
                </c:pt>
                <c:pt idx="2">
                  <c:v>147</c:v>
                </c:pt>
                <c:pt idx="3">
                  <c:v>143</c:v>
                </c:pt>
                <c:pt idx="4">
                  <c:v>164</c:v>
                </c:pt>
                <c:pt idx="5">
                  <c:v>160</c:v>
                </c:pt>
                <c:pt idx="6">
                  <c:v>152</c:v>
                </c:pt>
                <c:pt idx="7">
                  <c:v>150</c:v>
                </c:pt>
                <c:pt idx="8">
                  <c:v>159</c:v>
                </c:pt>
                <c:pt idx="9">
                  <c:v>169</c:v>
                </c:pt>
                <c:pt idx="10">
                  <c:v>173</c:v>
                </c:pt>
                <c:pt idx="11">
                  <c:v>203</c:v>
                </c:pt>
                <c:pt idx="12">
                  <c:v>169</c:v>
                </c:pt>
                <c:pt idx="13">
                  <c:v>166</c:v>
                </c:pt>
                <c:pt idx="14">
                  <c:v>162</c:v>
                </c:pt>
                <c:pt idx="15">
                  <c:v>147</c:v>
                </c:pt>
                <c:pt idx="16">
                  <c:v>188</c:v>
                </c:pt>
                <c:pt idx="17">
                  <c:v>161</c:v>
                </c:pt>
                <c:pt idx="18">
                  <c:v>162</c:v>
                </c:pt>
                <c:pt idx="19">
                  <c:v>169</c:v>
                </c:pt>
                <c:pt idx="20">
                  <c:v>185</c:v>
                </c:pt>
                <c:pt idx="21">
                  <c:v>188</c:v>
                </c:pt>
                <c:pt idx="22">
                  <c:v>200</c:v>
                </c:pt>
                <c:pt idx="23">
                  <c:v>229</c:v>
                </c:pt>
                <c:pt idx="24">
                  <c:v>189</c:v>
                </c:pt>
                <c:pt idx="25">
                  <c:v>218</c:v>
                </c:pt>
                <c:pt idx="26">
                  <c:v>185</c:v>
                </c:pt>
                <c:pt idx="27">
                  <c:v>199</c:v>
                </c:pt>
                <c:pt idx="28">
                  <c:v>210</c:v>
                </c:pt>
                <c:pt idx="29">
                  <c:v>193</c:v>
                </c:pt>
                <c:pt idx="30">
                  <c:v>211</c:v>
                </c:pt>
                <c:pt idx="31">
                  <c:v>208</c:v>
                </c:pt>
                <c:pt idx="32">
                  <c:v>216</c:v>
                </c:pt>
                <c:pt idx="33">
                  <c:v>218</c:v>
                </c:pt>
                <c:pt idx="34">
                  <c:v>264</c:v>
                </c:pt>
                <c:pt idx="35">
                  <c:v>304</c:v>
                </c:pt>
              </c:numCache>
            </c:numRef>
          </c:yVal>
          <c:smooth val="1"/>
        </c:ser>
        <c:ser>
          <c:idx val="1"/>
          <c:order val="1"/>
          <c:marker>
            <c:symbol val="square"/>
            <c:size val="2"/>
          </c:marker>
          <c:xVal>
            <c:numRef>
              <c:f>'Holt''s Winter Method'!$A$53:$A$64</c:f>
              <c:numCache>
                <c:formatCode>General</c:formatCode>
                <c:ptCount val="12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</c:numCache>
            </c:numRef>
          </c:xVal>
          <c:yVal>
            <c:numRef>
              <c:f>'Holt''s Winter Method'!$B$53:$B$64</c:f>
              <c:numCache>
                <c:formatCode>General</c:formatCode>
                <c:ptCount val="12"/>
                <c:pt idx="0">
                  <c:v>245.43872466448619</c:v>
                </c:pt>
                <c:pt idx="1">
                  <c:v>263.59531006751985</c:v>
                </c:pt>
                <c:pt idx="2">
                  <c:v>241.458572679323</c:v>
                </c:pt>
                <c:pt idx="3">
                  <c:v>240.96621239448174</c:v>
                </c:pt>
                <c:pt idx="4">
                  <c:v>280.85355422098866</c:v>
                </c:pt>
                <c:pt idx="5">
                  <c:v>248.81820873098553</c:v>
                </c:pt>
                <c:pt idx="6">
                  <c:v>257.5835586596545</c:v>
                </c:pt>
                <c:pt idx="7">
                  <c:v>264.04544393233249</c:v>
                </c:pt>
                <c:pt idx="8">
                  <c:v>286.84312776858974</c:v>
                </c:pt>
                <c:pt idx="9">
                  <c:v>300.19672436755343</c:v>
                </c:pt>
                <c:pt idx="10">
                  <c:v>315.08484284627451</c:v>
                </c:pt>
                <c:pt idx="11">
                  <c:v>368.26428393262074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20704"/>
        <c:axId val="183886592"/>
      </c:scatterChart>
      <c:valAx>
        <c:axId val="15012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886592"/>
        <c:crosses val="autoZero"/>
        <c:crossBetween val="midCat"/>
      </c:valAx>
      <c:valAx>
        <c:axId val="18388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120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'Moving Average'!$B$1</c:f>
              <c:strCache>
                <c:ptCount val="1"/>
                <c:pt idx="0">
                  <c:v>Demand</c:v>
                </c:pt>
              </c:strCache>
            </c:strRef>
          </c:tx>
          <c:xVal>
            <c:numRef>
              <c:f>'Moving Average'!$A$2:$A$25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'Moving Average'!$B$2:$B$25</c:f>
              <c:numCache>
                <c:formatCode>General</c:formatCode>
                <c:ptCount val="24"/>
                <c:pt idx="0">
                  <c:v>165</c:v>
                </c:pt>
                <c:pt idx="1">
                  <c:v>171</c:v>
                </c:pt>
                <c:pt idx="2">
                  <c:v>147</c:v>
                </c:pt>
                <c:pt idx="3">
                  <c:v>143</c:v>
                </c:pt>
                <c:pt idx="4">
                  <c:v>164</c:v>
                </c:pt>
                <c:pt idx="5">
                  <c:v>160</c:v>
                </c:pt>
                <c:pt idx="6">
                  <c:v>152</c:v>
                </c:pt>
                <c:pt idx="7">
                  <c:v>150</c:v>
                </c:pt>
                <c:pt idx="8">
                  <c:v>159</c:v>
                </c:pt>
                <c:pt idx="9">
                  <c:v>169</c:v>
                </c:pt>
                <c:pt idx="10">
                  <c:v>173</c:v>
                </c:pt>
                <c:pt idx="11">
                  <c:v>203</c:v>
                </c:pt>
                <c:pt idx="12">
                  <c:v>169</c:v>
                </c:pt>
                <c:pt idx="13">
                  <c:v>166</c:v>
                </c:pt>
                <c:pt idx="14">
                  <c:v>162</c:v>
                </c:pt>
                <c:pt idx="15">
                  <c:v>147</c:v>
                </c:pt>
                <c:pt idx="16">
                  <c:v>188</c:v>
                </c:pt>
                <c:pt idx="17">
                  <c:v>161</c:v>
                </c:pt>
                <c:pt idx="18">
                  <c:v>162</c:v>
                </c:pt>
                <c:pt idx="19">
                  <c:v>169</c:v>
                </c:pt>
                <c:pt idx="20">
                  <c:v>185</c:v>
                </c:pt>
                <c:pt idx="21">
                  <c:v>188</c:v>
                </c:pt>
                <c:pt idx="22">
                  <c:v>200</c:v>
                </c:pt>
                <c:pt idx="23">
                  <c:v>229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'Moving Average'!$C$1</c:f>
              <c:strCache>
                <c:ptCount val="1"/>
                <c:pt idx="0">
                  <c:v>Moving Average</c:v>
                </c:pt>
              </c:strCache>
            </c:strRef>
          </c:tx>
          <c:xVal>
            <c:numRef>
              <c:f>'Moving Average'!$A$2:$A$25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'Moving Average'!$C$2:$C$25</c:f>
              <c:numCache>
                <c:formatCode>General</c:formatCode>
                <c:ptCount val="24"/>
                <c:pt idx="6">
                  <c:v>163.16666666666669</c:v>
                </c:pt>
                <c:pt idx="7">
                  <c:v>163.125</c:v>
                </c:pt>
                <c:pt idx="8">
                  <c:v>163.54166666666666</c:v>
                </c:pt>
                <c:pt idx="9">
                  <c:v>164.33333333333331</c:v>
                </c:pt>
                <c:pt idx="10">
                  <c:v>165.5</c:v>
                </c:pt>
                <c:pt idx="11">
                  <c:v>166.54166666666669</c:v>
                </c:pt>
                <c:pt idx="12">
                  <c:v>167</c:v>
                </c:pt>
                <c:pt idx="13">
                  <c:v>168.20833333333331</c:v>
                </c:pt>
                <c:pt idx="14">
                  <c:v>170.08333333333331</c:v>
                </c:pt>
                <c:pt idx="15">
                  <c:v>171.95833333333331</c:v>
                </c:pt>
                <c:pt idx="16">
                  <c:v>173.875</c:v>
                </c:pt>
                <c:pt idx="17">
                  <c:v>176.08333333333331</c:v>
                </c:pt>
                <c:pt idx="18">
                  <c:v>178</c:v>
                </c:pt>
                <c:pt idx="19">
                  <c:v>181</c:v>
                </c:pt>
                <c:pt idx="20">
                  <c:v>184.125</c:v>
                </c:pt>
                <c:pt idx="21">
                  <c:v>187.25</c:v>
                </c:pt>
                <c:pt idx="22">
                  <c:v>190.33333333333331</c:v>
                </c:pt>
                <c:pt idx="23">
                  <c:v>192.58333333333331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11776"/>
        <c:axId val="184235520"/>
      </c:scatterChart>
      <c:valAx>
        <c:axId val="18401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235520"/>
        <c:crosses val="autoZero"/>
        <c:crossBetween val="midCat"/>
      </c:valAx>
      <c:valAx>
        <c:axId val="18423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011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28015</xdr:colOff>
      <xdr:row>1</xdr:row>
      <xdr:rowOff>51546</xdr:rowOff>
    </xdr:from>
    <xdr:to>
      <xdr:col>13</xdr:col>
      <xdr:colOff>324971</xdr:colOff>
      <xdr:row>15</xdr:row>
      <xdr:rowOff>127746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369793</xdr:colOff>
      <xdr:row>0</xdr:row>
      <xdr:rowOff>298076</xdr:rowOff>
    </xdr:from>
    <xdr:to>
      <xdr:col>13</xdr:col>
      <xdr:colOff>313764</xdr:colOff>
      <xdr:row>14</xdr:row>
      <xdr:rowOff>44823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455083</xdr:colOff>
      <xdr:row>0</xdr:row>
      <xdr:rowOff>422275</xdr:rowOff>
    </xdr:from>
    <xdr:to>
      <xdr:col>17</xdr:col>
      <xdr:colOff>534458</xdr:colOff>
      <xdr:row>8</xdr:row>
      <xdr:rowOff>100542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216959</xdr:colOff>
      <xdr:row>33</xdr:row>
      <xdr:rowOff>125942</xdr:rowOff>
    </xdr:from>
    <xdr:to>
      <xdr:col>7</xdr:col>
      <xdr:colOff>502709</xdr:colOff>
      <xdr:row>48</xdr:row>
      <xdr:rowOff>11642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313764</xdr:colOff>
      <xdr:row>0</xdr:row>
      <xdr:rowOff>163605</xdr:rowOff>
    </xdr:from>
    <xdr:to>
      <xdr:col>14</xdr:col>
      <xdr:colOff>0</xdr:colOff>
      <xdr:row>15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354542</xdr:colOff>
      <xdr:row>40</xdr:row>
      <xdr:rowOff>131234</xdr:rowOff>
    </xdr:from>
    <xdr:to>
      <xdr:col>7</xdr:col>
      <xdr:colOff>269875</xdr:colOff>
      <xdr:row>55</xdr:row>
      <xdr:rowOff>16934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369794</xdr:colOff>
      <xdr:row>0</xdr:row>
      <xdr:rowOff>96371</xdr:rowOff>
    </xdr:from>
    <xdr:to>
      <xdr:col>12</xdr:col>
      <xdr:colOff>56029</xdr:colOff>
      <xdr:row>14</xdr:row>
      <xdr:rowOff>161365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E18" sqref="E18"/>
    </sheetView>
  </sheetViews>
  <sheetFormatPr defaultRowHeight="15" x14ac:dyDescent="0.25"/>
  <cols>
    <col min="5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10</v>
      </c>
    </row>
    <row r="2" spans="1:9" ht="15.75" thickBot="1" x14ac:dyDescent="0.3"/>
    <row r="3" spans="1:9" x14ac:dyDescent="0.25">
      <c r="A3" s="15" t="s">
        <v>11</v>
      </c>
      <c r="B3" s="15"/>
    </row>
    <row r="4" spans="1:9" x14ac:dyDescent="0.25">
      <c r="A4" s="12" t="s">
        <v>12</v>
      </c>
      <c r="B4" s="12">
        <v>0.78798007563160155</v>
      </c>
    </row>
    <row r="5" spans="1:9" x14ac:dyDescent="0.25">
      <c r="A5" s="12" t="s">
        <v>13</v>
      </c>
      <c r="B5" s="12">
        <v>0.62091259959238443</v>
      </c>
    </row>
    <row r="6" spans="1:9" x14ac:dyDescent="0.25">
      <c r="A6" s="12" t="s">
        <v>14</v>
      </c>
      <c r="B6" s="12">
        <v>0.60976297016863101</v>
      </c>
    </row>
    <row r="7" spans="1:9" x14ac:dyDescent="0.25">
      <c r="A7" s="12" t="s">
        <v>15</v>
      </c>
      <c r="B7" s="12">
        <v>21.203447774880381</v>
      </c>
    </row>
    <row r="8" spans="1:9" ht="15.75" thickBot="1" x14ac:dyDescent="0.3">
      <c r="A8" s="13" t="s">
        <v>16</v>
      </c>
      <c r="B8" s="13">
        <v>36</v>
      </c>
    </row>
    <row r="10" spans="1:9" ht="15.75" thickBot="1" x14ac:dyDescent="0.3">
      <c r="A10" t="s">
        <v>17</v>
      </c>
    </row>
    <row r="11" spans="1:9" x14ac:dyDescent="0.25">
      <c r="A11" s="14"/>
      <c r="B11" s="14" t="s">
        <v>22</v>
      </c>
      <c r="C11" s="14" t="s">
        <v>23</v>
      </c>
      <c r="D11" s="14" t="s">
        <v>24</v>
      </c>
      <c r="E11" s="14" t="s">
        <v>25</v>
      </c>
      <c r="F11" s="14" t="s">
        <v>26</v>
      </c>
    </row>
    <row r="12" spans="1:9" x14ac:dyDescent="0.25">
      <c r="A12" s="12" t="s">
        <v>18</v>
      </c>
      <c r="B12" s="12">
        <v>1</v>
      </c>
      <c r="C12" s="12">
        <v>25037.041505791505</v>
      </c>
      <c r="D12" s="12">
        <v>25037.041505791505</v>
      </c>
      <c r="E12" s="12">
        <v>55.689079519502194</v>
      </c>
      <c r="F12" s="12">
        <v>1.1694156537818746E-8</v>
      </c>
    </row>
    <row r="13" spans="1:9" x14ac:dyDescent="0.25">
      <c r="A13" s="12" t="s">
        <v>19</v>
      </c>
      <c r="B13" s="12">
        <v>34</v>
      </c>
      <c r="C13" s="12">
        <v>15285.930716430714</v>
      </c>
      <c r="D13" s="12">
        <v>449.58619754207984</v>
      </c>
      <c r="E13" s="12"/>
      <c r="F13" s="12"/>
    </row>
    <row r="14" spans="1:9" ht="15.75" thickBot="1" x14ac:dyDescent="0.3">
      <c r="A14" s="13" t="s">
        <v>20</v>
      </c>
      <c r="B14" s="13">
        <v>35</v>
      </c>
      <c r="C14" s="13">
        <v>40322.972222222219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27</v>
      </c>
      <c r="C16" s="14" t="s">
        <v>15</v>
      </c>
      <c r="D16" s="14" t="s">
        <v>28</v>
      </c>
      <c r="E16" s="14" t="s">
        <v>29</v>
      </c>
      <c r="F16" s="14" t="s">
        <v>30</v>
      </c>
      <c r="G16" s="14" t="s">
        <v>31</v>
      </c>
      <c r="H16" s="14" t="s">
        <v>32</v>
      </c>
      <c r="I16" s="14" t="s">
        <v>33</v>
      </c>
    </row>
    <row r="17" spans="1:9" x14ac:dyDescent="0.25">
      <c r="A17" s="12" t="s">
        <v>21</v>
      </c>
      <c r="B17" s="12">
        <v>139.06349206349205</v>
      </c>
      <c r="C17" s="12">
        <v>7.217680278599369</v>
      </c>
      <c r="D17" s="12">
        <v>19.267061811510178</v>
      </c>
      <c r="E17" s="12">
        <v>7.1670732565804168E-20</v>
      </c>
      <c r="F17" s="12">
        <v>124.3954009472977</v>
      </c>
      <c r="G17" s="12">
        <v>153.7315831796864</v>
      </c>
      <c r="H17" s="12">
        <v>124.3954009472977</v>
      </c>
      <c r="I17" s="12">
        <v>153.7315831796864</v>
      </c>
    </row>
    <row r="18" spans="1:9" ht="15.75" thickBot="1" x14ac:dyDescent="0.3">
      <c r="A18" s="13" t="s">
        <v>0</v>
      </c>
      <c r="B18" s="13">
        <v>2.5386100386100385</v>
      </c>
      <c r="C18" s="13">
        <v>0.34018172051263179</v>
      </c>
      <c r="D18" s="13">
        <v>7.4625116093378496</v>
      </c>
      <c r="E18" s="13">
        <v>1.1694156537818746E-8</v>
      </c>
      <c r="F18" s="13">
        <v>1.8472776049279878</v>
      </c>
      <c r="G18" s="13">
        <v>3.2299424722920893</v>
      </c>
      <c r="H18" s="13">
        <v>1.8472776049279878</v>
      </c>
      <c r="I18" s="13">
        <v>3.2299424722920893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zoomScale="170" zoomScaleNormal="170" workbookViewId="0">
      <selection sqref="A1:B37"/>
    </sheetView>
  </sheetViews>
  <sheetFormatPr defaultRowHeight="15" x14ac:dyDescent="0.25"/>
  <cols>
    <col min="1" max="1" width="12.28515625" customWidth="1"/>
    <col min="2" max="2" width="13.7109375" customWidth="1"/>
  </cols>
  <sheetData>
    <row r="1" spans="1:2" ht="15.75" x14ac:dyDescent="0.25">
      <c r="A1" s="1" t="s">
        <v>0</v>
      </c>
      <c r="B1" s="2" t="s">
        <v>1</v>
      </c>
    </row>
    <row r="2" spans="1:2" x14ac:dyDescent="0.25">
      <c r="A2" s="3">
        <v>1</v>
      </c>
      <c r="B2" s="4">
        <v>165</v>
      </c>
    </row>
    <row r="3" spans="1:2" x14ac:dyDescent="0.25">
      <c r="A3" s="3">
        <v>2</v>
      </c>
      <c r="B3" s="4">
        <v>171</v>
      </c>
    </row>
    <row r="4" spans="1:2" x14ac:dyDescent="0.25">
      <c r="A4" s="3">
        <v>3</v>
      </c>
      <c r="B4" s="4">
        <v>147</v>
      </c>
    </row>
    <row r="5" spans="1:2" x14ac:dyDescent="0.25">
      <c r="A5" s="3">
        <v>4</v>
      </c>
      <c r="B5" s="4">
        <v>143</v>
      </c>
    </row>
    <row r="6" spans="1:2" x14ac:dyDescent="0.25">
      <c r="A6" s="3">
        <v>5</v>
      </c>
      <c r="B6" s="4">
        <v>164</v>
      </c>
    </row>
    <row r="7" spans="1:2" x14ac:dyDescent="0.25">
      <c r="A7" s="3">
        <v>6</v>
      </c>
      <c r="B7" s="4">
        <v>160</v>
      </c>
    </row>
    <row r="8" spans="1:2" x14ac:dyDescent="0.25">
      <c r="A8" s="3">
        <v>7</v>
      </c>
      <c r="B8" s="4">
        <v>152</v>
      </c>
    </row>
    <row r="9" spans="1:2" x14ac:dyDescent="0.25">
      <c r="A9" s="3">
        <v>8</v>
      </c>
      <c r="B9" s="4">
        <v>150</v>
      </c>
    </row>
    <row r="10" spans="1:2" x14ac:dyDescent="0.25">
      <c r="A10" s="3">
        <v>9</v>
      </c>
      <c r="B10" s="4">
        <v>159</v>
      </c>
    </row>
    <row r="11" spans="1:2" x14ac:dyDescent="0.25">
      <c r="A11" s="3">
        <v>10</v>
      </c>
      <c r="B11" s="4">
        <v>169</v>
      </c>
    </row>
    <row r="12" spans="1:2" x14ac:dyDescent="0.25">
      <c r="A12" s="3">
        <v>11</v>
      </c>
      <c r="B12" s="4">
        <v>173</v>
      </c>
    </row>
    <row r="13" spans="1:2" x14ac:dyDescent="0.25">
      <c r="A13" s="3">
        <v>12</v>
      </c>
      <c r="B13" s="4">
        <v>203</v>
      </c>
    </row>
    <row r="14" spans="1:2" x14ac:dyDescent="0.25">
      <c r="A14" s="3">
        <v>13</v>
      </c>
      <c r="B14" s="4">
        <v>169</v>
      </c>
    </row>
    <row r="15" spans="1:2" x14ac:dyDescent="0.25">
      <c r="A15" s="3">
        <v>14</v>
      </c>
      <c r="B15" s="4">
        <v>166</v>
      </c>
    </row>
    <row r="16" spans="1:2" x14ac:dyDescent="0.25">
      <c r="A16" s="3">
        <v>15</v>
      </c>
      <c r="B16" s="4">
        <v>162</v>
      </c>
    </row>
    <row r="17" spans="1:2" x14ac:dyDescent="0.25">
      <c r="A17" s="3">
        <v>16</v>
      </c>
      <c r="B17" s="4">
        <v>147</v>
      </c>
    </row>
    <row r="18" spans="1:2" x14ac:dyDescent="0.25">
      <c r="A18" s="3">
        <v>17</v>
      </c>
      <c r="B18" s="4">
        <v>188</v>
      </c>
    </row>
    <row r="19" spans="1:2" x14ac:dyDescent="0.25">
      <c r="A19" s="3">
        <v>18</v>
      </c>
      <c r="B19" s="4">
        <v>161</v>
      </c>
    </row>
    <row r="20" spans="1:2" x14ac:dyDescent="0.25">
      <c r="A20" s="3">
        <v>19</v>
      </c>
      <c r="B20" s="4">
        <v>162</v>
      </c>
    </row>
    <row r="21" spans="1:2" x14ac:dyDescent="0.25">
      <c r="A21" s="3">
        <v>20</v>
      </c>
      <c r="B21" s="4">
        <v>169</v>
      </c>
    </row>
    <row r="22" spans="1:2" x14ac:dyDescent="0.25">
      <c r="A22" s="3">
        <v>21</v>
      </c>
      <c r="B22" s="4">
        <v>185</v>
      </c>
    </row>
    <row r="23" spans="1:2" x14ac:dyDescent="0.25">
      <c r="A23" s="3">
        <v>22</v>
      </c>
      <c r="B23" s="4">
        <v>188</v>
      </c>
    </row>
    <row r="24" spans="1:2" x14ac:dyDescent="0.25">
      <c r="A24" s="3">
        <v>23</v>
      </c>
      <c r="B24" s="4">
        <v>200</v>
      </c>
    </row>
    <row r="25" spans="1:2" x14ac:dyDescent="0.25">
      <c r="A25" s="3">
        <v>24</v>
      </c>
      <c r="B25" s="4">
        <v>229</v>
      </c>
    </row>
    <row r="26" spans="1:2" x14ac:dyDescent="0.25">
      <c r="A26" s="3">
        <v>25</v>
      </c>
      <c r="B26" s="4">
        <v>189</v>
      </c>
    </row>
    <row r="27" spans="1:2" x14ac:dyDescent="0.25">
      <c r="A27" s="3">
        <v>26</v>
      </c>
      <c r="B27" s="4">
        <v>218</v>
      </c>
    </row>
    <row r="28" spans="1:2" x14ac:dyDescent="0.25">
      <c r="A28" s="3">
        <v>27</v>
      </c>
      <c r="B28" s="4">
        <v>185</v>
      </c>
    </row>
    <row r="29" spans="1:2" x14ac:dyDescent="0.25">
      <c r="A29" s="3">
        <v>28</v>
      </c>
      <c r="B29" s="4">
        <v>199</v>
      </c>
    </row>
    <row r="30" spans="1:2" x14ac:dyDescent="0.25">
      <c r="A30" s="3">
        <v>29</v>
      </c>
      <c r="B30" s="4">
        <v>210</v>
      </c>
    </row>
    <row r="31" spans="1:2" x14ac:dyDescent="0.25">
      <c r="A31" s="3">
        <v>30</v>
      </c>
      <c r="B31" s="4">
        <v>193</v>
      </c>
    </row>
    <row r="32" spans="1:2" x14ac:dyDescent="0.25">
      <c r="A32" s="3">
        <v>31</v>
      </c>
      <c r="B32" s="4">
        <v>211</v>
      </c>
    </row>
    <row r="33" spans="1:2" x14ac:dyDescent="0.25">
      <c r="A33" s="3">
        <v>32</v>
      </c>
      <c r="B33" s="4">
        <v>208</v>
      </c>
    </row>
    <row r="34" spans="1:2" x14ac:dyDescent="0.25">
      <c r="A34" s="3">
        <v>33</v>
      </c>
      <c r="B34" s="4">
        <v>216</v>
      </c>
    </row>
    <row r="35" spans="1:2" x14ac:dyDescent="0.25">
      <c r="A35" s="3">
        <v>34</v>
      </c>
      <c r="B35" s="4">
        <v>218</v>
      </c>
    </row>
    <row r="36" spans="1:2" x14ac:dyDescent="0.25">
      <c r="A36" s="3">
        <v>35</v>
      </c>
      <c r="B36" s="4">
        <v>264</v>
      </c>
    </row>
    <row r="37" spans="1:2" x14ac:dyDescent="0.25">
      <c r="A37" s="5">
        <v>36</v>
      </c>
      <c r="B37" s="6">
        <v>304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zoomScale="170" zoomScaleNormal="170" workbookViewId="0">
      <selection activeCell="D4" sqref="D4:F4"/>
    </sheetView>
  </sheetViews>
  <sheetFormatPr defaultRowHeight="15" x14ac:dyDescent="0.25"/>
  <cols>
    <col min="3" max="3" width="22" bestFit="1" customWidth="1"/>
    <col min="4" max="4" width="13.5703125" customWidth="1"/>
  </cols>
  <sheetData>
    <row r="1" spans="1:6" ht="30" x14ac:dyDescent="0.25">
      <c r="A1" t="s">
        <v>9</v>
      </c>
      <c r="C1" s="7" t="s">
        <v>6</v>
      </c>
      <c r="E1" t="s">
        <v>7</v>
      </c>
      <c r="F1" t="s">
        <v>8</v>
      </c>
    </row>
    <row r="2" spans="1:6" x14ac:dyDescent="0.25">
      <c r="A2">
        <v>36</v>
      </c>
      <c r="C2">
        <v>0.73208973943165589</v>
      </c>
      <c r="E2">
        <f>SUM($F$6:$F$41)</f>
        <v>14555.771064023582</v>
      </c>
      <c r="F2">
        <f>SQRT(E2/(A2-1))</f>
        <v>20.393115830049528</v>
      </c>
    </row>
    <row r="4" spans="1:6" ht="15.75" x14ac:dyDescent="0.25">
      <c r="A4" s="1" t="s">
        <v>0</v>
      </c>
      <c r="B4" s="2" t="s">
        <v>1</v>
      </c>
      <c r="C4" t="s">
        <v>2</v>
      </c>
      <c r="D4" t="s">
        <v>3</v>
      </c>
      <c r="E4" t="s">
        <v>4</v>
      </c>
      <c r="F4" t="s">
        <v>5</v>
      </c>
    </row>
    <row r="5" spans="1:6" ht="15.75" x14ac:dyDescent="0.25">
      <c r="A5" s="10">
        <v>0</v>
      </c>
      <c r="B5" s="9"/>
      <c r="C5">
        <f>AVERAGE(B6:B17)</f>
        <v>163</v>
      </c>
    </row>
    <row r="6" spans="1:6" x14ac:dyDescent="0.25">
      <c r="A6" s="3">
        <v>1</v>
      </c>
      <c r="B6" s="4">
        <v>165</v>
      </c>
      <c r="C6">
        <f>C5+$C$2*(B6-C5)</f>
        <v>164.46417947886331</v>
      </c>
      <c r="D6">
        <f>C5</f>
        <v>163</v>
      </c>
      <c r="E6">
        <f>B6-D6</f>
        <v>2</v>
      </c>
      <c r="F6">
        <f>E6^2</f>
        <v>4</v>
      </c>
    </row>
    <row r="7" spans="1:6" x14ac:dyDescent="0.25">
      <c r="A7" s="3">
        <v>2</v>
      </c>
      <c r="B7" s="4">
        <v>171</v>
      </c>
      <c r="C7">
        <f t="shared" ref="C7:C41" si="0">C6+$C$2*(B7-C6)</f>
        <v>169.24898662115433</v>
      </c>
      <c r="D7">
        <f t="shared" ref="D7:D41" si="1">C6</f>
        <v>164.46417947886331</v>
      </c>
      <c r="E7">
        <f t="shared" ref="E7:E41" si="2">B7-D7</f>
        <v>6.5358205211366851</v>
      </c>
      <c r="F7">
        <f t="shared" ref="F7:F41" si="3">E7^2</f>
        <v>42.716949884511408</v>
      </c>
    </row>
    <row r="8" spans="1:6" x14ac:dyDescent="0.25">
      <c r="A8" s="3">
        <v>3</v>
      </c>
      <c r="B8" s="4">
        <v>147</v>
      </c>
      <c r="C8">
        <f t="shared" si="0"/>
        <v>152.96073180305507</v>
      </c>
      <c r="D8">
        <f t="shared" si="1"/>
        <v>169.24898662115433</v>
      </c>
      <c r="E8">
        <f t="shared" si="2"/>
        <v>-22.24898662115433</v>
      </c>
      <c r="F8">
        <f t="shared" si="3"/>
        <v>495.01740566830438</v>
      </c>
    </row>
    <row r="9" spans="1:6" x14ac:dyDescent="0.25">
      <c r="A9" s="3">
        <v>4</v>
      </c>
      <c r="B9" s="4">
        <v>143</v>
      </c>
      <c r="C9">
        <f t="shared" si="0"/>
        <v>145.66858225280788</v>
      </c>
      <c r="D9">
        <f t="shared" si="1"/>
        <v>152.96073180305507</v>
      </c>
      <c r="E9">
        <f t="shared" si="2"/>
        <v>-9.9607318030550687</v>
      </c>
      <c r="F9">
        <f t="shared" si="3"/>
        <v>99.216178052392678</v>
      </c>
    </row>
    <row r="10" spans="1:6" x14ac:dyDescent="0.25">
      <c r="A10" s="3">
        <v>5</v>
      </c>
      <c r="B10" s="4">
        <v>164</v>
      </c>
      <c r="C10">
        <f t="shared" si="0"/>
        <v>159.0888250947626</v>
      </c>
      <c r="D10">
        <f t="shared" si="1"/>
        <v>145.66858225280788</v>
      </c>
      <c r="E10">
        <f t="shared" si="2"/>
        <v>18.33141774719212</v>
      </c>
      <c r="F10">
        <f t="shared" si="3"/>
        <v>336.04087662207019</v>
      </c>
    </row>
    <row r="11" spans="1:6" x14ac:dyDescent="0.25">
      <c r="A11" s="3">
        <v>6</v>
      </c>
      <c r="B11" s="4">
        <v>160</v>
      </c>
      <c r="C11">
        <f t="shared" si="0"/>
        <v>159.75588689371452</v>
      </c>
      <c r="D11">
        <f t="shared" si="1"/>
        <v>159.0888250947626</v>
      </c>
      <c r="E11">
        <f t="shared" si="2"/>
        <v>0.9111749052374023</v>
      </c>
      <c r="F11">
        <f t="shared" si="3"/>
        <v>0.83023970793438906</v>
      </c>
    </row>
    <row r="12" spans="1:6" x14ac:dyDescent="0.25">
      <c r="A12" s="3">
        <v>7</v>
      </c>
      <c r="B12" s="4">
        <v>152</v>
      </c>
      <c r="C12">
        <f t="shared" si="0"/>
        <v>154.07788167863367</v>
      </c>
      <c r="D12">
        <f t="shared" si="1"/>
        <v>159.75588689371452</v>
      </c>
      <c r="E12">
        <f t="shared" si="2"/>
        <v>-7.7558868937145178</v>
      </c>
      <c r="F12">
        <f t="shared" si="3"/>
        <v>60.153781508092635</v>
      </c>
    </row>
    <row r="13" spans="1:6" x14ac:dyDescent="0.25">
      <c r="A13" s="3">
        <v>8</v>
      </c>
      <c r="B13" s="4">
        <v>150</v>
      </c>
      <c r="C13">
        <f t="shared" si="0"/>
        <v>151.09250634308961</v>
      </c>
      <c r="D13">
        <f t="shared" si="1"/>
        <v>154.07788167863367</v>
      </c>
      <c r="E13">
        <f t="shared" si="2"/>
        <v>-4.0778816786336733</v>
      </c>
      <c r="F13">
        <f t="shared" si="3"/>
        <v>16.629118984936184</v>
      </c>
    </row>
    <row r="14" spans="1:6" x14ac:dyDescent="0.25">
      <c r="A14" s="3">
        <v>9</v>
      </c>
      <c r="B14" s="4">
        <v>159</v>
      </c>
      <c r="C14">
        <f t="shared" si="0"/>
        <v>156.88150131393462</v>
      </c>
      <c r="D14">
        <f t="shared" si="1"/>
        <v>151.09250634308961</v>
      </c>
      <c r="E14">
        <f t="shared" si="2"/>
        <v>7.9074936569103897</v>
      </c>
      <c r="F14">
        <f t="shared" si="3"/>
        <v>62.528455934078046</v>
      </c>
    </row>
    <row r="15" spans="1:6" x14ac:dyDescent="0.25">
      <c r="A15" s="3">
        <v>10</v>
      </c>
      <c r="B15" s="4">
        <v>169</v>
      </c>
      <c r="C15">
        <f t="shared" si="0"/>
        <v>165.75332985931908</v>
      </c>
      <c r="D15">
        <f t="shared" si="1"/>
        <v>156.88150131393462</v>
      </c>
      <c r="E15">
        <f t="shared" si="2"/>
        <v>12.118498686065379</v>
      </c>
      <c r="F15">
        <f t="shared" si="3"/>
        <v>146.85801040416834</v>
      </c>
    </row>
    <row r="16" spans="1:6" x14ac:dyDescent="0.25">
      <c r="A16" s="3">
        <v>11</v>
      </c>
      <c r="B16" s="4">
        <v>173</v>
      </c>
      <c r="C16">
        <f t="shared" si="0"/>
        <v>171.05854271435734</v>
      </c>
      <c r="D16">
        <f t="shared" si="1"/>
        <v>165.75332985931908</v>
      </c>
      <c r="E16">
        <f t="shared" si="2"/>
        <v>7.2466701406809193</v>
      </c>
      <c r="F16">
        <f t="shared" si="3"/>
        <v>52.514228127836418</v>
      </c>
    </row>
    <row r="17" spans="1:6" x14ac:dyDescent="0.25">
      <c r="A17" s="3">
        <v>12</v>
      </c>
      <c r="B17" s="4">
        <v>203</v>
      </c>
      <c r="C17">
        <f t="shared" si="0"/>
        <v>194.44255585567083</v>
      </c>
      <c r="D17">
        <f t="shared" si="1"/>
        <v>171.05854271435734</v>
      </c>
      <c r="E17">
        <f t="shared" si="2"/>
        <v>31.941457285642656</v>
      </c>
      <c r="F17">
        <f t="shared" si="3"/>
        <v>1020.2566935305343</v>
      </c>
    </row>
    <row r="18" spans="1:6" x14ac:dyDescent="0.25">
      <c r="A18" s="3">
        <v>13</v>
      </c>
      <c r="B18" s="4">
        <v>169</v>
      </c>
      <c r="C18">
        <f t="shared" si="0"/>
        <v>175.81632176881743</v>
      </c>
      <c r="D18">
        <f t="shared" si="1"/>
        <v>194.44255585567083</v>
      </c>
      <c r="E18">
        <f t="shared" si="2"/>
        <v>-25.442555855670832</v>
      </c>
      <c r="F18">
        <f t="shared" si="3"/>
        <v>647.32364846893017</v>
      </c>
    </row>
    <row r="19" spans="1:6" x14ac:dyDescent="0.25">
      <c r="A19" s="3">
        <v>14</v>
      </c>
      <c r="B19" s="4">
        <v>166</v>
      </c>
      <c r="C19">
        <f t="shared" si="0"/>
        <v>168.62989332290658</v>
      </c>
      <c r="D19">
        <f t="shared" si="1"/>
        <v>175.81632176881743</v>
      </c>
      <c r="E19">
        <f t="shared" si="2"/>
        <v>-9.8163217688174313</v>
      </c>
      <c r="F19">
        <f t="shared" si="3"/>
        <v>96.360173068958986</v>
      </c>
    </row>
    <row r="20" spans="1:6" x14ac:dyDescent="0.25">
      <c r="A20" s="3">
        <v>15</v>
      </c>
      <c r="B20" s="4">
        <v>162</v>
      </c>
      <c r="C20">
        <f t="shared" si="0"/>
        <v>163.77621644768021</v>
      </c>
      <c r="D20">
        <f t="shared" si="1"/>
        <v>168.62989332290658</v>
      </c>
      <c r="E20">
        <f t="shared" si="2"/>
        <v>-6.6298933229065824</v>
      </c>
      <c r="F20">
        <f t="shared" si="3"/>
        <v>43.955485473121286</v>
      </c>
    </row>
    <row r="21" spans="1:6" x14ac:dyDescent="0.25">
      <c r="A21" s="3">
        <v>16</v>
      </c>
      <c r="B21" s="4">
        <v>147</v>
      </c>
      <c r="C21">
        <f t="shared" si="0"/>
        <v>151.49452051984895</v>
      </c>
      <c r="D21">
        <f t="shared" si="1"/>
        <v>163.77621644768021</v>
      </c>
      <c r="E21">
        <f t="shared" si="2"/>
        <v>-16.776216447680213</v>
      </c>
      <c r="F21">
        <f t="shared" si="3"/>
        <v>281.44143829941612</v>
      </c>
    </row>
    <row r="22" spans="1:6" x14ac:dyDescent="0.25">
      <c r="A22" s="3">
        <v>17</v>
      </c>
      <c r="B22" s="4">
        <v>188</v>
      </c>
      <c r="C22">
        <f t="shared" si="0"/>
        <v>178.2198074803004</v>
      </c>
      <c r="D22">
        <f t="shared" si="1"/>
        <v>151.49452051984895</v>
      </c>
      <c r="E22">
        <f t="shared" si="2"/>
        <v>36.505479480151052</v>
      </c>
      <c r="F22">
        <f t="shared" si="3"/>
        <v>1332.6500320757295</v>
      </c>
    </row>
    <row r="23" spans="1:6" x14ac:dyDescent="0.25">
      <c r="A23" s="3">
        <v>18</v>
      </c>
      <c r="B23" s="4">
        <v>161</v>
      </c>
      <c r="C23">
        <f t="shared" si="0"/>
        <v>165.613363108984</v>
      </c>
      <c r="D23">
        <f t="shared" si="1"/>
        <v>178.2198074803004</v>
      </c>
      <c r="E23">
        <f t="shared" si="2"/>
        <v>-17.219807480300403</v>
      </c>
      <c r="F23">
        <f t="shared" si="3"/>
        <v>296.52176965860974</v>
      </c>
    </row>
    <row r="24" spans="1:6" x14ac:dyDescent="0.25">
      <c r="A24" s="3">
        <v>19</v>
      </c>
      <c r="B24" s="4">
        <v>162</v>
      </c>
      <c r="C24">
        <f t="shared" si="0"/>
        <v>162.96805705205594</v>
      </c>
      <c r="D24">
        <f t="shared" si="1"/>
        <v>165.613363108984</v>
      </c>
      <c r="E24">
        <f t="shared" si="2"/>
        <v>-3.6133631089840037</v>
      </c>
      <c r="F24">
        <f t="shared" si="3"/>
        <v>13.056392957366546</v>
      </c>
    </row>
    <row r="25" spans="1:6" x14ac:dyDescent="0.25">
      <c r="A25" s="3">
        <v>20</v>
      </c>
      <c r="B25" s="4">
        <v>169</v>
      </c>
      <c r="C25">
        <f t="shared" si="0"/>
        <v>167.38398059308292</v>
      </c>
      <c r="D25">
        <f t="shared" si="1"/>
        <v>162.96805705205594</v>
      </c>
      <c r="E25">
        <f t="shared" si="2"/>
        <v>6.0319429479440601</v>
      </c>
      <c r="F25">
        <f t="shared" si="3"/>
        <v>36.384335727252079</v>
      </c>
    </row>
    <row r="26" spans="1:6" x14ac:dyDescent="0.25">
      <c r="A26" s="3">
        <v>21</v>
      </c>
      <c r="B26" s="4">
        <v>185</v>
      </c>
      <c r="C26">
        <f t="shared" si="0"/>
        <v>180.28048765051585</v>
      </c>
      <c r="D26">
        <f t="shared" si="1"/>
        <v>167.38398059308292</v>
      </c>
      <c r="E26">
        <f t="shared" si="2"/>
        <v>17.616019406917076</v>
      </c>
      <c r="F26">
        <f t="shared" si="3"/>
        <v>310.32413974487906</v>
      </c>
    </row>
    <row r="27" spans="1:6" x14ac:dyDescent="0.25">
      <c r="A27" s="3">
        <v>22</v>
      </c>
      <c r="B27" s="4">
        <v>188</v>
      </c>
      <c r="C27">
        <f t="shared" si="0"/>
        <v>185.93186343498914</v>
      </c>
      <c r="D27">
        <f t="shared" si="1"/>
        <v>180.28048765051585</v>
      </c>
      <c r="E27">
        <f t="shared" si="2"/>
        <v>7.7195123494841482</v>
      </c>
      <c r="F27">
        <f t="shared" si="3"/>
        <v>59.590870913838273</v>
      </c>
    </row>
    <row r="28" spans="1:6" x14ac:dyDescent="0.25">
      <c r="A28" s="3">
        <v>23</v>
      </c>
      <c r="B28" s="4">
        <v>200</v>
      </c>
      <c r="C28">
        <f t="shared" si="0"/>
        <v>196.23100186715689</v>
      </c>
      <c r="D28">
        <f t="shared" si="1"/>
        <v>185.93186343498914</v>
      </c>
      <c r="E28">
        <f t="shared" si="2"/>
        <v>14.06813656501086</v>
      </c>
      <c r="F28">
        <f t="shared" si="3"/>
        <v>197.91246641179558</v>
      </c>
    </row>
    <row r="29" spans="1:6" x14ac:dyDescent="0.25">
      <c r="A29" s="3">
        <v>24</v>
      </c>
      <c r="B29" s="4">
        <v>229</v>
      </c>
      <c r="C29">
        <f t="shared" si="0"/>
        <v>220.22084917166643</v>
      </c>
      <c r="D29">
        <f t="shared" si="1"/>
        <v>196.23100186715689</v>
      </c>
      <c r="E29">
        <f t="shared" si="2"/>
        <v>32.768998132843109</v>
      </c>
      <c r="F29">
        <f t="shared" si="3"/>
        <v>1073.8072386302752</v>
      </c>
    </row>
    <row r="30" spans="1:6" x14ac:dyDescent="0.25">
      <c r="A30" s="3">
        <v>25</v>
      </c>
      <c r="B30" s="4">
        <v>189</v>
      </c>
      <c r="C30">
        <f t="shared" si="0"/>
        <v>197.36438583674612</v>
      </c>
      <c r="D30">
        <f t="shared" si="1"/>
        <v>220.22084917166643</v>
      </c>
      <c r="E30">
        <f t="shared" si="2"/>
        <v>-31.22084917166643</v>
      </c>
      <c r="F30">
        <f t="shared" si="3"/>
        <v>974.74142299994435</v>
      </c>
    </row>
    <row r="31" spans="1:6" x14ac:dyDescent="0.25">
      <c r="A31" s="3">
        <v>26</v>
      </c>
      <c r="B31" s="4">
        <v>218</v>
      </c>
      <c r="C31">
        <f t="shared" si="0"/>
        <v>212.47150723253483</v>
      </c>
      <c r="D31">
        <f t="shared" si="1"/>
        <v>197.36438583674612</v>
      </c>
      <c r="E31">
        <f t="shared" si="2"/>
        <v>20.635614163253877</v>
      </c>
      <c r="F31">
        <f t="shared" si="3"/>
        <v>425.82857189468399</v>
      </c>
    </row>
    <row r="32" spans="1:6" x14ac:dyDescent="0.25">
      <c r="A32" s="3">
        <v>27</v>
      </c>
      <c r="B32" s="4">
        <v>185</v>
      </c>
      <c r="C32">
        <f t="shared" si="0"/>
        <v>192.35989866087357</v>
      </c>
      <c r="D32">
        <f t="shared" si="1"/>
        <v>212.47150723253483</v>
      </c>
      <c r="E32">
        <f t="shared" si="2"/>
        <v>-27.471507232534833</v>
      </c>
      <c r="F32">
        <f t="shared" si="3"/>
        <v>754.6837096272136</v>
      </c>
    </row>
    <row r="33" spans="1:6" x14ac:dyDescent="0.25">
      <c r="A33" s="3">
        <v>28</v>
      </c>
      <c r="B33" s="4">
        <v>199</v>
      </c>
      <c r="C33">
        <f t="shared" si="0"/>
        <v>197.22104872003442</v>
      </c>
      <c r="D33">
        <f t="shared" si="1"/>
        <v>192.35989866087357</v>
      </c>
      <c r="E33">
        <f t="shared" si="2"/>
        <v>6.6401013391264314</v>
      </c>
      <c r="F33">
        <f t="shared" si="3"/>
        <v>44.090945793868627</v>
      </c>
    </row>
    <row r="34" spans="1:6" x14ac:dyDescent="0.25">
      <c r="A34" s="3">
        <v>29</v>
      </c>
      <c r="B34" s="4">
        <v>210</v>
      </c>
      <c r="C34">
        <f t="shared" si="0"/>
        <v>206.57638783279424</v>
      </c>
      <c r="D34">
        <f t="shared" si="1"/>
        <v>197.22104872003442</v>
      </c>
      <c r="E34">
        <f t="shared" si="2"/>
        <v>12.778951279965582</v>
      </c>
      <c r="F34">
        <f t="shared" si="3"/>
        <v>163.301595815734</v>
      </c>
    </row>
    <row r="35" spans="1:6" x14ac:dyDescent="0.25">
      <c r="A35" s="3">
        <v>30</v>
      </c>
      <c r="B35" s="4">
        <v>193</v>
      </c>
      <c r="C35">
        <f t="shared" si="0"/>
        <v>196.63725360186081</v>
      </c>
      <c r="D35">
        <f t="shared" si="1"/>
        <v>206.57638783279424</v>
      </c>
      <c r="E35">
        <f t="shared" si="2"/>
        <v>-13.576387832794239</v>
      </c>
      <c r="F35">
        <f t="shared" si="3"/>
        <v>184.31830658644347</v>
      </c>
    </row>
    <row r="36" spans="1:6" x14ac:dyDescent="0.25">
      <c r="A36" s="3">
        <v>31</v>
      </c>
      <c r="B36" s="4">
        <v>211</v>
      </c>
      <c r="C36">
        <f t="shared" si="0"/>
        <v>207.15207286999748</v>
      </c>
      <c r="D36">
        <f t="shared" si="1"/>
        <v>196.63725360186081</v>
      </c>
      <c r="E36">
        <f t="shared" si="2"/>
        <v>14.362746398139194</v>
      </c>
      <c r="F36">
        <f t="shared" si="3"/>
        <v>206.28848409726038</v>
      </c>
    </row>
    <row r="37" spans="1:6" x14ac:dyDescent="0.25">
      <c r="A37" s="3">
        <v>32</v>
      </c>
      <c r="B37" s="4">
        <v>208</v>
      </c>
      <c r="C37">
        <f t="shared" si="0"/>
        <v>207.77283162165807</v>
      </c>
      <c r="D37">
        <f t="shared" si="1"/>
        <v>207.15207286999748</v>
      </c>
      <c r="E37">
        <f t="shared" si="2"/>
        <v>0.84792713000251752</v>
      </c>
      <c r="F37">
        <f t="shared" si="3"/>
        <v>0.71898041779430621</v>
      </c>
    </row>
    <row r="38" spans="1:6" x14ac:dyDescent="0.25">
      <c r="A38" s="3">
        <v>33</v>
      </c>
      <c r="B38" s="4">
        <v>216</v>
      </c>
      <c r="C38">
        <f t="shared" si="0"/>
        <v>213.79585717601879</v>
      </c>
      <c r="D38">
        <f t="shared" si="1"/>
        <v>207.77283162165807</v>
      </c>
      <c r="E38">
        <f t="shared" si="2"/>
        <v>8.2271683783419292</v>
      </c>
      <c r="F38">
        <f t="shared" si="3"/>
        <v>67.686299525589362</v>
      </c>
    </row>
    <row r="39" spans="1:6" x14ac:dyDescent="0.25">
      <c r="A39" s="3">
        <v>34</v>
      </c>
      <c r="B39" s="4">
        <v>218</v>
      </c>
      <c r="C39">
        <f t="shared" si="0"/>
        <v>216.87366700056066</v>
      </c>
      <c r="D39">
        <f t="shared" si="1"/>
        <v>213.79585717601879</v>
      </c>
      <c r="E39">
        <f t="shared" si="2"/>
        <v>4.2041428239812149</v>
      </c>
      <c r="F39">
        <f t="shared" si="3"/>
        <v>17.674816884432744</v>
      </c>
    </row>
    <row r="40" spans="1:6" x14ac:dyDescent="0.25">
      <c r="A40" s="3">
        <v>35</v>
      </c>
      <c r="B40" s="4">
        <v>264</v>
      </c>
      <c r="C40">
        <f t="shared" si="0"/>
        <v>251.37437184648965</v>
      </c>
      <c r="D40">
        <f t="shared" si="1"/>
        <v>216.87366700056066</v>
      </c>
      <c r="E40">
        <f t="shared" si="2"/>
        <v>47.126332999439342</v>
      </c>
      <c r="F40">
        <f t="shared" si="3"/>
        <v>2220.8912619740454</v>
      </c>
    </row>
    <row r="41" spans="1:6" x14ac:dyDescent="0.25">
      <c r="A41" s="5">
        <v>36</v>
      </c>
      <c r="B41" s="6">
        <v>304</v>
      </c>
      <c r="C41">
        <f t="shared" si="0"/>
        <v>289.90105424882029</v>
      </c>
      <c r="D41">
        <f t="shared" si="1"/>
        <v>251.37437184648965</v>
      </c>
      <c r="E41">
        <f t="shared" si="2"/>
        <v>52.625628153510348</v>
      </c>
      <c r="F41">
        <f t="shared" si="3"/>
        <v>2769.4567385515411</v>
      </c>
    </row>
    <row r="42" spans="1:6" x14ac:dyDescent="0.25">
      <c r="A42" s="11">
        <v>37</v>
      </c>
      <c r="B42">
        <f>$C$41</f>
        <v>289.90105424882029</v>
      </c>
    </row>
    <row r="43" spans="1:6" x14ac:dyDescent="0.25">
      <c r="A43" s="11">
        <v>38</v>
      </c>
      <c r="B43">
        <f t="shared" ref="B43:B53" si="4">$C$41</f>
        <v>289.90105424882029</v>
      </c>
    </row>
    <row r="44" spans="1:6" x14ac:dyDescent="0.25">
      <c r="A44" s="11">
        <v>39</v>
      </c>
      <c r="B44">
        <f t="shared" si="4"/>
        <v>289.90105424882029</v>
      </c>
    </row>
    <row r="45" spans="1:6" x14ac:dyDescent="0.25">
      <c r="A45" s="11">
        <v>40</v>
      </c>
      <c r="B45">
        <f t="shared" si="4"/>
        <v>289.90105424882029</v>
      </c>
    </row>
    <row r="46" spans="1:6" x14ac:dyDescent="0.25">
      <c r="A46" s="11">
        <v>41</v>
      </c>
      <c r="B46">
        <f t="shared" si="4"/>
        <v>289.90105424882029</v>
      </c>
    </row>
    <row r="47" spans="1:6" x14ac:dyDescent="0.25">
      <c r="A47" s="11">
        <v>42</v>
      </c>
      <c r="B47">
        <f t="shared" si="4"/>
        <v>289.90105424882029</v>
      </c>
    </row>
    <row r="48" spans="1:6" x14ac:dyDescent="0.25">
      <c r="A48" s="11">
        <v>43</v>
      </c>
      <c r="B48">
        <f t="shared" si="4"/>
        <v>289.90105424882029</v>
      </c>
    </row>
    <row r="49" spans="1:2" x14ac:dyDescent="0.25">
      <c r="A49" s="11">
        <v>44</v>
      </c>
      <c r="B49">
        <f t="shared" si="4"/>
        <v>289.90105424882029</v>
      </c>
    </row>
    <row r="50" spans="1:2" x14ac:dyDescent="0.25">
      <c r="A50" s="11">
        <v>45</v>
      </c>
      <c r="B50">
        <f t="shared" si="4"/>
        <v>289.90105424882029</v>
      </c>
    </row>
    <row r="51" spans="1:2" x14ac:dyDescent="0.25">
      <c r="A51" s="11">
        <v>46</v>
      </c>
      <c r="B51">
        <f t="shared" si="4"/>
        <v>289.90105424882029</v>
      </c>
    </row>
    <row r="52" spans="1:2" x14ac:dyDescent="0.25">
      <c r="A52" s="11">
        <v>47</v>
      </c>
      <c r="B52">
        <f t="shared" si="4"/>
        <v>289.90105424882029</v>
      </c>
    </row>
    <row r="53" spans="1:2" x14ac:dyDescent="0.25">
      <c r="A53" s="11">
        <v>48</v>
      </c>
      <c r="B53">
        <f t="shared" si="4"/>
        <v>289.90105424882029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="180" zoomScaleNormal="180" workbookViewId="0">
      <selection activeCell="C1" sqref="C1:D1"/>
    </sheetView>
  </sheetViews>
  <sheetFormatPr defaultRowHeight="15" x14ac:dyDescent="0.25"/>
  <cols>
    <col min="2" max="2" width="9.7109375" customWidth="1"/>
    <col min="3" max="3" width="14.28515625" customWidth="1"/>
    <col min="4" max="4" width="9.85546875" customWidth="1"/>
    <col min="5" max="5" width="17.28515625" bestFit="1" customWidth="1"/>
    <col min="7" max="7" width="13.7109375" bestFit="1" customWidth="1"/>
  </cols>
  <sheetData>
    <row r="1" spans="1:7" ht="75" x14ac:dyDescent="0.25">
      <c r="A1" t="s">
        <v>9</v>
      </c>
      <c r="C1" s="7" t="s">
        <v>34</v>
      </c>
      <c r="D1" s="7" t="s">
        <v>35</v>
      </c>
      <c r="F1" t="s">
        <v>7</v>
      </c>
      <c r="G1" t="s">
        <v>15</v>
      </c>
    </row>
    <row r="2" spans="1:7" x14ac:dyDescent="0.25">
      <c r="A2">
        <v>36</v>
      </c>
      <c r="C2">
        <v>0.65909999188037338</v>
      </c>
      <c r="D2">
        <v>5.3117245438742938E-2</v>
      </c>
      <c r="F2">
        <f>SUM($G$6:$G$41)</f>
        <v>14097.280825537737</v>
      </c>
      <c r="G2">
        <f>SQRT(F2/(A2-2))</f>
        <v>20.362364956788856</v>
      </c>
    </row>
    <row r="4" spans="1:7" ht="15.75" x14ac:dyDescent="0.25">
      <c r="A4" s="1" t="s">
        <v>0</v>
      </c>
      <c r="B4" s="2" t="s">
        <v>1</v>
      </c>
      <c r="C4" t="s">
        <v>2</v>
      </c>
      <c r="D4" t="s">
        <v>36</v>
      </c>
      <c r="E4" t="s">
        <v>3</v>
      </c>
      <c r="F4" t="s">
        <v>4</v>
      </c>
      <c r="G4" t="s">
        <v>5</v>
      </c>
    </row>
    <row r="5" spans="1:7" ht="15.75" x14ac:dyDescent="0.25">
      <c r="A5" s="8">
        <v>0</v>
      </c>
      <c r="B5" s="9"/>
      <c r="C5">
        <v>155.88</v>
      </c>
      <c r="D5">
        <v>0.83689999999999998</v>
      </c>
    </row>
    <row r="6" spans="1:7" x14ac:dyDescent="0.25">
      <c r="A6" s="3">
        <v>1</v>
      </c>
      <c r="B6" s="4">
        <v>165</v>
      </c>
      <c r="C6">
        <f>C5+D5+$C$2*F6</f>
        <v>162.17629114274433</v>
      </c>
      <c r="D6">
        <f>D5+$C$2*$D$2*F6</f>
        <v>1.1268878192752489</v>
      </c>
      <c r="E6">
        <f>C5+D5</f>
        <v>156.71690000000001</v>
      </c>
      <c r="F6">
        <f>B6-E6</f>
        <v>8.2830999999999904</v>
      </c>
      <c r="G6">
        <f>F6^2</f>
        <v>68.609745609999834</v>
      </c>
    </row>
    <row r="7" spans="1:7" x14ac:dyDescent="0.25">
      <c r="A7" s="3">
        <v>2</v>
      </c>
      <c r="B7" s="4">
        <v>171</v>
      </c>
      <c r="C7">
        <f t="shared" ref="C7:C41" si="0">C6+D6+$C$2*F7</f>
        <v>168.37615364565715</v>
      </c>
      <c r="D7">
        <f t="shared" ref="D7:D41" si="1">D6+$C$2*$D$2*F7</f>
        <v>1.3963502606505553</v>
      </c>
      <c r="E7">
        <f t="shared" ref="E7:E41" si="2">C6+D6</f>
        <v>163.30317896201959</v>
      </c>
      <c r="F7">
        <f t="shared" ref="F7:F41" si="3">B7-E7</f>
        <v>7.6968210379804134</v>
      </c>
      <c r="G7">
        <f t="shared" ref="G7:G41" si="4">F7^2</f>
        <v>59.241054090697887</v>
      </c>
    </row>
    <row r="8" spans="1:7" x14ac:dyDescent="0.25">
      <c r="A8" s="3">
        <v>3</v>
      </c>
      <c r="B8" s="4">
        <v>147</v>
      </c>
      <c r="C8">
        <f t="shared" si="0"/>
        <v>154.76314676656452</v>
      </c>
      <c r="D8">
        <f t="shared" si="1"/>
        <v>0.59909455358106767</v>
      </c>
      <c r="E8">
        <f t="shared" si="2"/>
        <v>169.77250390630772</v>
      </c>
      <c r="F8">
        <f t="shared" si="3"/>
        <v>-22.772503906307719</v>
      </c>
      <c r="G8">
        <f t="shared" si="4"/>
        <v>518.58693416280028</v>
      </c>
    </row>
    <row r="9" spans="1:7" x14ac:dyDescent="0.25">
      <c r="A9" s="3">
        <v>4</v>
      </c>
      <c r="B9" s="4">
        <v>143</v>
      </c>
      <c r="C9">
        <f t="shared" si="0"/>
        <v>147.21428816641441</v>
      </c>
      <c r="D9">
        <f t="shared" si="1"/>
        <v>0.16629772609094945</v>
      </c>
      <c r="E9">
        <f t="shared" si="2"/>
        <v>155.36224132014559</v>
      </c>
      <c r="F9">
        <f t="shared" si="3"/>
        <v>-12.362241320145586</v>
      </c>
      <c r="G9">
        <f t="shared" si="4"/>
        <v>152.82501045751488</v>
      </c>
    </row>
    <row r="10" spans="1:7" x14ac:dyDescent="0.25">
      <c r="A10" s="3">
        <v>5</v>
      </c>
      <c r="B10" s="4">
        <v>164</v>
      </c>
      <c r="C10">
        <f t="shared" si="0"/>
        <v>158.33444159581165</v>
      </c>
      <c r="D10">
        <f t="shared" si="1"/>
        <v>0.74813636798404315</v>
      </c>
      <c r="E10">
        <f t="shared" si="2"/>
        <v>147.38058589250537</v>
      </c>
      <c r="F10">
        <f t="shared" si="3"/>
        <v>16.619414107494634</v>
      </c>
      <c r="G10">
        <f t="shared" si="4"/>
        <v>276.20492527639169</v>
      </c>
    </row>
    <row r="11" spans="1:7" x14ac:dyDescent="0.25">
      <c r="A11" s="3">
        <v>6</v>
      </c>
      <c r="B11" s="4">
        <v>160</v>
      </c>
      <c r="C11">
        <f t="shared" si="0"/>
        <v>159.68725082040882</v>
      </c>
      <c r="D11">
        <f t="shared" si="1"/>
        <v>0.78025492451890854</v>
      </c>
      <c r="E11">
        <f t="shared" si="2"/>
        <v>159.0825779637957</v>
      </c>
      <c r="F11">
        <f t="shared" si="3"/>
        <v>0.91742203620430018</v>
      </c>
      <c r="G11">
        <f t="shared" si="4"/>
        <v>0.84166319251324428</v>
      </c>
    </row>
    <row r="12" spans="1:7" x14ac:dyDescent="0.25">
      <c r="A12" s="3">
        <v>7</v>
      </c>
      <c r="B12" s="4">
        <v>152</v>
      </c>
      <c r="C12">
        <f t="shared" si="0"/>
        <v>154.88657277719884</v>
      </c>
      <c r="D12">
        <f t="shared" si="1"/>
        <v>0.48381113829488132</v>
      </c>
      <c r="E12">
        <f t="shared" si="2"/>
        <v>160.46750574492773</v>
      </c>
      <c r="F12">
        <f t="shared" si="3"/>
        <v>-8.4675057449277347</v>
      </c>
      <c r="G12">
        <f t="shared" si="4"/>
        <v>71.698653540384186</v>
      </c>
    </row>
    <row r="13" spans="1:7" x14ac:dyDescent="0.25">
      <c r="A13" s="3">
        <v>8</v>
      </c>
      <c r="B13" s="4">
        <v>150</v>
      </c>
      <c r="C13">
        <f t="shared" si="0"/>
        <v>151.83076392039732</v>
      </c>
      <c r="D13">
        <f t="shared" si="1"/>
        <v>0.2957962742554644</v>
      </c>
      <c r="E13">
        <f t="shared" si="2"/>
        <v>155.3703839154937</v>
      </c>
      <c r="F13">
        <f t="shared" si="3"/>
        <v>-5.3703839154937043</v>
      </c>
      <c r="G13">
        <f t="shared" si="4"/>
        <v>28.841023399793489</v>
      </c>
    </row>
    <row r="14" spans="1:7" x14ac:dyDescent="0.25">
      <c r="A14" s="3">
        <v>9</v>
      </c>
      <c r="B14" s="4">
        <v>159</v>
      </c>
      <c r="C14">
        <f t="shared" si="0"/>
        <v>156.65684431454736</v>
      </c>
      <c r="D14">
        <f t="shared" si="1"/>
        <v>0.5364324877591452</v>
      </c>
      <c r="E14">
        <f t="shared" si="2"/>
        <v>152.12656019465277</v>
      </c>
      <c r="F14">
        <f t="shared" si="3"/>
        <v>6.8734398053472319</v>
      </c>
      <c r="G14">
        <f t="shared" si="4"/>
        <v>47.244174757731791</v>
      </c>
    </row>
    <row r="15" spans="1:7" x14ac:dyDescent="0.25">
      <c r="A15" s="3">
        <v>10</v>
      </c>
      <c r="B15" s="4">
        <v>169</v>
      </c>
      <c r="C15">
        <f t="shared" si="0"/>
        <v>164.97508796604012</v>
      </c>
      <c r="D15">
        <f t="shared" si="1"/>
        <v>0.94978086130113226</v>
      </c>
      <c r="E15">
        <f t="shared" si="2"/>
        <v>157.19327680230651</v>
      </c>
      <c r="F15">
        <f t="shared" si="3"/>
        <v>11.806723197693486</v>
      </c>
      <c r="G15">
        <f t="shared" si="4"/>
        <v>139.39871266695351</v>
      </c>
    </row>
    <row r="16" spans="1:7" x14ac:dyDescent="0.25">
      <c r="A16" s="3">
        <v>11</v>
      </c>
      <c r="B16" s="4">
        <v>173</v>
      </c>
      <c r="C16">
        <f t="shared" si="0"/>
        <v>170.5880877257932</v>
      </c>
      <c r="D16">
        <f t="shared" si="1"/>
        <v>1.1974782040647898</v>
      </c>
      <c r="E16">
        <f t="shared" si="2"/>
        <v>165.92486882734124</v>
      </c>
      <c r="F16">
        <f t="shared" si="3"/>
        <v>7.0751311726587574</v>
      </c>
      <c r="G16">
        <f t="shared" si="4"/>
        <v>50.057481110327686</v>
      </c>
    </row>
    <row r="17" spans="1:7" x14ac:dyDescent="0.25">
      <c r="A17" s="3">
        <v>12</v>
      </c>
      <c r="B17" s="4">
        <v>203</v>
      </c>
      <c r="C17">
        <f t="shared" si="0"/>
        <v>192.35899917203903</v>
      </c>
      <c r="D17">
        <f t="shared" si="1"/>
        <v>2.2902823071073133</v>
      </c>
      <c r="E17">
        <f t="shared" si="2"/>
        <v>171.785565929858</v>
      </c>
      <c r="F17">
        <f t="shared" si="3"/>
        <v>31.214434070142005</v>
      </c>
      <c r="G17">
        <f t="shared" si="4"/>
        <v>974.34089431924201</v>
      </c>
    </row>
    <row r="18" spans="1:7" x14ac:dyDescent="0.25">
      <c r="A18" s="3">
        <v>13</v>
      </c>
      <c r="B18" s="4">
        <v>169</v>
      </c>
      <c r="C18">
        <f t="shared" si="0"/>
        <v>177.74384026450358</v>
      </c>
      <c r="D18">
        <f t="shared" si="1"/>
        <v>1.3923118368588931</v>
      </c>
      <c r="E18">
        <f t="shared" si="2"/>
        <v>194.64928147914634</v>
      </c>
      <c r="F18">
        <f t="shared" si="3"/>
        <v>-25.649281479146339</v>
      </c>
      <c r="G18">
        <f t="shared" si="4"/>
        <v>657.8856403964794</v>
      </c>
    </row>
    <row r="19" spans="1:7" x14ac:dyDescent="0.25">
      <c r="A19" s="3">
        <v>14</v>
      </c>
      <c r="B19" s="4">
        <v>166</v>
      </c>
      <c r="C19">
        <f t="shared" si="0"/>
        <v>170.47811435801512</v>
      </c>
      <c r="D19">
        <f t="shared" si="1"/>
        <v>0.93242072102761231</v>
      </c>
      <c r="E19">
        <f t="shared" si="2"/>
        <v>179.13615210136246</v>
      </c>
      <c r="F19">
        <f t="shared" si="3"/>
        <v>-13.136152101362455</v>
      </c>
      <c r="G19">
        <f t="shared" si="4"/>
        <v>172.55849203012926</v>
      </c>
    </row>
    <row r="20" spans="1:7" x14ac:dyDescent="0.25">
      <c r="A20" s="3">
        <v>15</v>
      </c>
      <c r="B20" s="4">
        <v>162</v>
      </c>
      <c r="C20">
        <f t="shared" si="0"/>
        <v>165.2080514848557</v>
      </c>
      <c r="D20">
        <f t="shared" si="1"/>
        <v>0.60296187762540276</v>
      </c>
      <c r="E20">
        <f t="shared" si="2"/>
        <v>171.41053507904275</v>
      </c>
      <c r="F20">
        <f t="shared" si="3"/>
        <v>-9.4105350790427451</v>
      </c>
      <c r="G20">
        <f t="shared" si="4"/>
        <v>88.558170473894052</v>
      </c>
    </row>
    <row r="21" spans="1:7" x14ac:dyDescent="0.25">
      <c r="A21" s="3">
        <v>16</v>
      </c>
      <c r="B21" s="4">
        <v>147</v>
      </c>
      <c r="C21">
        <f t="shared" si="0"/>
        <v>153.41267460800822</v>
      </c>
      <c r="D21">
        <f t="shared" si="1"/>
        <v>-5.5603725028612216E-2</v>
      </c>
      <c r="E21">
        <f t="shared" si="2"/>
        <v>165.81101336248111</v>
      </c>
      <c r="F21">
        <f t="shared" si="3"/>
        <v>-18.811013362481106</v>
      </c>
      <c r="G21">
        <f t="shared" si="4"/>
        <v>353.85422372344271</v>
      </c>
    </row>
    <row r="22" spans="1:7" x14ac:dyDescent="0.25">
      <c r="A22" s="3">
        <v>17</v>
      </c>
      <c r="B22" s="4">
        <v>188</v>
      </c>
      <c r="C22">
        <f t="shared" si="0"/>
        <v>176.1902251827201</v>
      </c>
      <c r="D22">
        <f t="shared" si="1"/>
        <v>1.1572305360513924</v>
      </c>
      <c r="E22">
        <f t="shared" si="2"/>
        <v>153.3570708829796</v>
      </c>
      <c r="F22">
        <f t="shared" si="3"/>
        <v>34.642929117020401</v>
      </c>
      <c r="G22">
        <f t="shared" si="4"/>
        <v>1200.1325378068998</v>
      </c>
    </row>
    <row r="23" spans="1:7" x14ac:dyDescent="0.25">
      <c r="A23" s="3">
        <v>18</v>
      </c>
      <c r="B23" s="4">
        <v>161</v>
      </c>
      <c r="C23">
        <f t="shared" si="0"/>
        <v>166.57284778726444</v>
      </c>
      <c r="D23">
        <f t="shared" si="1"/>
        <v>0.58491304204730554</v>
      </c>
      <c r="E23">
        <f t="shared" si="2"/>
        <v>177.3474557187715</v>
      </c>
      <c r="F23">
        <f t="shared" si="3"/>
        <v>-16.347455718771499</v>
      </c>
      <c r="G23">
        <f t="shared" si="4"/>
        <v>267.23930847719498</v>
      </c>
    </row>
    <row r="24" spans="1:7" x14ac:dyDescent="0.25">
      <c r="A24" s="3">
        <v>19</v>
      </c>
      <c r="B24" s="4">
        <v>162</v>
      </c>
      <c r="C24">
        <f t="shared" si="0"/>
        <v>163.75828070859146</v>
      </c>
      <c r="D24">
        <f t="shared" si="1"/>
        <v>0.40434202211087916</v>
      </c>
      <c r="E24">
        <f t="shared" si="2"/>
        <v>167.15776082931174</v>
      </c>
      <c r="F24">
        <f t="shared" si="3"/>
        <v>-5.1577608293117407</v>
      </c>
      <c r="G24">
        <f t="shared" si="4"/>
        <v>26.602496772382537</v>
      </c>
    </row>
    <row r="25" spans="1:7" x14ac:dyDescent="0.25">
      <c r="A25" s="3">
        <v>20</v>
      </c>
      <c r="B25" s="4">
        <v>169</v>
      </c>
      <c r="C25">
        <f t="shared" si="0"/>
        <v>167.35093804961872</v>
      </c>
      <c r="D25">
        <f t="shared" si="1"/>
        <v>0.5736965494418651</v>
      </c>
      <c r="E25">
        <f t="shared" si="2"/>
        <v>164.16262273070234</v>
      </c>
      <c r="F25">
        <f t="shared" si="3"/>
        <v>4.8373772692976615</v>
      </c>
      <c r="G25">
        <f t="shared" si="4"/>
        <v>23.400218845517699</v>
      </c>
    </row>
    <row r="26" spans="1:7" x14ac:dyDescent="0.25">
      <c r="A26" s="3">
        <v>21</v>
      </c>
      <c r="B26" s="4">
        <v>185</v>
      </c>
      <c r="C26">
        <f t="shared" si="0"/>
        <v>179.17900779617418</v>
      </c>
      <c r="D26">
        <f t="shared" si="1"/>
        <v>1.1714978528121567</v>
      </c>
      <c r="E26">
        <f t="shared" si="2"/>
        <v>167.9246345990606</v>
      </c>
      <c r="F26">
        <f t="shared" si="3"/>
        <v>17.075365400939404</v>
      </c>
      <c r="G26">
        <f t="shared" si="4"/>
        <v>291.56810357559851</v>
      </c>
    </row>
    <row r="27" spans="1:7" x14ac:dyDescent="0.25">
      <c r="A27" s="3">
        <v>22</v>
      </c>
      <c r="B27" s="4">
        <v>188</v>
      </c>
      <c r="C27">
        <f t="shared" si="0"/>
        <v>185.3922873136284</v>
      </c>
      <c r="D27">
        <f t="shared" si="1"/>
        <v>1.4393034069415032</v>
      </c>
      <c r="E27">
        <f t="shared" si="2"/>
        <v>180.35050564898634</v>
      </c>
      <c r="F27">
        <f t="shared" si="3"/>
        <v>7.6494943510136579</v>
      </c>
      <c r="G27">
        <f t="shared" si="4"/>
        <v>58.514763826189863</v>
      </c>
    </row>
    <row r="28" spans="1:7" x14ac:dyDescent="0.25">
      <c r="A28" s="3">
        <v>23</v>
      </c>
      <c r="B28" s="4">
        <v>200</v>
      </c>
      <c r="C28">
        <f t="shared" si="0"/>
        <v>195.51088916971972</v>
      </c>
      <c r="D28">
        <f t="shared" si="1"/>
        <v>1.900323832901095</v>
      </c>
      <c r="E28">
        <f t="shared" si="2"/>
        <v>186.83159072056989</v>
      </c>
      <c r="F28">
        <f t="shared" si="3"/>
        <v>13.168409279430108</v>
      </c>
      <c r="G28">
        <f t="shared" si="4"/>
        <v>173.40700295058099</v>
      </c>
    </row>
    <row r="29" spans="1:7" x14ac:dyDescent="0.25">
      <c r="A29" s="3">
        <v>24</v>
      </c>
      <c r="B29" s="4">
        <v>229</v>
      </c>
      <c r="C29">
        <f t="shared" si="0"/>
        <v>218.23138225610427</v>
      </c>
      <c r="D29">
        <f t="shared" si="1"/>
        <v>3.006233873214545</v>
      </c>
      <c r="E29">
        <f t="shared" si="2"/>
        <v>197.41121300262083</v>
      </c>
      <c r="F29">
        <f t="shared" si="3"/>
        <v>31.588786997379174</v>
      </c>
      <c r="G29">
        <f t="shared" si="4"/>
        <v>997.8514639657916</v>
      </c>
    </row>
    <row r="30" spans="1:7" x14ac:dyDescent="0.25">
      <c r="A30" s="3">
        <v>25</v>
      </c>
      <c r="B30" s="4">
        <v>189</v>
      </c>
      <c r="C30">
        <f t="shared" si="0"/>
        <v>199.9898036002422</v>
      </c>
      <c r="D30">
        <f t="shared" si="1"/>
        <v>1.8776086000711849</v>
      </c>
      <c r="E30">
        <f t="shared" si="2"/>
        <v>221.23761612931881</v>
      </c>
      <c r="F30">
        <f t="shared" si="3"/>
        <v>-32.237616129318809</v>
      </c>
      <c r="G30">
        <f t="shared" si="4"/>
        <v>1039.2638937013162</v>
      </c>
    </row>
    <row r="31" spans="1:7" x14ac:dyDescent="0.25">
      <c r="A31" s="3">
        <v>26</v>
      </c>
      <c r="B31" s="4">
        <v>218</v>
      </c>
      <c r="C31">
        <f t="shared" si="0"/>
        <v>212.50040068809625</v>
      </c>
      <c r="D31">
        <f t="shared" si="1"/>
        <v>2.442403659324075</v>
      </c>
      <c r="E31">
        <f t="shared" si="2"/>
        <v>201.8674122003134</v>
      </c>
      <c r="F31">
        <f t="shared" si="3"/>
        <v>16.132587799686604</v>
      </c>
      <c r="G31">
        <f t="shared" si="4"/>
        <v>260.26038911459705</v>
      </c>
    </row>
    <row r="32" spans="1:7" x14ac:dyDescent="0.25">
      <c r="A32" s="3">
        <v>27</v>
      </c>
      <c r="B32" s="4">
        <v>185</v>
      </c>
      <c r="C32">
        <f t="shared" si="0"/>
        <v>195.20750224515999</v>
      </c>
      <c r="D32">
        <f t="shared" si="1"/>
        <v>1.3941187737505729</v>
      </c>
      <c r="E32">
        <f t="shared" si="2"/>
        <v>214.94280434742032</v>
      </c>
      <c r="F32">
        <f t="shared" si="3"/>
        <v>-29.942804347420321</v>
      </c>
      <c r="G32">
        <f t="shared" si="4"/>
        <v>896.57153218789324</v>
      </c>
    </row>
    <row r="33" spans="1:7" x14ac:dyDescent="0.25">
      <c r="A33" s="3">
        <v>28</v>
      </c>
      <c r="B33" s="4">
        <v>199</v>
      </c>
      <c r="C33">
        <f t="shared" si="0"/>
        <v>198.18239258587266</v>
      </c>
      <c r="D33">
        <f t="shared" si="1"/>
        <v>1.4780850050554859</v>
      </c>
      <c r="E33">
        <f t="shared" si="2"/>
        <v>196.60162101891055</v>
      </c>
      <c r="F33">
        <f t="shared" si="3"/>
        <v>2.3983789810894507</v>
      </c>
      <c r="G33">
        <f t="shared" si="4"/>
        <v>5.7522217369316717</v>
      </c>
    </row>
    <row r="34" spans="1:7" x14ac:dyDescent="0.25">
      <c r="A34" s="3">
        <v>29</v>
      </c>
      <c r="B34" s="4">
        <v>210</v>
      </c>
      <c r="C34">
        <f t="shared" si="0"/>
        <v>206.47525672679433</v>
      </c>
      <c r="D34">
        <f t="shared" si="1"/>
        <v>1.8400673010261155</v>
      </c>
      <c r="E34">
        <f t="shared" si="2"/>
        <v>199.66047759092814</v>
      </c>
      <c r="F34">
        <f t="shared" si="3"/>
        <v>10.339522409071861</v>
      </c>
      <c r="G34">
        <f t="shared" si="4"/>
        <v>106.90572364769919</v>
      </c>
    </row>
    <row r="35" spans="1:7" x14ac:dyDescent="0.25">
      <c r="A35" s="3">
        <v>30</v>
      </c>
      <c r="B35" s="4">
        <v>193</v>
      </c>
      <c r="C35">
        <f t="shared" si="0"/>
        <v>198.22099408543869</v>
      </c>
      <c r="D35">
        <f t="shared" si="1"/>
        <v>1.3038842999369722</v>
      </c>
      <c r="E35">
        <f t="shared" si="2"/>
        <v>208.31532402782045</v>
      </c>
      <c r="F35">
        <f t="shared" si="3"/>
        <v>-15.315324027820452</v>
      </c>
      <c r="G35">
        <f t="shared" si="4"/>
        <v>234.55915007713449</v>
      </c>
    </row>
    <row r="36" spans="1:7" x14ac:dyDescent="0.25">
      <c r="A36" s="3">
        <v>31</v>
      </c>
      <c r="B36" s="4">
        <v>211</v>
      </c>
      <c r="C36">
        <f t="shared" si="0"/>
        <v>207.08813094840087</v>
      </c>
      <c r="D36">
        <f t="shared" si="1"/>
        <v>1.7056234426423829</v>
      </c>
      <c r="E36">
        <f t="shared" si="2"/>
        <v>199.52487838537567</v>
      </c>
      <c r="F36">
        <f t="shared" si="3"/>
        <v>11.475121614624328</v>
      </c>
      <c r="G36">
        <f t="shared" si="4"/>
        <v>131.67841607041845</v>
      </c>
    </row>
    <row r="37" spans="1:7" x14ac:dyDescent="0.25">
      <c r="A37" s="3">
        <v>32</v>
      </c>
      <c r="B37" s="4">
        <v>208</v>
      </c>
      <c r="C37">
        <f t="shared" si="0"/>
        <v>208.27059087835164</v>
      </c>
      <c r="D37">
        <f t="shared" si="1"/>
        <v>1.6778344379341472</v>
      </c>
      <c r="E37">
        <f t="shared" si="2"/>
        <v>208.79375439104325</v>
      </c>
      <c r="F37">
        <f t="shared" si="3"/>
        <v>-0.79375439104325096</v>
      </c>
      <c r="G37">
        <f t="shared" si="4"/>
        <v>0.63004603330044218</v>
      </c>
    </row>
    <row r="38" spans="1:7" x14ac:dyDescent="0.25">
      <c r="A38" s="3">
        <v>33</v>
      </c>
      <c r="B38" s="4">
        <v>216</v>
      </c>
      <c r="C38">
        <f t="shared" si="0"/>
        <v>213.93701814118529</v>
      </c>
      <c r="D38">
        <f t="shared" si="1"/>
        <v>1.8896975019695439</v>
      </c>
      <c r="E38">
        <f t="shared" si="2"/>
        <v>209.94842531628578</v>
      </c>
      <c r="F38">
        <f t="shared" si="3"/>
        <v>6.0515746837142217</v>
      </c>
      <c r="G38">
        <f t="shared" si="4"/>
        <v>36.621556152570882</v>
      </c>
    </row>
    <row r="39" spans="1:7" x14ac:dyDescent="0.25">
      <c r="A39" s="3">
        <v>34</v>
      </c>
      <c r="B39" s="4">
        <v>218</v>
      </c>
      <c r="C39">
        <f t="shared" si="0"/>
        <v>217.25912734510524</v>
      </c>
      <c r="D39">
        <f t="shared" si="1"/>
        <v>1.9657832659113701</v>
      </c>
      <c r="E39">
        <f t="shared" si="2"/>
        <v>215.82671564315484</v>
      </c>
      <c r="F39">
        <f t="shared" si="3"/>
        <v>2.1732843568451585</v>
      </c>
      <c r="G39">
        <f t="shared" si="4"/>
        <v>4.7231648957078747</v>
      </c>
    </row>
    <row r="40" spans="1:7" x14ac:dyDescent="0.25">
      <c r="A40" s="3">
        <v>35</v>
      </c>
      <c r="B40" s="4">
        <v>264</v>
      </c>
      <c r="C40">
        <f t="shared" si="0"/>
        <v>248.73617166373856</v>
      </c>
      <c r="D40">
        <f t="shared" si="1"/>
        <v>3.5333401624556169</v>
      </c>
      <c r="E40">
        <f t="shared" si="2"/>
        <v>219.22491061101661</v>
      </c>
      <c r="F40">
        <f t="shared" si="3"/>
        <v>44.775089388983389</v>
      </c>
      <c r="G40">
        <f t="shared" si="4"/>
        <v>2004.8086297914529</v>
      </c>
    </row>
    <row r="41" spans="1:7" x14ac:dyDescent="0.25">
      <c r="A41" s="5">
        <v>36</v>
      </c>
      <c r="B41" s="6">
        <v>304</v>
      </c>
      <c r="C41">
        <f t="shared" si="0"/>
        <v>286.36507616151732</v>
      </c>
      <c r="D41">
        <f t="shared" si="1"/>
        <v>5.3444026216274274</v>
      </c>
      <c r="E41">
        <f t="shared" si="2"/>
        <v>252.26951182619419</v>
      </c>
      <c r="F41">
        <f t="shared" si="3"/>
        <v>51.73048817380581</v>
      </c>
      <c r="G41">
        <f t="shared" si="4"/>
        <v>2676.0434067002629</v>
      </c>
    </row>
    <row r="42" spans="1:7" x14ac:dyDescent="0.25">
      <c r="A42" s="11">
        <v>37</v>
      </c>
      <c r="B42">
        <f>$C$41 + $D$41*(A42-$A$41)</f>
        <v>291.70947878314473</v>
      </c>
    </row>
    <row r="43" spans="1:7" x14ac:dyDescent="0.25">
      <c r="A43" s="5">
        <v>38</v>
      </c>
      <c r="B43">
        <f t="shared" ref="B43:B53" si="5">$C$41 + $D$41*(A43-$A$41)</f>
        <v>297.0538814047722</v>
      </c>
    </row>
    <row r="44" spans="1:7" x14ac:dyDescent="0.25">
      <c r="A44" s="11">
        <v>39</v>
      </c>
      <c r="B44">
        <f t="shared" si="5"/>
        <v>302.39828402639961</v>
      </c>
    </row>
    <row r="45" spans="1:7" x14ac:dyDescent="0.25">
      <c r="A45" s="5">
        <v>40</v>
      </c>
      <c r="B45">
        <f t="shared" si="5"/>
        <v>307.74268664802702</v>
      </c>
    </row>
    <row r="46" spans="1:7" x14ac:dyDescent="0.25">
      <c r="A46" s="11">
        <v>41</v>
      </c>
      <c r="B46">
        <f t="shared" si="5"/>
        <v>313.08708926965448</v>
      </c>
    </row>
    <row r="47" spans="1:7" x14ac:dyDescent="0.25">
      <c r="A47" s="5">
        <v>42</v>
      </c>
      <c r="B47">
        <f t="shared" si="5"/>
        <v>318.43149189128189</v>
      </c>
    </row>
    <row r="48" spans="1:7" x14ac:dyDescent="0.25">
      <c r="A48" s="11">
        <v>43</v>
      </c>
      <c r="B48">
        <f t="shared" si="5"/>
        <v>323.7758945129093</v>
      </c>
    </row>
    <row r="49" spans="1:2" x14ac:dyDescent="0.25">
      <c r="A49" s="5">
        <v>44</v>
      </c>
      <c r="B49">
        <f t="shared" si="5"/>
        <v>329.12029713453671</v>
      </c>
    </row>
    <row r="50" spans="1:2" x14ac:dyDescent="0.25">
      <c r="A50" s="11">
        <v>45</v>
      </c>
      <c r="B50">
        <f t="shared" si="5"/>
        <v>334.46469975616418</v>
      </c>
    </row>
    <row r="51" spans="1:2" x14ac:dyDescent="0.25">
      <c r="A51" s="5">
        <v>46</v>
      </c>
      <c r="B51">
        <f t="shared" si="5"/>
        <v>339.80910237779159</v>
      </c>
    </row>
    <row r="52" spans="1:2" x14ac:dyDescent="0.25">
      <c r="A52" s="11">
        <v>47</v>
      </c>
      <c r="B52">
        <f t="shared" si="5"/>
        <v>345.15350499941906</v>
      </c>
    </row>
    <row r="53" spans="1:2" x14ac:dyDescent="0.25">
      <c r="A53" s="5">
        <v>48</v>
      </c>
      <c r="B53">
        <f t="shared" si="5"/>
        <v>350.49790762104647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zoomScale="170" zoomScaleNormal="170" workbookViewId="0">
      <selection activeCell="E2" sqref="E2:E13"/>
    </sheetView>
  </sheetViews>
  <sheetFormatPr defaultRowHeight="15" x14ac:dyDescent="0.25"/>
  <cols>
    <col min="3" max="3" width="10.140625" customWidth="1"/>
    <col min="4" max="4" width="23.28515625" bestFit="1" customWidth="1"/>
    <col min="5" max="5" width="22.28515625" bestFit="1" customWidth="1"/>
    <col min="6" max="6" width="19.42578125" bestFit="1" customWidth="1"/>
  </cols>
  <sheetData>
    <row r="1" spans="1:6" ht="15.75" x14ac:dyDescent="0.25">
      <c r="A1" s="1" t="s">
        <v>0</v>
      </c>
      <c r="B1" s="2" t="s">
        <v>1</v>
      </c>
      <c r="C1" t="s">
        <v>37</v>
      </c>
      <c r="D1" t="s">
        <v>38</v>
      </c>
      <c r="E1" t="s">
        <v>39</v>
      </c>
      <c r="F1" t="s">
        <v>40</v>
      </c>
    </row>
    <row r="2" spans="1:6" x14ac:dyDescent="0.25">
      <c r="A2" s="3">
        <v>1</v>
      </c>
      <c r="B2" s="4">
        <v>165</v>
      </c>
      <c r="E2">
        <f>AVERAGE(D14,D26)</f>
        <v>0.98823339924446252</v>
      </c>
      <c r="F2">
        <f>B2/E2</f>
        <v>166.96460585743006</v>
      </c>
    </row>
    <row r="3" spans="1:6" x14ac:dyDescent="0.25">
      <c r="A3" s="3">
        <v>2</v>
      </c>
      <c r="B3" s="4">
        <v>171</v>
      </c>
      <c r="E3">
        <f t="shared" ref="E3:E7" si="0">AVERAGE(D15,D27)</f>
        <v>1.0394595142086607</v>
      </c>
      <c r="F3">
        <f t="shared" ref="F3:F37" si="1">B3/E3</f>
        <v>164.50857167840934</v>
      </c>
    </row>
    <row r="4" spans="1:6" x14ac:dyDescent="0.25">
      <c r="A4" s="3">
        <v>3</v>
      </c>
      <c r="B4" s="4">
        <v>147</v>
      </c>
      <c r="E4">
        <f t="shared" si="0"/>
        <v>0.93293329171244777</v>
      </c>
      <c r="F4">
        <f t="shared" si="1"/>
        <v>157.56753597052349</v>
      </c>
    </row>
    <row r="5" spans="1:6" x14ac:dyDescent="0.25">
      <c r="A5" s="3">
        <v>4</v>
      </c>
      <c r="B5" s="4">
        <v>143</v>
      </c>
      <c r="E5">
        <f t="shared" si="0"/>
        <v>0.91259775591054715</v>
      </c>
      <c r="F5">
        <f t="shared" si="1"/>
        <v>156.69554201053379</v>
      </c>
    </row>
    <row r="6" spans="1:6" x14ac:dyDescent="0.25">
      <c r="A6" s="3">
        <v>5</v>
      </c>
      <c r="B6" s="4">
        <v>164</v>
      </c>
      <c r="E6">
        <f t="shared" si="0"/>
        <v>1.0430106047420362</v>
      </c>
      <c r="F6">
        <f t="shared" si="1"/>
        <v>157.23713570540491</v>
      </c>
    </row>
    <row r="7" spans="1:6" x14ac:dyDescent="0.25">
      <c r="A7" s="3">
        <v>6</v>
      </c>
      <c r="B7" s="4">
        <v>160</v>
      </c>
      <c r="E7">
        <f t="shared" si="0"/>
        <v>0.90644245153667458</v>
      </c>
      <c r="F7">
        <f t="shared" si="1"/>
        <v>176.5142395181901</v>
      </c>
    </row>
    <row r="8" spans="1:6" x14ac:dyDescent="0.25">
      <c r="A8" s="3">
        <v>7</v>
      </c>
      <c r="B8" s="4">
        <v>152</v>
      </c>
      <c r="C8">
        <f>(AVERAGE(B2:B13)+AVERAGE(B3:B14))/2</f>
        <v>163.16666666666669</v>
      </c>
      <c r="D8">
        <f>B8/C8</f>
        <v>0.93156281920326856</v>
      </c>
      <c r="E8">
        <f>AVERAGE(D8,D20)</f>
        <v>0.92083758937691518</v>
      </c>
      <c r="F8">
        <f t="shared" si="1"/>
        <v>165.06711037160289</v>
      </c>
    </row>
    <row r="9" spans="1:6" x14ac:dyDescent="0.25">
      <c r="A9" s="3">
        <v>8</v>
      </c>
      <c r="B9" s="4">
        <v>150</v>
      </c>
      <c r="C9">
        <f t="shared" ref="C9:C31" si="2">(AVERAGE(B3:B14)+AVERAGE(B4:B15))/2</f>
        <v>163.125</v>
      </c>
      <c r="D9">
        <f t="shared" ref="D9:D31" si="3">B9/C9</f>
        <v>0.91954022988505746</v>
      </c>
      <c r="E9">
        <f t="shared" ref="E9:E13" si="4">AVERAGE(D9,D21)</f>
        <v>0.92662094367181047</v>
      </c>
      <c r="F9">
        <f t="shared" si="1"/>
        <v>161.87849090223762</v>
      </c>
    </row>
    <row r="10" spans="1:6" x14ac:dyDescent="0.25">
      <c r="A10" s="3">
        <v>9</v>
      </c>
      <c r="B10" s="4">
        <v>159</v>
      </c>
      <c r="C10">
        <f t="shared" si="2"/>
        <v>163.54166666666666</v>
      </c>
      <c r="D10">
        <f t="shared" si="3"/>
        <v>0.97222929936305735</v>
      </c>
      <c r="E10">
        <f t="shared" si="4"/>
        <v>0.98849075287229571</v>
      </c>
      <c r="F10">
        <f t="shared" si="1"/>
        <v>160.85127709893854</v>
      </c>
    </row>
    <row r="11" spans="1:6" x14ac:dyDescent="0.25">
      <c r="A11" s="3">
        <v>10</v>
      </c>
      <c r="B11" s="4">
        <v>169</v>
      </c>
      <c r="C11">
        <f t="shared" si="2"/>
        <v>164.33333333333331</v>
      </c>
      <c r="D11">
        <f t="shared" si="3"/>
        <v>1.028397565922921</v>
      </c>
      <c r="E11">
        <f t="shared" si="4"/>
        <v>1.0162014531884298</v>
      </c>
      <c r="F11">
        <f t="shared" si="1"/>
        <v>166.30560748535268</v>
      </c>
    </row>
    <row r="12" spans="1:6" x14ac:dyDescent="0.25">
      <c r="A12" s="3">
        <v>11</v>
      </c>
      <c r="B12" s="4">
        <v>173</v>
      </c>
      <c r="C12">
        <f t="shared" si="2"/>
        <v>165.5</v>
      </c>
      <c r="D12">
        <f t="shared" si="3"/>
        <v>1.0453172205438066</v>
      </c>
      <c r="E12">
        <f t="shared" si="4"/>
        <v>1.0480526558060541</v>
      </c>
      <c r="F12">
        <f t="shared" si="1"/>
        <v>165.06804218433683</v>
      </c>
    </row>
    <row r="13" spans="1:6" x14ac:dyDescent="0.25">
      <c r="A13" s="3">
        <v>12</v>
      </c>
      <c r="B13" s="4">
        <v>203</v>
      </c>
      <c r="C13">
        <f t="shared" si="2"/>
        <v>166.54166666666669</v>
      </c>
      <c r="D13">
        <f t="shared" si="3"/>
        <v>1.2189141856392294</v>
      </c>
      <c r="E13">
        <f t="shared" si="4"/>
        <v>1.2040049076184032</v>
      </c>
      <c r="F13">
        <f t="shared" si="1"/>
        <v>168.60396391701315</v>
      </c>
    </row>
    <row r="14" spans="1:6" x14ac:dyDescent="0.25">
      <c r="A14" s="3">
        <v>13</v>
      </c>
      <c r="B14" s="4">
        <v>169</v>
      </c>
      <c r="C14">
        <f t="shared" si="2"/>
        <v>167</v>
      </c>
      <c r="D14">
        <f t="shared" si="3"/>
        <v>1.0119760479041917</v>
      </c>
      <c r="E14">
        <v>0.98823339924446252</v>
      </c>
      <c r="F14">
        <f t="shared" si="1"/>
        <v>171.01223266609503</v>
      </c>
    </row>
    <row r="15" spans="1:6" x14ac:dyDescent="0.25">
      <c r="A15" s="3">
        <v>14</v>
      </c>
      <c r="B15" s="4">
        <v>166</v>
      </c>
      <c r="C15">
        <f t="shared" si="2"/>
        <v>168.20833333333331</v>
      </c>
      <c r="D15">
        <f t="shared" si="3"/>
        <v>0.98687143918751563</v>
      </c>
      <c r="E15">
        <v>1.0394595142086607</v>
      </c>
      <c r="F15">
        <f t="shared" si="1"/>
        <v>159.69837952406988</v>
      </c>
    </row>
    <row r="16" spans="1:6" x14ac:dyDescent="0.25">
      <c r="A16" s="3">
        <v>15</v>
      </c>
      <c r="B16" s="4">
        <v>162</v>
      </c>
      <c r="C16">
        <f t="shared" si="2"/>
        <v>170.08333333333331</v>
      </c>
      <c r="D16">
        <f t="shared" si="3"/>
        <v>0.95247427731504175</v>
      </c>
      <c r="E16">
        <v>0.93293329171244777</v>
      </c>
      <c r="F16">
        <f t="shared" si="1"/>
        <v>173.64585596751567</v>
      </c>
    </row>
    <row r="17" spans="1:6" x14ac:dyDescent="0.25">
      <c r="A17" s="3">
        <v>16</v>
      </c>
      <c r="B17" s="4">
        <v>147</v>
      </c>
      <c r="C17">
        <f t="shared" si="2"/>
        <v>171.95833333333331</v>
      </c>
      <c r="D17">
        <f t="shared" si="3"/>
        <v>0.85485825054519027</v>
      </c>
      <c r="E17">
        <v>0.91259775591054715</v>
      </c>
      <c r="F17">
        <f t="shared" si="1"/>
        <v>161.07863409474453</v>
      </c>
    </row>
    <row r="18" spans="1:6" x14ac:dyDescent="0.25">
      <c r="A18" s="3">
        <v>17</v>
      </c>
      <c r="B18" s="4">
        <v>188</v>
      </c>
      <c r="C18">
        <f t="shared" si="2"/>
        <v>173.875</v>
      </c>
      <c r="D18">
        <f t="shared" si="3"/>
        <v>1.081236520488857</v>
      </c>
      <c r="E18">
        <v>1.0430106047420362</v>
      </c>
      <c r="F18">
        <f t="shared" si="1"/>
        <v>180.24744824765929</v>
      </c>
    </row>
    <row r="19" spans="1:6" x14ac:dyDescent="0.25">
      <c r="A19" s="3">
        <v>18</v>
      </c>
      <c r="B19" s="4">
        <v>161</v>
      </c>
      <c r="C19">
        <f t="shared" si="2"/>
        <v>176.08333333333331</v>
      </c>
      <c r="D19">
        <f t="shared" si="3"/>
        <v>0.91433980123047809</v>
      </c>
      <c r="E19">
        <v>0.90644245153667458</v>
      </c>
      <c r="F19">
        <f t="shared" si="1"/>
        <v>177.61745351517879</v>
      </c>
    </row>
    <row r="20" spans="1:6" x14ac:dyDescent="0.25">
      <c r="A20" s="3">
        <v>19</v>
      </c>
      <c r="B20" s="4">
        <v>162</v>
      </c>
      <c r="C20">
        <f t="shared" si="2"/>
        <v>178</v>
      </c>
      <c r="D20">
        <f t="shared" si="3"/>
        <v>0.9101123595505618</v>
      </c>
      <c r="E20">
        <v>0.92083758937691518</v>
      </c>
      <c r="F20">
        <f t="shared" si="1"/>
        <v>175.92678868552414</v>
      </c>
    </row>
    <row r="21" spans="1:6" x14ac:dyDescent="0.25">
      <c r="A21" s="3">
        <v>20</v>
      </c>
      <c r="B21" s="4">
        <v>169</v>
      </c>
      <c r="C21">
        <f t="shared" si="2"/>
        <v>181</v>
      </c>
      <c r="D21">
        <f t="shared" si="3"/>
        <v>0.93370165745856348</v>
      </c>
      <c r="E21">
        <v>0.92662094367181047</v>
      </c>
      <c r="F21">
        <f t="shared" si="1"/>
        <v>182.38309974985438</v>
      </c>
    </row>
    <row r="22" spans="1:6" x14ac:dyDescent="0.25">
      <c r="A22" s="3">
        <v>21</v>
      </c>
      <c r="B22" s="4">
        <v>185</v>
      </c>
      <c r="C22">
        <f t="shared" si="2"/>
        <v>184.125</v>
      </c>
      <c r="D22">
        <f t="shared" si="3"/>
        <v>1.0047522063815342</v>
      </c>
      <c r="E22">
        <v>0.98849075287229571</v>
      </c>
      <c r="F22">
        <f t="shared" si="1"/>
        <v>187.15400165599766</v>
      </c>
    </row>
    <row r="23" spans="1:6" x14ac:dyDescent="0.25">
      <c r="A23" s="3">
        <v>22</v>
      </c>
      <c r="B23" s="4">
        <v>188</v>
      </c>
      <c r="C23">
        <f t="shared" si="2"/>
        <v>187.25</v>
      </c>
      <c r="D23">
        <f t="shared" si="3"/>
        <v>1.0040053404539386</v>
      </c>
      <c r="E23">
        <v>1.0162014531884298</v>
      </c>
      <c r="F23">
        <f t="shared" si="1"/>
        <v>185.00268761684202</v>
      </c>
    </row>
    <row r="24" spans="1:6" x14ac:dyDescent="0.25">
      <c r="A24" s="3">
        <v>23</v>
      </c>
      <c r="B24" s="4">
        <v>200</v>
      </c>
      <c r="C24">
        <f t="shared" si="2"/>
        <v>190.33333333333331</v>
      </c>
      <c r="D24">
        <f t="shared" si="3"/>
        <v>1.0507880910683014</v>
      </c>
      <c r="E24">
        <v>1.0480526558060541</v>
      </c>
      <c r="F24">
        <f t="shared" si="1"/>
        <v>190.83010657148768</v>
      </c>
    </row>
    <row r="25" spans="1:6" x14ac:dyDescent="0.25">
      <c r="A25" s="3">
        <v>24</v>
      </c>
      <c r="B25" s="4">
        <v>229</v>
      </c>
      <c r="C25">
        <f t="shared" si="2"/>
        <v>192.58333333333331</v>
      </c>
      <c r="D25">
        <f t="shared" si="3"/>
        <v>1.189095629597577</v>
      </c>
      <c r="E25">
        <v>1.2040049076184032</v>
      </c>
      <c r="F25">
        <f t="shared" si="1"/>
        <v>190.19856028076853</v>
      </c>
    </row>
    <row r="26" spans="1:6" x14ac:dyDescent="0.25">
      <c r="A26" s="3">
        <v>25</v>
      </c>
      <c r="B26" s="4">
        <v>189</v>
      </c>
      <c r="C26">
        <f t="shared" si="2"/>
        <v>195.95833333333331</v>
      </c>
      <c r="D26">
        <f t="shared" si="3"/>
        <v>0.96449075058473321</v>
      </c>
      <c r="E26">
        <v>0.98823339924446252</v>
      </c>
      <c r="F26">
        <f t="shared" si="1"/>
        <v>191.25036670941989</v>
      </c>
    </row>
    <row r="27" spans="1:6" x14ac:dyDescent="0.25">
      <c r="A27" s="3">
        <v>26</v>
      </c>
      <c r="B27" s="4">
        <v>218</v>
      </c>
      <c r="C27">
        <f t="shared" si="2"/>
        <v>199.625</v>
      </c>
      <c r="D27">
        <f t="shared" si="3"/>
        <v>1.0920475892298058</v>
      </c>
      <c r="E27">
        <v>1.0394595142086607</v>
      </c>
      <c r="F27">
        <f t="shared" si="1"/>
        <v>209.72437792920022</v>
      </c>
    </row>
    <row r="28" spans="1:6" x14ac:dyDescent="0.25">
      <c r="A28" s="3">
        <v>27</v>
      </c>
      <c r="B28" s="4">
        <v>185</v>
      </c>
      <c r="C28">
        <f t="shared" si="2"/>
        <v>202.54166666666669</v>
      </c>
      <c r="D28">
        <f t="shared" si="3"/>
        <v>0.91339230610985389</v>
      </c>
      <c r="E28">
        <v>0.93293329171244777</v>
      </c>
      <c r="F28">
        <f t="shared" si="1"/>
        <v>198.29927996290371</v>
      </c>
    </row>
    <row r="29" spans="1:6" x14ac:dyDescent="0.25">
      <c r="A29" s="3">
        <v>28</v>
      </c>
      <c r="B29" s="4">
        <v>199</v>
      </c>
      <c r="C29">
        <f t="shared" si="2"/>
        <v>205.08333333333334</v>
      </c>
      <c r="D29">
        <f t="shared" si="3"/>
        <v>0.97033726127590403</v>
      </c>
      <c r="E29">
        <v>0.91259775591054715</v>
      </c>
      <c r="F29">
        <f t="shared" si="1"/>
        <v>218.0588311894841</v>
      </c>
    </row>
    <row r="30" spans="1:6" x14ac:dyDescent="0.25">
      <c r="A30" s="3">
        <v>29</v>
      </c>
      <c r="B30" s="4">
        <v>210</v>
      </c>
      <c r="C30">
        <f t="shared" si="2"/>
        <v>209</v>
      </c>
      <c r="D30">
        <f t="shared" si="3"/>
        <v>1.0047846889952152</v>
      </c>
      <c r="E30">
        <v>1.0430106047420362</v>
      </c>
      <c r="F30">
        <f t="shared" si="1"/>
        <v>201.34023474472582</v>
      </c>
    </row>
    <row r="31" spans="1:6" x14ac:dyDescent="0.25">
      <c r="A31" s="3">
        <v>30</v>
      </c>
      <c r="B31" s="4">
        <v>193</v>
      </c>
      <c r="C31">
        <f t="shared" si="2"/>
        <v>214.79166666666666</v>
      </c>
      <c r="D31">
        <f t="shared" si="3"/>
        <v>0.89854510184287106</v>
      </c>
      <c r="E31">
        <v>0.90644245153667458</v>
      </c>
      <c r="F31">
        <f t="shared" si="1"/>
        <v>212.92030141881682</v>
      </c>
    </row>
    <row r="32" spans="1:6" x14ac:dyDescent="0.25">
      <c r="A32" s="3">
        <v>31</v>
      </c>
      <c r="B32" s="4">
        <v>211</v>
      </c>
      <c r="E32">
        <v>0.92083758937691518</v>
      </c>
      <c r="F32">
        <f t="shared" si="1"/>
        <v>229.13921242373823</v>
      </c>
    </row>
    <row r="33" spans="1:6" x14ac:dyDescent="0.25">
      <c r="A33" s="3">
        <v>32</v>
      </c>
      <c r="B33" s="4">
        <v>208</v>
      </c>
      <c r="E33">
        <v>0.92662094367181047</v>
      </c>
      <c r="F33">
        <f t="shared" si="1"/>
        <v>224.47150738443617</v>
      </c>
    </row>
    <row r="34" spans="1:6" x14ac:dyDescent="0.25">
      <c r="A34" s="3">
        <v>33</v>
      </c>
      <c r="B34" s="4">
        <v>216</v>
      </c>
      <c r="E34">
        <v>0.98849075287229571</v>
      </c>
      <c r="F34">
        <f t="shared" si="1"/>
        <v>218.51494247402968</v>
      </c>
    </row>
    <row r="35" spans="1:6" x14ac:dyDescent="0.25">
      <c r="A35" s="3">
        <v>34</v>
      </c>
      <c r="B35" s="4">
        <v>218</v>
      </c>
      <c r="E35">
        <v>1.0162014531884298</v>
      </c>
      <c r="F35">
        <f t="shared" si="1"/>
        <v>214.5243930876147</v>
      </c>
    </row>
    <row r="36" spans="1:6" x14ac:dyDescent="0.25">
      <c r="A36" s="3">
        <v>35</v>
      </c>
      <c r="B36" s="4">
        <v>264</v>
      </c>
      <c r="E36">
        <v>1.0480526558060541</v>
      </c>
      <c r="F36">
        <f t="shared" si="1"/>
        <v>251.89574067436374</v>
      </c>
    </row>
    <row r="37" spans="1:6" x14ac:dyDescent="0.25">
      <c r="A37" s="5">
        <v>36</v>
      </c>
      <c r="B37" s="6">
        <v>304</v>
      </c>
      <c r="E37">
        <v>1.2040049076184032</v>
      </c>
      <c r="F37">
        <f t="shared" si="1"/>
        <v>252.49066517621674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topLeftCell="A41" zoomScale="180" zoomScaleNormal="180" workbookViewId="0">
      <selection activeCell="H56" sqref="H56"/>
    </sheetView>
  </sheetViews>
  <sheetFormatPr defaultRowHeight="15" x14ac:dyDescent="0.25"/>
  <cols>
    <col min="3" max="3" width="11.42578125" customWidth="1"/>
    <col min="4" max="4" width="12" customWidth="1"/>
    <col min="5" max="5" width="20" bestFit="1" customWidth="1"/>
    <col min="6" max="6" width="17.28515625" bestFit="1" customWidth="1"/>
  </cols>
  <sheetData>
    <row r="1" spans="1:8" ht="60" x14ac:dyDescent="0.25">
      <c r="A1" t="s">
        <v>9</v>
      </c>
      <c r="C1" s="7" t="s">
        <v>34</v>
      </c>
      <c r="D1" s="7" t="s">
        <v>35</v>
      </c>
      <c r="E1" s="7" t="s">
        <v>44</v>
      </c>
      <c r="G1" s="7" t="s">
        <v>7</v>
      </c>
      <c r="H1" s="7" t="s">
        <v>15</v>
      </c>
    </row>
    <row r="2" spans="1:8" x14ac:dyDescent="0.25">
      <c r="A2">
        <v>36</v>
      </c>
      <c r="C2">
        <v>0.30824225584390569</v>
      </c>
      <c r="D2">
        <v>0.23019779557166725</v>
      </c>
      <c r="E2">
        <v>1.1282403442669129E-10</v>
      </c>
      <c r="G2">
        <f>SUM($H$17:$H$52)</f>
        <v>3555.9719607293532</v>
      </c>
      <c r="H2">
        <f>SQRT(G2/(A2-3))</f>
        <v>10.380593724961384</v>
      </c>
    </row>
    <row r="4" spans="1:8" ht="15.75" x14ac:dyDescent="0.25">
      <c r="A4" s="1" t="s">
        <v>0</v>
      </c>
      <c r="B4" s="2" t="s">
        <v>1</v>
      </c>
      <c r="C4" t="s">
        <v>42</v>
      </c>
      <c r="D4" t="s">
        <v>36</v>
      </c>
      <c r="E4" t="s">
        <v>43</v>
      </c>
      <c r="F4" t="s">
        <v>3</v>
      </c>
      <c r="G4" t="s">
        <v>4</v>
      </c>
      <c r="H4" t="s">
        <v>5</v>
      </c>
    </row>
    <row r="5" spans="1:8" ht="15.75" x14ac:dyDescent="0.25">
      <c r="A5" s="8">
        <v>-11</v>
      </c>
      <c r="B5" s="9"/>
      <c r="E5">
        <v>0.98823339924446252</v>
      </c>
    </row>
    <row r="6" spans="1:8" ht="15.75" x14ac:dyDescent="0.25">
      <c r="A6" s="8">
        <v>-10</v>
      </c>
      <c r="B6" s="9"/>
      <c r="E6">
        <v>1.0394595142086607</v>
      </c>
    </row>
    <row r="7" spans="1:8" ht="15.75" x14ac:dyDescent="0.25">
      <c r="A7" s="8">
        <v>-9</v>
      </c>
      <c r="B7" s="9"/>
      <c r="E7">
        <v>0.93293329171244777</v>
      </c>
    </row>
    <row r="8" spans="1:8" ht="15.75" x14ac:dyDescent="0.25">
      <c r="A8" s="8">
        <v>-8</v>
      </c>
      <c r="B8" s="9"/>
      <c r="E8">
        <v>0.91259775591054715</v>
      </c>
    </row>
    <row r="9" spans="1:8" ht="15.75" x14ac:dyDescent="0.25">
      <c r="A9" s="8">
        <v>-7</v>
      </c>
      <c r="B9" s="9"/>
      <c r="E9">
        <v>1.0430106047420362</v>
      </c>
    </row>
    <row r="10" spans="1:8" ht="15.75" x14ac:dyDescent="0.25">
      <c r="A10" s="8">
        <v>-6</v>
      </c>
      <c r="B10" s="9"/>
      <c r="E10">
        <v>0.90644245153667458</v>
      </c>
    </row>
    <row r="11" spans="1:8" ht="15.75" x14ac:dyDescent="0.25">
      <c r="A11" s="8">
        <v>-5</v>
      </c>
      <c r="B11" s="9"/>
      <c r="E11">
        <v>0.92083758937691518</v>
      </c>
    </row>
    <row r="12" spans="1:8" ht="15.75" x14ac:dyDescent="0.25">
      <c r="A12" s="8">
        <v>-4</v>
      </c>
      <c r="B12" s="9"/>
      <c r="E12">
        <v>0.92662094367181047</v>
      </c>
    </row>
    <row r="13" spans="1:8" ht="15.75" x14ac:dyDescent="0.25">
      <c r="A13" s="8">
        <v>-3</v>
      </c>
      <c r="B13" s="9"/>
      <c r="E13">
        <v>0.98849075287229571</v>
      </c>
    </row>
    <row r="14" spans="1:8" ht="15.75" x14ac:dyDescent="0.25">
      <c r="A14" s="8">
        <v>-2</v>
      </c>
      <c r="B14" s="9"/>
      <c r="E14">
        <v>1.0162014531884298</v>
      </c>
    </row>
    <row r="15" spans="1:8" ht="15.75" x14ac:dyDescent="0.25">
      <c r="A15" s="8">
        <v>-1</v>
      </c>
      <c r="B15" s="9"/>
      <c r="E15">
        <v>1.0480526558060541</v>
      </c>
    </row>
    <row r="16" spans="1:8" ht="15.75" x14ac:dyDescent="0.25">
      <c r="A16" s="8">
        <v>0</v>
      </c>
      <c r="B16" s="9"/>
      <c r="C16">
        <v>144.41999999999999</v>
      </c>
      <c r="D16">
        <v>2.2905000000000002</v>
      </c>
      <c r="E16">
        <v>1.2040049076184032</v>
      </c>
    </row>
    <row r="17" spans="1:8" x14ac:dyDescent="0.25">
      <c r="A17" s="3">
        <v>1</v>
      </c>
      <c r="B17" s="4">
        <v>165</v>
      </c>
      <c r="C17">
        <f>C16+D16+$C$2*G17/E5</f>
        <v>152.95367127959551</v>
      </c>
      <c r="D17">
        <f>D16+$C$2*$D$2*G17/E5</f>
        <v>3.7276642659392301</v>
      </c>
      <c r="E17">
        <f>E5+$E$2*(1-$C$2)*G17/(C16+D16)</f>
        <v>0.98823339925511045</v>
      </c>
      <c r="F17">
        <f>(C16+D16)*E5</f>
        <v>144.98421611985472</v>
      </c>
      <c r="G17">
        <f>B17-F17</f>
        <v>20.015783880145278</v>
      </c>
      <c r="H17">
        <f>G17^2</f>
        <v>400.63160433668355</v>
      </c>
    </row>
    <row r="18" spans="1:8" x14ac:dyDescent="0.25">
      <c r="A18" s="3">
        <v>2</v>
      </c>
      <c r="B18" s="4">
        <v>171</v>
      </c>
      <c r="C18">
        <f t="shared" ref="C18:C52" si="0">C17+D17+$C$2*G18/E6</f>
        <v>159.09402046815495</v>
      </c>
      <c r="D18">
        <f t="shared" ref="D18:D52" si="1">D17+$C$2*$D$2*G18/E6</f>
        <v>4.2830590165353968</v>
      </c>
      <c r="E18">
        <f t="shared" ref="E18:E52" si="2">E6+$E$2*(1-$C$2)*G18/(C17+D17)</f>
        <v>1.0394595142127134</v>
      </c>
      <c r="F18">
        <f t="shared" ref="F18:F52" si="3">(C17+D17)*E6</f>
        <v>162.8639049317257</v>
      </c>
      <c r="G18">
        <f t="shared" ref="G18:G52" si="4">B18-F18</f>
        <v>8.136095068274301</v>
      </c>
      <c r="H18">
        <f t="shared" ref="H18:H52" si="5">G18^2</f>
        <v>66.196042959997399</v>
      </c>
    </row>
    <row r="19" spans="1:8" x14ac:dyDescent="0.25">
      <c r="A19" s="3">
        <v>3</v>
      </c>
      <c r="B19" s="4">
        <v>147</v>
      </c>
      <c r="C19">
        <f t="shared" si="0"/>
        <v>161.58633268646022</v>
      </c>
      <c r="D19">
        <f t="shared" si="1"/>
        <v>3.8708330511558011</v>
      </c>
      <c r="E19">
        <f t="shared" si="2"/>
        <v>0.93293329170985861</v>
      </c>
      <c r="F19">
        <f t="shared" si="3"/>
        <v>152.41991655401839</v>
      </c>
      <c r="G19">
        <f t="shared" si="4"/>
        <v>-5.4199165540183856</v>
      </c>
      <c r="H19">
        <f t="shared" si="5"/>
        <v>29.375495452522532</v>
      </c>
    </row>
    <row r="20" spans="1:8" x14ac:dyDescent="0.25">
      <c r="A20" s="3">
        <v>4</v>
      </c>
      <c r="B20" s="4">
        <v>143</v>
      </c>
      <c r="C20">
        <f t="shared" si="0"/>
        <v>162.75646307512471</v>
      </c>
      <c r="D20">
        <f t="shared" si="1"/>
        <v>3.2491372517557666</v>
      </c>
      <c r="E20">
        <f t="shared" si="2"/>
        <v>0.9125977559067755</v>
      </c>
      <c r="F20">
        <f t="shared" si="3"/>
        <v>150.99583815146786</v>
      </c>
      <c r="G20">
        <f t="shared" si="4"/>
        <v>-7.9958381514678649</v>
      </c>
      <c r="H20">
        <f t="shared" si="5"/>
        <v>63.933427744469043</v>
      </c>
    </row>
    <row r="21" spans="1:8" x14ac:dyDescent="0.25">
      <c r="A21" s="3">
        <v>5</v>
      </c>
      <c r="B21" s="4">
        <v>164</v>
      </c>
      <c r="C21">
        <f t="shared" si="0"/>
        <v>163.30278901166938</v>
      </c>
      <c r="D21">
        <f t="shared" si="1"/>
        <v>2.6269560451480105</v>
      </c>
      <c r="E21">
        <f t="shared" si="2"/>
        <v>1.0430106047377365</v>
      </c>
      <c r="F21">
        <f t="shared" si="3"/>
        <v>173.14560158750439</v>
      </c>
      <c r="G21">
        <f t="shared" si="4"/>
        <v>-9.1456015875043875</v>
      </c>
      <c r="H21">
        <f t="shared" si="5"/>
        <v>83.642028397362779</v>
      </c>
    </row>
    <row r="22" spans="1:8" x14ac:dyDescent="0.25">
      <c r="A22" s="3">
        <v>6</v>
      </c>
      <c r="B22" s="4">
        <v>160</v>
      </c>
      <c r="C22">
        <f t="shared" si="0"/>
        <v>169.19233350655824</v>
      </c>
      <c r="D22">
        <f t="shared" si="1"/>
        <v>3.3779967141359384</v>
      </c>
      <c r="E22">
        <f t="shared" si="2"/>
        <v>0.9064424515411873</v>
      </c>
      <c r="F22">
        <f t="shared" si="3"/>
        <v>150.40576489215695</v>
      </c>
      <c r="G22">
        <f t="shared" si="4"/>
        <v>9.5942351078430477</v>
      </c>
      <c r="H22">
        <f t="shared" si="5"/>
        <v>92.049347304568101</v>
      </c>
    </row>
    <row r="23" spans="1:8" x14ac:dyDescent="0.25">
      <c r="A23" s="3">
        <v>7</v>
      </c>
      <c r="B23" s="4">
        <v>152</v>
      </c>
      <c r="C23">
        <f t="shared" si="0"/>
        <v>170.25752080831751</v>
      </c>
      <c r="D23">
        <f t="shared" si="1"/>
        <v>2.8455930858294249</v>
      </c>
      <c r="E23">
        <f t="shared" si="2"/>
        <v>0.92083758937379034</v>
      </c>
      <c r="F23">
        <f t="shared" si="3"/>
        <v>158.90924687840226</v>
      </c>
      <c r="G23">
        <f t="shared" si="4"/>
        <v>-6.9092468784022572</v>
      </c>
      <c r="H23">
        <f t="shared" si="5"/>
        <v>47.737692426711334</v>
      </c>
    </row>
    <row r="24" spans="1:8" x14ac:dyDescent="0.25">
      <c r="A24" s="3">
        <v>8</v>
      </c>
      <c r="B24" s="4">
        <v>150</v>
      </c>
      <c r="C24">
        <f t="shared" si="0"/>
        <v>169.64321078212345</v>
      </c>
      <c r="D24">
        <f t="shared" si="1"/>
        <v>2.0491310165500649</v>
      </c>
      <c r="E24">
        <f t="shared" si="2"/>
        <v>0.926620943667121</v>
      </c>
      <c r="F24">
        <f t="shared" si="3"/>
        <v>160.4009707491233</v>
      </c>
      <c r="G24">
        <f t="shared" si="4"/>
        <v>-10.400970749123303</v>
      </c>
      <c r="H24">
        <f t="shared" si="5"/>
        <v>108.18019252411857</v>
      </c>
    </row>
    <row r="25" spans="1:8" x14ac:dyDescent="0.25">
      <c r="A25" s="3">
        <v>9</v>
      </c>
      <c r="B25" s="4">
        <v>159</v>
      </c>
      <c r="C25">
        <f t="shared" si="0"/>
        <v>168.35066755987748</v>
      </c>
      <c r="D25">
        <f t="shared" si="1"/>
        <v>1.2798849732605866</v>
      </c>
      <c r="E25">
        <f t="shared" si="2"/>
        <v>0.98849075286742438</v>
      </c>
      <c r="F25">
        <f t="shared" si="3"/>
        <v>169.7162922069783</v>
      </c>
      <c r="G25">
        <f t="shared" si="4"/>
        <v>-10.716292206978295</v>
      </c>
      <c r="H25">
        <f t="shared" si="5"/>
        <v>114.83891866534374</v>
      </c>
    </row>
    <row r="26" spans="1:8" x14ac:dyDescent="0.25">
      <c r="A26" s="3">
        <v>10</v>
      </c>
      <c r="B26" s="4">
        <v>169</v>
      </c>
      <c r="C26">
        <f t="shared" si="0"/>
        <v>168.60566397105168</v>
      </c>
      <c r="D26">
        <f t="shared" si="1"/>
        <v>1.043957885561684</v>
      </c>
      <c r="E26">
        <f t="shared" si="2"/>
        <v>1.0162014531868753</v>
      </c>
      <c r="F26">
        <f t="shared" si="3"/>
        <v>172.37881398933118</v>
      </c>
      <c r="G26">
        <f t="shared" si="4"/>
        <v>-3.3788139893311779</v>
      </c>
      <c r="H26">
        <f t="shared" si="5"/>
        <v>11.41638397450007</v>
      </c>
    </row>
    <row r="27" spans="1:8" x14ac:dyDescent="0.25">
      <c r="A27" s="3">
        <v>11</v>
      </c>
      <c r="B27" s="4">
        <v>173</v>
      </c>
      <c r="C27">
        <f t="shared" si="0"/>
        <v>168.23738540310228</v>
      </c>
      <c r="D27">
        <f t="shared" si="1"/>
        <v>0.71886416713747814</v>
      </c>
      <c r="E27">
        <f t="shared" si="2"/>
        <v>1.048052655803845</v>
      </c>
      <c r="F27">
        <f t="shared" si="3"/>
        <v>177.80173674331647</v>
      </c>
      <c r="G27">
        <f t="shared" si="4"/>
        <v>-4.8017367433164679</v>
      </c>
      <c r="H27">
        <f t="shared" si="5"/>
        <v>23.056675752115439</v>
      </c>
    </row>
    <row r="28" spans="1:8" x14ac:dyDescent="0.25">
      <c r="A28" s="3">
        <v>12</v>
      </c>
      <c r="B28" s="4">
        <v>203</v>
      </c>
      <c r="C28">
        <f t="shared" si="0"/>
        <v>168.84766024578775</v>
      </c>
      <c r="D28">
        <f t="shared" si="1"/>
        <v>0.69386714402600924</v>
      </c>
      <c r="E28">
        <f t="shared" si="2"/>
        <v>1.2040049076182073</v>
      </c>
      <c r="F28">
        <f t="shared" si="3"/>
        <v>203.42415365536837</v>
      </c>
      <c r="G28">
        <f t="shared" si="4"/>
        <v>-0.42415365536837157</v>
      </c>
      <c r="H28">
        <f t="shared" si="5"/>
        <v>0.17990632336235132</v>
      </c>
    </row>
    <row r="29" spans="1:8" x14ac:dyDescent="0.25">
      <c r="A29" s="3">
        <v>13</v>
      </c>
      <c r="B29" s="4">
        <v>169</v>
      </c>
      <c r="C29">
        <f t="shared" si="0"/>
        <v>169.99486090128826</v>
      </c>
      <c r="D29">
        <f t="shared" si="1"/>
        <v>0.79822351902620325</v>
      </c>
      <c r="E29">
        <f t="shared" si="2"/>
        <v>0.98823339925577947</v>
      </c>
      <c r="F29">
        <f t="shared" si="3"/>
        <v>167.54659992733906</v>
      </c>
      <c r="G29">
        <f t="shared" si="4"/>
        <v>1.4534000726609406</v>
      </c>
      <c r="H29">
        <f t="shared" si="5"/>
        <v>2.1123717712108276</v>
      </c>
    </row>
    <row r="30" spans="1:8" x14ac:dyDescent="0.25">
      <c r="A30" s="3">
        <v>14</v>
      </c>
      <c r="B30" s="4">
        <v>166</v>
      </c>
      <c r="C30">
        <f t="shared" si="0"/>
        <v>167.37322755498167</v>
      </c>
      <c r="D30">
        <f t="shared" si="1"/>
        <v>1.0980007455962948E-2</v>
      </c>
      <c r="E30">
        <f t="shared" si="2"/>
        <v>1.0394595142074434</v>
      </c>
      <c r="F30">
        <f t="shared" si="3"/>
        <v>177.53249656243105</v>
      </c>
      <c r="G30">
        <f t="shared" si="4"/>
        <v>-11.532496562431049</v>
      </c>
      <c r="H30">
        <f t="shared" si="5"/>
        <v>132.99847696248398</v>
      </c>
    </row>
    <row r="31" spans="1:8" x14ac:dyDescent="0.25">
      <c r="A31" s="3">
        <v>15</v>
      </c>
      <c r="B31" s="4">
        <v>162</v>
      </c>
      <c r="C31">
        <f t="shared" si="0"/>
        <v>169.31431219226883</v>
      </c>
      <c r="D31">
        <f t="shared" si="1"/>
        <v>0.45528583846577375</v>
      </c>
      <c r="E31">
        <f t="shared" si="2"/>
        <v>0.93293329171258244</v>
      </c>
      <c r="F31">
        <f t="shared" si="3"/>
        <v>156.15829974147115</v>
      </c>
      <c r="G31">
        <f t="shared" si="4"/>
        <v>5.8417002585288458</v>
      </c>
      <c r="H31">
        <f t="shared" si="5"/>
        <v>34.125461910495986</v>
      </c>
    </row>
    <row r="32" spans="1:8" x14ac:dyDescent="0.25">
      <c r="A32" s="3">
        <v>16</v>
      </c>
      <c r="B32" s="4">
        <v>147</v>
      </c>
      <c r="C32">
        <f t="shared" si="0"/>
        <v>167.09067570185221</v>
      </c>
      <c r="D32">
        <f t="shared" si="1"/>
        <v>-0.16139617615067581</v>
      </c>
      <c r="E32">
        <f t="shared" si="2"/>
        <v>0.9125977559031293</v>
      </c>
      <c r="F32">
        <f t="shared" si="3"/>
        <v>154.93135418404376</v>
      </c>
      <c r="G32">
        <f t="shared" si="4"/>
        <v>-7.9313541840437551</v>
      </c>
      <c r="H32">
        <f t="shared" si="5"/>
        <v>62.906379192748382</v>
      </c>
    </row>
    <row r="33" spans="1:8" x14ac:dyDescent="0.25">
      <c r="A33" s="3">
        <v>17</v>
      </c>
      <c r="B33" s="4">
        <v>188</v>
      </c>
      <c r="C33">
        <f t="shared" si="0"/>
        <v>171.03450189649658</v>
      </c>
      <c r="D33">
        <f t="shared" si="1"/>
        <v>0.78361696393783831</v>
      </c>
      <c r="E33">
        <f t="shared" si="2"/>
        <v>1.0430106047442311</v>
      </c>
      <c r="F33">
        <f t="shared" si="3"/>
        <v>174.10900878653661</v>
      </c>
      <c r="G33">
        <f t="shared" si="4"/>
        <v>13.890991213463394</v>
      </c>
      <c r="H33">
        <f t="shared" si="5"/>
        <v>192.95963689251721</v>
      </c>
    </row>
    <row r="34" spans="1:8" x14ac:dyDescent="0.25">
      <c r="A34" s="3">
        <v>18</v>
      </c>
      <c r="B34" s="4">
        <v>161</v>
      </c>
      <c r="C34">
        <f t="shared" si="0"/>
        <v>173.605718856534</v>
      </c>
      <c r="D34">
        <f t="shared" si="1"/>
        <v>1.195118542403881</v>
      </c>
      <c r="E34">
        <f t="shared" si="2"/>
        <v>0.90644245154357517</v>
      </c>
      <c r="F34">
        <f t="shared" si="3"/>
        <v>155.74323687904729</v>
      </c>
      <c r="G34">
        <f t="shared" si="4"/>
        <v>5.2567631209527121</v>
      </c>
      <c r="H34">
        <f t="shared" si="5"/>
        <v>27.633558509808498</v>
      </c>
    </row>
    <row r="35" spans="1:8" x14ac:dyDescent="0.25">
      <c r="A35" s="3">
        <v>19</v>
      </c>
      <c r="B35" s="4">
        <v>162</v>
      </c>
      <c r="C35">
        <f t="shared" si="0"/>
        <v>175.14790316366961</v>
      </c>
      <c r="D35">
        <f t="shared" si="1"/>
        <v>1.2750123163635156</v>
      </c>
      <c r="E35">
        <f t="shared" si="2"/>
        <v>0.92083758937425331</v>
      </c>
      <c r="F35">
        <f t="shared" si="3"/>
        <v>160.96318173095787</v>
      </c>
      <c r="G35">
        <f t="shared" si="4"/>
        <v>1.0368182690421293</v>
      </c>
      <c r="H35">
        <f t="shared" si="5"/>
        <v>1.0749921230195172</v>
      </c>
    </row>
    <row r="36" spans="1:8" x14ac:dyDescent="0.25">
      <c r="A36" s="3">
        <v>20</v>
      </c>
      <c r="B36" s="4">
        <v>169</v>
      </c>
      <c r="C36">
        <f t="shared" si="0"/>
        <v>178.2600961248927</v>
      </c>
      <c r="D36">
        <f t="shared" si="1"/>
        <v>1.6979272508771219</v>
      </c>
      <c r="E36">
        <f t="shared" si="2"/>
        <v>0.92662094366956427</v>
      </c>
      <c r="F36">
        <f t="shared" si="3"/>
        <v>163.47716842661305</v>
      </c>
      <c r="G36">
        <f t="shared" si="4"/>
        <v>5.5228315733869522</v>
      </c>
      <c r="H36">
        <f t="shared" si="5"/>
        <v>30.501668587999799</v>
      </c>
    </row>
    <row r="37" spans="1:8" x14ac:dyDescent="0.25">
      <c r="A37" s="3">
        <v>21</v>
      </c>
      <c r="B37" s="4">
        <v>185</v>
      </c>
      <c r="C37">
        <f t="shared" si="0"/>
        <v>182.17612795415528</v>
      </c>
      <c r="D37">
        <f t="shared" si="1"/>
        <v>2.2085300351688799</v>
      </c>
      <c r="E37">
        <f t="shared" si="2"/>
        <v>0.98849075287050936</v>
      </c>
      <c r="F37">
        <f t="shared" si="3"/>
        <v>177.88684201124826</v>
      </c>
      <c r="G37">
        <f t="shared" si="4"/>
        <v>7.1131579887517375</v>
      </c>
      <c r="H37">
        <f t="shared" si="5"/>
        <v>50.597016572942664</v>
      </c>
    </row>
    <row r="38" spans="1:8" x14ac:dyDescent="0.25">
      <c r="A38" s="3">
        <v>22</v>
      </c>
      <c r="B38" s="4">
        <v>188</v>
      </c>
      <c r="C38">
        <f t="shared" si="0"/>
        <v>184.57516083597585</v>
      </c>
      <c r="D38">
        <f t="shared" si="1"/>
        <v>2.2523833705182312</v>
      </c>
      <c r="E38">
        <f t="shared" si="2"/>
        <v>1.0162014531871411</v>
      </c>
      <c r="F38">
        <f t="shared" si="3"/>
        <v>187.37195739411621</v>
      </c>
      <c r="G38">
        <f t="shared" si="4"/>
        <v>0.62804260588379179</v>
      </c>
      <c r="H38">
        <f t="shared" si="5"/>
        <v>0.39443751480530381</v>
      </c>
    </row>
    <row r="39" spans="1:8" x14ac:dyDescent="0.25">
      <c r="A39" s="3">
        <v>23</v>
      </c>
      <c r="B39" s="4">
        <v>200</v>
      </c>
      <c r="C39">
        <f t="shared" si="0"/>
        <v>188.06130305915963</v>
      </c>
      <c r="D39">
        <f t="shared" si="1"/>
        <v>2.5363919386688658</v>
      </c>
      <c r="E39">
        <f t="shared" si="2"/>
        <v>1.0480526558055974</v>
      </c>
      <c r="F39">
        <f t="shared" si="3"/>
        <v>195.80510388292637</v>
      </c>
      <c r="G39">
        <f t="shared" si="4"/>
        <v>4.1948961170736254</v>
      </c>
      <c r="H39">
        <f t="shared" si="5"/>
        <v>17.597153433039381</v>
      </c>
    </row>
    <row r="40" spans="1:8" x14ac:dyDescent="0.25">
      <c r="A40" s="3">
        <v>24</v>
      </c>
      <c r="B40" s="4">
        <v>229</v>
      </c>
      <c r="C40">
        <f t="shared" si="0"/>
        <v>190.47466481226584</v>
      </c>
      <c r="D40">
        <f t="shared" si="1"/>
        <v>2.5080706611635719</v>
      </c>
      <c r="E40">
        <f t="shared" si="2"/>
        <v>1.2040049076180106</v>
      </c>
      <c r="F40">
        <f t="shared" si="3"/>
        <v>229.48056015810374</v>
      </c>
      <c r="G40">
        <f t="shared" si="4"/>
        <v>-0.4805601581037422</v>
      </c>
      <c r="H40">
        <f t="shared" si="5"/>
        <v>0.23093806555669369</v>
      </c>
    </row>
    <row r="41" spans="1:8" x14ac:dyDescent="0.25">
      <c r="A41" s="3">
        <v>25</v>
      </c>
      <c r="B41" s="4">
        <v>189</v>
      </c>
      <c r="C41">
        <f t="shared" si="0"/>
        <v>192.4487462169825</v>
      </c>
      <c r="D41">
        <f t="shared" si="1"/>
        <v>2.38514751147054</v>
      </c>
      <c r="E41">
        <f t="shared" si="2"/>
        <v>0.98823339925508713</v>
      </c>
      <c r="F41">
        <f t="shared" si="3"/>
        <v>190.71198467458603</v>
      </c>
      <c r="G41">
        <f t="shared" si="4"/>
        <v>-1.7119846745860343</v>
      </c>
      <c r="H41">
        <f t="shared" si="5"/>
        <v>2.93089152601745</v>
      </c>
    </row>
    <row r="42" spans="1:8" x14ac:dyDescent="0.25">
      <c r="A42" s="3">
        <v>26</v>
      </c>
      <c r="B42" s="4">
        <v>218</v>
      </c>
      <c r="C42">
        <f t="shared" si="0"/>
        <v>199.42377016917507</v>
      </c>
      <c r="D42">
        <f t="shared" si="1"/>
        <v>3.4417269500710863</v>
      </c>
      <c r="E42">
        <f t="shared" si="2"/>
        <v>1.0394595142136436</v>
      </c>
      <c r="F42">
        <f t="shared" si="3"/>
        <v>202.52194452612244</v>
      </c>
      <c r="G42">
        <f t="shared" si="4"/>
        <v>15.478055473877561</v>
      </c>
      <c r="H42">
        <f t="shared" si="5"/>
        <v>239.5702012524311</v>
      </c>
    </row>
    <row r="43" spans="1:8" x14ac:dyDescent="0.25">
      <c r="A43" s="3">
        <v>27</v>
      </c>
      <c r="B43" s="4">
        <v>185</v>
      </c>
      <c r="C43">
        <f t="shared" si="0"/>
        <v>201.45799604229319</v>
      </c>
      <c r="D43">
        <f t="shared" si="1"/>
        <v>3.1177233048917672</v>
      </c>
      <c r="E43">
        <f t="shared" si="2"/>
        <v>0.93293329171094352</v>
      </c>
      <c r="F43">
        <f t="shared" si="3"/>
        <v>189.25997600236772</v>
      </c>
      <c r="G43">
        <f t="shared" si="4"/>
        <v>-4.259976002367722</v>
      </c>
      <c r="H43">
        <f t="shared" si="5"/>
        <v>18.147395540748878</v>
      </c>
    </row>
    <row r="44" spans="1:8" x14ac:dyDescent="0.25">
      <c r="A44" s="3">
        <v>28</v>
      </c>
      <c r="B44" s="4">
        <v>199</v>
      </c>
      <c r="C44">
        <f t="shared" si="0"/>
        <v>208.73178415779725</v>
      </c>
      <c r="D44">
        <f t="shared" si="1"/>
        <v>4.0744402625476992</v>
      </c>
      <c r="E44">
        <f t="shared" si="2"/>
        <v>0.91259775590782366</v>
      </c>
      <c r="F44">
        <f t="shared" si="3"/>
        <v>186.69534238850937</v>
      </c>
      <c r="G44">
        <f t="shared" si="4"/>
        <v>12.304657611490626</v>
      </c>
      <c r="H44">
        <f t="shared" si="5"/>
        <v>151.4045989360142</v>
      </c>
    </row>
    <row r="45" spans="1:8" x14ac:dyDescent="0.25">
      <c r="A45" s="3">
        <v>29</v>
      </c>
      <c r="B45" s="4">
        <v>210</v>
      </c>
      <c r="C45">
        <f t="shared" si="0"/>
        <v>209.27192189711857</v>
      </c>
      <c r="D45">
        <f t="shared" si="1"/>
        <v>3.2608516128176053</v>
      </c>
      <c r="E45">
        <f t="shared" si="2"/>
        <v>1.0430106047398451</v>
      </c>
      <c r="F45">
        <f t="shared" si="3"/>
        <v>221.95914882600056</v>
      </c>
      <c r="G45">
        <f t="shared" si="4"/>
        <v>-11.959148826000558</v>
      </c>
      <c r="H45">
        <f t="shared" si="5"/>
        <v>143.02124064243051</v>
      </c>
    </row>
    <row r="46" spans="1:8" x14ac:dyDescent="0.25">
      <c r="A46" s="3">
        <v>30</v>
      </c>
      <c r="B46" s="4">
        <v>193</v>
      </c>
      <c r="C46">
        <f t="shared" si="0"/>
        <v>212.65222598627238</v>
      </c>
      <c r="D46">
        <f t="shared" si="1"/>
        <v>3.288349309545775</v>
      </c>
      <c r="E46">
        <f t="shared" si="2"/>
        <v>0.90644245154370418</v>
      </c>
      <c r="F46">
        <f t="shared" si="3"/>
        <v>192.64872825370196</v>
      </c>
      <c r="G46">
        <f t="shared" si="4"/>
        <v>0.35127174629803903</v>
      </c>
      <c r="H46">
        <f t="shared" si="5"/>
        <v>0.1233918397472739</v>
      </c>
    </row>
    <row r="47" spans="1:8" x14ac:dyDescent="0.25">
      <c r="A47" s="3">
        <v>31</v>
      </c>
      <c r="B47" s="4">
        <v>211</v>
      </c>
      <c r="C47">
        <f t="shared" si="0"/>
        <v>220.00895297839753</v>
      </c>
      <c r="D47">
        <f t="shared" si="1"/>
        <v>4.2248808836285185</v>
      </c>
      <c r="E47">
        <f t="shared" si="2"/>
        <v>0.92083758937864602</v>
      </c>
      <c r="F47">
        <f t="shared" si="3"/>
        <v>198.84619880349061</v>
      </c>
      <c r="G47">
        <f t="shared" si="4"/>
        <v>12.153801196509392</v>
      </c>
      <c r="H47">
        <f t="shared" si="5"/>
        <v>147.71488352427312</v>
      </c>
    </row>
    <row r="48" spans="1:8" x14ac:dyDescent="0.25">
      <c r="A48" s="3">
        <v>32</v>
      </c>
      <c r="B48" s="4">
        <v>208</v>
      </c>
      <c r="C48">
        <f t="shared" si="0"/>
        <v>224.30709488489583</v>
      </c>
      <c r="D48">
        <f t="shared" si="1"/>
        <v>4.2417454095944693</v>
      </c>
      <c r="E48">
        <f t="shared" si="2"/>
        <v>0.92662094366964087</v>
      </c>
      <c r="F48">
        <f t="shared" si="3"/>
        <v>207.77976673587486</v>
      </c>
      <c r="G48">
        <f t="shared" si="4"/>
        <v>0.22023326412514166</v>
      </c>
      <c r="H48">
        <f t="shared" si="5"/>
        <v>4.8502690627214406E-2</v>
      </c>
    </row>
    <row r="49" spans="1:8" x14ac:dyDescent="0.25">
      <c r="A49" s="3">
        <v>33</v>
      </c>
      <c r="B49" s="4">
        <v>216</v>
      </c>
      <c r="C49">
        <f t="shared" si="0"/>
        <v>225.45596899552601</v>
      </c>
      <c r="D49">
        <f t="shared" si="1"/>
        <v>3.5297732545860065</v>
      </c>
      <c r="E49">
        <f t="shared" si="2"/>
        <v>0.98849075286712229</v>
      </c>
      <c r="F49">
        <f t="shared" si="3"/>
        <v>225.91841521038253</v>
      </c>
      <c r="G49">
        <f t="shared" si="4"/>
        <v>-9.918415210382534</v>
      </c>
      <c r="H49">
        <f t="shared" si="5"/>
        <v>98.374960285547601</v>
      </c>
    </row>
    <row r="50" spans="1:8" x14ac:dyDescent="0.25">
      <c r="A50" s="3">
        <v>34</v>
      </c>
      <c r="B50" s="4">
        <v>218</v>
      </c>
      <c r="C50">
        <f t="shared" si="0"/>
        <v>224.52814336180134</v>
      </c>
      <c r="D50">
        <f t="shared" si="1"/>
        <v>2.5036438169541695</v>
      </c>
      <c r="E50">
        <f t="shared" si="2"/>
        <v>1.0162014531821322</v>
      </c>
      <c r="F50">
        <f t="shared" si="3"/>
        <v>232.69564403369998</v>
      </c>
      <c r="G50">
        <f t="shared" si="4"/>
        <v>-14.695644033699978</v>
      </c>
      <c r="H50">
        <f t="shared" si="5"/>
        <v>215.96195356522176</v>
      </c>
    </row>
    <row r="51" spans="1:8" x14ac:dyDescent="0.25">
      <c r="A51" s="3">
        <v>35</v>
      </c>
      <c r="B51" s="4">
        <v>264</v>
      </c>
      <c r="C51">
        <f t="shared" si="0"/>
        <v>234.69590829347359</v>
      </c>
      <c r="D51">
        <f t="shared" si="1"/>
        <v>4.2679076025565408</v>
      </c>
      <c r="E51">
        <f t="shared" si="2"/>
        <v>1.0480526558145555</v>
      </c>
      <c r="F51">
        <f t="shared" si="3"/>
        <v>237.94126750498589</v>
      </c>
      <c r="G51">
        <f t="shared" si="4"/>
        <v>26.058732495014112</v>
      </c>
      <c r="H51">
        <f t="shared" si="5"/>
        <v>679.05753924670444</v>
      </c>
    </row>
    <row r="52" spans="1:8" x14ac:dyDescent="0.25">
      <c r="A52" s="5">
        <v>36</v>
      </c>
      <c r="B52" s="6">
        <v>304</v>
      </c>
      <c r="C52">
        <f t="shared" si="0"/>
        <v>243.13336243264075</v>
      </c>
      <c r="D52">
        <f t="shared" si="1"/>
        <v>5.2277280238177841</v>
      </c>
      <c r="E52">
        <f t="shared" si="2"/>
        <v>1.2040049076233299</v>
      </c>
      <c r="F52">
        <f t="shared" si="3"/>
        <v>287.71360708194703</v>
      </c>
      <c r="G52">
        <f t="shared" si="4"/>
        <v>16.286392918052968</v>
      </c>
      <c r="H52">
        <f t="shared" si="5"/>
        <v>265.24659428120589</v>
      </c>
    </row>
    <row r="53" spans="1:8" x14ac:dyDescent="0.25">
      <c r="A53" s="3">
        <v>37</v>
      </c>
      <c r="B53">
        <f>($C$52+(A53-$A$52)*$D$52)*E41</f>
        <v>245.43872466448619</v>
      </c>
    </row>
    <row r="54" spans="1:8" x14ac:dyDescent="0.25">
      <c r="A54" s="5">
        <v>38</v>
      </c>
      <c r="B54">
        <f t="shared" ref="B54:B64" si="6">($C$52+(A54-$A$52)*$D$52)*E42</f>
        <v>263.59531006751985</v>
      </c>
    </row>
    <row r="55" spans="1:8" x14ac:dyDescent="0.25">
      <c r="A55" s="3">
        <v>39</v>
      </c>
      <c r="B55">
        <f t="shared" si="6"/>
        <v>241.458572679323</v>
      </c>
    </row>
    <row r="56" spans="1:8" x14ac:dyDescent="0.25">
      <c r="A56" s="5">
        <v>40</v>
      </c>
      <c r="B56">
        <f t="shared" si="6"/>
        <v>240.96621239448174</v>
      </c>
    </row>
    <row r="57" spans="1:8" x14ac:dyDescent="0.25">
      <c r="A57" s="3">
        <v>41</v>
      </c>
      <c r="B57">
        <f t="shared" si="6"/>
        <v>280.85355422098866</v>
      </c>
    </row>
    <row r="58" spans="1:8" x14ac:dyDescent="0.25">
      <c r="A58" s="5">
        <v>42</v>
      </c>
      <c r="B58">
        <f t="shared" si="6"/>
        <v>248.81820873098553</v>
      </c>
    </row>
    <row r="59" spans="1:8" x14ac:dyDescent="0.25">
      <c r="A59" s="3">
        <v>43</v>
      </c>
      <c r="B59">
        <f t="shared" si="6"/>
        <v>257.5835586596545</v>
      </c>
    </row>
    <row r="60" spans="1:8" x14ac:dyDescent="0.25">
      <c r="A60" s="5">
        <v>44</v>
      </c>
      <c r="B60">
        <f t="shared" si="6"/>
        <v>264.04544393233249</v>
      </c>
    </row>
    <row r="61" spans="1:8" x14ac:dyDescent="0.25">
      <c r="A61" s="3">
        <v>45</v>
      </c>
      <c r="B61">
        <f t="shared" si="6"/>
        <v>286.84312776858974</v>
      </c>
    </row>
    <row r="62" spans="1:8" x14ac:dyDescent="0.25">
      <c r="A62" s="5">
        <v>46</v>
      </c>
      <c r="B62">
        <f t="shared" si="6"/>
        <v>300.19672436755343</v>
      </c>
    </row>
    <row r="63" spans="1:8" x14ac:dyDescent="0.25">
      <c r="A63" s="3">
        <v>47</v>
      </c>
      <c r="B63">
        <f t="shared" si="6"/>
        <v>315.08484284627451</v>
      </c>
    </row>
    <row r="64" spans="1:8" x14ac:dyDescent="0.25">
      <c r="A64" s="5">
        <v>48</v>
      </c>
      <c r="B64">
        <f t="shared" si="6"/>
        <v>368.26428393262074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zoomScale="170" zoomScaleNormal="170" workbookViewId="0">
      <selection activeCell="C9" sqref="C9"/>
    </sheetView>
  </sheetViews>
  <sheetFormatPr defaultRowHeight="15" x14ac:dyDescent="0.25"/>
  <cols>
    <col min="3" max="3" width="15.42578125" bestFit="1" customWidth="1"/>
  </cols>
  <sheetData>
    <row r="1" spans="1:3" ht="15.75" x14ac:dyDescent="0.25">
      <c r="A1" s="1" t="s">
        <v>0</v>
      </c>
      <c r="B1" s="2" t="s">
        <v>1</v>
      </c>
      <c r="C1" t="s">
        <v>41</v>
      </c>
    </row>
    <row r="2" spans="1:3" x14ac:dyDescent="0.25">
      <c r="A2" s="3">
        <v>1</v>
      </c>
      <c r="B2" s="4">
        <v>165</v>
      </c>
    </row>
    <row r="3" spans="1:3" x14ac:dyDescent="0.25">
      <c r="A3" s="3">
        <v>2</v>
      </c>
      <c r="B3" s="4">
        <v>171</v>
      </c>
    </row>
    <row r="4" spans="1:3" x14ac:dyDescent="0.25">
      <c r="A4" s="3">
        <v>3</v>
      </c>
      <c r="B4" s="4">
        <v>147</v>
      </c>
    </row>
    <row r="5" spans="1:3" x14ac:dyDescent="0.25">
      <c r="A5" s="3">
        <v>4</v>
      </c>
      <c r="B5" s="4">
        <v>143</v>
      </c>
    </row>
    <row r="6" spans="1:3" x14ac:dyDescent="0.25">
      <c r="A6" s="3">
        <v>5</v>
      </c>
      <c r="B6" s="4">
        <v>164</v>
      </c>
    </row>
    <row r="7" spans="1:3" x14ac:dyDescent="0.25">
      <c r="A7" s="3">
        <v>6</v>
      </c>
      <c r="B7" s="4">
        <v>160</v>
      </c>
    </row>
    <row r="8" spans="1:3" x14ac:dyDescent="0.25">
      <c r="A8" s="3">
        <v>7</v>
      </c>
      <c r="B8" s="4">
        <v>152</v>
      </c>
      <c r="C8">
        <f>(AVERAGE(B2:B13)+AVERAGE(B3:B14))/2</f>
        <v>163.16666666666669</v>
      </c>
    </row>
    <row r="9" spans="1:3" x14ac:dyDescent="0.25">
      <c r="A9" s="3">
        <v>8</v>
      </c>
      <c r="B9" s="4">
        <v>150</v>
      </c>
      <c r="C9">
        <f t="shared" ref="C9:C30" si="0">(AVERAGE(B3:B14)+AVERAGE(B4:B15))/2</f>
        <v>163.125</v>
      </c>
    </row>
    <row r="10" spans="1:3" x14ac:dyDescent="0.25">
      <c r="A10" s="3">
        <v>9</v>
      </c>
      <c r="B10" s="4">
        <v>159</v>
      </c>
      <c r="C10">
        <f t="shared" si="0"/>
        <v>163.54166666666666</v>
      </c>
    </row>
    <row r="11" spans="1:3" x14ac:dyDescent="0.25">
      <c r="A11" s="3">
        <v>10</v>
      </c>
      <c r="B11" s="4">
        <v>169</v>
      </c>
      <c r="C11">
        <f t="shared" si="0"/>
        <v>164.33333333333331</v>
      </c>
    </row>
    <row r="12" spans="1:3" x14ac:dyDescent="0.25">
      <c r="A12" s="3">
        <v>11</v>
      </c>
      <c r="B12" s="4">
        <v>173</v>
      </c>
      <c r="C12">
        <f t="shared" si="0"/>
        <v>165.5</v>
      </c>
    </row>
    <row r="13" spans="1:3" x14ac:dyDescent="0.25">
      <c r="A13" s="3">
        <v>12</v>
      </c>
      <c r="B13" s="4">
        <v>203</v>
      </c>
      <c r="C13">
        <f t="shared" si="0"/>
        <v>166.54166666666669</v>
      </c>
    </row>
    <row r="14" spans="1:3" x14ac:dyDescent="0.25">
      <c r="A14" s="3">
        <v>13</v>
      </c>
      <c r="B14" s="4">
        <v>169</v>
      </c>
      <c r="C14">
        <f t="shared" si="0"/>
        <v>167</v>
      </c>
    </row>
    <row r="15" spans="1:3" x14ac:dyDescent="0.25">
      <c r="A15" s="3">
        <v>14</v>
      </c>
      <c r="B15" s="4">
        <v>166</v>
      </c>
      <c r="C15">
        <f t="shared" si="0"/>
        <v>168.20833333333331</v>
      </c>
    </row>
    <row r="16" spans="1:3" x14ac:dyDescent="0.25">
      <c r="A16" s="3">
        <v>15</v>
      </c>
      <c r="B16" s="4">
        <v>162</v>
      </c>
      <c r="C16">
        <f t="shared" si="0"/>
        <v>170.08333333333331</v>
      </c>
    </row>
    <row r="17" spans="1:3" x14ac:dyDescent="0.25">
      <c r="A17" s="3">
        <v>16</v>
      </c>
      <c r="B17" s="4">
        <v>147</v>
      </c>
      <c r="C17">
        <f t="shared" si="0"/>
        <v>171.95833333333331</v>
      </c>
    </row>
    <row r="18" spans="1:3" x14ac:dyDescent="0.25">
      <c r="A18" s="3">
        <v>17</v>
      </c>
      <c r="B18" s="4">
        <v>188</v>
      </c>
      <c r="C18">
        <f t="shared" si="0"/>
        <v>173.875</v>
      </c>
    </row>
    <row r="19" spans="1:3" x14ac:dyDescent="0.25">
      <c r="A19" s="3">
        <v>18</v>
      </c>
      <c r="B19" s="4">
        <v>161</v>
      </c>
      <c r="C19">
        <f t="shared" si="0"/>
        <v>176.08333333333331</v>
      </c>
    </row>
    <row r="20" spans="1:3" x14ac:dyDescent="0.25">
      <c r="A20" s="3">
        <v>19</v>
      </c>
      <c r="B20" s="4">
        <v>162</v>
      </c>
      <c r="C20">
        <f t="shared" si="0"/>
        <v>178</v>
      </c>
    </row>
    <row r="21" spans="1:3" x14ac:dyDescent="0.25">
      <c r="A21" s="3">
        <v>20</v>
      </c>
      <c r="B21" s="4">
        <v>169</v>
      </c>
      <c r="C21">
        <f t="shared" si="0"/>
        <v>181</v>
      </c>
    </row>
    <row r="22" spans="1:3" x14ac:dyDescent="0.25">
      <c r="A22" s="3">
        <v>21</v>
      </c>
      <c r="B22" s="4">
        <v>185</v>
      </c>
      <c r="C22">
        <f t="shared" si="0"/>
        <v>184.125</v>
      </c>
    </row>
    <row r="23" spans="1:3" x14ac:dyDescent="0.25">
      <c r="A23" s="3">
        <v>22</v>
      </c>
      <c r="B23" s="4">
        <v>188</v>
      </c>
      <c r="C23">
        <f t="shared" si="0"/>
        <v>187.25</v>
      </c>
    </row>
    <row r="24" spans="1:3" x14ac:dyDescent="0.25">
      <c r="A24" s="3">
        <v>23</v>
      </c>
      <c r="B24" s="4">
        <v>200</v>
      </c>
      <c r="C24">
        <f t="shared" si="0"/>
        <v>190.33333333333331</v>
      </c>
    </row>
    <row r="25" spans="1:3" x14ac:dyDescent="0.25">
      <c r="A25" s="3">
        <v>24</v>
      </c>
      <c r="B25" s="4">
        <v>229</v>
      </c>
      <c r="C25">
        <f t="shared" si="0"/>
        <v>192.58333333333331</v>
      </c>
    </row>
    <row r="26" spans="1:3" x14ac:dyDescent="0.25">
      <c r="A26" s="3">
        <v>25</v>
      </c>
      <c r="B26" s="4">
        <v>189</v>
      </c>
      <c r="C26">
        <f t="shared" si="0"/>
        <v>195.95833333333331</v>
      </c>
    </row>
    <row r="27" spans="1:3" x14ac:dyDescent="0.25">
      <c r="A27" s="3">
        <v>26</v>
      </c>
      <c r="B27" s="4">
        <v>218</v>
      </c>
      <c r="C27">
        <f t="shared" si="0"/>
        <v>199.625</v>
      </c>
    </row>
    <row r="28" spans="1:3" x14ac:dyDescent="0.25">
      <c r="A28" s="3">
        <v>27</v>
      </c>
      <c r="B28" s="4">
        <v>185</v>
      </c>
      <c r="C28">
        <f t="shared" si="0"/>
        <v>202.54166666666669</v>
      </c>
    </row>
    <row r="29" spans="1:3" x14ac:dyDescent="0.25">
      <c r="A29" s="3">
        <v>28</v>
      </c>
      <c r="B29" s="4">
        <v>199</v>
      </c>
      <c r="C29">
        <f t="shared" si="0"/>
        <v>205.08333333333334</v>
      </c>
    </row>
    <row r="30" spans="1:3" x14ac:dyDescent="0.25">
      <c r="A30" s="3">
        <v>29</v>
      </c>
      <c r="B30" s="4">
        <v>210</v>
      </c>
      <c r="C30">
        <f t="shared" si="0"/>
        <v>209</v>
      </c>
    </row>
    <row r="31" spans="1:3" x14ac:dyDescent="0.25">
      <c r="A31" s="3">
        <v>30</v>
      </c>
      <c r="B31" s="4">
        <v>193</v>
      </c>
      <c r="C31">
        <f>(AVERAGE(B25:B36)+AVERAGE(B26:B37))/2</f>
        <v>214.79166666666666</v>
      </c>
    </row>
    <row r="32" spans="1:3" x14ac:dyDescent="0.25">
      <c r="A32" s="3">
        <v>31</v>
      </c>
      <c r="B32" s="4">
        <v>211</v>
      </c>
    </row>
    <row r="33" spans="1:2" x14ac:dyDescent="0.25">
      <c r="A33" s="3">
        <v>32</v>
      </c>
      <c r="B33" s="4">
        <v>208</v>
      </c>
    </row>
    <row r="34" spans="1:2" x14ac:dyDescent="0.25">
      <c r="A34" s="3">
        <v>33</v>
      </c>
      <c r="B34" s="4">
        <v>216</v>
      </c>
    </row>
    <row r="35" spans="1:2" x14ac:dyDescent="0.25">
      <c r="A35" s="3">
        <v>34</v>
      </c>
      <c r="B35" s="4">
        <v>218</v>
      </c>
    </row>
    <row r="36" spans="1:2" x14ac:dyDescent="0.25">
      <c r="A36" s="3">
        <v>35</v>
      </c>
      <c r="B36" s="4">
        <v>264</v>
      </c>
    </row>
    <row r="37" spans="1:2" x14ac:dyDescent="0.25">
      <c r="A37" s="5">
        <v>36</v>
      </c>
      <c r="B37" s="6">
        <v>304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Regression</vt:lpstr>
      <vt:lpstr>Time Series</vt:lpstr>
      <vt:lpstr>SES</vt:lpstr>
      <vt:lpstr>Holt's Trend Corrected</vt:lpstr>
      <vt:lpstr>Holt Winter First Stage</vt:lpstr>
      <vt:lpstr>Holt's Winter Method</vt:lpstr>
      <vt:lpstr>Moving Average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Soumyakanti</dc:creator>
  <cp:lastModifiedBy>Talentedge</cp:lastModifiedBy>
  <dcterms:created xsi:type="dcterms:W3CDTF">2018-01-13T09:40:21Z</dcterms:created>
  <dcterms:modified xsi:type="dcterms:W3CDTF">2018-01-21T07:25:01Z</dcterms:modified>
</cp:coreProperties>
</file>