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kupp\Desktop\itmo_labs\inf\6\"/>
    </mc:Choice>
  </mc:AlternateContent>
  <xr:revisionPtr revIDLastSave="0" documentId="13_ncr:1_{7661441A-508D-4F0F-B7F1-DCE5E8611ACA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Отчёт-колонтитул" sheetId="1" r:id="rId1"/>
    <sheet name="Справочник" sheetId="3" r:id="rId2"/>
    <sheet name="Расчет отпускных" sheetId="5" r:id="rId3"/>
    <sheet name="Диаграмма" sheetId="6" r:id="rId4"/>
    <sheet name="Чемпионат мира" sheetId="7" r:id="rId5"/>
    <sheet name="ВПР1" sheetId="8" r:id="rId6"/>
    <sheet name="ВПР2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8" l="1"/>
  <c r="C4" i="8"/>
  <c r="C5" i="8"/>
  <c r="C6" i="8"/>
  <c r="C7" i="8"/>
  <c r="C8" i="8"/>
  <c r="C9" i="8"/>
  <c r="C10" i="8"/>
  <c r="C11" i="8"/>
  <c r="C12" i="8"/>
  <c r="C13" i="8"/>
  <c r="C14" i="8"/>
  <c r="C3" i="8"/>
  <c r="D19" i="7" l="1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18" i="7"/>
  <c r="K2" i="7"/>
  <c r="I2" i="7"/>
  <c r="I4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J8" i="7"/>
  <c r="J14" i="7"/>
  <c r="J3" i="7"/>
  <c r="J4" i="7"/>
  <c r="J5" i="7"/>
  <c r="J6" i="7"/>
  <c r="J7" i="7"/>
  <c r="J9" i="7"/>
  <c r="J10" i="7"/>
  <c r="J11" i="7"/>
  <c r="J12" i="7"/>
  <c r="J13" i="7"/>
  <c r="J15" i="7"/>
  <c r="J16" i="7"/>
  <c r="J17" i="7"/>
  <c r="J2" i="7"/>
  <c r="I3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K16" i="5" l="1"/>
  <c r="K11" i="5"/>
  <c r="K12" i="5"/>
  <c r="K13" i="5"/>
  <c r="K14" i="5"/>
  <c r="K15" i="5"/>
  <c r="K10" i="5"/>
  <c r="J11" i="5"/>
  <c r="J12" i="5"/>
  <c r="J13" i="5"/>
  <c r="J14" i="5"/>
  <c r="J15" i="5"/>
  <c r="J10" i="5"/>
  <c r="I11" i="5"/>
  <c r="I12" i="5"/>
  <c r="I13" i="5"/>
  <c r="I14" i="5"/>
  <c r="I15" i="5"/>
  <c r="I10" i="5"/>
  <c r="H10" i="5"/>
  <c r="F10" i="5"/>
  <c r="F15" i="5"/>
  <c r="H15" i="5" s="1"/>
  <c r="F11" i="5"/>
  <c r="H11" i="5" s="1"/>
  <c r="F12" i="5"/>
  <c r="H12" i="5" s="1"/>
  <c r="F13" i="5"/>
  <c r="H13" i="5" s="1"/>
  <c r="F14" i="5"/>
  <c r="H14" i="5" s="1"/>
  <c r="H10" i="1"/>
  <c r="H15" i="1" s="1"/>
  <c r="I11" i="1"/>
  <c r="I12" i="1"/>
  <c r="I13" i="1"/>
  <c r="I14" i="1"/>
  <c r="H11" i="1"/>
  <c r="H12" i="1"/>
  <c r="H13" i="1"/>
  <c r="H14" i="1"/>
  <c r="G12" i="1"/>
  <c r="G13" i="1"/>
  <c r="G14" i="1"/>
  <c r="G11" i="1"/>
  <c r="G10" i="1"/>
  <c r="I10" i="1" s="1"/>
  <c r="I15" i="1" s="1"/>
  <c r="F15" i="1"/>
  <c r="E15" i="1"/>
  <c r="G15" i="1" l="1"/>
</calcChain>
</file>

<file path=xl/sharedStrings.xml><?xml version="1.0" encoding="utf-8"?>
<sst xmlns="http://schemas.openxmlformats.org/spreadsheetml/2006/main" count="130" uniqueCount="108">
  <si>
    <t>ОО "Магазин", Тольятти, Дзержинского 10</t>
  </si>
  <si>
    <t>секция:</t>
  </si>
  <si>
    <t>Студ. Принадлежности</t>
  </si>
  <si>
    <t>период:</t>
  </si>
  <si>
    <t>1.10.2017 - 31.10.2017</t>
  </si>
  <si>
    <t>Товарооборот за отчетный переод</t>
  </si>
  <si>
    <t>№ п/п</t>
  </si>
  <si>
    <t>Наименование товара</t>
  </si>
  <si>
    <t>ед. изм</t>
  </si>
  <si>
    <t>Ст-ть ед.,руб</t>
  </si>
  <si>
    <t>I</t>
  </si>
  <si>
    <t>II</t>
  </si>
  <si>
    <t>III</t>
  </si>
  <si>
    <t>IV</t>
  </si>
  <si>
    <t>Синяя Библия</t>
  </si>
  <si>
    <t>БЭВМ</t>
  </si>
  <si>
    <t>Лицензия MS Office</t>
  </si>
  <si>
    <t>Ноутбук</t>
  </si>
  <si>
    <t>Автомат</t>
  </si>
  <si>
    <t>шт.</t>
  </si>
  <si>
    <t>Итого:</t>
  </si>
  <si>
    <t>Получено</t>
  </si>
  <si>
    <t>Продано</t>
  </si>
  <si>
    <t>Разница</t>
  </si>
  <si>
    <t>Движение товара в количетсвенном выражении</t>
  </si>
  <si>
    <t>V</t>
  </si>
  <si>
    <t>VI</t>
  </si>
  <si>
    <t>VII</t>
  </si>
  <si>
    <t>Сумма проданного товара</t>
  </si>
  <si>
    <t>VIII</t>
  </si>
  <si>
    <t>Прибыль</t>
  </si>
  <si>
    <t>IX</t>
  </si>
  <si>
    <t>Лист1:</t>
  </si>
  <si>
    <t>Справочник</t>
  </si>
  <si>
    <t>Длительность отпуска по КЗоТу</t>
  </si>
  <si>
    <t>Женщинам на каждого ребёнка дополнительные дни</t>
  </si>
  <si>
    <t>Сотружникам со стажем более 5 лет</t>
  </si>
  <si>
    <t>Сотружникам со стажем более 10 лет</t>
  </si>
  <si>
    <t>Код</t>
  </si>
  <si>
    <t>ФИО</t>
  </si>
  <si>
    <t>Дата приёма на работу</t>
  </si>
  <si>
    <t>Пол</t>
  </si>
  <si>
    <t>Дети</t>
  </si>
  <si>
    <t>Стаж</t>
  </si>
  <si>
    <t>Лист 2:</t>
  </si>
  <si>
    <t>Расчет отпускных</t>
  </si>
  <si>
    <t>Отдел:</t>
  </si>
  <si>
    <t>Back-end разработка</t>
  </si>
  <si>
    <t>Год</t>
  </si>
  <si>
    <t>Средний заработок</t>
  </si>
  <si>
    <t>Нажбавка за стаж</t>
  </si>
  <si>
    <t>Длительность отпуска</t>
  </si>
  <si>
    <t>Сумма отпускных</t>
  </si>
  <si>
    <t>Иванов И.В</t>
  </si>
  <si>
    <t>Вущий О.О.</t>
  </si>
  <si>
    <t>Смирнова А.Г.</t>
  </si>
  <si>
    <t>Васильев В.Н.</t>
  </si>
  <si>
    <t>Каренина А.А</t>
  </si>
  <si>
    <t>Князев И.О.</t>
  </si>
  <si>
    <t>м</t>
  </si>
  <si>
    <t>ж</t>
  </si>
  <si>
    <t>Надбавка за детей</t>
  </si>
  <si>
    <t>Начисление отпускных</t>
  </si>
  <si>
    <t>Место</t>
  </si>
  <si>
    <t>Клуб</t>
  </si>
  <si>
    <t>Игр</t>
  </si>
  <si>
    <t>Выигрыш</t>
  </si>
  <si>
    <t>Ничья</t>
  </si>
  <si>
    <t>Поражение</t>
  </si>
  <si>
    <t>Забитые мячи</t>
  </si>
  <si>
    <t>Пропущенные мячи</t>
  </si>
  <si>
    <t>Очки</t>
  </si>
  <si>
    <t>Спартак</t>
  </si>
  <si>
    <t>Локомотив</t>
  </si>
  <si>
    <t>Зенит</t>
  </si>
  <si>
    <t>Торпедо</t>
  </si>
  <si>
    <t>Крылья Советов</t>
  </si>
  <si>
    <t>Сатурн</t>
  </si>
  <si>
    <t>ЦСКА</t>
  </si>
  <si>
    <t>Сокол</t>
  </si>
  <si>
    <t>Динамо</t>
  </si>
  <si>
    <t>Ротор</t>
  </si>
  <si>
    <t>Алания</t>
  </si>
  <si>
    <t>Ростсельмаш</t>
  </si>
  <si>
    <t>Анжи</t>
  </si>
  <si>
    <t>Торпедо-ЗИЛ</t>
  </si>
  <si>
    <t>Факел</t>
  </si>
  <si>
    <t>Черноморец</t>
  </si>
  <si>
    <t>Таблица 1</t>
  </si>
  <si>
    <t>Количество, шт</t>
  </si>
  <si>
    <t>Итоговая цена</t>
  </si>
  <si>
    <t>Бампер передний</t>
  </si>
  <si>
    <t>Бампер задний</t>
  </si>
  <si>
    <t>Крыло левое заднее</t>
  </si>
  <si>
    <t>Дверь правая передняя</t>
  </si>
  <si>
    <t>Капот</t>
  </si>
  <si>
    <t>Крышка багажника</t>
  </si>
  <si>
    <t>Шкив коленчатого вала</t>
  </si>
  <si>
    <t>Радиатор</t>
  </si>
  <si>
    <t>Зеркало левое</t>
  </si>
  <si>
    <t>Дверь левая передняя</t>
  </si>
  <si>
    <t>Фильтр маслянный</t>
  </si>
  <si>
    <t>Фильтр воздушный</t>
  </si>
  <si>
    <t>Таблица 2</t>
  </si>
  <si>
    <t>Цена, руб/шт</t>
  </si>
  <si>
    <t>Глушитель</t>
  </si>
  <si>
    <t>Пружина буксирная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</si>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</sst>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;;;"/>
    <numFmt numFmtId="165" formatCode="dd\-mm\-yy"/>
    <numFmt numFmtId="166" formatCode="yyyy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sz val="10"/>
      <color theme="1"/>
      <name val="Calibri"/>
      <family val="2"/>
      <scheme val="minor"/>
    </font>
    <font>
      <b/>
      <i/>
      <sz val="10"/>
      <color theme="1"/>
      <name val="Courier New"/>
      <family val="3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Е"/>
      <charset val="204"/>
    </font>
    <font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2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ck">
        <color theme="2" tint="-0.24994659260841701"/>
      </right>
      <top style="medium">
        <color auto="1"/>
      </top>
      <bottom style="medium">
        <color auto="1"/>
      </bottom>
      <diagonal/>
    </border>
    <border>
      <left/>
      <right style="thick">
        <color theme="2" tint="-0.24994659260841701"/>
      </right>
      <top style="medium">
        <color auto="1"/>
      </top>
      <bottom/>
      <diagonal/>
    </border>
    <border>
      <left/>
      <right style="thick">
        <color theme="2" tint="-0.24994659260841701"/>
      </right>
      <top/>
      <bottom style="medium">
        <color auto="1"/>
      </bottom>
      <diagonal/>
    </border>
    <border>
      <left/>
      <right style="thick">
        <color theme="2" tint="-0.24994659260841701"/>
      </right>
      <top/>
      <bottom/>
      <diagonal/>
    </border>
    <border>
      <left style="thick">
        <color theme="2" tint="-0.2499465926084170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ck">
        <color theme="2" tint="-0.24994659260841701"/>
      </left>
      <right style="dotted">
        <color auto="1"/>
      </right>
      <top style="thin">
        <color auto="1"/>
      </top>
      <bottom/>
      <diagonal/>
    </border>
    <border>
      <left style="thick">
        <color theme="2" tint="-0.2499465926084170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ck">
        <color theme="2" tint="-0.2499465926084170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uble">
        <color auto="1"/>
      </right>
      <top style="medium">
        <color auto="1"/>
      </top>
      <bottom/>
      <diagonal/>
    </border>
    <border>
      <left style="dotted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uble">
        <color auto="1"/>
      </right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thick">
        <color auto="1"/>
      </top>
      <bottom/>
      <diagonal/>
    </border>
    <border>
      <left/>
      <right style="double">
        <color auto="1"/>
      </right>
      <top style="thick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double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/>
    <xf numFmtId="0" fontId="6" fillId="0" borderId="10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27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wrapText="1"/>
    </xf>
    <xf numFmtId="2" fontId="9" fillId="0" borderId="7" xfId="0" applyNumberFormat="1" applyFont="1" applyBorder="1" applyAlignment="1">
      <alignment horizontal="right" wrapText="1"/>
    </xf>
    <xf numFmtId="0" fontId="4" fillId="0" borderId="11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18" xfId="0" applyFont="1" applyBorder="1" applyAlignment="1">
      <alignment wrapText="1"/>
    </xf>
    <xf numFmtId="2" fontId="4" fillId="0" borderId="0" xfId="0" applyNumberFormat="1" applyFont="1" applyAlignment="1">
      <alignment wrapText="1"/>
    </xf>
    <xf numFmtId="2" fontId="4" fillId="0" borderId="25" xfId="0" applyNumberFormat="1" applyFont="1" applyBorder="1" applyAlignment="1">
      <alignment wrapText="1"/>
    </xf>
    <xf numFmtId="0" fontId="4" fillId="0" borderId="19" xfId="0" applyFont="1" applyBorder="1" applyAlignment="1">
      <alignment wrapText="1"/>
    </xf>
    <xf numFmtId="2" fontId="9" fillId="0" borderId="6" xfId="0" applyNumberFormat="1" applyFont="1" applyBorder="1" applyAlignment="1">
      <alignment horizontal="right" wrapText="1"/>
    </xf>
    <xf numFmtId="0" fontId="6" fillId="0" borderId="14" xfId="0" applyFont="1" applyBorder="1"/>
    <xf numFmtId="0" fontId="6" fillId="0" borderId="15" xfId="0" applyFont="1" applyBorder="1"/>
    <xf numFmtId="0" fontId="6" fillId="0" borderId="17" xfId="0" applyFont="1" applyBorder="1"/>
    <xf numFmtId="2" fontId="6" fillId="0" borderId="20" xfId="0" applyNumberFormat="1" applyFont="1" applyBorder="1"/>
    <xf numFmtId="2" fontId="6" fillId="0" borderId="26" xfId="0" applyNumberFormat="1" applyFont="1" applyBorder="1"/>
    <xf numFmtId="0" fontId="10" fillId="0" borderId="0" xfId="0" applyFont="1"/>
    <xf numFmtId="0" fontId="1" fillId="0" borderId="0" xfId="0" applyFont="1"/>
    <xf numFmtId="0" fontId="10" fillId="0" borderId="0" xfId="0" applyFont="1" applyAlignment="1">
      <alignment wrapText="1"/>
    </xf>
    <xf numFmtId="0" fontId="0" fillId="0" borderId="0" xfId="0" applyNumberFormat="1"/>
    <xf numFmtId="166" fontId="0" fillId="0" borderId="0" xfId="0" applyNumberFormat="1"/>
    <xf numFmtId="0" fontId="0" fillId="0" borderId="28" xfId="0" applyBorder="1"/>
    <xf numFmtId="165" fontId="0" fillId="0" borderId="28" xfId="0" applyNumberFormat="1" applyBorder="1" applyAlignment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165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35" xfId="0" applyBorder="1"/>
    <xf numFmtId="0" fontId="0" fillId="0" borderId="38" xfId="0" applyBorder="1"/>
    <xf numFmtId="0" fontId="6" fillId="0" borderId="1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2" fillId="0" borderId="36" xfId="0" applyFont="1" applyBorder="1" applyAlignment="1">
      <alignment horizontal="right"/>
    </xf>
    <xf numFmtId="0" fontId="2" fillId="0" borderId="37" xfId="0" applyFont="1" applyBorder="1" applyAlignment="1">
      <alignment horizontal="right"/>
    </xf>
    <xf numFmtId="0" fontId="11" fillId="0" borderId="0" xfId="0" applyFont="1" applyAlignment="1">
      <alignment horizontal="center" vertical="center"/>
    </xf>
    <xf numFmtId="0" fontId="2" fillId="0" borderId="39" xfId="0" applyFont="1" applyBorder="1"/>
    <xf numFmtId="0" fontId="0" fillId="0" borderId="39" xfId="0" applyBorder="1"/>
    <xf numFmtId="0" fontId="0" fillId="0" borderId="39" xfId="0" applyBorder="1" applyAlignment="1">
      <alignment horizontal="right"/>
    </xf>
  </cellXfs>
  <cellStyles count="1">
    <cellStyle name="Обычный" xfId="0" builtinId="0"/>
  </cellStyles>
  <dxfs count="10">
    <dxf>
      <font>
        <color rgb="FFFF0000"/>
      </font>
    </dxf>
    <dxf>
      <font>
        <color rgb="FFFF0000"/>
      </font>
      <numFmt numFmtId="167" formatCode="\Н\е\т\ \н\а\ \р\ы\н\к\е"/>
    </dxf>
    <dxf>
      <numFmt numFmtId="167" formatCode="\Н\е\т\ \н\а\ \р\ы\н\к\е"/>
    </dxf>
    <dxf>
      <font>
        <color rgb="FFFF0000"/>
      </font>
      <numFmt numFmtId="164" formatCode=";;;"/>
    </dxf>
    <dxf>
      <font>
        <color rgb="FFFF0000"/>
      </font>
      <numFmt numFmtId="167" formatCode="\Н\е\т\ \н\а\ \р\ы\н\к\е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 patternType="none">
          <bgColor auto="1"/>
        </patternFill>
      </fill>
    </dxf>
    <dxf>
      <numFmt numFmtId="164" formatCode=";;;"/>
    </dxf>
  </dxfs>
  <tableStyles count="0" defaultTableStyle="TableStyleMedium2" defaultPivotStyle="PivotStyleLight16"/>
  <colors>
    <mruColors>
      <color rgb="FF39E7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'Расчет отпускных'!$B$10</c:f>
              <c:strCache>
                <c:ptCount val="1"/>
                <c:pt idx="0">
                  <c:v>Иванов И.В</c:v>
                </c:pt>
              </c:strCache>
            </c:strRef>
          </c:tx>
          <c:spPr>
            <a:solidFill>
              <a:schemeClr val="accent1"/>
            </a:solidFill>
            <a:ln w="28575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val>
            <c:numRef>
              <c:f>'Расчет отпускных'!$J$10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9B-441A-B981-461A53D4C9F9}"/>
            </c:ext>
          </c:extLst>
        </c:ser>
        <c:ser>
          <c:idx val="1"/>
          <c:order val="1"/>
          <c:tx>
            <c:strRef>
              <c:f>'Расчет отпускных'!$B$11</c:f>
              <c:strCache>
                <c:ptCount val="1"/>
                <c:pt idx="0">
                  <c:v>Вущий О.О.</c:v>
                </c:pt>
              </c:strCache>
            </c:strRef>
          </c:tx>
          <c:spPr>
            <a:solidFill>
              <a:schemeClr val="accent2"/>
            </a:solidFill>
            <a:ln w="28575"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val>
            <c:numRef>
              <c:f>'Расчет отпускных'!$J$11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9B-441A-B981-461A53D4C9F9}"/>
            </c:ext>
          </c:extLst>
        </c:ser>
        <c:ser>
          <c:idx val="2"/>
          <c:order val="2"/>
          <c:tx>
            <c:strRef>
              <c:f>'Расчет отпускных'!$B$12</c:f>
              <c:strCache>
                <c:ptCount val="1"/>
                <c:pt idx="0">
                  <c:v>Смирнова А.Г.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8575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val>
            <c:numRef>
              <c:f>'Расчет отпускных'!$J$12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9B-441A-B981-461A53D4C9F9}"/>
            </c:ext>
          </c:extLst>
        </c:ser>
        <c:ser>
          <c:idx val="3"/>
          <c:order val="3"/>
          <c:tx>
            <c:strRef>
              <c:f>'Расчет отпускных'!$B$13</c:f>
              <c:strCache>
                <c:ptCount val="1"/>
                <c:pt idx="0">
                  <c:v>Васильев В.Н.</c:v>
                </c:pt>
              </c:strCache>
            </c:strRef>
          </c:tx>
          <c:spPr>
            <a:solidFill>
              <a:schemeClr val="accent4"/>
            </a:solidFill>
            <a:ln w="28575"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val>
            <c:numRef>
              <c:f>'Расчет отпускных'!$J$13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9B-441A-B981-461A53D4C9F9}"/>
            </c:ext>
          </c:extLst>
        </c:ser>
        <c:ser>
          <c:idx val="4"/>
          <c:order val="4"/>
          <c:tx>
            <c:strRef>
              <c:f>'Расчет отпускных'!$B$14</c:f>
              <c:strCache>
                <c:ptCount val="1"/>
                <c:pt idx="0">
                  <c:v>Каренина А.А</c:v>
                </c:pt>
              </c:strCache>
            </c:strRef>
          </c:tx>
          <c:spPr>
            <a:solidFill>
              <a:schemeClr val="accent5"/>
            </a:solidFill>
            <a:ln w="28575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val>
            <c:numRef>
              <c:f>'Расчет отпускных'!$J$14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9B-441A-B981-461A53D4C9F9}"/>
            </c:ext>
          </c:extLst>
        </c:ser>
        <c:ser>
          <c:idx val="5"/>
          <c:order val="5"/>
          <c:tx>
            <c:strRef>
              <c:f>'Расчет отпускных'!$B$15</c:f>
              <c:strCache>
                <c:ptCount val="1"/>
                <c:pt idx="0">
                  <c:v>Князев И.О.</c:v>
                </c:pt>
              </c:strCache>
            </c:strRef>
          </c:tx>
          <c:spPr>
            <a:solidFill>
              <a:schemeClr val="accent6"/>
            </a:solidFill>
            <a:ln w="28575"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val>
            <c:numRef>
              <c:f>'Расчет отпускных'!$J$15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9B-441A-B981-461A53D4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847312"/>
        <c:axId val="1650035504"/>
      </c:barChart>
      <c:catAx>
        <c:axId val="177784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0035504"/>
        <c:crosses val="autoZero"/>
        <c:auto val="1"/>
        <c:lblAlgn val="ctr"/>
        <c:lblOffset val="100"/>
        <c:noMultiLvlLbl val="0"/>
      </c:catAx>
      <c:valAx>
        <c:axId val="1650035504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7847312"/>
        <c:crosses val="autoZero"/>
        <c:crossBetween val="between"/>
      </c:valAx>
      <c:spPr>
        <a:solidFill>
          <a:schemeClr val="bg1">
            <a:lumMod val="85000"/>
          </a:schemeClr>
        </a:solidFill>
        <a:ln w="12700" cap="flat" cmpd="sng" algn="ctr">
          <a:solidFill>
            <a:schemeClr val="accent5"/>
          </a:solidFill>
          <a:prstDash val="solid"/>
          <a:miter lim="800000"/>
        </a:ln>
        <a:effectLst/>
      </c:spPr>
    </c:plotArea>
    <c:legend>
      <c:legendPos val="r"/>
      <c:overlay val="0"/>
      <c:spPr>
        <a:solidFill>
          <a:schemeClr val="lt1"/>
        </a:solidFill>
        <a:ln w="19050" cap="flat" cmpd="sng" algn="ctr">
          <a:solidFill>
            <a:sysClr val="windowText" lastClr="000000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2</xdr:row>
      <xdr:rowOff>71437</xdr:rowOff>
    </xdr:from>
    <xdr:to>
      <xdr:col>8</xdr:col>
      <xdr:colOff>428625</xdr:colOff>
      <xdr:row>16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BDB65FF-81F5-4923-835A-229F4FC55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I26"/>
  <sheetViews>
    <sheetView view="pageLayout" topLeftCell="A4" zoomScaleNormal="100" workbookViewId="0">
      <selection activeCell="H3" sqref="H3"/>
    </sheetView>
  </sheetViews>
  <sheetFormatPr defaultRowHeight="15"/>
  <cols>
    <col min="1" max="1" width="10.28515625" customWidth="1"/>
    <col min="2" max="2" width="27.85546875" customWidth="1"/>
    <col min="3" max="3" width="10.140625" customWidth="1"/>
    <col min="4" max="4" width="12.5703125" customWidth="1"/>
    <col min="5" max="5" width="13.85546875" customWidth="1"/>
    <col min="6" max="6" width="12.7109375" customWidth="1"/>
    <col min="7" max="7" width="14.140625" customWidth="1"/>
    <col min="8" max="8" width="13.7109375" customWidth="1"/>
    <col min="9" max="9" width="14.140625" customWidth="1"/>
  </cols>
  <sheetData>
    <row r="1" spans="1:9">
      <c r="A1" s="61" t="s">
        <v>0</v>
      </c>
      <c r="B1" s="61"/>
      <c r="C1" s="61"/>
      <c r="D1" s="3"/>
      <c r="E1" s="3"/>
      <c r="F1" s="3"/>
      <c r="G1" s="3"/>
      <c r="H1" s="3"/>
      <c r="I1" s="3"/>
    </row>
    <row r="2" spans="1:9">
      <c r="A2" s="4" t="s">
        <v>1</v>
      </c>
      <c r="B2" s="5" t="s">
        <v>2</v>
      </c>
      <c r="C2" s="6"/>
      <c r="D2" s="3"/>
      <c r="E2" s="3"/>
      <c r="F2" s="3"/>
      <c r="G2" s="3"/>
      <c r="H2" s="3"/>
      <c r="I2" s="3"/>
    </row>
    <row r="3" spans="1:9">
      <c r="A3" s="3" t="s">
        <v>3</v>
      </c>
      <c r="B3" s="62" t="s">
        <v>4</v>
      </c>
      <c r="C3" s="62"/>
      <c r="D3" s="3"/>
      <c r="E3" s="3"/>
      <c r="F3" s="3"/>
      <c r="G3" s="3"/>
      <c r="H3" s="3"/>
      <c r="I3" s="3"/>
    </row>
    <row r="4" spans="1:9">
      <c r="A4" s="63" t="s">
        <v>5</v>
      </c>
      <c r="B4" s="63"/>
      <c r="C4" s="63"/>
      <c r="D4" s="63"/>
      <c r="E4" s="63"/>
      <c r="F4" s="63"/>
      <c r="G4" s="63"/>
      <c r="H4" s="63"/>
      <c r="I4" s="63"/>
    </row>
    <row r="5" spans="1:9">
      <c r="A5" s="63"/>
      <c r="B5" s="63"/>
      <c r="C5" s="63"/>
      <c r="D5" s="63"/>
      <c r="E5" s="63"/>
      <c r="F5" s="63"/>
      <c r="G5" s="63"/>
      <c r="H5" s="63"/>
      <c r="I5" s="63"/>
    </row>
    <row r="6" spans="1:9" ht="15.75" thickBot="1">
      <c r="A6" s="63"/>
      <c r="B6" s="63"/>
      <c r="C6" s="63"/>
      <c r="D6" s="63"/>
      <c r="E6" s="63"/>
      <c r="F6" s="63"/>
      <c r="G6" s="63"/>
      <c r="H6" s="63"/>
      <c r="I6" s="63"/>
    </row>
    <row r="7" spans="1:9" ht="36.75" customHeight="1">
      <c r="A7" s="64" t="s">
        <v>6</v>
      </c>
      <c r="B7" s="64" t="s">
        <v>7</v>
      </c>
      <c r="C7" s="64" t="s">
        <v>8</v>
      </c>
      <c r="D7" s="66" t="s">
        <v>9</v>
      </c>
      <c r="E7" s="54" t="s">
        <v>24</v>
      </c>
      <c r="F7" s="55"/>
      <c r="G7" s="56"/>
      <c r="H7" s="57" t="s">
        <v>28</v>
      </c>
      <c r="I7" s="59" t="s">
        <v>30</v>
      </c>
    </row>
    <row r="8" spans="1:9" ht="15.75" thickBot="1">
      <c r="A8" s="65"/>
      <c r="B8" s="65"/>
      <c r="C8" s="65"/>
      <c r="D8" s="67"/>
      <c r="E8" s="7" t="s">
        <v>21</v>
      </c>
      <c r="F8" s="8" t="s">
        <v>22</v>
      </c>
      <c r="G8" s="9" t="s">
        <v>23</v>
      </c>
      <c r="H8" s="58"/>
      <c r="I8" s="60"/>
    </row>
    <row r="9" spans="1:9" ht="15.75" thickBot="1">
      <c r="A9" s="10" t="s">
        <v>10</v>
      </c>
      <c r="B9" s="10" t="s">
        <v>11</v>
      </c>
      <c r="C9" s="10" t="s">
        <v>12</v>
      </c>
      <c r="D9" s="11" t="s">
        <v>13</v>
      </c>
      <c r="E9" s="12" t="s">
        <v>25</v>
      </c>
      <c r="F9" s="13" t="s">
        <v>26</v>
      </c>
      <c r="G9" s="14" t="s">
        <v>27</v>
      </c>
      <c r="H9" s="15" t="s">
        <v>29</v>
      </c>
      <c r="I9" s="16" t="s">
        <v>31</v>
      </c>
    </row>
    <row r="10" spans="1:9">
      <c r="A10" s="17">
        <v>1</v>
      </c>
      <c r="B10" s="18" t="s">
        <v>14</v>
      </c>
      <c r="C10" s="18" t="s">
        <v>19</v>
      </c>
      <c r="D10" s="19">
        <v>450</v>
      </c>
      <c r="E10" s="20">
        <v>800</v>
      </c>
      <c r="F10" s="21">
        <v>772</v>
      </c>
      <c r="G10" s="22">
        <f>E10-F10</f>
        <v>28</v>
      </c>
      <c r="H10" s="23">
        <f>F10*D10</f>
        <v>347400</v>
      </c>
      <c r="I10" s="24">
        <f>G10*D10</f>
        <v>12600</v>
      </c>
    </row>
    <row r="11" spans="1:9">
      <c r="A11" s="17">
        <v>2</v>
      </c>
      <c r="B11" s="18" t="s">
        <v>15</v>
      </c>
      <c r="C11" s="18" t="s">
        <v>19</v>
      </c>
      <c r="D11" s="19">
        <v>4008</v>
      </c>
      <c r="E11" s="20">
        <v>1</v>
      </c>
      <c r="F11" s="21">
        <v>772</v>
      </c>
      <c r="G11" s="25">
        <f>E11-F11</f>
        <v>-771</v>
      </c>
      <c r="H11" s="23">
        <f t="shared" ref="H11:H14" si="0">F11*D11</f>
        <v>3094176</v>
      </c>
      <c r="I11" s="24">
        <f t="shared" ref="I11:I14" si="1">G11*D11</f>
        <v>-3090168</v>
      </c>
    </row>
    <row r="12" spans="1:9">
      <c r="A12" s="17">
        <v>3</v>
      </c>
      <c r="B12" s="18" t="s">
        <v>16</v>
      </c>
      <c r="C12" s="18" t="s">
        <v>19</v>
      </c>
      <c r="D12" s="19">
        <v>5190</v>
      </c>
      <c r="E12" s="20">
        <v>20</v>
      </c>
      <c r="F12" s="21">
        <v>3</v>
      </c>
      <c r="G12" s="25">
        <f t="shared" ref="G12:G14" si="2">E12-F12</f>
        <v>17</v>
      </c>
      <c r="H12" s="23">
        <f t="shared" si="0"/>
        <v>15570</v>
      </c>
      <c r="I12" s="24">
        <f t="shared" si="1"/>
        <v>88230</v>
      </c>
    </row>
    <row r="13" spans="1:9">
      <c r="A13" s="17">
        <v>4</v>
      </c>
      <c r="B13" s="18" t="s">
        <v>17</v>
      </c>
      <c r="C13" s="18" t="s">
        <v>19</v>
      </c>
      <c r="D13" s="19">
        <v>18890</v>
      </c>
      <c r="E13" s="20">
        <v>7</v>
      </c>
      <c r="F13" s="21">
        <v>0</v>
      </c>
      <c r="G13" s="25">
        <f t="shared" si="2"/>
        <v>7</v>
      </c>
      <c r="H13" s="23">
        <f t="shared" si="0"/>
        <v>0</v>
      </c>
      <c r="I13" s="24">
        <f t="shared" si="1"/>
        <v>132230</v>
      </c>
    </row>
    <row r="14" spans="1:9" ht="15.75" thickBot="1">
      <c r="A14" s="17">
        <v>5</v>
      </c>
      <c r="B14" s="18" t="s">
        <v>18</v>
      </c>
      <c r="C14" s="18" t="s">
        <v>19</v>
      </c>
      <c r="D14" s="26">
        <v>15900</v>
      </c>
      <c r="E14" s="20">
        <v>2002</v>
      </c>
      <c r="F14" s="21">
        <v>1001</v>
      </c>
      <c r="G14" s="25">
        <f t="shared" si="2"/>
        <v>1001</v>
      </c>
      <c r="H14" s="23">
        <f t="shared" si="0"/>
        <v>15915900</v>
      </c>
      <c r="I14" s="24">
        <f t="shared" si="1"/>
        <v>15915900</v>
      </c>
    </row>
    <row r="15" spans="1:9" ht="15.75" thickBot="1">
      <c r="A15" s="52" t="s">
        <v>20</v>
      </c>
      <c r="B15" s="52"/>
      <c r="C15" s="52"/>
      <c r="D15" s="53"/>
      <c r="E15" s="27">
        <f>SUM(E10:E14)</f>
        <v>2830</v>
      </c>
      <c r="F15" s="28">
        <f>SUM(F10:F14)</f>
        <v>2548</v>
      </c>
      <c r="G15" s="29">
        <f>SUM(G10:G14)</f>
        <v>282</v>
      </c>
      <c r="H15" s="30">
        <f>SUM(H10:H14)</f>
        <v>19373046</v>
      </c>
      <c r="I15" s="31">
        <f>SUM(I10:I14)</f>
        <v>13058792</v>
      </c>
    </row>
    <row r="21" spans="4:9">
      <c r="I21" s="2"/>
    </row>
    <row r="26" spans="4:9">
      <c r="D26" s="2"/>
    </row>
  </sheetData>
  <mergeCells count="11">
    <mergeCell ref="A15:D15"/>
    <mergeCell ref="E7:G7"/>
    <mergeCell ref="H7:H8"/>
    <mergeCell ref="I7:I8"/>
    <mergeCell ref="A1:C1"/>
    <mergeCell ref="B3:C3"/>
    <mergeCell ref="A4:I6"/>
    <mergeCell ref="A7:A8"/>
    <mergeCell ref="B7:B8"/>
    <mergeCell ref="C7:C8"/>
    <mergeCell ref="D7:D8"/>
  </mergeCells>
  <conditionalFormatting sqref="G10:I15">
    <cfRule type="cellIs" dxfId="9" priority="1" operator="equal">
      <formula>0</formula>
    </cfRule>
    <cfRule type="cellIs" dxfId="8" priority="2" operator="lessThan">
      <formula>0</formula>
    </cfRule>
  </conditionalFormatting>
  <pageMargins left="0.7" right="0.7" top="0.75" bottom="0.75" header="0.3" footer="0.3"/>
  <pageSetup paperSize="9" orientation="landscape" horizontalDpi="4294967293" verticalDpi="0" r:id="rId1"/>
  <headerFooter>
    <oddHeader>&amp;LКуперштейн Дмитрий&amp;CP3113&amp;RВремя создания документа: 
10.11.2019 14:39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D6E4-7958-42CF-B39B-2B67168FBE79}">
  <sheetPr codeName="Лист2"/>
  <dimension ref="A1:E7"/>
  <sheetViews>
    <sheetView workbookViewId="0">
      <selection activeCell="I21" sqref="I21"/>
    </sheetView>
  </sheetViews>
  <sheetFormatPr defaultRowHeight="15"/>
  <cols>
    <col min="2" max="2" width="14.28515625" customWidth="1"/>
    <col min="4" max="4" width="12" customWidth="1"/>
  </cols>
  <sheetData>
    <row r="1" spans="1:5">
      <c r="A1" s="32" t="s">
        <v>32</v>
      </c>
      <c r="B1" s="32" t="s">
        <v>33</v>
      </c>
      <c r="C1" s="32"/>
      <c r="D1" s="32"/>
      <c r="E1" s="32"/>
    </row>
    <row r="2" spans="1:5">
      <c r="A2" s="32"/>
      <c r="B2" s="32"/>
      <c r="C2" s="32"/>
      <c r="D2" s="32"/>
      <c r="E2" s="32"/>
    </row>
    <row r="3" spans="1:5">
      <c r="A3" s="32"/>
      <c r="B3" s="68" t="s">
        <v>34</v>
      </c>
      <c r="C3" s="68"/>
      <c r="D3" s="68"/>
      <c r="E3" s="33">
        <v>24</v>
      </c>
    </row>
    <row r="4" spans="1:5">
      <c r="A4" s="69" t="s">
        <v>35</v>
      </c>
      <c r="B4" s="69"/>
      <c r="C4" s="69"/>
      <c r="D4" s="69"/>
      <c r="E4" s="70">
        <v>2</v>
      </c>
    </row>
    <row r="5" spans="1:5">
      <c r="A5" s="69"/>
      <c r="B5" s="69"/>
      <c r="C5" s="69"/>
      <c r="D5" s="69"/>
      <c r="E5" s="70"/>
    </row>
    <row r="6" spans="1:5">
      <c r="A6" s="68" t="s">
        <v>36</v>
      </c>
      <c r="B6" s="68"/>
      <c r="C6" s="68"/>
      <c r="D6" s="68"/>
      <c r="E6" s="33">
        <v>3</v>
      </c>
    </row>
    <row r="7" spans="1:5">
      <c r="A7" s="68" t="s">
        <v>37</v>
      </c>
      <c r="B7" s="68"/>
      <c r="C7" s="68"/>
      <c r="D7" s="68"/>
      <c r="E7" s="33">
        <v>9</v>
      </c>
    </row>
  </sheetData>
  <mergeCells count="5">
    <mergeCell ref="B3:D3"/>
    <mergeCell ref="A4:D5"/>
    <mergeCell ref="E4:E5"/>
    <mergeCell ref="A6:D6"/>
    <mergeCell ref="A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3B3D8-84D4-4D39-BF16-CCB385C8FC12}">
  <sheetPr codeName="Лист3"/>
  <dimension ref="A1:K17"/>
  <sheetViews>
    <sheetView workbookViewId="0">
      <selection activeCell="F28" sqref="F28"/>
    </sheetView>
  </sheetViews>
  <sheetFormatPr defaultRowHeight="15"/>
  <cols>
    <col min="2" max="2" width="15.140625" customWidth="1"/>
    <col min="3" max="3" width="11.28515625" customWidth="1"/>
    <col min="6" max="6" width="19.28515625" customWidth="1"/>
    <col min="7" max="7" width="11" customWidth="1"/>
    <col min="8" max="9" width="11.85546875" customWidth="1"/>
    <col min="10" max="10" width="14.140625" customWidth="1"/>
    <col min="11" max="11" width="11.85546875" customWidth="1"/>
  </cols>
  <sheetData>
    <row r="1" spans="1:11">
      <c r="A1" s="32" t="s">
        <v>44</v>
      </c>
      <c r="B1" s="71" t="s">
        <v>45</v>
      </c>
      <c r="C1" s="71"/>
    </row>
    <row r="2" spans="1:11">
      <c r="A2" s="32"/>
      <c r="B2" s="32"/>
      <c r="C2" s="32"/>
    </row>
    <row r="3" spans="1:11" ht="29.25" customHeight="1">
      <c r="A3" s="32" t="s">
        <v>46</v>
      </c>
      <c r="B3" s="34" t="s">
        <v>47</v>
      </c>
      <c r="C3" s="32"/>
    </row>
    <row r="4" spans="1:11">
      <c r="A4" s="32" t="s">
        <v>48</v>
      </c>
      <c r="B4" s="36">
        <v>43100</v>
      </c>
      <c r="H4" s="35"/>
      <c r="I4" s="35"/>
    </row>
    <row r="6" spans="1:11" ht="15" customHeight="1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</row>
    <row r="7" spans="1:11" ht="26.25">
      <c r="A7" s="74" t="s">
        <v>62</v>
      </c>
      <c r="B7" s="74"/>
      <c r="C7" s="74"/>
      <c r="D7" s="74"/>
      <c r="E7" s="74"/>
      <c r="F7" s="74"/>
      <c r="G7" s="74"/>
      <c r="H7" s="74"/>
      <c r="I7" s="74"/>
      <c r="J7" s="74"/>
      <c r="K7" s="74"/>
    </row>
    <row r="8" spans="1:11" ht="15.75" thickBot="1"/>
    <row r="9" spans="1:11" ht="42.75" customHeight="1" thickTop="1" thickBot="1">
      <c r="A9" s="40" t="s">
        <v>38</v>
      </c>
      <c r="B9" s="41" t="s">
        <v>39</v>
      </c>
      <c r="C9" s="42" t="s">
        <v>40</v>
      </c>
      <c r="D9" s="41" t="s">
        <v>41</v>
      </c>
      <c r="E9" s="41" t="s">
        <v>42</v>
      </c>
      <c r="F9" s="41" t="s">
        <v>43</v>
      </c>
      <c r="G9" s="42" t="s">
        <v>49</v>
      </c>
      <c r="H9" s="42" t="s">
        <v>50</v>
      </c>
      <c r="I9" s="42" t="s">
        <v>61</v>
      </c>
      <c r="J9" s="42" t="s">
        <v>51</v>
      </c>
      <c r="K9" s="43" t="s">
        <v>52</v>
      </c>
    </row>
    <row r="10" spans="1:11" ht="15.75" thickTop="1">
      <c r="A10" s="44">
        <v>1</v>
      </c>
      <c r="B10" s="37" t="s">
        <v>53</v>
      </c>
      <c r="C10" s="38">
        <v>32268</v>
      </c>
      <c r="D10" s="39" t="s">
        <v>59</v>
      </c>
      <c r="E10" s="37">
        <v>0</v>
      </c>
      <c r="F10" s="39">
        <f>DATEDIF(C10,$B$4,"y")</f>
        <v>29</v>
      </c>
      <c r="G10" s="37">
        <v>4000</v>
      </c>
      <c r="H10" s="37">
        <f>IF(F10&gt;=10,Справочник!$E$7,IF(F10&gt;=5,Справочник!$E$6,0))</f>
        <v>9</v>
      </c>
      <c r="I10" s="37">
        <f>IF(D10="ж",Справочник!$E$4*'Расчет отпускных'!E10,0)</f>
        <v>0</v>
      </c>
      <c r="J10" s="37">
        <f>Справочник!$E$3+'Расчет отпускных'!H10+'Расчет отпускных'!I10</f>
        <v>33</v>
      </c>
      <c r="K10" s="45">
        <f>ROUND(G10/30*J10,4)</f>
        <v>4400</v>
      </c>
    </row>
    <row r="11" spans="1:11">
      <c r="A11" s="46">
        <v>2</v>
      </c>
      <c r="B11" s="47" t="s">
        <v>54</v>
      </c>
      <c r="C11" s="48">
        <v>40429</v>
      </c>
      <c r="D11" s="49" t="s">
        <v>59</v>
      </c>
      <c r="E11" s="47">
        <v>1</v>
      </c>
      <c r="F11" s="49">
        <f t="shared" ref="F11:F15" si="0">DATEDIF(C11,$B$4,"y")</f>
        <v>7</v>
      </c>
      <c r="G11" s="47">
        <v>8008</v>
      </c>
      <c r="H11" s="47">
        <f>IF(F11&gt;=10,Справочник!$E$7,IF(F11&gt;=5,Справочник!$E$6,0))</f>
        <v>3</v>
      </c>
      <c r="I11" s="47">
        <f>IF(D11="ж",Справочник!$E$4*'Расчет отпускных'!E11,0)</f>
        <v>0</v>
      </c>
      <c r="J11" s="47">
        <f>Справочник!$E$3+'Расчет отпускных'!H11+'Расчет отпускных'!I11</f>
        <v>27</v>
      </c>
      <c r="K11" s="50">
        <f t="shared" ref="K11:K15" si="1">ROUND(G11/30*J11,4)</f>
        <v>7207.2</v>
      </c>
    </row>
    <row r="12" spans="1:11">
      <c r="A12" s="46">
        <v>3</v>
      </c>
      <c r="B12" s="47" t="s">
        <v>55</v>
      </c>
      <c r="C12" s="48">
        <v>41619</v>
      </c>
      <c r="D12" s="49" t="s">
        <v>60</v>
      </c>
      <c r="E12" s="47">
        <v>10</v>
      </c>
      <c r="F12" s="49">
        <f t="shared" si="0"/>
        <v>4</v>
      </c>
      <c r="G12" s="47">
        <v>3050</v>
      </c>
      <c r="H12" s="47">
        <f>IF(F12&gt;=10,Справочник!$E$7,IF(F12&gt;=5,Справочник!$E$6,0))</f>
        <v>0</v>
      </c>
      <c r="I12" s="47">
        <f>IF(D12="ж",Справочник!$E$4*'Расчет отпускных'!E12,0)</f>
        <v>20</v>
      </c>
      <c r="J12" s="47">
        <f>Справочник!$E$3+'Расчет отпускных'!H12+'Расчет отпускных'!I12</f>
        <v>44</v>
      </c>
      <c r="K12" s="50">
        <f t="shared" si="1"/>
        <v>4473.3333000000002</v>
      </c>
    </row>
    <row r="13" spans="1:11">
      <c r="A13" s="46">
        <v>4</v>
      </c>
      <c r="B13" s="47" t="s">
        <v>56</v>
      </c>
      <c r="C13" s="48">
        <v>39004</v>
      </c>
      <c r="D13" s="49" t="s">
        <v>59</v>
      </c>
      <c r="E13" s="47">
        <v>2</v>
      </c>
      <c r="F13" s="49">
        <f t="shared" si="0"/>
        <v>11</v>
      </c>
      <c r="G13" s="47">
        <v>5678</v>
      </c>
      <c r="H13" s="47">
        <f>IF(F13&gt;=10,Справочник!$E$7,IF(F13&gt;=5,Справочник!$E$6,0))</f>
        <v>9</v>
      </c>
      <c r="I13" s="47">
        <f>IF(D13="ж",Справочник!$E$4*'Расчет отпускных'!E13,0)</f>
        <v>0</v>
      </c>
      <c r="J13" s="47">
        <f>Справочник!$E$3+'Расчет отпускных'!H13+'Расчет отпускных'!I13</f>
        <v>33</v>
      </c>
      <c r="K13" s="50">
        <f t="shared" si="1"/>
        <v>6245.8</v>
      </c>
    </row>
    <row r="14" spans="1:11">
      <c r="A14" s="46">
        <v>5</v>
      </c>
      <c r="B14" s="47" t="s">
        <v>57</v>
      </c>
      <c r="C14" s="48">
        <v>40075</v>
      </c>
      <c r="D14" s="49" t="s">
        <v>60</v>
      </c>
      <c r="E14" s="47">
        <v>2</v>
      </c>
      <c r="F14" s="49">
        <f t="shared" si="0"/>
        <v>8</v>
      </c>
      <c r="G14" s="47">
        <v>6745</v>
      </c>
      <c r="H14" s="47">
        <f>IF(F14&gt;=10,Справочник!$E$7,IF(F14&gt;=5,Справочник!$E$6,0))</f>
        <v>3</v>
      </c>
      <c r="I14" s="47">
        <f>IF(D14="ж",Справочник!$E$4*'Расчет отпускных'!E14,0)</f>
        <v>4</v>
      </c>
      <c r="J14" s="47">
        <f>Справочник!$E$3+'Расчет отпускных'!H14+'Расчет отпускных'!I14</f>
        <v>31</v>
      </c>
      <c r="K14" s="50">
        <f t="shared" si="1"/>
        <v>6969.8333000000002</v>
      </c>
    </row>
    <row r="15" spans="1:11" ht="15.75" thickBot="1">
      <c r="A15" s="46">
        <v>6</v>
      </c>
      <c r="B15" s="47" t="s">
        <v>58</v>
      </c>
      <c r="C15" s="48">
        <v>28313</v>
      </c>
      <c r="D15" s="49" t="s">
        <v>59</v>
      </c>
      <c r="E15" s="47">
        <v>7</v>
      </c>
      <c r="F15" s="49">
        <f t="shared" si="0"/>
        <v>40</v>
      </c>
      <c r="G15" s="47">
        <v>7777</v>
      </c>
      <c r="H15" s="47">
        <f>IF(F15&gt;=10,Справочник!$E$7,IF(F15&gt;=5,Справочник!$E$6,0))</f>
        <v>9</v>
      </c>
      <c r="I15" s="47">
        <f>IF(D15="ж",Справочник!$E$4*'Расчет отпускных'!E15,0)</f>
        <v>0</v>
      </c>
      <c r="J15" s="47">
        <f>Справочник!$E$3+'Расчет отпускных'!H15+'Расчет отпускных'!I15</f>
        <v>33</v>
      </c>
      <c r="K15" s="50">
        <f t="shared" si="1"/>
        <v>8554.7000000000007</v>
      </c>
    </row>
    <row r="16" spans="1:11" ht="16.5" thickTop="1" thickBot="1">
      <c r="A16" s="72" t="s">
        <v>20</v>
      </c>
      <c r="B16" s="73"/>
      <c r="C16" s="73"/>
      <c r="D16" s="73"/>
      <c r="E16" s="73"/>
      <c r="F16" s="73"/>
      <c r="G16" s="73"/>
      <c r="H16" s="73"/>
      <c r="I16" s="73"/>
      <c r="J16" s="73"/>
      <c r="K16" s="51">
        <f>ROUND(SUM(K10:K15),3)</f>
        <v>37850.866999999998</v>
      </c>
    </row>
    <row r="17" ht="15.75" thickTop="1"/>
  </sheetData>
  <mergeCells count="4">
    <mergeCell ref="B1:C1"/>
    <mergeCell ref="A16:J16"/>
    <mergeCell ref="A6:K6"/>
    <mergeCell ref="A7:K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335C3-D257-4565-BD7F-93F68BB65658}">
  <sheetPr codeName="Лист4"/>
  <dimension ref="A1"/>
  <sheetViews>
    <sheetView workbookViewId="0">
      <selection activeCell="H27" sqref="H27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5E526-228E-424C-B5C3-65D00DD7FB82}">
  <sheetPr codeName="Лист5"/>
  <dimension ref="A1:L33"/>
  <sheetViews>
    <sheetView workbookViewId="0">
      <selection activeCell="E4" sqref="E4"/>
    </sheetView>
  </sheetViews>
  <sheetFormatPr defaultRowHeight="15"/>
  <cols>
    <col min="2" max="2" width="17.5703125" customWidth="1"/>
    <col min="4" max="4" width="10" customWidth="1"/>
    <col min="6" max="6" width="12.5703125" customWidth="1"/>
    <col min="7" max="7" width="14" customWidth="1"/>
    <col min="8" max="8" width="19.5703125" customWidth="1"/>
  </cols>
  <sheetData>
    <row r="1" spans="1:12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23</v>
      </c>
      <c r="J1" t="s">
        <v>71</v>
      </c>
    </row>
    <row r="2" spans="1:12">
      <c r="A2">
        <v>1</v>
      </c>
      <c r="B2" t="s">
        <v>72</v>
      </c>
      <c r="C2">
        <v>30</v>
      </c>
      <c r="D2" s="35">
        <v>17</v>
      </c>
      <c r="E2">
        <v>9</v>
      </c>
      <c r="F2">
        <v>4</v>
      </c>
      <c r="G2">
        <v>56</v>
      </c>
      <c r="H2">
        <v>30</v>
      </c>
      <c r="I2">
        <f>G2-H2</f>
        <v>26</v>
      </c>
      <c r="J2">
        <f>(D2*3)+E2</f>
        <v>60</v>
      </c>
      <c r="K2" s="1">
        <f>COUNTIF($I$2:$I$17,"&gt;"&amp;I2)+COUNTIF($I$2:I2,I2)</f>
        <v>2</v>
      </c>
      <c r="L2" s="1">
        <f>COUNTIF($I$2:$I$17,"&lt;"&amp;I2)+COUNTIF($I$2:I2,I2)</f>
        <v>15</v>
      </c>
    </row>
    <row r="3" spans="1:12">
      <c r="A3">
        <v>2</v>
      </c>
      <c r="B3" t="s">
        <v>73</v>
      </c>
      <c r="C3">
        <v>30</v>
      </c>
      <c r="D3">
        <v>16</v>
      </c>
      <c r="E3">
        <v>8</v>
      </c>
      <c r="F3">
        <v>6</v>
      </c>
      <c r="G3">
        <v>53</v>
      </c>
      <c r="H3">
        <v>24</v>
      </c>
      <c r="I3">
        <f t="shared" ref="I3:I17" si="0">G3-H3</f>
        <v>29</v>
      </c>
      <c r="J3">
        <f t="shared" ref="J3:J17" si="1">(D3*3)+E3</f>
        <v>56</v>
      </c>
      <c r="K3" s="1">
        <f>COUNTIF($I$2:$I$17,"&gt;"&amp;I3)+COUNTIF($I$2:I3,I3)</f>
        <v>1</v>
      </c>
      <c r="L3" s="1">
        <f>COUNTIF($I$2:$I$17,"&lt;"&amp;I3)+COUNTIF($I$2:I3,I3)</f>
        <v>16</v>
      </c>
    </row>
    <row r="4" spans="1:12">
      <c r="A4">
        <v>3</v>
      </c>
      <c r="B4" t="s">
        <v>74</v>
      </c>
      <c r="C4">
        <v>30</v>
      </c>
      <c r="D4">
        <v>16</v>
      </c>
      <c r="E4">
        <v>8</v>
      </c>
      <c r="F4">
        <v>6</v>
      </c>
      <c r="G4">
        <v>52</v>
      </c>
      <c r="H4">
        <v>35</v>
      </c>
      <c r="I4">
        <f t="shared" si="0"/>
        <v>17</v>
      </c>
      <c r="J4">
        <f t="shared" si="1"/>
        <v>56</v>
      </c>
      <c r="K4" s="1">
        <f>COUNTIF($I$2:$I$17,"&gt;"&amp;I4)+COUNTIF($I$2:I4,I4)</f>
        <v>4</v>
      </c>
      <c r="L4" s="1">
        <f>COUNTIF($I$2:$I$17,"&lt;"&amp;I4)+COUNTIF($I$2:I4,I4)</f>
        <v>13</v>
      </c>
    </row>
    <row r="5" spans="1:12">
      <c r="A5">
        <v>4</v>
      </c>
      <c r="B5" t="s">
        <v>75</v>
      </c>
      <c r="C5">
        <v>30</v>
      </c>
      <c r="D5">
        <v>15</v>
      </c>
      <c r="E5">
        <v>7</v>
      </c>
      <c r="F5">
        <v>8</v>
      </c>
      <c r="G5">
        <v>53</v>
      </c>
      <c r="H5">
        <v>42</v>
      </c>
      <c r="I5">
        <f t="shared" si="0"/>
        <v>11</v>
      </c>
      <c r="J5">
        <f t="shared" si="1"/>
        <v>52</v>
      </c>
      <c r="K5" s="1">
        <f>COUNTIF($I$2:$I$17,"&gt;"&amp;I5)+COUNTIF($I$2:I5,I5)</f>
        <v>6</v>
      </c>
      <c r="L5" s="1">
        <f>COUNTIF($I$2:$I$17,"&lt;"&amp;I5)+COUNTIF($I$2:I5,I5)</f>
        <v>11</v>
      </c>
    </row>
    <row r="6" spans="1:12">
      <c r="A6">
        <v>5</v>
      </c>
      <c r="B6" t="s">
        <v>76</v>
      </c>
      <c r="C6">
        <v>30</v>
      </c>
      <c r="D6">
        <v>14</v>
      </c>
      <c r="E6">
        <v>7</v>
      </c>
      <c r="F6">
        <v>9</v>
      </c>
      <c r="G6">
        <v>38</v>
      </c>
      <c r="H6">
        <v>23</v>
      </c>
      <c r="I6">
        <f t="shared" si="0"/>
        <v>15</v>
      </c>
      <c r="J6">
        <f t="shared" si="1"/>
        <v>49</v>
      </c>
      <c r="K6" s="1">
        <f>COUNTIF($I$2:$I$17,"&gt;"&amp;I6)+COUNTIF($I$2:I6,I6)</f>
        <v>5</v>
      </c>
      <c r="L6" s="1">
        <f>COUNTIF($I$2:$I$17,"&lt;"&amp;I6)+COUNTIF($I$2:I6,I6)</f>
        <v>12</v>
      </c>
    </row>
    <row r="7" spans="1:12">
      <c r="A7">
        <v>6</v>
      </c>
      <c r="B7" t="s">
        <v>77</v>
      </c>
      <c r="C7">
        <v>30</v>
      </c>
      <c r="D7">
        <v>13</v>
      </c>
      <c r="E7">
        <v>8</v>
      </c>
      <c r="F7">
        <v>9</v>
      </c>
      <c r="G7">
        <v>45</v>
      </c>
      <c r="H7">
        <v>22</v>
      </c>
      <c r="I7">
        <f t="shared" si="0"/>
        <v>23</v>
      </c>
      <c r="J7">
        <f t="shared" si="1"/>
        <v>47</v>
      </c>
      <c r="K7" s="1">
        <f>COUNTIF($I$2:$I$17,"&gt;"&amp;I7)+COUNTIF($I$2:I7,I7)</f>
        <v>3</v>
      </c>
      <c r="L7" s="1">
        <f>COUNTIF($I$2:$I$17,"&lt;"&amp;I7)+COUNTIF($I$2:I7,I7)</f>
        <v>14</v>
      </c>
    </row>
    <row r="8" spans="1:12">
      <c r="A8">
        <v>7</v>
      </c>
      <c r="B8" t="s">
        <v>78</v>
      </c>
      <c r="C8">
        <v>30</v>
      </c>
      <c r="D8">
        <v>12</v>
      </c>
      <c r="E8">
        <v>11</v>
      </c>
      <c r="F8">
        <v>7</v>
      </c>
      <c r="G8">
        <v>39</v>
      </c>
      <c r="H8">
        <v>30</v>
      </c>
      <c r="I8">
        <f t="shared" si="0"/>
        <v>9</v>
      </c>
      <c r="J8">
        <f t="shared" si="1"/>
        <v>47</v>
      </c>
      <c r="K8" s="1">
        <f>COUNTIF($I$2:$I$17,"&gt;"&amp;I8)+COUNTIF($I$2:I8,I8)</f>
        <v>7</v>
      </c>
      <c r="L8" s="1">
        <f>COUNTIF($I$2:$I$17,"&lt;"&amp;I8)+COUNTIF($I$2:I8,I8)</f>
        <v>10</v>
      </c>
    </row>
    <row r="9" spans="1:12">
      <c r="A9">
        <v>8</v>
      </c>
      <c r="B9" t="s">
        <v>79</v>
      </c>
      <c r="C9">
        <v>30</v>
      </c>
      <c r="D9">
        <v>12</v>
      </c>
      <c r="E9">
        <v>5</v>
      </c>
      <c r="F9">
        <v>13</v>
      </c>
      <c r="G9">
        <v>31</v>
      </c>
      <c r="H9">
        <v>42</v>
      </c>
      <c r="I9">
        <f t="shared" si="0"/>
        <v>-11</v>
      </c>
      <c r="J9">
        <f t="shared" si="1"/>
        <v>41</v>
      </c>
      <c r="K9" s="1">
        <f>COUNTIF($I$2:$I$17,"&gt;"&amp;I9)+COUNTIF($I$2:I9,I9)</f>
        <v>11</v>
      </c>
      <c r="L9" s="1">
        <f>COUNTIF($I$2:$I$17,"&lt;"&amp;I9)+COUNTIF($I$2:I9,I9)</f>
        <v>6</v>
      </c>
    </row>
    <row r="10" spans="1:12">
      <c r="A10">
        <v>9</v>
      </c>
      <c r="B10" t="s">
        <v>80</v>
      </c>
      <c r="C10">
        <v>30</v>
      </c>
      <c r="D10">
        <v>10</v>
      </c>
      <c r="E10">
        <v>8</v>
      </c>
      <c r="F10">
        <v>12</v>
      </c>
      <c r="G10">
        <v>43</v>
      </c>
      <c r="H10">
        <v>51</v>
      </c>
      <c r="I10">
        <f t="shared" si="0"/>
        <v>-8</v>
      </c>
      <c r="J10">
        <f t="shared" si="1"/>
        <v>38</v>
      </c>
      <c r="K10" s="1">
        <f>COUNTIF($I$2:$I$17,"&gt;"&amp;I10)+COUNTIF($I$2:I10,I10)</f>
        <v>10</v>
      </c>
      <c r="L10" s="1">
        <f>COUNTIF($I$2:$I$17,"&lt;"&amp;I10)+COUNTIF($I$2:I10,I10)</f>
        <v>7</v>
      </c>
    </row>
    <row r="11" spans="1:12">
      <c r="A11">
        <v>10</v>
      </c>
      <c r="B11" t="s">
        <v>81</v>
      </c>
      <c r="C11">
        <v>30</v>
      </c>
      <c r="D11">
        <v>8</v>
      </c>
      <c r="E11">
        <v>8</v>
      </c>
      <c r="F11">
        <v>14</v>
      </c>
      <c r="G11">
        <v>38</v>
      </c>
      <c r="H11">
        <v>42</v>
      </c>
      <c r="I11">
        <f t="shared" si="0"/>
        <v>-4</v>
      </c>
      <c r="J11">
        <f t="shared" si="1"/>
        <v>32</v>
      </c>
      <c r="K11" s="1">
        <f>COUNTIF($I$2:$I$17,"&gt;"&amp;I11)+COUNTIF($I$2:I11,I11)</f>
        <v>8</v>
      </c>
      <c r="L11" s="1">
        <f>COUNTIF($I$2:$I$17,"&lt;"&amp;I11)+COUNTIF($I$2:I11,I11)</f>
        <v>9</v>
      </c>
    </row>
    <row r="12" spans="1:12">
      <c r="A12">
        <v>11</v>
      </c>
      <c r="B12" t="s">
        <v>82</v>
      </c>
      <c r="C12">
        <v>30</v>
      </c>
      <c r="D12">
        <v>8</v>
      </c>
      <c r="E12">
        <v>8</v>
      </c>
      <c r="F12">
        <v>14</v>
      </c>
      <c r="G12">
        <v>31</v>
      </c>
      <c r="H12">
        <v>47</v>
      </c>
      <c r="I12">
        <f t="shared" si="0"/>
        <v>-16</v>
      </c>
      <c r="J12">
        <f t="shared" si="1"/>
        <v>32</v>
      </c>
      <c r="K12" s="1">
        <f>COUNTIF($I$2:$I$17,"&gt;"&amp;I12)+COUNTIF($I$2:I12,I12)</f>
        <v>14</v>
      </c>
      <c r="L12" s="1">
        <f>COUNTIF($I$2:$I$17,"&lt;"&amp;I12)+COUNTIF($I$2:I12,I12)</f>
        <v>3</v>
      </c>
    </row>
    <row r="13" spans="1:12">
      <c r="A13">
        <v>12</v>
      </c>
      <c r="B13" t="s">
        <v>83</v>
      </c>
      <c r="C13">
        <v>30</v>
      </c>
      <c r="D13">
        <v>8</v>
      </c>
      <c r="E13">
        <v>8</v>
      </c>
      <c r="F13">
        <v>14</v>
      </c>
      <c r="G13">
        <v>29</v>
      </c>
      <c r="H13">
        <v>43</v>
      </c>
      <c r="I13">
        <f t="shared" si="0"/>
        <v>-14</v>
      </c>
      <c r="J13">
        <f t="shared" si="1"/>
        <v>32</v>
      </c>
      <c r="K13" s="1">
        <f>COUNTIF($I$2:$I$17,"&gt;"&amp;I13)+COUNTIF($I$2:I13,I13)</f>
        <v>13</v>
      </c>
      <c r="L13" s="1">
        <f>COUNTIF($I$2:$I$17,"&lt;"&amp;I13)+COUNTIF($I$2:I13,I13)</f>
        <v>4</v>
      </c>
    </row>
    <row r="14" spans="1:12">
      <c r="A14">
        <v>13</v>
      </c>
      <c r="B14" t="s">
        <v>84</v>
      </c>
      <c r="C14">
        <v>30</v>
      </c>
      <c r="D14">
        <v>7</v>
      </c>
      <c r="E14">
        <v>11</v>
      </c>
      <c r="F14">
        <v>12</v>
      </c>
      <c r="G14">
        <v>28</v>
      </c>
      <c r="H14">
        <v>34</v>
      </c>
      <c r="I14">
        <f t="shared" si="0"/>
        <v>-6</v>
      </c>
      <c r="J14">
        <f t="shared" si="1"/>
        <v>32</v>
      </c>
      <c r="K14" s="1">
        <f>COUNTIF($I$2:$I$17,"&gt;"&amp;I14)+COUNTIF($I$2:I14,I14)</f>
        <v>9</v>
      </c>
      <c r="L14" s="1">
        <f>COUNTIF($I$2:$I$17,"&lt;"&amp;I14)+COUNTIF($I$2:I14,I14)</f>
        <v>8</v>
      </c>
    </row>
    <row r="15" spans="1:12">
      <c r="A15">
        <v>14</v>
      </c>
      <c r="B15" t="s">
        <v>85</v>
      </c>
      <c r="C15">
        <v>30</v>
      </c>
      <c r="D15">
        <v>7</v>
      </c>
      <c r="E15">
        <v>10</v>
      </c>
      <c r="F15">
        <v>13</v>
      </c>
      <c r="G15">
        <v>22</v>
      </c>
      <c r="H15">
        <v>35</v>
      </c>
      <c r="I15">
        <f t="shared" si="0"/>
        <v>-13</v>
      </c>
      <c r="J15">
        <f t="shared" si="1"/>
        <v>31</v>
      </c>
      <c r="K15" s="1">
        <f>COUNTIF($I$2:$I$17,"&gt;"&amp;I15)+COUNTIF($I$2:I15,I15)</f>
        <v>12</v>
      </c>
      <c r="L15" s="1">
        <f>COUNTIF($I$2:$I$17,"&lt;"&amp;I15)+COUNTIF($I$2:I15,I15)</f>
        <v>5</v>
      </c>
    </row>
    <row r="16" spans="1:12">
      <c r="A16">
        <v>15</v>
      </c>
      <c r="B16" t="s">
        <v>86</v>
      </c>
      <c r="C16">
        <v>30</v>
      </c>
      <c r="D16">
        <v>8</v>
      </c>
      <c r="E16">
        <v>4</v>
      </c>
      <c r="F16">
        <v>18</v>
      </c>
      <c r="G16">
        <v>30</v>
      </c>
      <c r="H16">
        <v>53</v>
      </c>
      <c r="I16">
        <f t="shared" si="0"/>
        <v>-23</v>
      </c>
      <c r="J16">
        <f t="shared" si="1"/>
        <v>28</v>
      </c>
      <c r="K16" s="1">
        <f>COUNTIF($I$2:$I$17,"&gt;"&amp;I16)+COUNTIF($I$2:I16,I16)</f>
        <v>15</v>
      </c>
      <c r="L16" s="1">
        <f>COUNTIF($I$2:$I$17,"&lt;"&amp;I16)+COUNTIF($I$2:I16,I16)</f>
        <v>2</v>
      </c>
    </row>
    <row r="17" spans="1:12">
      <c r="A17">
        <v>16</v>
      </c>
      <c r="B17" t="s">
        <v>87</v>
      </c>
      <c r="C17">
        <v>30</v>
      </c>
      <c r="D17">
        <v>5</v>
      </c>
      <c r="E17">
        <v>8</v>
      </c>
      <c r="F17">
        <v>17</v>
      </c>
      <c r="G17">
        <v>19</v>
      </c>
      <c r="H17">
        <v>54</v>
      </c>
      <c r="I17">
        <f t="shared" si="0"/>
        <v>-35</v>
      </c>
      <c r="J17">
        <f t="shared" si="1"/>
        <v>23</v>
      </c>
      <c r="K17" s="1">
        <f>COUNTIF($I$2:$I$17,"&gt;"&amp;I17)+COUNTIF($I$2:I17,I17)</f>
        <v>16</v>
      </c>
      <c r="L17" s="1">
        <f>COUNTIF($I$2:$I$17,"&lt;"&amp;I17)+COUNTIF($I$2:I17,I17)</f>
        <v>1</v>
      </c>
    </row>
    <row r="18" spans="1:12">
      <c r="D18">
        <f>COUNTIF($D$2:$D$17,"&gt;"&amp;D2)+COUNTIF($D$2:D2,D2)</f>
        <v>1</v>
      </c>
    </row>
    <row r="19" spans="1:12">
      <c r="D19">
        <f>COUNTIF($D$2:$D$17,"&gt;"&amp;D3)+COUNTIF($D$2:D3,D3)</f>
        <v>2</v>
      </c>
    </row>
    <row r="20" spans="1:12">
      <c r="D20">
        <f>COUNTIF($D$2:$D$17,"&gt;"&amp;D4)+COUNTIF($D$2:D4,D4)</f>
        <v>3</v>
      </c>
    </row>
    <row r="21" spans="1:12">
      <c r="D21">
        <f>COUNTIF($D$2:$D$17,"&gt;"&amp;D5)+COUNTIF($D$2:D5,D5)</f>
        <v>4</v>
      </c>
    </row>
    <row r="22" spans="1:12">
      <c r="D22">
        <f>COUNTIF($D$2:$D$17,"&gt;"&amp;D6)+COUNTIF($D$2:D6,D6)</f>
        <v>5</v>
      </c>
    </row>
    <row r="23" spans="1:12">
      <c r="D23">
        <f>COUNTIF($D$2:$D$17,"&gt;"&amp;D7)+COUNTIF($D$2:D7,D7)</f>
        <v>6</v>
      </c>
    </row>
    <row r="24" spans="1:12">
      <c r="D24">
        <f>COUNTIF($D$2:$D$17,"&gt;"&amp;D8)+COUNTIF($D$2:D8,D8)</f>
        <v>7</v>
      </c>
    </row>
    <row r="25" spans="1:12">
      <c r="D25">
        <f>COUNTIF($D$2:$D$17,"&gt;"&amp;D9)+COUNTIF($D$2:D9,D9)</f>
        <v>8</v>
      </c>
    </row>
    <row r="26" spans="1:12">
      <c r="D26">
        <f>COUNTIF($D$2:$D$17,"&gt;"&amp;D10)+COUNTIF($D$2:D10,D10)</f>
        <v>9</v>
      </c>
    </row>
    <row r="27" spans="1:12">
      <c r="D27">
        <f>COUNTIF($D$2:$D$17,"&gt;"&amp;D11)+COUNTIF($D$2:D11,D11)</f>
        <v>10</v>
      </c>
    </row>
    <row r="28" spans="1:12">
      <c r="D28">
        <f>COUNTIF($D$2:$D$17,"&gt;"&amp;D12)+COUNTIF($D$2:D12,D12)</f>
        <v>11</v>
      </c>
    </row>
    <row r="29" spans="1:12">
      <c r="D29">
        <f>COUNTIF($D$2:$D$17,"&gt;"&amp;D13)+COUNTIF($D$2:D13,D13)</f>
        <v>12</v>
      </c>
    </row>
    <row r="30" spans="1:12">
      <c r="D30">
        <f>COUNTIF($D$2:$D$17,"&gt;"&amp;D14)+COUNTIF($D$2:D14,D14)</f>
        <v>14</v>
      </c>
    </row>
    <row r="31" spans="1:12">
      <c r="D31">
        <f>COUNTIF($D$2:$D$17,"&gt;"&amp;D15)+COUNTIF($D$2:D15,D15)</f>
        <v>15</v>
      </c>
    </row>
    <row r="32" spans="1:12">
      <c r="D32">
        <f>COUNTIF($D$2:$D$17,"&gt;"&amp;D16)+COUNTIF($D$2:D16,D16)</f>
        <v>13</v>
      </c>
    </row>
    <row r="33" spans="4:4">
      <c r="D33">
        <f>COUNTIF($D$2:$D$17,"&gt;"&amp;D17)+COUNTIF($D$2:D17,D17)</f>
        <v>16</v>
      </c>
    </row>
  </sheetData>
  <conditionalFormatting sqref="I2:I17">
    <cfRule type="cellIs" dxfId="7" priority="6" operator="equal">
      <formula>0</formula>
    </cfRule>
    <cfRule type="expression" dxfId="6" priority="7">
      <formula>$L2&lt;=3</formula>
    </cfRule>
    <cfRule type="expression" dxfId="5" priority="8">
      <formula>$K2&lt;=3</formula>
    </cfRule>
  </conditionalFormatting>
  <conditionalFormatting sqref="J2:J1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{2ADA25CE-5E32-4C81-9445-99CAF6879E9D}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DA25CE-5E32-4C81-9445-99CAF6879E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J2:J17</xm:sqref>
        </x14:conditionalFormatting>
        <x14:conditionalFormatting xmlns:xm="http://schemas.microsoft.com/office/excel/2006/main">
          <x14:cfRule type="iconSet" priority="11" id="{EC604953-AC19-48C3-AAF6-BF03C4F7AA49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percentile">
                <xm:f>100</xm:f>
              </x14:cfvo>
              <x14:cfIcon iconSet="NoIcons" iconId="0"/>
              <x14:cfIcon iconSet="NoIcons" iconId="0"/>
              <x14:cfIcon iconSet="3Symbols2" iconId="1"/>
            </x14:iconSet>
          </x14:cfRule>
          <xm:sqref>E2:E17</xm:sqref>
        </x14:conditionalFormatting>
        <x14:conditionalFormatting xmlns:xm="http://schemas.microsoft.com/office/excel/2006/main">
          <x14:cfRule type="iconSet" priority="10" id="{E09E97CC-C908-4065-95A6-1830EF70D56F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percent">
                <xm:f>100</xm:f>
              </x14:cfvo>
              <x14:cfIcon iconSet="NoIcons" iconId="0"/>
              <x14:cfIcon iconSet="NoIcons" iconId="0"/>
              <x14:cfIcon iconSet="3Symbols2" iconId="0"/>
            </x14:iconSet>
          </x14:cfRule>
          <xm:sqref>F2:F17</xm:sqref>
        </x14:conditionalFormatting>
        <x14:conditionalFormatting xmlns:xm="http://schemas.microsoft.com/office/excel/2006/main">
          <x14:cfRule type="iconSet" priority="1" id="{480F900E-E5FC-460F-81D3-3CB0F4B3BC5E}">
            <x14:iconSet custom="1">
              <x14:cfvo type="percent">
                <xm:f>0</xm:f>
              </x14:cfvo>
              <x14:cfvo type="percent">
                <xm:f>33</xm:f>
              </x14:cfvo>
              <x14:cfvo type="percentile">
                <xm:f>100</xm:f>
              </x14:cfvo>
              <x14:cfIcon iconSet="NoIcons" iconId="0"/>
              <x14:cfIcon iconSet="NoIcons" iconId="0"/>
              <x14:cfIcon iconSet="3Symbols2" iconId="2"/>
            </x14:iconSet>
          </x14:cfRule>
          <xm:sqref>D2:D17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86D6B-E9F2-4929-B5BA-E879D02F6C28}">
  <dimension ref="A1:C15"/>
  <sheetViews>
    <sheetView tabSelected="1" workbookViewId="0">
      <selection activeCell="C16" sqref="C16"/>
    </sheetView>
  </sheetViews>
  <sheetFormatPr defaultRowHeight="15"/>
  <cols>
    <col min="1" max="1" width="27.5703125" customWidth="1"/>
    <col min="2" max="2" width="15.85546875" customWidth="1"/>
    <col min="3" max="3" width="14.28515625" customWidth="1"/>
  </cols>
  <sheetData>
    <row r="1" spans="1:3">
      <c r="A1" t="s">
        <v>88</v>
      </c>
    </row>
    <row r="2" spans="1:3">
      <c r="A2" s="75" t="s">
        <v>7</v>
      </c>
      <c r="B2" s="75" t="s">
        <v>89</v>
      </c>
      <c r="C2" s="75" t="s">
        <v>90</v>
      </c>
    </row>
    <row r="3" spans="1:3">
      <c r="A3" s="76" t="s">
        <v>91</v>
      </c>
      <c r="B3" s="76">
        <v>2</v>
      </c>
      <c r="C3" s="77">
        <f>IF(ISNA(VLOOKUP(A3,ВПР2!$A$3:$B$14,2,FALSE)*B3),"Нет на рынке",VLOOKUP(A3,ВПР2!$A$3:$B$14,2,FALSE)*B3)</f>
        <v>5200</v>
      </c>
    </row>
    <row r="4" spans="1:3">
      <c r="A4" s="76" t="s">
        <v>92</v>
      </c>
      <c r="B4" s="76">
        <v>2</v>
      </c>
      <c r="C4" s="77">
        <f>IF(ISNA(VLOOKUP(A4,ВПР2!$A$3:$B$14,2,FALSE)*B4),"Нет на рынке",VLOOKUP(A4,ВПР2!$A$3:$B$14,2,FALSE)*B4)</f>
        <v>5600</v>
      </c>
    </row>
    <row r="5" spans="1:3">
      <c r="A5" s="76" t="s">
        <v>93</v>
      </c>
      <c r="B5" s="76">
        <v>1</v>
      </c>
      <c r="C5" s="77">
        <f>IF(ISNA(VLOOKUP(A5,ВПР2!$A$3:$B$14,2,FALSE)*B5),"Нет на рынке",VLOOKUP(A5,ВПР2!$A$3:$B$14,2,FALSE)*B5)</f>
        <v>8000</v>
      </c>
    </row>
    <row r="6" spans="1:3">
      <c r="A6" s="76" t="s">
        <v>94</v>
      </c>
      <c r="B6" s="76">
        <v>3</v>
      </c>
      <c r="C6" s="77" t="str">
        <f>IF(ISNA(VLOOKUP(A6,ВПР2!$A$3:$B$14,2,FALSE)*B6),"Нет на рынке",VLOOKUP(A6,ВПР2!$A$3:$B$14,2,FALSE)*B6)</f>
        <v>Нет на рынке</v>
      </c>
    </row>
    <row r="7" spans="1:3">
      <c r="A7" s="76" t="s">
        <v>95</v>
      </c>
      <c r="B7" s="76">
        <v>4</v>
      </c>
      <c r="C7" s="77">
        <f>IF(ISNA(VLOOKUP(A7,ВПР2!$A$3:$B$14,2,FALSE)*B7),"Нет на рынке",VLOOKUP(A7,ВПР2!$A$3:$B$14,2,FALSE)*B7)</f>
        <v>48000</v>
      </c>
    </row>
    <row r="8" spans="1:3">
      <c r="A8" s="76" t="s">
        <v>96</v>
      </c>
      <c r="B8" s="76">
        <v>1</v>
      </c>
      <c r="C8" s="77">
        <f>IF(ISNA(VLOOKUP(A8,ВПР2!$A$3:$B$14,2,FALSE)*B8),"Нет на рынке",VLOOKUP(A8,ВПР2!$A$3:$B$14,2,FALSE)*B8)</f>
        <v>3500</v>
      </c>
    </row>
    <row r="9" spans="1:3">
      <c r="A9" s="76" t="s">
        <v>97</v>
      </c>
      <c r="B9" s="76">
        <v>1</v>
      </c>
      <c r="C9" s="77">
        <f>IF(ISNA(VLOOKUP(A9,ВПР2!$A$3:$B$14,2,FALSE)*B9),"Нет на рынке",VLOOKUP(A9,ВПР2!$A$3:$B$14,2,FALSE)*B9)</f>
        <v>700</v>
      </c>
    </row>
    <row r="10" spans="1:3">
      <c r="A10" s="76" t="s">
        <v>98</v>
      </c>
      <c r="B10" s="76">
        <v>5</v>
      </c>
      <c r="C10" s="77">
        <f>IF(ISNA(VLOOKUP(A10,ВПР2!$A$3:$B$14,2,FALSE)*B10),"Нет на рынке",VLOOKUP(A10,ВПР2!$A$3:$B$14,2,FALSE)*B10)</f>
        <v>20000</v>
      </c>
    </row>
    <row r="11" spans="1:3">
      <c r="A11" s="76" t="s">
        <v>99</v>
      </c>
      <c r="B11" s="76">
        <v>2</v>
      </c>
      <c r="C11" s="77">
        <f>IF(ISNA(VLOOKUP(A11,ВПР2!$A$3:$B$14,2,FALSE)*B11),"Нет на рынке",VLOOKUP(A11,ВПР2!$A$3:$B$14,2,FALSE)*B11)</f>
        <v>3000</v>
      </c>
    </row>
    <row r="12" spans="1:3">
      <c r="A12" s="76" t="s">
        <v>100</v>
      </c>
      <c r="B12" s="76">
        <v>1</v>
      </c>
      <c r="C12" s="77" t="str">
        <f>IF(ISNA(VLOOKUP(A12,ВПР2!$A$3:$B$14,2,FALSE)*B12),"Нет на рынке",VLOOKUP(A12,ВПР2!$A$3:$B$14,2,FALSE)*B12)</f>
        <v>Нет на рынке</v>
      </c>
    </row>
    <row r="13" spans="1:3">
      <c r="A13" s="76" t="s">
        <v>101</v>
      </c>
      <c r="B13" s="76">
        <v>10</v>
      </c>
      <c r="C13" s="77">
        <f>IF(ISNA(VLOOKUP(A13,ВПР2!$A$3:$B$14,2,FALSE)*B13),"Нет на рынке",VLOOKUP(A13,ВПР2!$A$3:$B$14,2,FALSE)*B13)</f>
        <v>3500</v>
      </c>
    </row>
    <row r="14" spans="1:3">
      <c r="A14" s="76" t="s">
        <v>102</v>
      </c>
      <c r="B14" s="76">
        <v>8</v>
      </c>
      <c r="C14" s="77">
        <f>IF(ISNA(VLOOKUP(A14,ВПР2!$A$3:$B$14,2,FALSE)*B14),"Нет на рынке",VLOOKUP(A14,ВПР2!$A$3:$B$14,2,FALSE)*B14)</f>
        <v>3640</v>
      </c>
    </row>
    <row r="15" spans="1:3">
      <c r="B15" s="77" t="s">
        <v>107</v>
      </c>
      <c r="C15" s="76">
        <f>SUM(C3:C14)</f>
        <v>101140</v>
      </c>
    </row>
  </sheetData>
  <conditionalFormatting sqref="C3:C14">
    <cfRule type="containsText" dxfId="0" priority="1" operator="containsText" text="Нет на рынке">
      <formula>NOT(ISERROR(SEARCH("Нет на рынке",C3)))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FAC76-FF81-4320-8B36-52CA90C1698D}">
  <dimension ref="A1:B14"/>
  <sheetViews>
    <sheetView workbookViewId="0">
      <selection activeCell="G31" sqref="G31"/>
    </sheetView>
  </sheetViews>
  <sheetFormatPr defaultRowHeight="15"/>
  <cols>
    <col min="1" max="1" width="23.7109375" customWidth="1"/>
    <col min="2" max="2" width="14.140625" customWidth="1"/>
  </cols>
  <sheetData>
    <row r="1" spans="1:2">
      <c r="A1" t="s">
        <v>103</v>
      </c>
    </row>
    <row r="2" spans="1:2">
      <c r="A2" s="75" t="s">
        <v>7</v>
      </c>
      <c r="B2" s="75" t="s">
        <v>104</v>
      </c>
    </row>
    <row r="3" spans="1:2">
      <c r="A3" s="76" t="s">
        <v>93</v>
      </c>
      <c r="B3" s="76">
        <v>8000</v>
      </c>
    </row>
    <row r="4" spans="1:2">
      <c r="A4" s="76" t="s">
        <v>105</v>
      </c>
      <c r="B4" s="76">
        <v>1400</v>
      </c>
    </row>
    <row r="5" spans="1:2">
      <c r="A5" s="76" t="s">
        <v>95</v>
      </c>
      <c r="B5" s="76">
        <v>12000</v>
      </c>
    </row>
    <row r="6" spans="1:2">
      <c r="A6" s="76" t="s">
        <v>96</v>
      </c>
      <c r="B6" s="76">
        <v>3500</v>
      </c>
    </row>
    <row r="7" spans="1:2">
      <c r="A7" s="76" t="s">
        <v>97</v>
      </c>
      <c r="B7" s="76">
        <v>700</v>
      </c>
    </row>
    <row r="8" spans="1:2">
      <c r="A8" s="76" t="s">
        <v>101</v>
      </c>
      <c r="B8" s="76">
        <v>350</v>
      </c>
    </row>
    <row r="9" spans="1:2">
      <c r="A9" s="76" t="s">
        <v>99</v>
      </c>
      <c r="B9" s="76">
        <v>1500</v>
      </c>
    </row>
    <row r="10" spans="1:2">
      <c r="A10" s="76" t="s">
        <v>102</v>
      </c>
      <c r="B10" s="76">
        <v>455</v>
      </c>
    </row>
    <row r="11" spans="1:2">
      <c r="A11" s="76" t="s">
        <v>91</v>
      </c>
      <c r="B11" s="76">
        <v>2600</v>
      </c>
    </row>
    <row r="12" spans="1:2">
      <c r="A12" s="76" t="s">
        <v>98</v>
      </c>
      <c r="B12" s="76">
        <v>4000</v>
      </c>
    </row>
    <row r="13" spans="1:2">
      <c r="A13" s="76" t="s">
        <v>92</v>
      </c>
      <c r="B13" s="76">
        <v>2800</v>
      </c>
    </row>
    <row r="14" spans="1:2">
      <c r="A14" s="76" t="s">
        <v>106</v>
      </c>
      <c r="B14" s="76">
        <v>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Отчёт-колонтитул</vt:lpstr>
      <vt:lpstr>Справочник</vt:lpstr>
      <vt:lpstr>Расчет отпускных</vt:lpstr>
      <vt:lpstr>Диаграмма</vt:lpstr>
      <vt:lpstr>Чемпионат мира</vt:lpstr>
      <vt:lpstr>ВПР1</vt:lpstr>
      <vt:lpstr>ВПР2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kupp</dc:creator>
  <cp:lastModifiedBy>kupp</cp:lastModifiedBy>
  <dcterms:created xsi:type="dcterms:W3CDTF">2015-06-05T18:19:34Z</dcterms:created>
  <dcterms:modified xsi:type="dcterms:W3CDTF">2019-11-18T10:39:38Z</dcterms:modified>
</cp:coreProperties>
</file>