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b\Desktop\"/>
    </mc:Choice>
  </mc:AlternateContent>
  <bookViews>
    <workbookView xWindow="0" yWindow="0" windowWidth="23040" windowHeight="9384" activeTab="5"/>
  </bookViews>
  <sheets>
    <sheet name="Vb=7,5V (2D)" sheetId="7" r:id="rId1"/>
    <sheet name="Vb=8V (2D)" sheetId="6" r:id="rId2"/>
    <sheet name="Vb=8,5V (2D)" sheetId="8" r:id="rId3"/>
    <sheet name="Vb=9V (2D)" sheetId="9" r:id="rId4"/>
    <sheet name="Vb=9,5V (2D)" sheetId="10" r:id="rId5"/>
    <sheet name="Vb=10V (2D)" sheetId="11" r:id="rId6"/>
    <sheet name="Config" sheetId="12" r:id="rId7"/>
    <sheet name="Calcul" sheetId="13" r:id="rId8"/>
  </sheets>
  <externalReferences>
    <externalReference r:id="rId9"/>
  </externalReferences>
  <definedNames>
    <definedName name="solver_adj" localSheetId="6" hidden="1">Config!$E$1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Config!$E$1</definedName>
    <definedName name="solver_lhs2" localSheetId="6" hidden="1">Config!$E$1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Config!$L$26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3</definedName>
    <definedName name="solver_rhs1" localSheetId="6" hidden="1">0.5</definedName>
    <definedName name="solver_rhs2" localSheetId="6" hidden="1">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3" l="1"/>
  <c r="G2" i="13" s="1"/>
  <c r="J11" i="12"/>
  <c r="K11" i="12"/>
  <c r="L11" i="12"/>
  <c r="M11" i="12"/>
  <c r="N11" i="12"/>
  <c r="O11" i="12"/>
  <c r="K7" i="12"/>
  <c r="K6" i="12"/>
  <c r="K5" i="12"/>
  <c r="K4" i="12"/>
  <c r="K3" i="12"/>
  <c r="J7" i="12"/>
  <c r="J6" i="12"/>
  <c r="J5" i="12"/>
  <c r="J4" i="12"/>
  <c r="J3" i="12"/>
  <c r="K2" i="12"/>
  <c r="J2" i="12"/>
  <c r="I7" i="12"/>
  <c r="I6" i="12"/>
  <c r="I5" i="12"/>
  <c r="I4" i="12"/>
  <c r="I3" i="12"/>
  <c r="I2" i="12"/>
  <c r="G11" i="12"/>
  <c r="F11" i="12"/>
  <c r="E11" i="12"/>
  <c r="D11" i="12"/>
  <c r="C11" i="12"/>
  <c r="B11" i="12"/>
  <c r="B20" i="11"/>
  <c r="B19" i="11"/>
  <c r="B18" i="11"/>
  <c r="B16" i="11"/>
  <c r="B20" i="10"/>
  <c r="B19" i="10"/>
  <c r="B18" i="10"/>
  <c r="B16" i="10"/>
  <c r="B20" i="9"/>
  <c r="B19" i="9"/>
  <c r="B18" i="9"/>
  <c r="B16" i="9"/>
  <c r="B20" i="8"/>
  <c r="B19" i="8"/>
  <c r="B18" i="8"/>
  <c r="B16" i="8"/>
  <c r="B20" i="6"/>
  <c r="B19" i="6"/>
  <c r="B18" i="6"/>
  <c r="B16" i="6"/>
  <c r="B20" i="7"/>
  <c r="B19" i="7"/>
  <c r="B18" i="7"/>
  <c r="B16" i="7"/>
  <c r="I17" i="11"/>
  <c r="F17" i="11"/>
  <c r="I16" i="11"/>
  <c r="F16" i="11"/>
  <c r="I17" i="10"/>
  <c r="F17" i="10"/>
  <c r="I16" i="10"/>
  <c r="F16" i="10"/>
  <c r="I17" i="9"/>
  <c r="F17" i="9"/>
  <c r="I16" i="9"/>
  <c r="F16" i="9"/>
  <c r="I17" i="8"/>
  <c r="F17" i="8"/>
  <c r="I16" i="8"/>
  <c r="F16" i="8"/>
  <c r="I17" i="6"/>
  <c r="F17" i="6"/>
  <c r="I16" i="6"/>
  <c r="F16" i="6"/>
  <c r="I17" i="7"/>
  <c r="I16" i="7"/>
  <c r="F17" i="7"/>
  <c r="F16" i="7"/>
  <c r="B14" i="11" l="1"/>
  <c r="C14" i="11" s="1"/>
  <c r="H14" i="11" s="1"/>
  <c r="I14" i="11" s="1"/>
  <c r="J14" i="11" s="1"/>
  <c r="O24" i="12" s="1"/>
  <c r="B13" i="11"/>
  <c r="C13" i="11" s="1"/>
  <c r="E13" i="11" s="1"/>
  <c r="F13" i="11" s="1"/>
  <c r="G13" i="11" s="1"/>
  <c r="G23" i="12" s="1"/>
  <c r="B12" i="11"/>
  <c r="C12" i="11" s="1"/>
  <c r="H12" i="11" s="1"/>
  <c r="I12" i="11" s="1"/>
  <c r="J12" i="11" s="1"/>
  <c r="O22" i="12" s="1"/>
  <c r="B11" i="11"/>
  <c r="C11" i="11" s="1"/>
  <c r="H11" i="11" s="1"/>
  <c r="I11" i="11" s="1"/>
  <c r="J11" i="11" s="1"/>
  <c r="O21" i="12" s="1"/>
  <c r="B10" i="11"/>
  <c r="C10" i="11" s="1"/>
  <c r="H10" i="11" s="1"/>
  <c r="I10" i="11" s="1"/>
  <c r="J10" i="11" s="1"/>
  <c r="O20" i="12" s="1"/>
  <c r="B9" i="11"/>
  <c r="C9" i="11" s="1"/>
  <c r="H9" i="11" s="1"/>
  <c r="I9" i="11" s="1"/>
  <c r="J9" i="11" s="1"/>
  <c r="O19" i="12" s="1"/>
  <c r="B8" i="11"/>
  <c r="C8" i="11" s="1"/>
  <c r="H8" i="11" s="1"/>
  <c r="I8" i="11" s="1"/>
  <c r="J8" i="11" s="1"/>
  <c r="O18" i="12" s="1"/>
  <c r="B7" i="11"/>
  <c r="C7" i="11" s="1"/>
  <c r="E7" i="11" s="1"/>
  <c r="F7" i="11" s="1"/>
  <c r="G7" i="11" s="1"/>
  <c r="G17" i="12" s="1"/>
  <c r="B6" i="11"/>
  <c r="C6" i="11" s="1"/>
  <c r="E6" i="11" s="1"/>
  <c r="F6" i="11" s="1"/>
  <c r="G6" i="11" s="1"/>
  <c r="G16" i="12" s="1"/>
  <c r="B5" i="11"/>
  <c r="C5" i="11" s="1"/>
  <c r="E5" i="11" s="1"/>
  <c r="F5" i="11" s="1"/>
  <c r="G5" i="11" s="1"/>
  <c r="G15" i="12" s="1"/>
  <c r="B4" i="11"/>
  <c r="C4" i="11" s="1"/>
  <c r="E4" i="11" s="1"/>
  <c r="F4" i="11" s="1"/>
  <c r="G4" i="11" s="1"/>
  <c r="G14" i="12" s="1"/>
  <c r="B3" i="11"/>
  <c r="C3" i="11" s="1"/>
  <c r="E3" i="11" s="1"/>
  <c r="F3" i="11" s="1"/>
  <c r="G3" i="11" s="1"/>
  <c r="G13" i="12" s="1"/>
  <c r="B2" i="11"/>
  <c r="C2" i="11" s="1"/>
  <c r="E2" i="11" s="1"/>
  <c r="F2" i="11" s="1"/>
  <c r="G2" i="11" s="1"/>
  <c r="G12" i="12" s="1"/>
  <c r="B14" i="10"/>
  <c r="C14" i="10" s="1"/>
  <c r="B13" i="10"/>
  <c r="C13" i="10" s="1"/>
  <c r="B12" i="10"/>
  <c r="C12" i="10" s="1"/>
  <c r="B11" i="10"/>
  <c r="C11" i="10" s="1"/>
  <c r="B10" i="10"/>
  <c r="C10" i="10" s="1"/>
  <c r="B9" i="10"/>
  <c r="C9" i="10" s="1"/>
  <c r="B8" i="10"/>
  <c r="C8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4" i="9"/>
  <c r="C14" i="9" s="1"/>
  <c r="B13" i="9"/>
  <c r="C13" i="9" s="1"/>
  <c r="B12" i="9"/>
  <c r="C12" i="9" s="1"/>
  <c r="B11" i="9"/>
  <c r="C11" i="9" s="1"/>
  <c r="B10" i="9"/>
  <c r="C10" i="9" s="1"/>
  <c r="B9" i="9"/>
  <c r="C9" i="9" s="1"/>
  <c r="B8" i="9"/>
  <c r="C8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4" i="8"/>
  <c r="C14" i="8" s="1"/>
  <c r="H14" i="8" s="1"/>
  <c r="I14" i="8" s="1"/>
  <c r="J14" i="8" s="1"/>
  <c r="L24" i="12" s="1"/>
  <c r="B13" i="8"/>
  <c r="C13" i="8" s="1"/>
  <c r="H13" i="8" s="1"/>
  <c r="I13" i="8" s="1"/>
  <c r="J13" i="8" s="1"/>
  <c r="L23" i="12" s="1"/>
  <c r="B12" i="8"/>
  <c r="C12" i="8" s="1"/>
  <c r="H12" i="8" s="1"/>
  <c r="I12" i="8" s="1"/>
  <c r="J12" i="8" s="1"/>
  <c r="L22" i="12" s="1"/>
  <c r="B11" i="8"/>
  <c r="C11" i="8" s="1"/>
  <c r="H11" i="8" s="1"/>
  <c r="I11" i="8" s="1"/>
  <c r="J11" i="8" s="1"/>
  <c r="L21" i="12" s="1"/>
  <c r="B10" i="8"/>
  <c r="C10" i="8" s="1"/>
  <c r="H10" i="8" s="1"/>
  <c r="I10" i="8" s="1"/>
  <c r="J10" i="8" s="1"/>
  <c r="L20" i="12" s="1"/>
  <c r="B9" i="8"/>
  <c r="C9" i="8" s="1"/>
  <c r="H9" i="8" s="1"/>
  <c r="I9" i="8" s="1"/>
  <c r="J9" i="8" s="1"/>
  <c r="L19" i="12" s="1"/>
  <c r="B8" i="8"/>
  <c r="C8" i="8" s="1"/>
  <c r="H8" i="8" s="1"/>
  <c r="I8" i="8" s="1"/>
  <c r="J8" i="8" s="1"/>
  <c r="L18" i="12" s="1"/>
  <c r="B7" i="8"/>
  <c r="C7" i="8" s="1"/>
  <c r="E7" i="8" s="1"/>
  <c r="F7" i="8" s="1"/>
  <c r="G7" i="8" s="1"/>
  <c r="D17" i="12" s="1"/>
  <c r="B6" i="8"/>
  <c r="C6" i="8" s="1"/>
  <c r="E6" i="8" s="1"/>
  <c r="F6" i="8" s="1"/>
  <c r="G6" i="8" s="1"/>
  <c r="D16" i="12" s="1"/>
  <c r="B5" i="8"/>
  <c r="C5" i="8" s="1"/>
  <c r="E5" i="8" s="1"/>
  <c r="F5" i="8" s="1"/>
  <c r="G5" i="8" s="1"/>
  <c r="D15" i="12" s="1"/>
  <c r="B4" i="8"/>
  <c r="C4" i="8" s="1"/>
  <c r="H4" i="8" s="1"/>
  <c r="I4" i="8" s="1"/>
  <c r="J4" i="8" s="1"/>
  <c r="L14" i="12" s="1"/>
  <c r="B3" i="8"/>
  <c r="C3" i="8" s="1"/>
  <c r="E3" i="8" s="1"/>
  <c r="F3" i="8" s="1"/>
  <c r="G3" i="8" s="1"/>
  <c r="D13" i="12" s="1"/>
  <c r="B2" i="8"/>
  <c r="C2" i="8" s="1"/>
  <c r="H2" i="8" s="1"/>
  <c r="I2" i="8" s="1"/>
  <c r="J2" i="8" s="1"/>
  <c r="L12" i="12" s="1"/>
  <c r="B14" i="7"/>
  <c r="C14" i="7" s="1"/>
  <c r="B13" i="7"/>
  <c r="C13" i="7" s="1"/>
  <c r="B12" i="7"/>
  <c r="C12" i="7" s="1"/>
  <c r="B11" i="7"/>
  <c r="C11" i="7" s="1"/>
  <c r="B10" i="7"/>
  <c r="C10" i="7" s="1"/>
  <c r="B9" i="7"/>
  <c r="C9" i="7" s="1"/>
  <c r="B8" i="7"/>
  <c r="C8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4" i="6"/>
  <c r="C14" i="6" s="1"/>
  <c r="H14" i="6" s="1"/>
  <c r="I14" i="6" s="1"/>
  <c r="J14" i="6" s="1"/>
  <c r="K24" i="12" s="1"/>
  <c r="B13" i="6"/>
  <c r="C13" i="6" s="1"/>
  <c r="H13" i="6" s="1"/>
  <c r="I13" i="6" s="1"/>
  <c r="J13" i="6" s="1"/>
  <c r="K23" i="12" s="1"/>
  <c r="B12" i="6"/>
  <c r="C12" i="6" s="1"/>
  <c r="H12" i="6" s="1"/>
  <c r="I12" i="6" s="1"/>
  <c r="J12" i="6" s="1"/>
  <c r="K22" i="12" s="1"/>
  <c r="B11" i="6"/>
  <c r="C11" i="6" s="1"/>
  <c r="H11" i="6" s="1"/>
  <c r="I11" i="6" s="1"/>
  <c r="J11" i="6" s="1"/>
  <c r="K21" i="12" s="1"/>
  <c r="B10" i="6"/>
  <c r="C10" i="6" s="1"/>
  <c r="H10" i="6" s="1"/>
  <c r="I10" i="6" s="1"/>
  <c r="J10" i="6" s="1"/>
  <c r="K20" i="12" s="1"/>
  <c r="B9" i="6"/>
  <c r="C9" i="6" s="1"/>
  <c r="H9" i="6" s="1"/>
  <c r="I9" i="6" s="1"/>
  <c r="J9" i="6" s="1"/>
  <c r="K19" i="12" s="1"/>
  <c r="B8" i="6"/>
  <c r="C8" i="6" s="1"/>
  <c r="H8" i="6" s="1"/>
  <c r="I8" i="6" s="1"/>
  <c r="J8" i="6" s="1"/>
  <c r="K18" i="12" s="1"/>
  <c r="B7" i="6"/>
  <c r="C7" i="6" s="1"/>
  <c r="H7" i="6" s="1"/>
  <c r="I7" i="6" s="1"/>
  <c r="J7" i="6" s="1"/>
  <c r="K17" i="12" s="1"/>
  <c r="B6" i="6"/>
  <c r="C6" i="6" s="1"/>
  <c r="H6" i="6" s="1"/>
  <c r="I6" i="6" s="1"/>
  <c r="J6" i="6" s="1"/>
  <c r="K16" i="12" s="1"/>
  <c r="B5" i="6"/>
  <c r="C5" i="6" s="1"/>
  <c r="H5" i="6" s="1"/>
  <c r="I5" i="6" s="1"/>
  <c r="J5" i="6" s="1"/>
  <c r="K15" i="12" s="1"/>
  <c r="B4" i="6"/>
  <c r="C4" i="6" s="1"/>
  <c r="H4" i="6" s="1"/>
  <c r="I4" i="6" s="1"/>
  <c r="J4" i="6" s="1"/>
  <c r="K14" i="12" s="1"/>
  <c r="B3" i="6"/>
  <c r="C3" i="6" s="1"/>
  <c r="H3" i="6" s="1"/>
  <c r="I3" i="6" s="1"/>
  <c r="J3" i="6" s="1"/>
  <c r="K13" i="12" s="1"/>
  <c r="B2" i="6"/>
  <c r="C2" i="6" s="1"/>
  <c r="H2" i="6" s="1"/>
  <c r="I2" i="6" s="1"/>
  <c r="J2" i="6" s="1"/>
  <c r="K12" i="12" s="1"/>
  <c r="H2" i="11" l="1"/>
  <c r="I2" i="11" s="1"/>
  <c r="J2" i="11" s="1"/>
  <c r="O12" i="12" s="1"/>
  <c r="H3" i="11"/>
  <c r="I3" i="11" s="1"/>
  <c r="J3" i="11" s="1"/>
  <c r="O13" i="12" s="1"/>
  <c r="H4" i="11"/>
  <c r="I4" i="11" s="1"/>
  <c r="J4" i="11" s="1"/>
  <c r="O14" i="12" s="1"/>
  <c r="H5" i="11"/>
  <c r="I5" i="11" s="1"/>
  <c r="J5" i="11" s="1"/>
  <c r="O15" i="12" s="1"/>
  <c r="H6" i="11"/>
  <c r="I6" i="11" s="1"/>
  <c r="J6" i="11" s="1"/>
  <c r="O16" i="12" s="1"/>
  <c r="H7" i="11"/>
  <c r="I7" i="11" s="1"/>
  <c r="J7" i="11" s="1"/>
  <c r="O17" i="12" s="1"/>
  <c r="H13" i="11"/>
  <c r="I13" i="11" s="1"/>
  <c r="J13" i="11" s="1"/>
  <c r="O23" i="12" s="1"/>
  <c r="E8" i="11"/>
  <c r="F8" i="11" s="1"/>
  <c r="G8" i="11" s="1"/>
  <c r="G18" i="12" s="1"/>
  <c r="E9" i="11"/>
  <c r="F9" i="11" s="1"/>
  <c r="G9" i="11" s="1"/>
  <c r="G19" i="12" s="1"/>
  <c r="E10" i="11"/>
  <c r="F10" i="11" s="1"/>
  <c r="G10" i="11" s="1"/>
  <c r="G20" i="12" s="1"/>
  <c r="E11" i="11"/>
  <c r="F11" i="11" s="1"/>
  <c r="G11" i="11" s="1"/>
  <c r="G21" i="12" s="1"/>
  <c r="E12" i="11"/>
  <c r="F12" i="11" s="1"/>
  <c r="G12" i="11" s="1"/>
  <c r="G22" i="12" s="1"/>
  <c r="E14" i="11"/>
  <c r="F14" i="11" s="1"/>
  <c r="G14" i="11" s="1"/>
  <c r="G24" i="12" s="1"/>
  <c r="E3" i="10"/>
  <c r="F3" i="10" s="1"/>
  <c r="G3" i="10" s="1"/>
  <c r="F13" i="12" s="1"/>
  <c r="H3" i="10"/>
  <c r="I3" i="10" s="1"/>
  <c r="J3" i="10" s="1"/>
  <c r="N13" i="12" s="1"/>
  <c r="E11" i="10"/>
  <c r="F11" i="10" s="1"/>
  <c r="G11" i="10" s="1"/>
  <c r="F21" i="12" s="1"/>
  <c r="H11" i="10"/>
  <c r="I11" i="10" s="1"/>
  <c r="J11" i="10" s="1"/>
  <c r="N21" i="12" s="1"/>
  <c r="E4" i="10"/>
  <c r="F4" i="10" s="1"/>
  <c r="G4" i="10" s="1"/>
  <c r="F14" i="12" s="1"/>
  <c r="H4" i="10"/>
  <c r="I4" i="10" s="1"/>
  <c r="J4" i="10" s="1"/>
  <c r="N14" i="12" s="1"/>
  <c r="E8" i="10"/>
  <c r="F8" i="10" s="1"/>
  <c r="G8" i="10" s="1"/>
  <c r="F18" i="12" s="1"/>
  <c r="H8" i="10"/>
  <c r="I8" i="10" s="1"/>
  <c r="J8" i="10" s="1"/>
  <c r="N18" i="12" s="1"/>
  <c r="E12" i="10"/>
  <c r="F12" i="10" s="1"/>
  <c r="G12" i="10" s="1"/>
  <c r="F22" i="12" s="1"/>
  <c r="H12" i="10"/>
  <c r="I12" i="10" s="1"/>
  <c r="J12" i="10" s="1"/>
  <c r="N22" i="12" s="1"/>
  <c r="E7" i="10"/>
  <c r="F7" i="10" s="1"/>
  <c r="G7" i="10" s="1"/>
  <c r="F17" i="12" s="1"/>
  <c r="H7" i="10"/>
  <c r="I7" i="10" s="1"/>
  <c r="J7" i="10" s="1"/>
  <c r="N17" i="12" s="1"/>
  <c r="E5" i="10"/>
  <c r="F5" i="10" s="1"/>
  <c r="G5" i="10" s="1"/>
  <c r="F15" i="12" s="1"/>
  <c r="H5" i="10"/>
  <c r="I5" i="10" s="1"/>
  <c r="J5" i="10" s="1"/>
  <c r="N15" i="12" s="1"/>
  <c r="E9" i="10"/>
  <c r="F9" i="10" s="1"/>
  <c r="G9" i="10" s="1"/>
  <c r="F19" i="12" s="1"/>
  <c r="H9" i="10"/>
  <c r="I9" i="10" s="1"/>
  <c r="J9" i="10" s="1"/>
  <c r="N19" i="12" s="1"/>
  <c r="E13" i="10"/>
  <c r="F13" i="10" s="1"/>
  <c r="G13" i="10" s="1"/>
  <c r="F23" i="12" s="1"/>
  <c r="H13" i="10"/>
  <c r="I13" i="10" s="1"/>
  <c r="J13" i="10" s="1"/>
  <c r="N23" i="12" s="1"/>
  <c r="E2" i="10"/>
  <c r="F2" i="10" s="1"/>
  <c r="G2" i="10" s="1"/>
  <c r="F12" i="12" s="1"/>
  <c r="H2" i="10"/>
  <c r="I2" i="10" s="1"/>
  <c r="J2" i="10" s="1"/>
  <c r="N12" i="12" s="1"/>
  <c r="E6" i="10"/>
  <c r="F6" i="10" s="1"/>
  <c r="G6" i="10" s="1"/>
  <c r="F16" i="12" s="1"/>
  <c r="H6" i="10"/>
  <c r="I6" i="10" s="1"/>
  <c r="J6" i="10" s="1"/>
  <c r="N16" i="12" s="1"/>
  <c r="E10" i="10"/>
  <c r="F10" i="10" s="1"/>
  <c r="G10" i="10" s="1"/>
  <c r="F20" i="12" s="1"/>
  <c r="H10" i="10"/>
  <c r="I10" i="10" s="1"/>
  <c r="J10" i="10" s="1"/>
  <c r="N20" i="12" s="1"/>
  <c r="E14" i="10"/>
  <c r="F14" i="10" s="1"/>
  <c r="G14" i="10" s="1"/>
  <c r="F24" i="12" s="1"/>
  <c r="H14" i="10"/>
  <c r="I14" i="10" s="1"/>
  <c r="J14" i="10" s="1"/>
  <c r="N24" i="12" s="1"/>
  <c r="E3" i="9"/>
  <c r="F3" i="9" s="1"/>
  <c r="G3" i="9" s="1"/>
  <c r="E13" i="12" s="1"/>
  <c r="H3" i="9"/>
  <c r="I3" i="9" s="1"/>
  <c r="J3" i="9" s="1"/>
  <c r="M13" i="12" s="1"/>
  <c r="E11" i="9"/>
  <c r="F11" i="9" s="1"/>
  <c r="G11" i="9" s="1"/>
  <c r="E21" i="12" s="1"/>
  <c r="H11" i="9"/>
  <c r="I11" i="9" s="1"/>
  <c r="J11" i="9" s="1"/>
  <c r="M21" i="12" s="1"/>
  <c r="E4" i="9"/>
  <c r="F4" i="9" s="1"/>
  <c r="G4" i="9" s="1"/>
  <c r="E14" i="12" s="1"/>
  <c r="H4" i="9"/>
  <c r="I4" i="9" s="1"/>
  <c r="J4" i="9" s="1"/>
  <c r="M14" i="12" s="1"/>
  <c r="E8" i="9"/>
  <c r="F8" i="9" s="1"/>
  <c r="G8" i="9" s="1"/>
  <c r="E18" i="12" s="1"/>
  <c r="H8" i="9"/>
  <c r="I8" i="9" s="1"/>
  <c r="J8" i="9" s="1"/>
  <c r="M18" i="12" s="1"/>
  <c r="E12" i="9"/>
  <c r="F12" i="9" s="1"/>
  <c r="G12" i="9" s="1"/>
  <c r="E22" i="12" s="1"/>
  <c r="H12" i="9"/>
  <c r="I12" i="9" s="1"/>
  <c r="J12" i="9" s="1"/>
  <c r="M22" i="12" s="1"/>
  <c r="E7" i="9"/>
  <c r="F7" i="9" s="1"/>
  <c r="G7" i="9" s="1"/>
  <c r="E17" i="12" s="1"/>
  <c r="H7" i="9"/>
  <c r="I7" i="9" s="1"/>
  <c r="J7" i="9" s="1"/>
  <c r="M17" i="12" s="1"/>
  <c r="E5" i="9"/>
  <c r="F5" i="9" s="1"/>
  <c r="G5" i="9" s="1"/>
  <c r="E15" i="12" s="1"/>
  <c r="H5" i="9"/>
  <c r="I5" i="9" s="1"/>
  <c r="J5" i="9" s="1"/>
  <c r="M15" i="12" s="1"/>
  <c r="E9" i="9"/>
  <c r="F9" i="9" s="1"/>
  <c r="G9" i="9" s="1"/>
  <c r="E19" i="12" s="1"/>
  <c r="H9" i="9"/>
  <c r="I9" i="9" s="1"/>
  <c r="J9" i="9" s="1"/>
  <c r="M19" i="12" s="1"/>
  <c r="E13" i="9"/>
  <c r="F13" i="9" s="1"/>
  <c r="G13" i="9" s="1"/>
  <c r="E23" i="12" s="1"/>
  <c r="H13" i="9"/>
  <c r="I13" i="9" s="1"/>
  <c r="J13" i="9" s="1"/>
  <c r="M23" i="12" s="1"/>
  <c r="E2" i="9"/>
  <c r="F2" i="9" s="1"/>
  <c r="G2" i="9" s="1"/>
  <c r="E12" i="12" s="1"/>
  <c r="H2" i="9"/>
  <c r="I2" i="9" s="1"/>
  <c r="J2" i="9" s="1"/>
  <c r="M12" i="12" s="1"/>
  <c r="E6" i="9"/>
  <c r="F6" i="9" s="1"/>
  <c r="G6" i="9" s="1"/>
  <c r="E16" i="12" s="1"/>
  <c r="H6" i="9"/>
  <c r="I6" i="9" s="1"/>
  <c r="J6" i="9" s="1"/>
  <c r="M16" i="12" s="1"/>
  <c r="E10" i="9"/>
  <c r="F10" i="9" s="1"/>
  <c r="G10" i="9" s="1"/>
  <c r="E20" i="12" s="1"/>
  <c r="H10" i="9"/>
  <c r="I10" i="9" s="1"/>
  <c r="J10" i="9" s="1"/>
  <c r="M20" i="12" s="1"/>
  <c r="E14" i="9"/>
  <c r="F14" i="9" s="1"/>
  <c r="G14" i="9" s="1"/>
  <c r="E24" i="12" s="1"/>
  <c r="H14" i="9"/>
  <c r="I14" i="9" s="1"/>
  <c r="J14" i="9" s="1"/>
  <c r="M24" i="12" s="1"/>
  <c r="H3" i="8"/>
  <c r="I3" i="8" s="1"/>
  <c r="J3" i="8" s="1"/>
  <c r="L13" i="12" s="1"/>
  <c r="H5" i="8"/>
  <c r="I5" i="8" s="1"/>
  <c r="J5" i="8" s="1"/>
  <c r="L15" i="12" s="1"/>
  <c r="H6" i="8"/>
  <c r="I6" i="8" s="1"/>
  <c r="J6" i="8" s="1"/>
  <c r="L16" i="12" s="1"/>
  <c r="H7" i="8"/>
  <c r="I7" i="8" s="1"/>
  <c r="J7" i="8" s="1"/>
  <c r="L17" i="12" s="1"/>
  <c r="E2" i="8"/>
  <c r="F2" i="8" s="1"/>
  <c r="G2" i="8" s="1"/>
  <c r="D12" i="12" s="1"/>
  <c r="E4" i="8"/>
  <c r="F4" i="8" s="1"/>
  <c r="G4" i="8" s="1"/>
  <c r="D14" i="12" s="1"/>
  <c r="E8" i="8"/>
  <c r="F8" i="8" s="1"/>
  <c r="G8" i="8" s="1"/>
  <c r="D18" i="12" s="1"/>
  <c r="E9" i="8"/>
  <c r="F9" i="8" s="1"/>
  <c r="G9" i="8" s="1"/>
  <c r="D19" i="12" s="1"/>
  <c r="E10" i="8"/>
  <c r="F10" i="8" s="1"/>
  <c r="G10" i="8" s="1"/>
  <c r="D20" i="12" s="1"/>
  <c r="E11" i="8"/>
  <c r="F11" i="8" s="1"/>
  <c r="G11" i="8" s="1"/>
  <c r="D21" i="12" s="1"/>
  <c r="E12" i="8"/>
  <c r="F12" i="8" s="1"/>
  <c r="G12" i="8" s="1"/>
  <c r="D22" i="12" s="1"/>
  <c r="E13" i="8"/>
  <c r="F13" i="8" s="1"/>
  <c r="G13" i="8" s="1"/>
  <c r="D23" i="12" s="1"/>
  <c r="E14" i="8"/>
  <c r="F14" i="8" s="1"/>
  <c r="G14" i="8" s="1"/>
  <c r="D24" i="12" s="1"/>
  <c r="E3" i="7"/>
  <c r="F3" i="7" s="1"/>
  <c r="G3" i="7" s="1"/>
  <c r="B13" i="12" s="1"/>
  <c r="H3" i="7"/>
  <c r="I3" i="7" s="1"/>
  <c r="J3" i="7" s="1"/>
  <c r="J13" i="12" s="1"/>
  <c r="E11" i="7"/>
  <c r="F11" i="7" s="1"/>
  <c r="G11" i="7" s="1"/>
  <c r="B21" i="12" s="1"/>
  <c r="H11" i="7"/>
  <c r="I11" i="7" s="1"/>
  <c r="J11" i="7" s="1"/>
  <c r="J21" i="12" s="1"/>
  <c r="E4" i="7"/>
  <c r="F4" i="7" s="1"/>
  <c r="G4" i="7" s="1"/>
  <c r="B14" i="12" s="1"/>
  <c r="H4" i="7"/>
  <c r="I4" i="7" s="1"/>
  <c r="J4" i="7" s="1"/>
  <c r="J14" i="12" s="1"/>
  <c r="E8" i="7"/>
  <c r="F8" i="7" s="1"/>
  <c r="G8" i="7" s="1"/>
  <c r="B18" i="12" s="1"/>
  <c r="H8" i="7"/>
  <c r="I8" i="7" s="1"/>
  <c r="J8" i="7" s="1"/>
  <c r="J18" i="12" s="1"/>
  <c r="E12" i="7"/>
  <c r="F12" i="7" s="1"/>
  <c r="G12" i="7" s="1"/>
  <c r="B22" i="12" s="1"/>
  <c r="H12" i="7"/>
  <c r="I12" i="7" s="1"/>
  <c r="J12" i="7" s="1"/>
  <c r="J22" i="12" s="1"/>
  <c r="E7" i="7"/>
  <c r="F7" i="7" s="1"/>
  <c r="G7" i="7" s="1"/>
  <c r="B17" i="12" s="1"/>
  <c r="H7" i="7"/>
  <c r="I7" i="7" s="1"/>
  <c r="J7" i="7" s="1"/>
  <c r="J17" i="12" s="1"/>
  <c r="E5" i="7"/>
  <c r="F5" i="7" s="1"/>
  <c r="G5" i="7" s="1"/>
  <c r="B15" i="12" s="1"/>
  <c r="H5" i="7"/>
  <c r="I5" i="7" s="1"/>
  <c r="J5" i="7" s="1"/>
  <c r="J15" i="12" s="1"/>
  <c r="E9" i="7"/>
  <c r="F9" i="7" s="1"/>
  <c r="G9" i="7" s="1"/>
  <c r="B19" i="12" s="1"/>
  <c r="H9" i="7"/>
  <c r="I9" i="7" s="1"/>
  <c r="J9" i="7" s="1"/>
  <c r="J19" i="12" s="1"/>
  <c r="E13" i="7"/>
  <c r="F13" i="7" s="1"/>
  <c r="G13" i="7" s="1"/>
  <c r="B23" i="12" s="1"/>
  <c r="H13" i="7"/>
  <c r="I13" i="7" s="1"/>
  <c r="J13" i="7" s="1"/>
  <c r="J23" i="12" s="1"/>
  <c r="E2" i="7"/>
  <c r="F2" i="7" s="1"/>
  <c r="G2" i="7" s="1"/>
  <c r="B12" i="12" s="1"/>
  <c r="H2" i="7"/>
  <c r="I2" i="7" s="1"/>
  <c r="J2" i="7" s="1"/>
  <c r="J12" i="12" s="1"/>
  <c r="E6" i="7"/>
  <c r="F6" i="7" s="1"/>
  <c r="G6" i="7" s="1"/>
  <c r="B16" i="12" s="1"/>
  <c r="H6" i="7"/>
  <c r="I6" i="7" s="1"/>
  <c r="J6" i="7" s="1"/>
  <c r="J16" i="12" s="1"/>
  <c r="E10" i="7"/>
  <c r="F10" i="7" s="1"/>
  <c r="G10" i="7" s="1"/>
  <c r="B20" i="12" s="1"/>
  <c r="H10" i="7"/>
  <c r="I10" i="7" s="1"/>
  <c r="J10" i="7" s="1"/>
  <c r="J20" i="12" s="1"/>
  <c r="E14" i="7"/>
  <c r="F14" i="7" s="1"/>
  <c r="G14" i="7" s="1"/>
  <c r="B24" i="12" s="1"/>
  <c r="H14" i="7"/>
  <c r="I14" i="7" s="1"/>
  <c r="J14" i="7" s="1"/>
  <c r="J24" i="12" s="1"/>
  <c r="E2" i="6"/>
  <c r="F2" i="6" s="1"/>
  <c r="G2" i="6" s="1"/>
  <c r="C12" i="12" s="1"/>
  <c r="E3" i="6"/>
  <c r="F3" i="6" s="1"/>
  <c r="G3" i="6" s="1"/>
  <c r="C13" i="12" s="1"/>
  <c r="E4" i="6"/>
  <c r="F4" i="6" s="1"/>
  <c r="G4" i="6" s="1"/>
  <c r="C14" i="12" s="1"/>
  <c r="E5" i="6"/>
  <c r="F5" i="6" s="1"/>
  <c r="G5" i="6" s="1"/>
  <c r="C15" i="12" s="1"/>
  <c r="E6" i="6"/>
  <c r="F6" i="6" s="1"/>
  <c r="G6" i="6" s="1"/>
  <c r="C16" i="12" s="1"/>
  <c r="E7" i="6"/>
  <c r="F7" i="6" s="1"/>
  <c r="G7" i="6" s="1"/>
  <c r="C17" i="12" s="1"/>
  <c r="E8" i="6"/>
  <c r="F8" i="6" s="1"/>
  <c r="G8" i="6" s="1"/>
  <c r="C18" i="12" s="1"/>
  <c r="E9" i="6"/>
  <c r="F9" i="6" s="1"/>
  <c r="G9" i="6" s="1"/>
  <c r="C19" i="12" s="1"/>
  <c r="E10" i="6"/>
  <c r="F10" i="6" s="1"/>
  <c r="G10" i="6" s="1"/>
  <c r="C20" i="12" s="1"/>
  <c r="E11" i="6"/>
  <c r="F11" i="6" s="1"/>
  <c r="G11" i="6" s="1"/>
  <c r="C21" i="12" s="1"/>
  <c r="E12" i="6"/>
  <c r="F12" i="6" s="1"/>
  <c r="G12" i="6" s="1"/>
  <c r="C22" i="12" s="1"/>
  <c r="E13" i="6"/>
  <c r="F13" i="6" s="1"/>
  <c r="G13" i="6" s="1"/>
  <c r="C23" i="12" s="1"/>
  <c r="E14" i="6"/>
  <c r="F14" i="6" s="1"/>
  <c r="G14" i="6" s="1"/>
  <c r="C24" i="12" s="1"/>
  <c r="F27" i="12" l="1"/>
  <c r="L27" i="12"/>
  <c r="J26" i="12"/>
  <c r="L26" i="12"/>
  <c r="J27" i="12"/>
  <c r="N27" i="12"/>
  <c r="N26" i="12"/>
  <c r="B27" i="12"/>
  <c r="F26" i="12"/>
  <c r="D27" i="12"/>
  <c r="D26" i="12"/>
  <c r="B26" i="12"/>
</calcChain>
</file>

<file path=xl/sharedStrings.xml><?xml version="1.0" encoding="utf-8"?>
<sst xmlns="http://schemas.openxmlformats.org/spreadsheetml/2006/main" count="180" uniqueCount="32">
  <si>
    <t>Vgs</t>
  </si>
  <si>
    <t>Id</t>
  </si>
  <si>
    <t>Ve</t>
  </si>
  <si>
    <t>delta Id</t>
  </si>
  <si>
    <t>erreur</t>
  </si>
  <si>
    <t>Id (calcul 1)</t>
  </si>
  <si>
    <t>Id (calcul 2)</t>
  </si>
  <si>
    <t>Vth</t>
  </si>
  <si>
    <t>Vb</t>
  </si>
  <si>
    <t>Vbe</t>
  </si>
  <si>
    <t>Vdd-Vb-Vbe-Vth-Ve (Vgs)</t>
  </si>
  <si>
    <t>b2</t>
  </si>
  <si>
    <t>a2</t>
  </si>
  <si>
    <t>a1</t>
  </si>
  <si>
    <t>b1</t>
  </si>
  <si>
    <t>Vgs²</t>
  </si>
  <si>
    <t>R1</t>
  </si>
  <si>
    <t>R2</t>
  </si>
  <si>
    <t>V</t>
  </si>
  <si>
    <t>Ohms</t>
  </si>
  <si>
    <t>erreur1</t>
  </si>
  <si>
    <t>Ve \ Vb</t>
  </si>
  <si>
    <t>erreur2</t>
  </si>
  <si>
    <t>Imin</t>
  </si>
  <si>
    <t>Imax</t>
  </si>
  <si>
    <t>max :</t>
  </si>
  <si>
    <t>moy :</t>
  </si>
  <si>
    <t>med :</t>
  </si>
  <si>
    <t>ec-typ:</t>
  </si>
  <si>
    <t>quartile1 :</t>
  </si>
  <si>
    <t>quartile3 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</si>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</sst>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0.0000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0" applyNumberFormat="1"/>
  </cellXfs>
  <cellStyles count="2">
    <cellStyle name="Normal" xfId="0" builtinId="0"/>
    <cellStyle name="Pourcentage" xfId="1" builtinId="5"/>
  </cellStyles>
  <dxfs count="2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= f(Ve)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'Vb=7,5V (2D)'!$D$1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'Vb=7,5V (2D)'!$A$2:$A$13</c:f>
              <c:numCache>
                <c:formatCode>0.00</c:formatCode>
                <c:ptCount val="12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'Vb=7,5V (2D)'!$D$2:$D$13</c:f>
              <c:numCache>
                <c:formatCode>0.000</c:formatCode>
                <c:ptCount val="12"/>
                <c:pt idx="0">
                  <c:v>0</c:v>
                </c:pt>
                <c:pt idx="1">
                  <c:v>1.4E-2</c:v>
                </c:pt>
                <c:pt idx="2">
                  <c:v>5.8999999999999997E-2</c:v>
                </c:pt>
                <c:pt idx="3">
                  <c:v>0.13400000000000001</c:v>
                </c:pt>
                <c:pt idx="4">
                  <c:v>0.23899999999999999</c:v>
                </c:pt>
                <c:pt idx="5">
                  <c:v>0.53900000000000003</c:v>
                </c:pt>
                <c:pt idx="6">
                  <c:v>0.96099999999999997</c:v>
                </c:pt>
                <c:pt idx="7">
                  <c:v>1.5</c:v>
                </c:pt>
                <c:pt idx="8">
                  <c:v>2.16</c:v>
                </c:pt>
                <c:pt idx="9">
                  <c:v>2.95</c:v>
                </c:pt>
                <c:pt idx="10">
                  <c:v>3.84</c:v>
                </c:pt>
                <c:pt idx="11">
                  <c:v>4.8600000000000003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20704"/>
        <c:axId val="1250723424"/>
      </c:scatterChart>
      <c:valAx>
        <c:axId val="125072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723424"/>
        <c:crosses val="autoZero"/>
        <c:crossBetween val="midCat"/>
      </c:valAx>
      <c:valAx>
        <c:axId val="12507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72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= f(Ve)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'Vb=9V (2D)'!$D$1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'Vb=9V (2D)'!$A$2:$A$13</c:f>
              <c:numCache>
                <c:formatCode>0.00</c:formatCode>
                <c:ptCount val="12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'Vb=9V (2D)'!$D$2:$D$13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5.2999999999999999E-2</c:v>
                </c:pt>
                <c:pt idx="7">
                  <c:v>0.22600000000000001</c:v>
                </c:pt>
                <c:pt idx="8">
                  <c:v>0.52</c:v>
                </c:pt>
                <c:pt idx="9">
                  <c:v>0.93300000000000005</c:v>
                </c:pt>
                <c:pt idx="10">
                  <c:v>1.47</c:v>
                </c:pt>
                <c:pt idx="11">
                  <c:v>2.11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223424"/>
        <c:axId val="1315219616"/>
      </c:scatterChart>
      <c:valAx>
        <c:axId val="13152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219616"/>
        <c:crosses val="autoZero"/>
        <c:crossBetween val="midCat"/>
      </c:valAx>
      <c:valAx>
        <c:axId val="13152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2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 = f(Vgs²) pour Ve = 0V...3V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'Vb=9V (2D)'!$C$8:$C$14</c:f>
              <c:numCache>
                <c:formatCode>0.000</c:formatCode>
                <c:ptCount val="7"/>
                <c:pt idx="0">
                  <c:v>0.2401000000000002</c:v>
                </c:pt>
                <c:pt idx="1">
                  <c:v>0.98010000000000042</c:v>
                </c:pt>
                <c:pt idx="2">
                  <c:v>2.2201000000000009</c:v>
                </c:pt>
                <c:pt idx="3">
                  <c:v>3.9601000000000011</c:v>
                </c:pt>
                <c:pt idx="4">
                  <c:v>6.2001000000000008</c:v>
                </c:pt>
                <c:pt idx="5">
                  <c:v>8.940100000000001</c:v>
                </c:pt>
                <c:pt idx="6">
                  <c:v>12.180100000000001</c:v>
                </c:pt>
              </c:numCache>
            </c:numRef>
          </c:xVal>
          <c:yVal>
            <c:numRef>
              <c:f>'Vb=9V (2D)'!$D$8:$D$14</c:f>
              <c:numCache>
                <c:formatCode>0.000</c:formatCode>
                <c:ptCount val="7"/>
                <c:pt idx="0">
                  <c:v>5.2999999999999999E-2</c:v>
                </c:pt>
                <c:pt idx="1">
                  <c:v>0.22600000000000001</c:v>
                </c:pt>
                <c:pt idx="2">
                  <c:v>0.52</c:v>
                </c:pt>
                <c:pt idx="3">
                  <c:v>0.93300000000000005</c:v>
                </c:pt>
                <c:pt idx="4">
                  <c:v>1.47</c:v>
                </c:pt>
                <c:pt idx="5">
                  <c:v>2.11</c:v>
                </c:pt>
                <c:pt idx="6">
                  <c:v>2.79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75520"/>
        <c:axId val="1299677696"/>
      </c:scatterChart>
      <c:valAx>
        <c:axId val="12996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677696"/>
        <c:crosses val="autoZero"/>
        <c:crossBetween val="midCat"/>
      </c:valAx>
      <c:valAx>
        <c:axId val="1299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6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</a:t>
            </a:r>
            <a:r>
              <a:rPr lang="fr-FR" baseline="0"/>
              <a:t> = f(Vgs²) pour Ve = 4V...5V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'Vb=9V (2D)'!$C$2:$C$6</c:f>
              <c:numCache>
                <c:formatCode>0.000</c:formatCode>
                <c:ptCount val="5"/>
                <c:pt idx="0">
                  <c:v>2.2800999999999996</c:v>
                </c:pt>
                <c:pt idx="1">
                  <c:v>1.5875999999999995</c:v>
                </c:pt>
                <c:pt idx="2">
                  <c:v>1.0200999999999996</c:v>
                </c:pt>
                <c:pt idx="3">
                  <c:v>0.57759999999999967</c:v>
                </c:pt>
                <c:pt idx="4">
                  <c:v>0.26009999999999978</c:v>
                </c:pt>
              </c:numCache>
            </c:numRef>
          </c:xVal>
          <c:yVal>
            <c:numRef>
              <c:f>'Vb=9V (2D)'!$D$2:$D$6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06416"/>
        <c:axId val="1793845920"/>
      </c:scatterChart>
      <c:valAx>
        <c:axId val="130000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45920"/>
        <c:crosses val="autoZero"/>
        <c:crossBetween val="midCat"/>
      </c:valAx>
      <c:valAx>
        <c:axId val="1793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0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= f(Ve)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'Vb=9,5V (2D)'!$D$1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'Vb=9,5V (2D)'!$A$2:$A$13</c:f>
              <c:numCache>
                <c:formatCode>0.00</c:formatCode>
                <c:ptCount val="12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'Vb=9,5V (2D)'!$D$2:$D$13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5.0999999999999997E-2</c:v>
                </c:pt>
                <c:pt idx="8">
                  <c:v>0.222</c:v>
                </c:pt>
                <c:pt idx="9">
                  <c:v>0.51300000000000001</c:v>
                </c:pt>
                <c:pt idx="10">
                  <c:v>0.92200000000000004</c:v>
                </c:pt>
                <c:pt idx="11">
                  <c:v>1.45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05552"/>
        <c:axId val="1642207184"/>
      </c:scatterChart>
      <c:valAx>
        <c:axId val="164220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07184"/>
        <c:crosses val="autoZero"/>
        <c:crossBetween val="midCat"/>
      </c:valAx>
      <c:valAx>
        <c:axId val="16422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0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 = f(Vgs²) pour Ve = 0V...2,5V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'Vb=9,5V (2D)'!$C$9:$C$14</c:f>
              <c:numCache>
                <c:formatCode>0.000</c:formatCode>
                <c:ptCount val="6"/>
                <c:pt idx="0">
                  <c:v>0.2401000000000002</c:v>
                </c:pt>
                <c:pt idx="1">
                  <c:v>0.98010000000000042</c:v>
                </c:pt>
                <c:pt idx="2">
                  <c:v>2.2201000000000009</c:v>
                </c:pt>
                <c:pt idx="3">
                  <c:v>3.9601000000000011</c:v>
                </c:pt>
                <c:pt idx="4">
                  <c:v>6.2001000000000008</c:v>
                </c:pt>
                <c:pt idx="5">
                  <c:v>8.940100000000001</c:v>
                </c:pt>
              </c:numCache>
            </c:numRef>
          </c:xVal>
          <c:yVal>
            <c:numRef>
              <c:f>'Vb=9,5V (2D)'!$D$9:$D$14</c:f>
              <c:numCache>
                <c:formatCode>0.000</c:formatCode>
                <c:ptCount val="6"/>
                <c:pt idx="0">
                  <c:v>5.0999999999999997E-2</c:v>
                </c:pt>
                <c:pt idx="1">
                  <c:v>0.222</c:v>
                </c:pt>
                <c:pt idx="2">
                  <c:v>0.51300000000000001</c:v>
                </c:pt>
                <c:pt idx="3">
                  <c:v>0.92200000000000004</c:v>
                </c:pt>
                <c:pt idx="4">
                  <c:v>1.45</c:v>
                </c:pt>
                <c:pt idx="5">
                  <c:v>2.02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06096"/>
        <c:axId val="1315227232"/>
      </c:scatterChart>
      <c:valAx>
        <c:axId val="16422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227232"/>
        <c:crosses val="autoZero"/>
        <c:crossBetween val="midCat"/>
      </c:valAx>
      <c:valAx>
        <c:axId val="13152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</a:t>
            </a:r>
            <a:r>
              <a:rPr lang="fr-FR" baseline="0"/>
              <a:t> = f(Vgs²) pour Ve = 4V...5V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'Vb=9,5V (2D)'!$C$2:$C$6</c:f>
              <c:numCache>
                <c:formatCode>0.000</c:formatCode>
                <c:ptCount val="5"/>
                <c:pt idx="0">
                  <c:v>4.0400999999999989</c:v>
                </c:pt>
                <c:pt idx="1">
                  <c:v>3.0975999999999995</c:v>
                </c:pt>
                <c:pt idx="2">
                  <c:v>2.2800999999999996</c:v>
                </c:pt>
                <c:pt idx="3">
                  <c:v>1.5875999999999995</c:v>
                </c:pt>
                <c:pt idx="4">
                  <c:v>1.0200999999999996</c:v>
                </c:pt>
              </c:numCache>
            </c:numRef>
          </c:xVal>
          <c:yVal>
            <c:numRef>
              <c:f>'Vb=9,5V (2D)'!$D$2:$D$6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838800"/>
        <c:axId val="1793836080"/>
      </c:scatterChart>
      <c:valAx>
        <c:axId val="17938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36080"/>
        <c:crosses val="autoZero"/>
        <c:crossBetween val="midCat"/>
      </c:valAx>
      <c:valAx>
        <c:axId val="17938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38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= f(Ve)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'Vb=10V (2D)'!$D$1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'Vb=10V (2D)'!$A$2:$A$13</c:f>
              <c:numCache>
                <c:formatCode>0.00</c:formatCode>
                <c:ptCount val="12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'Vb=10V (2D)'!$D$2:$D$13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4.9000000000000002E-2</c:v>
                </c:pt>
                <c:pt idx="9">
                  <c:v>0.217</c:v>
                </c:pt>
                <c:pt idx="10">
                  <c:v>0.505</c:v>
                </c:pt>
                <c:pt idx="11">
                  <c:v>0.90900000000000003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19616"/>
        <c:axId val="1250719072"/>
      </c:scatterChart>
      <c:valAx>
        <c:axId val="1250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719072"/>
        <c:crosses val="autoZero"/>
        <c:crossBetween val="midCat"/>
      </c:valAx>
      <c:valAx>
        <c:axId val="1250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71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 = f(Vgs²) pour Ve = 0V...2V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'Vb=10V (2D)'!$C$10:$C$14</c:f>
              <c:numCache>
                <c:formatCode>0.000</c:formatCode>
                <c:ptCount val="5"/>
                <c:pt idx="0">
                  <c:v>0.2401000000000002</c:v>
                </c:pt>
                <c:pt idx="1">
                  <c:v>0.98010000000000042</c:v>
                </c:pt>
                <c:pt idx="2">
                  <c:v>2.2201000000000009</c:v>
                </c:pt>
                <c:pt idx="3">
                  <c:v>3.9601000000000011</c:v>
                </c:pt>
                <c:pt idx="4">
                  <c:v>6.2001000000000008</c:v>
                </c:pt>
              </c:numCache>
            </c:numRef>
          </c:xVal>
          <c:yVal>
            <c:numRef>
              <c:f>'Vb=10V (2D)'!$D$10:$D$14</c:f>
              <c:numCache>
                <c:formatCode>0.000</c:formatCode>
                <c:ptCount val="5"/>
                <c:pt idx="0">
                  <c:v>4.9000000000000002E-2</c:v>
                </c:pt>
                <c:pt idx="1">
                  <c:v>0.217</c:v>
                </c:pt>
                <c:pt idx="2">
                  <c:v>0.505</c:v>
                </c:pt>
                <c:pt idx="3">
                  <c:v>0.90900000000000003</c:v>
                </c:pt>
                <c:pt idx="4">
                  <c:v>1.37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20160"/>
        <c:axId val="1791045664"/>
      </c:scatterChart>
      <c:valAx>
        <c:axId val="12507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1045664"/>
        <c:crosses val="autoZero"/>
        <c:crossBetween val="midCat"/>
      </c:valAx>
      <c:valAx>
        <c:axId val="17910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72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</a:t>
            </a:r>
            <a:r>
              <a:rPr lang="fr-FR" baseline="0"/>
              <a:t> = f(Vgs²) pour Ve = 4V...5V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'Vb=10V (2D)'!$C$2:$C$6</c:f>
              <c:numCache>
                <c:formatCode>0.000</c:formatCode>
                <c:ptCount val="5"/>
                <c:pt idx="0">
                  <c:v>6.3000999999999987</c:v>
                </c:pt>
                <c:pt idx="1">
                  <c:v>5.1075999999999988</c:v>
                </c:pt>
                <c:pt idx="2">
                  <c:v>4.0400999999999989</c:v>
                </c:pt>
                <c:pt idx="3">
                  <c:v>3.0975999999999995</c:v>
                </c:pt>
                <c:pt idx="4">
                  <c:v>2.2800999999999996</c:v>
                </c:pt>
              </c:numCache>
            </c:numRef>
          </c:xVal>
          <c:yVal>
            <c:numRef>
              <c:f>'Vb=10V (2D)'!$D$2:$D$6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046208"/>
        <c:axId val="1791041312"/>
      </c:scatterChart>
      <c:valAx>
        <c:axId val="17910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1041312"/>
        <c:crosses val="autoZero"/>
        <c:crossBetween val="midCat"/>
      </c:valAx>
      <c:valAx>
        <c:axId val="17910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10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 = f(Vgs²) pour Ve = 0V...4,75V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'Vb=7,5V (2D)'!$C$3:$C$14</c:f>
              <c:numCache>
                <c:formatCode>0.000</c:formatCode>
                <c:ptCount val="12"/>
                <c:pt idx="0">
                  <c:v>5.7600000000000103E-2</c:v>
                </c:pt>
                <c:pt idx="1">
                  <c:v>0.2401000000000002</c:v>
                </c:pt>
                <c:pt idx="2">
                  <c:v>0.54760000000000031</c:v>
                </c:pt>
                <c:pt idx="3">
                  <c:v>0.98010000000000042</c:v>
                </c:pt>
                <c:pt idx="4">
                  <c:v>2.2201000000000009</c:v>
                </c:pt>
                <c:pt idx="5">
                  <c:v>3.9601000000000011</c:v>
                </c:pt>
                <c:pt idx="6">
                  <c:v>6.2001000000000008</c:v>
                </c:pt>
                <c:pt idx="7">
                  <c:v>8.940100000000001</c:v>
                </c:pt>
                <c:pt idx="8">
                  <c:v>12.180100000000001</c:v>
                </c:pt>
                <c:pt idx="9">
                  <c:v>15.920100000000001</c:v>
                </c:pt>
                <c:pt idx="10">
                  <c:v>20.160100000000003</c:v>
                </c:pt>
                <c:pt idx="11">
                  <c:v>24.900100000000002</c:v>
                </c:pt>
              </c:numCache>
            </c:numRef>
          </c:xVal>
          <c:yVal>
            <c:numRef>
              <c:f>'Vb=7,5V (2D)'!$D$3:$D$14</c:f>
              <c:numCache>
                <c:formatCode>0.000</c:formatCode>
                <c:ptCount val="12"/>
                <c:pt idx="0">
                  <c:v>1.4E-2</c:v>
                </c:pt>
                <c:pt idx="1">
                  <c:v>5.8999999999999997E-2</c:v>
                </c:pt>
                <c:pt idx="2">
                  <c:v>0.13400000000000001</c:v>
                </c:pt>
                <c:pt idx="3">
                  <c:v>0.23899999999999999</c:v>
                </c:pt>
                <c:pt idx="4">
                  <c:v>0.53900000000000003</c:v>
                </c:pt>
                <c:pt idx="5">
                  <c:v>0.96099999999999997</c:v>
                </c:pt>
                <c:pt idx="6">
                  <c:v>1.5</c:v>
                </c:pt>
                <c:pt idx="7">
                  <c:v>2.16</c:v>
                </c:pt>
                <c:pt idx="8">
                  <c:v>2.95</c:v>
                </c:pt>
                <c:pt idx="9">
                  <c:v>3.84</c:v>
                </c:pt>
                <c:pt idx="10">
                  <c:v>4.8600000000000003</c:v>
                </c:pt>
                <c:pt idx="11">
                  <c:v>5.86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21248"/>
        <c:axId val="1250721792"/>
      </c:scatterChart>
      <c:valAx>
        <c:axId val="1250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721792"/>
        <c:crosses val="autoZero"/>
        <c:crossBetween val="midCat"/>
      </c:valAx>
      <c:valAx>
        <c:axId val="12507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7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</a:t>
            </a:r>
            <a:r>
              <a:rPr lang="fr-FR" baseline="0"/>
              <a:t> = f(Vgs²) pour Ve = 4V...5V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'Vb=7,5V (2D)'!$C$2:$C$6</c:f>
              <c:numCache>
                <c:formatCode>0.000</c:formatCode>
                <c:ptCount val="5"/>
                <c:pt idx="0">
                  <c:v>9.9999999999995736E-5</c:v>
                </c:pt>
                <c:pt idx="1">
                  <c:v>5.7600000000000103E-2</c:v>
                </c:pt>
                <c:pt idx="2">
                  <c:v>0.2401000000000002</c:v>
                </c:pt>
                <c:pt idx="3">
                  <c:v>0.54760000000000031</c:v>
                </c:pt>
                <c:pt idx="4">
                  <c:v>0.98010000000000042</c:v>
                </c:pt>
              </c:numCache>
            </c:numRef>
          </c:xVal>
          <c:yVal>
            <c:numRef>
              <c:f>'Vb=7,5V (2D)'!$D$2:$D$6</c:f>
              <c:numCache>
                <c:formatCode>0.000</c:formatCode>
                <c:ptCount val="5"/>
                <c:pt idx="0">
                  <c:v>0</c:v>
                </c:pt>
                <c:pt idx="1">
                  <c:v>1.4E-2</c:v>
                </c:pt>
                <c:pt idx="2">
                  <c:v>5.8999999999999997E-2</c:v>
                </c:pt>
                <c:pt idx="3">
                  <c:v>0.13400000000000001</c:v>
                </c:pt>
                <c:pt idx="4">
                  <c:v>0.23899999999999999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22880"/>
        <c:axId val="1641535344"/>
      </c:scatterChart>
      <c:valAx>
        <c:axId val="12507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1535344"/>
        <c:crosses val="autoZero"/>
        <c:crossBetween val="midCat"/>
      </c:valAx>
      <c:valAx>
        <c:axId val="16415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072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= f(Ve)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'Vb=8V (2D)'!$D$1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'Vb=8V (2D)'!$A$2:$A$13</c:f>
              <c:numCache>
                <c:formatCode>0.00</c:formatCode>
                <c:ptCount val="12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'Vb=8V (2D)'!$D$2:$D$13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1.2999999999999999E-2</c:v>
                </c:pt>
                <c:pt idx="4">
                  <c:v>5.7000000000000002E-2</c:v>
                </c:pt>
                <c:pt idx="5">
                  <c:v>0.23499999999999999</c:v>
                </c:pt>
                <c:pt idx="6">
                  <c:v>0.53300000000000003</c:v>
                </c:pt>
                <c:pt idx="7">
                  <c:v>0.95199999999999996</c:v>
                </c:pt>
                <c:pt idx="8">
                  <c:v>1.49</c:v>
                </c:pt>
                <c:pt idx="9">
                  <c:v>2.15</c:v>
                </c:pt>
                <c:pt idx="10">
                  <c:v>2.93</c:v>
                </c:pt>
                <c:pt idx="11">
                  <c:v>3.82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10448"/>
        <c:axId val="1642209904"/>
      </c:scatterChart>
      <c:valAx>
        <c:axId val="164221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09904"/>
        <c:crosses val="autoZero"/>
        <c:crossBetween val="midCat"/>
      </c:valAx>
      <c:valAx>
        <c:axId val="1642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 = f(Vgs²) pour Ve = 0V...4,25V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'Vb=8V (2D)'!$C$5:$C$14</c:f>
              <c:numCache>
                <c:formatCode>0.000</c:formatCode>
                <c:ptCount val="10"/>
                <c:pt idx="0">
                  <c:v>5.7600000000000103E-2</c:v>
                </c:pt>
                <c:pt idx="1">
                  <c:v>0.2401000000000002</c:v>
                </c:pt>
                <c:pt idx="2">
                  <c:v>0.98010000000000042</c:v>
                </c:pt>
                <c:pt idx="3">
                  <c:v>2.2201000000000009</c:v>
                </c:pt>
                <c:pt idx="4">
                  <c:v>3.9601000000000011</c:v>
                </c:pt>
                <c:pt idx="5">
                  <c:v>6.2001000000000008</c:v>
                </c:pt>
                <c:pt idx="6">
                  <c:v>8.940100000000001</c:v>
                </c:pt>
                <c:pt idx="7">
                  <c:v>12.180100000000001</c:v>
                </c:pt>
                <c:pt idx="8">
                  <c:v>15.920100000000001</c:v>
                </c:pt>
                <c:pt idx="9">
                  <c:v>20.160100000000003</c:v>
                </c:pt>
              </c:numCache>
            </c:numRef>
          </c:xVal>
          <c:yVal>
            <c:numRef>
              <c:f>'Vb=8V (2D)'!$D$5:$D$14</c:f>
              <c:numCache>
                <c:formatCode>0.000</c:formatCode>
                <c:ptCount val="10"/>
                <c:pt idx="0">
                  <c:v>1.2999999999999999E-2</c:v>
                </c:pt>
                <c:pt idx="1">
                  <c:v>5.7000000000000002E-2</c:v>
                </c:pt>
                <c:pt idx="2">
                  <c:v>0.23499999999999999</c:v>
                </c:pt>
                <c:pt idx="3">
                  <c:v>0.53300000000000003</c:v>
                </c:pt>
                <c:pt idx="4">
                  <c:v>0.95199999999999996</c:v>
                </c:pt>
                <c:pt idx="5">
                  <c:v>1.49</c:v>
                </c:pt>
                <c:pt idx="6">
                  <c:v>2.15</c:v>
                </c:pt>
                <c:pt idx="7">
                  <c:v>2.93</c:v>
                </c:pt>
                <c:pt idx="8">
                  <c:v>3.82</c:v>
                </c:pt>
                <c:pt idx="9">
                  <c:v>4.71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00656"/>
        <c:axId val="1642201744"/>
      </c:scatterChart>
      <c:valAx>
        <c:axId val="164220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01744"/>
        <c:crosses val="autoZero"/>
        <c:crossBetween val="midCat"/>
      </c:valAx>
      <c:valAx>
        <c:axId val="16422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</a:t>
            </a:r>
            <a:r>
              <a:rPr lang="fr-FR" baseline="0"/>
              <a:t> = f(Vgs²) pour Ve = 4V...5V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'Vb=8V (2D)'!$C$2:$C$6</c:f>
              <c:numCache>
                <c:formatCode>0.000</c:formatCode>
                <c:ptCount val="5"/>
                <c:pt idx="0">
                  <c:v>0.26009999999999978</c:v>
                </c:pt>
                <c:pt idx="1">
                  <c:v>6.7599999999999882E-2</c:v>
                </c:pt>
                <c:pt idx="2">
                  <c:v>9.9999999999995736E-5</c:v>
                </c:pt>
                <c:pt idx="3">
                  <c:v>5.7600000000000103E-2</c:v>
                </c:pt>
                <c:pt idx="4">
                  <c:v>0.2401000000000002</c:v>
                </c:pt>
              </c:numCache>
            </c:numRef>
          </c:xVal>
          <c:yVal>
            <c:numRef>
              <c:f>'Vb=8V (2D)'!$D$2:$D$6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1.2999999999999999E-2</c:v>
                </c:pt>
                <c:pt idx="4">
                  <c:v>5.7000000000000002E-2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02288"/>
        <c:axId val="1642210992"/>
      </c:scatterChart>
      <c:valAx>
        <c:axId val="16422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10992"/>
        <c:crosses val="autoZero"/>
        <c:crossBetween val="midCat"/>
      </c:valAx>
      <c:valAx>
        <c:axId val="16422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220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= f(Ve)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'Vb=8,5V (2D)'!$D$1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'Vb=8,5V (2D)'!$A$2:$A$13</c:f>
              <c:numCache>
                <c:formatCode>0.00</c:formatCode>
                <c:ptCount val="12"/>
                <c:pt idx="0">
                  <c:v>5</c:v>
                </c:pt>
                <c:pt idx="1">
                  <c:v>4.75</c:v>
                </c:pt>
                <c:pt idx="2">
                  <c:v>4.5</c:v>
                </c:pt>
                <c:pt idx="3">
                  <c:v>4.25</c:v>
                </c:pt>
                <c:pt idx="4">
                  <c:v>4</c:v>
                </c:pt>
                <c:pt idx="5">
                  <c:v>3.5</c:v>
                </c:pt>
                <c:pt idx="6">
                  <c:v>3</c:v>
                </c:pt>
                <c:pt idx="7">
                  <c:v>2.5</c:v>
                </c:pt>
                <c:pt idx="8">
                  <c:v>2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xVal>
          <c:yVal>
            <c:numRef>
              <c:f>'Vb=8,5V (2D)'!$D$2:$D$13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5.5E-2</c:v>
                </c:pt>
                <c:pt idx="6">
                  <c:v>0.23</c:v>
                </c:pt>
                <c:pt idx="7">
                  <c:v>0.52700000000000002</c:v>
                </c:pt>
                <c:pt idx="8">
                  <c:v>0.94299999999999995</c:v>
                </c:pt>
                <c:pt idx="9">
                  <c:v>1.48</c:v>
                </c:pt>
                <c:pt idx="10">
                  <c:v>2.13</c:v>
                </c:pt>
                <c:pt idx="11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71712"/>
        <c:axId val="1299673888"/>
      </c:scatterChart>
      <c:valAx>
        <c:axId val="12996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673888"/>
        <c:crosses val="autoZero"/>
        <c:crossBetween val="midCat"/>
      </c:valAx>
      <c:valAx>
        <c:axId val="12996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6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 = f(Vgs²) pour Ve = 0V...3,5V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'Vb=8,5V (2D)'!$C$7:$C$14</c:f>
              <c:numCache>
                <c:formatCode>0.000</c:formatCode>
                <c:ptCount val="8"/>
                <c:pt idx="0">
                  <c:v>0.2401000000000002</c:v>
                </c:pt>
                <c:pt idx="1">
                  <c:v>0.98010000000000042</c:v>
                </c:pt>
                <c:pt idx="2">
                  <c:v>2.2201000000000009</c:v>
                </c:pt>
                <c:pt idx="3">
                  <c:v>3.9601000000000011</c:v>
                </c:pt>
                <c:pt idx="4">
                  <c:v>6.2001000000000008</c:v>
                </c:pt>
                <c:pt idx="5">
                  <c:v>8.940100000000001</c:v>
                </c:pt>
                <c:pt idx="6">
                  <c:v>12.180100000000001</c:v>
                </c:pt>
                <c:pt idx="7">
                  <c:v>15.920100000000001</c:v>
                </c:pt>
              </c:numCache>
            </c:numRef>
          </c:xVal>
          <c:yVal>
            <c:numRef>
              <c:f>'Vb=8,5V (2D)'!$D$7:$D$14</c:f>
              <c:numCache>
                <c:formatCode>0.000</c:formatCode>
                <c:ptCount val="8"/>
                <c:pt idx="0">
                  <c:v>5.5E-2</c:v>
                </c:pt>
                <c:pt idx="1">
                  <c:v>0.23</c:v>
                </c:pt>
                <c:pt idx="2">
                  <c:v>0.52700000000000002</c:v>
                </c:pt>
                <c:pt idx="3">
                  <c:v>0.94299999999999995</c:v>
                </c:pt>
                <c:pt idx="4">
                  <c:v>1.48</c:v>
                </c:pt>
                <c:pt idx="5">
                  <c:v>2.13</c:v>
                </c:pt>
                <c:pt idx="6">
                  <c:v>2.9</c:v>
                </c:pt>
                <c:pt idx="7">
                  <c:v>3.69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76064"/>
        <c:axId val="1300005328"/>
      </c:scatterChart>
      <c:valAx>
        <c:axId val="12996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005328"/>
        <c:crosses val="autoZero"/>
        <c:crossBetween val="midCat"/>
      </c:valAx>
      <c:valAx>
        <c:axId val="13000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96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Id</a:t>
            </a:r>
            <a:r>
              <a:rPr lang="fr-FR" baseline="0"/>
              <a:t> = f(Vgs²) pour Ve = 4V...5V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'Vb=8,5V (2D)'!$C$2:$C$6</c:f>
              <c:numCache>
                <c:formatCode>0.000</c:formatCode>
                <c:ptCount val="5"/>
                <c:pt idx="0">
                  <c:v>1.0200999999999996</c:v>
                </c:pt>
                <c:pt idx="1">
                  <c:v>0.57759999999999967</c:v>
                </c:pt>
                <c:pt idx="2">
                  <c:v>0.26009999999999978</c:v>
                </c:pt>
                <c:pt idx="3">
                  <c:v>6.7599999999999882E-2</c:v>
                </c:pt>
                <c:pt idx="4">
                  <c:v>9.9999999999995736E-5</c:v>
                </c:pt>
              </c:numCache>
            </c:numRef>
          </c:xVal>
          <c:yVal>
            <c:numRef>
              <c:f>'Vb=8,5V (2D)'!$D$2:$D$6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00432"/>
        <c:axId val="1300005872"/>
      </c:scatterChart>
      <c:valAx>
        <c:axId val="130000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005872"/>
        <c:crosses val="autoZero"/>
        <c:crossBetween val="midCat"/>
      </c:valAx>
      <c:valAx>
        <c:axId val="13000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00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790367</xdr:colOff>
      <xdr:row>21</xdr:row>
      <xdr:rowOff>533</xdr:rowOff>
    </xdr:from>
    <xdr:to>
      <xdr:col>16</xdr:col>
      <xdr:colOff>15089</xdr:colOff>
      <xdr:row>36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609600</xdr:colOff>
      <xdr:row>36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4</xdr:col>
      <xdr:colOff>746760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790367</xdr:colOff>
      <xdr:row>21</xdr:row>
      <xdr:rowOff>533</xdr:rowOff>
    </xdr:from>
    <xdr:to>
      <xdr:col>16</xdr:col>
      <xdr:colOff>15089</xdr:colOff>
      <xdr:row>36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609600</xdr:colOff>
      <xdr:row>36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4</xdr:col>
      <xdr:colOff>746760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790367</xdr:colOff>
      <xdr:row>21</xdr:row>
      <xdr:rowOff>533</xdr:rowOff>
    </xdr:from>
    <xdr:to>
      <xdr:col>16</xdr:col>
      <xdr:colOff>15089</xdr:colOff>
      <xdr:row>36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609600</xdr:colOff>
      <xdr:row>36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4</xdr:col>
      <xdr:colOff>746760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790367</xdr:colOff>
      <xdr:row>21</xdr:row>
      <xdr:rowOff>533</xdr:rowOff>
    </xdr:from>
    <xdr:to>
      <xdr:col>16</xdr:col>
      <xdr:colOff>15089</xdr:colOff>
      <xdr:row>36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609600</xdr:colOff>
      <xdr:row>36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4</xdr:col>
      <xdr:colOff>746760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790367</xdr:colOff>
      <xdr:row>21</xdr:row>
      <xdr:rowOff>533</xdr:rowOff>
    </xdr:from>
    <xdr:to>
      <xdr:col>16</xdr:col>
      <xdr:colOff>15089</xdr:colOff>
      <xdr:row>36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609600</xdr:colOff>
      <xdr:row>36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4</xdr:col>
      <xdr:colOff>746760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790367</xdr:colOff>
      <xdr:row>21</xdr:row>
      <xdr:rowOff>533</xdr:rowOff>
    </xdr:from>
    <xdr:to>
      <xdr:col>16</xdr:col>
      <xdr:colOff>15089</xdr:colOff>
      <xdr:row>36</xdr:row>
      <xdr:rowOff>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10</xdr:col>
      <xdr:colOff>609600</xdr:colOff>
      <xdr:row>36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4</xdr:col>
      <xdr:colOff>746760</xdr:colOff>
      <xdr:row>36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s_batt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b=7,5V (1D)"/>
      <sheetName val="Feuil1"/>
      <sheetName val="Vb=8,5V"/>
      <sheetName val="Vb=9V"/>
      <sheetName val="Vb=8V"/>
      <sheetName val="Vb=7,5V"/>
    </sheetNames>
    <sheetDataSet>
      <sheetData sheetId="0">
        <row r="1">
          <cell r="D1" t="str">
            <v>Id</v>
          </cell>
        </row>
        <row r="2">
          <cell r="A2">
            <v>5</v>
          </cell>
          <cell r="C2">
            <v>0.38440000000000013</v>
          </cell>
          <cell r="D2">
            <v>9.8000000000000004E-2</v>
          </cell>
        </row>
        <row r="3">
          <cell r="A3">
            <v>4.75</v>
          </cell>
          <cell r="C3">
            <v>0.75690000000000024</v>
          </cell>
          <cell r="D3">
            <v>0.17</v>
          </cell>
        </row>
        <row r="4">
          <cell r="A4">
            <v>4.5</v>
          </cell>
          <cell r="C4">
            <v>1.2544000000000002</v>
          </cell>
          <cell r="D4">
            <v>0.28599999999999998</v>
          </cell>
        </row>
        <row r="5">
          <cell r="A5">
            <v>4.25</v>
          </cell>
          <cell r="C5">
            <v>1.8769000000000002</v>
          </cell>
          <cell r="D5">
            <v>0.434</v>
          </cell>
        </row>
        <row r="6">
          <cell r="A6">
            <v>4</v>
          </cell>
          <cell r="C6">
            <v>2.6244000000000005</v>
          </cell>
          <cell r="D6">
            <v>0.61099999999999999</v>
          </cell>
        </row>
        <row r="7">
          <cell r="A7">
            <v>3.5</v>
          </cell>
          <cell r="C7">
            <v>4.4944000000000006</v>
          </cell>
          <cell r="D7">
            <v>1.06</v>
          </cell>
        </row>
        <row r="8">
          <cell r="A8">
            <v>3</v>
          </cell>
          <cell r="C8">
            <v>6.8644000000000007</v>
          </cell>
          <cell r="D8">
            <v>1.62</v>
          </cell>
        </row>
        <row r="9">
          <cell r="A9">
            <v>2.5</v>
          </cell>
          <cell r="C9">
            <v>9.7344000000000008</v>
          </cell>
          <cell r="D9">
            <v>2.31</v>
          </cell>
        </row>
        <row r="10">
          <cell r="A10">
            <v>2</v>
          </cell>
          <cell r="C10">
            <v>13.1044</v>
          </cell>
          <cell r="D10">
            <v>3.12</v>
          </cell>
        </row>
        <row r="11">
          <cell r="A11">
            <v>1.5</v>
          </cell>
          <cell r="C11">
            <v>16.974399999999999</v>
          </cell>
          <cell r="D11">
            <v>4.04</v>
          </cell>
        </row>
        <row r="12">
          <cell r="A12">
            <v>1</v>
          </cell>
          <cell r="C12">
            <v>21.3444</v>
          </cell>
          <cell r="D12">
            <v>5.08</v>
          </cell>
        </row>
        <row r="13">
          <cell r="A13">
            <v>0.5</v>
          </cell>
          <cell r="C13">
            <v>26.214400000000001</v>
          </cell>
          <cell r="D13">
            <v>6.22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01" workbookViewId="0">
      <selection activeCell="C3" sqref="C3"/>
    </sheetView>
  </sheetViews>
  <sheetFormatPr baseColWidth="10" defaultRowHeight="14.4" x14ac:dyDescent="0.3"/>
  <cols>
    <col min="1" max="1" width="11.5546875" style="1"/>
    <col min="2" max="3" width="22.109375" style="1" customWidth="1"/>
    <col min="4" max="16384" width="11.5546875" style="1"/>
  </cols>
  <sheetData>
    <row r="1" spans="1:10" x14ac:dyDescent="0.3">
      <c r="A1" s="1" t="s">
        <v>2</v>
      </c>
      <c r="B1" s="1" t="s">
        <v>10</v>
      </c>
      <c r="C1" s="1" t="s">
        <v>15</v>
      </c>
      <c r="D1" s="1" t="s">
        <v>1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3</v>
      </c>
      <c r="J1" s="1" t="s">
        <v>4</v>
      </c>
    </row>
    <row r="2" spans="1:10" x14ac:dyDescent="0.3">
      <c r="A2" s="4">
        <v>5</v>
      </c>
      <c r="B2" s="1">
        <f>15-$B$16-$B$17-$B$18-A2</f>
        <v>-9.9999999999997868E-3</v>
      </c>
      <c r="C2" s="1">
        <f>B2*B2</f>
        <v>9.9999999999995736E-5</v>
      </c>
      <c r="D2" s="1">
        <v>0</v>
      </c>
      <c r="E2" s="1">
        <f>C2*$F$16+$F$17</f>
        <v>2.324999999999901E-5</v>
      </c>
      <c r="F2" s="1">
        <f>ABS(D2-E2)</f>
        <v>2.324999999999901E-5</v>
      </c>
      <c r="G2" s="2" t="e">
        <f>F2/D2</f>
        <v>#DIV/0!</v>
      </c>
      <c r="H2" s="1">
        <f>C2*$I$16+$I$17</f>
        <v>2.37092855112141E-5</v>
      </c>
      <c r="I2" s="1">
        <f>ABS(D2-H2)</f>
        <v>2.37092855112141E-5</v>
      </c>
      <c r="J2" s="2" t="e">
        <f>I2/D2</f>
        <v>#DIV/0!</v>
      </c>
    </row>
    <row r="3" spans="1:10" x14ac:dyDescent="0.3">
      <c r="A3" s="4">
        <v>4.75</v>
      </c>
      <c r="B3" s="1">
        <f t="shared" ref="B3:B14" si="0">15-$B$16-$B$17-$B$18-A3</f>
        <v>0.24000000000000021</v>
      </c>
      <c r="C3" s="1">
        <f t="shared" ref="C3:C14" si="1">B3*B3</f>
        <v>5.7600000000000103E-2</v>
      </c>
      <c r="D3" s="1">
        <v>1.4E-2</v>
      </c>
      <c r="E3" s="1">
        <f t="shared" ref="E3:E14" si="2">C3*$F$16+$F$17</f>
        <v>1.3392000000000024E-2</v>
      </c>
      <c r="F3" s="1">
        <f t="shared" ref="F3:F14" si="3">ABS(D3-E3)</f>
        <v>6.0799999999997661E-4</v>
      </c>
      <c r="G3" s="2">
        <f t="shared" ref="G3:G14" si="4">F3/D3</f>
        <v>4.3428571428569755E-2</v>
      </c>
      <c r="H3" s="1">
        <f t="shared" ref="H3:H14" si="5">C3*$I$16+$I$17</f>
        <v>1.3656548454459929E-2</v>
      </c>
      <c r="I3" s="1">
        <f t="shared" ref="I3:I14" si="6">ABS(D3-H3)</f>
        <v>3.4345154554007128E-4</v>
      </c>
      <c r="J3" s="2">
        <f t="shared" ref="J3:J14" si="7">I3/D3</f>
        <v>2.4532253252862235E-2</v>
      </c>
    </row>
    <row r="4" spans="1:10" x14ac:dyDescent="0.3">
      <c r="A4" s="4">
        <v>4.5</v>
      </c>
      <c r="B4" s="1">
        <f t="shared" si="0"/>
        <v>0.49000000000000021</v>
      </c>
      <c r="C4" s="1">
        <f t="shared" si="1"/>
        <v>0.2401000000000002</v>
      </c>
      <c r="D4" s="1">
        <v>5.8999999999999997E-2</v>
      </c>
      <c r="E4" s="1">
        <f t="shared" si="2"/>
        <v>5.5823250000000053E-2</v>
      </c>
      <c r="F4" s="1">
        <f t="shared" si="3"/>
        <v>3.1767499999999435E-3</v>
      </c>
      <c r="G4" s="2">
        <f t="shared" si="4"/>
        <v>5.3843220338982097E-2</v>
      </c>
      <c r="H4" s="1">
        <f t="shared" si="5"/>
        <v>5.6925994512427532E-2</v>
      </c>
      <c r="I4" s="1">
        <f t="shared" si="6"/>
        <v>2.0740054875724653E-3</v>
      </c>
      <c r="J4" s="2">
        <f t="shared" si="7"/>
        <v>3.515263538258416E-2</v>
      </c>
    </row>
    <row r="5" spans="1:10" x14ac:dyDescent="0.3">
      <c r="A5" s="4">
        <v>4.25</v>
      </c>
      <c r="B5" s="1">
        <f t="shared" si="0"/>
        <v>0.74000000000000021</v>
      </c>
      <c r="C5" s="1">
        <f t="shared" si="1"/>
        <v>0.54760000000000031</v>
      </c>
      <c r="D5" s="1">
        <v>0.13400000000000001</v>
      </c>
      <c r="E5" s="1">
        <f t="shared" si="2"/>
        <v>0.12731700000000007</v>
      </c>
      <c r="F5" s="1">
        <f t="shared" si="3"/>
        <v>6.682999999999939E-3</v>
      </c>
      <c r="G5" s="2">
        <f t="shared" si="4"/>
        <v>4.987313432835775E-2</v>
      </c>
      <c r="H5" s="1">
        <f t="shared" si="5"/>
        <v>0.12983204745941401</v>
      </c>
      <c r="I5" s="1">
        <f t="shared" si="6"/>
        <v>4.1679525405859952E-3</v>
      </c>
      <c r="J5" s="2">
        <f t="shared" si="7"/>
        <v>3.1104123437208916E-2</v>
      </c>
    </row>
    <row r="6" spans="1:10" x14ac:dyDescent="0.3">
      <c r="A6" s="4">
        <v>4</v>
      </c>
      <c r="B6" s="1">
        <f t="shared" si="0"/>
        <v>0.99000000000000021</v>
      </c>
      <c r="C6" s="1">
        <f t="shared" si="1"/>
        <v>0.98010000000000042</v>
      </c>
      <c r="D6" s="1">
        <v>0.23899999999999999</v>
      </c>
      <c r="E6" s="1">
        <f t="shared" si="2"/>
        <v>0.22787325000000011</v>
      </c>
      <c r="F6" s="1">
        <f t="shared" si="3"/>
        <v>1.112674999999988E-2</v>
      </c>
      <c r="G6" s="2">
        <f t="shared" si="4"/>
        <v>4.655543933054343E-2</v>
      </c>
      <c r="H6" s="1">
        <f t="shared" si="5"/>
        <v>0.2323747072954194</v>
      </c>
      <c r="I6" s="1">
        <f t="shared" si="6"/>
        <v>6.6252927045805932E-3</v>
      </c>
      <c r="J6" s="2">
        <f t="shared" si="7"/>
        <v>2.7720889977324657E-2</v>
      </c>
    </row>
    <row r="7" spans="1:10" x14ac:dyDescent="0.3">
      <c r="A7" s="4">
        <v>3.5</v>
      </c>
      <c r="B7" s="1">
        <f t="shared" si="0"/>
        <v>1.4900000000000002</v>
      </c>
      <c r="C7" s="1">
        <f t="shared" si="1"/>
        <v>2.2201000000000009</v>
      </c>
      <c r="D7" s="1">
        <v>0.53900000000000003</v>
      </c>
      <c r="E7" s="1">
        <f t="shared" si="2"/>
        <v>0.51617325000000025</v>
      </c>
      <c r="F7" s="1">
        <f t="shared" si="3"/>
        <v>2.2826749999999785E-2</v>
      </c>
      <c r="G7" s="2">
        <f t="shared" si="4"/>
        <v>4.2350185528756558E-2</v>
      </c>
      <c r="H7" s="1">
        <f t="shared" si="5"/>
        <v>0.52636984763448691</v>
      </c>
      <c r="I7" s="1">
        <f t="shared" si="6"/>
        <v>1.2630152365513125E-2</v>
      </c>
      <c r="J7" s="2">
        <f t="shared" si="7"/>
        <v>2.3432564685553107E-2</v>
      </c>
    </row>
    <row r="8" spans="1:10" x14ac:dyDescent="0.3">
      <c r="A8" s="4">
        <v>3</v>
      </c>
      <c r="B8" s="1">
        <f t="shared" si="0"/>
        <v>1.9900000000000002</v>
      </c>
      <c r="C8" s="1">
        <f t="shared" si="1"/>
        <v>3.9601000000000011</v>
      </c>
      <c r="D8" s="1">
        <v>0.96099999999999997</v>
      </c>
      <c r="E8" s="1">
        <f t="shared" si="2"/>
        <v>0.92072325000000033</v>
      </c>
      <c r="F8" s="1">
        <f t="shared" si="3"/>
        <v>4.0276749999999639E-2</v>
      </c>
      <c r="G8" s="2">
        <f t="shared" si="4"/>
        <v>4.1911290322580272E-2</v>
      </c>
      <c r="H8" s="1">
        <f t="shared" si="5"/>
        <v>0.93891141552962987</v>
      </c>
      <c r="I8" s="1">
        <f t="shared" si="6"/>
        <v>2.2088584470370098E-2</v>
      </c>
      <c r="J8" s="2">
        <f t="shared" si="7"/>
        <v>2.2984999448876275E-2</v>
      </c>
    </row>
    <row r="9" spans="1:10" x14ac:dyDescent="0.3">
      <c r="A9" s="4">
        <v>2.5</v>
      </c>
      <c r="B9" s="1">
        <f t="shared" si="0"/>
        <v>2.4900000000000002</v>
      </c>
      <c r="C9" s="1">
        <f t="shared" si="1"/>
        <v>6.2001000000000008</v>
      </c>
      <c r="D9" s="1">
        <v>1.5</v>
      </c>
      <c r="E9" s="1">
        <f t="shared" si="2"/>
        <v>1.4415232500000004</v>
      </c>
      <c r="F9" s="1">
        <f t="shared" si="3"/>
        <v>5.8476749999999633E-2</v>
      </c>
      <c r="G9" s="2">
        <f t="shared" si="4"/>
        <v>3.8984499999999755E-2</v>
      </c>
      <c r="H9" s="1">
        <f t="shared" si="5"/>
        <v>1.4699994109808483</v>
      </c>
      <c r="I9" s="1">
        <f t="shared" si="6"/>
        <v>3.0000589019151702E-2</v>
      </c>
      <c r="J9" s="2">
        <f t="shared" si="7"/>
        <v>2.0000392679434469E-2</v>
      </c>
    </row>
    <row r="10" spans="1:10" x14ac:dyDescent="0.3">
      <c r="A10" s="4">
        <v>2</v>
      </c>
      <c r="B10" s="1">
        <f t="shared" si="0"/>
        <v>2.99</v>
      </c>
      <c r="C10" s="1">
        <f t="shared" si="1"/>
        <v>8.940100000000001</v>
      </c>
      <c r="D10" s="1">
        <v>2.16</v>
      </c>
      <c r="E10" s="1">
        <f t="shared" si="2"/>
        <v>2.0785732500000003</v>
      </c>
      <c r="F10" s="1">
        <f t="shared" si="3"/>
        <v>8.1426749999999881E-2</v>
      </c>
      <c r="G10" s="2">
        <f t="shared" si="4"/>
        <v>3.7697569444444384E-2</v>
      </c>
      <c r="H10" s="1">
        <f t="shared" si="5"/>
        <v>2.1196338339881424</v>
      </c>
      <c r="I10" s="1">
        <f t="shared" si="6"/>
        <v>4.0366166011857718E-2</v>
      </c>
      <c r="J10" s="2">
        <f t="shared" si="7"/>
        <v>1.8688039820304498E-2</v>
      </c>
    </row>
    <row r="11" spans="1:10" x14ac:dyDescent="0.3">
      <c r="A11" s="4">
        <v>1.5</v>
      </c>
      <c r="B11" s="1">
        <f t="shared" si="0"/>
        <v>3.49</v>
      </c>
      <c r="C11" s="1">
        <f t="shared" si="1"/>
        <v>12.180100000000001</v>
      </c>
      <c r="D11" s="1">
        <v>2.95</v>
      </c>
      <c r="E11" s="1">
        <f t="shared" si="2"/>
        <v>2.8318732500000006</v>
      </c>
      <c r="F11" s="1">
        <f t="shared" si="3"/>
        <v>0.11812674999999961</v>
      </c>
      <c r="G11" s="2">
        <f t="shared" si="4"/>
        <v>4.0042966101694784E-2</v>
      </c>
      <c r="H11" s="1">
        <f t="shared" si="5"/>
        <v>2.887814684551512</v>
      </c>
      <c r="I11" s="1">
        <f t="shared" si="6"/>
        <v>6.2185315448488154E-2</v>
      </c>
      <c r="J11" s="2">
        <f t="shared" si="7"/>
        <v>2.1079767948640051E-2</v>
      </c>
    </row>
    <row r="12" spans="1:10" x14ac:dyDescent="0.3">
      <c r="A12" s="4">
        <v>1</v>
      </c>
      <c r="B12" s="1">
        <f t="shared" si="0"/>
        <v>3.99</v>
      </c>
      <c r="C12" s="1">
        <f t="shared" si="1"/>
        <v>15.920100000000001</v>
      </c>
      <c r="D12" s="1">
        <v>3.84</v>
      </c>
      <c r="E12" s="1">
        <f t="shared" si="2"/>
        <v>3.7014232500000004</v>
      </c>
      <c r="F12" s="1">
        <f t="shared" si="3"/>
        <v>0.13857674999999947</v>
      </c>
      <c r="G12" s="2">
        <f t="shared" si="4"/>
        <v>3.6087695312499862E-2</v>
      </c>
      <c r="H12" s="1">
        <f t="shared" si="5"/>
        <v>3.7745419626709573</v>
      </c>
      <c r="I12" s="1">
        <f t="shared" si="6"/>
        <v>6.545803732904254E-2</v>
      </c>
      <c r="J12" s="2">
        <f t="shared" si="7"/>
        <v>1.7046363887771497E-2</v>
      </c>
    </row>
    <row r="13" spans="1:10" x14ac:dyDescent="0.3">
      <c r="A13" s="4">
        <v>0.5</v>
      </c>
      <c r="B13" s="1">
        <f t="shared" si="0"/>
        <v>4.49</v>
      </c>
      <c r="C13" s="1">
        <f t="shared" si="1"/>
        <v>20.160100000000003</v>
      </c>
      <c r="D13" s="1">
        <v>4.8600000000000003</v>
      </c>
      <c r="E13" s="1">
        <f t="shared" si="2"/>
        <v>4.6872232500000006</v>
      </c>
      <c r="F13" s="1">
        <f t="shared" si="3"/>
        <v>0.1727767499999997</v>
      </c>
      <c r="G13" s="2">
        <f t="shared" si="4"/>
        <v>3.5550771604938206E-2</v>
      </c>
      <c r="H13" s="1">
        <f t="shared" si="5"/>
        <v>4.7798156683464788</v>
      </c>
      <c r="I13" s="1">
        <f t="shared" si="6"/>
        <v>8.0184331653521568E-2</v>
      </c>
      <c r="J13" s="2">
        <f t="shared" si="7"/>
        <v>1.6498833673564108E-2</v>
      </c>
    </row>
    <row r="14" spans="1:10" x14ac:dyDescent="0.3">
      <c r="A14" s="4">
        <v>0</v>
      </c>
      <c r="B14" s="1">
        <f t="shared" si="0"/>
        <v>4.99</v>
      </c>
      <c r="C14" s="1">
        <f t="shared" si="1"/>
        <v>24.900100000000002</v>
      </c>
      <c r="D14" s="1">
        <v>5.86</v>
      </c>
      <c r="E14" s="1">
        <f t="shared" si="2"/>
        <v>5.7892732500000008</v>
      </c>
      <c r="F14" s="1">
        <f t="shared" si="3"/>
        <v>7.0726749999999505E-2</v>
      </c>
      <c r="G14" s="2">
        <f t="shared" si="4"/>
        <v>1.2069411262798549E-2</v>
      </c>
      <c r="H14" s="1">
        <f t="shared" si="5"/>
        <v>5.9036358015780745</v>
      </c>
      <c r="I14" s="1">
        <f t="shared" si="6"/>
        <v>4.3635801578074229E-2</v>
      </c>
      <c r="J14" s="2">
        <f t="shared" si="7"/>
        <v>7.4463825218556703E-3</v>
      </c>
    </row>
    <row r="16" spans="1:10" x14ac:dyDescent="0.3">
      <c r="A16" s="1" t="s">
        <v>7</v>
      </c>
      <c r="B16" s="4">
        <f>Config!B4</f>
        <v>0.68</v>
      </c>
      <c r="C16" s="1" t="s">
        <v>18</v>
      </c>
      <c r="E16" s="1" t="s">
        <v>13</v>
      </c>
      <c r="F16" s="3">
        <f>Config!B1</f>
        <v>0.23250000000000001</v>
      </c>
      <c r="H16" s="1" t="s">
        <v>12</v>
      </c>
      <c r="I16" s="3">
        <f>Config!E1</f>
        <v>0.23709285511215111</v>
      </c>
    </row>
    <row r="17" spans="1:9" x14ac:dyDescent="0.3">
      <c r="A17" s="1" t="s">
        <v>8</v>
      </c>
      <c r="B17" s="5">
        <v>7.5</v>
      </c>
      <c r="C17" s="1" t="s">
        <v>18</v>
      </c>
      <c r="E17" s="1" t="s">
        <v>14</v>
      </c>
      <c r="F17" s="3">
        <f>Config!B2</f>
        <v>0</v>
      </c>
      <c r="H17" s="1" t="s">
        <v>11</v>
      </c>
      <c r="I17" s="3">
        <f>Config!E2</f>
        <v>0</v>
      </c>
    </row>
    <row r="18" spans="1:9" x14ac:dyDescent="0.3">
      <c r="A18" s="1" t="s">
        <v>9</v>
      </c>
      <c r="B18" s="4">
        <f>Config!B5</f>
        <v>1.83</v>
      </c>
      <c r="C18" s="1" t="s">
        <v>18</v>
      </c>
    </row>
    <row r="19" spans="1:9" x14ac:dyDescent="0.3">
      <c r="A19" s="1" t="s">
        <v>16</v>
      </c>
      <c r="B19" s="6">
        <f>Config!B6</f>
        <v>10000</v>
      </c>
      <c r="C19" s="1" t="s">
        <v>19</v>
      </c>
    </row>
    <row r="20" spans="1:9" x14ac:dyDescent="0.3">
      <c r="A20" s="1" t="s">
        <v>17</v>
      </c>
      <c r="B20" s="6">
        <f>Config!B7</f>
        <v>10000</v>
      </c>
      <c r="C20" s="1" t="s">
        <v>19</v>
      </c>
    </row>
  </sheetData>
  <conditionalFormatting sqref="G2:G14 J2:J14">
    <cfRule type="cellIs" dxfId="25" priority="1" operator="lessThan">
      <formula>0.05</formula>
    </cfRule>
    <cfRule type="cellIs" dxfId="24" priority="2" operator="greaterThan">
      <formula>0.1</formula>
    </cfRule>
    <cfRule type="cellIs" dxfId="23" priority="3" operator="greaterThan">
      <formula>0.05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01" workbookViewId="0">
      <selection activeCell="G2" sqref="G2"/>
    </sheetView>
  </sheetViews>
  <sheetFormatPr baseColWidth="10" defaultRowHeight="14.4" x14ac:dyDescent="0.3"/>
  <cols>
    <col min="1" max="1" width="11.5546875" style="1"/>
    <col min="2" max="3" width="22.109375" style="1" customWidth="1"/>
    <col min="4" max="16384" width="11.5546875" style="1"/>
  </cols>
  <sheetData>
    <row r="1" spans="1:10" x14ac:dyDescent="0.3">
      <c r="A1" s="1" t="s">
        <v>2</v>
      </c>
      <c r="B1" s="1" t="s">
        <v>10</v>
      </c>
      <c r="C1" s="1" t="s">
        <v>15</v>
      </c>
      <c r="D1" s="1" t="s">
        <v>1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3</v>
      </c>
      <c r="J1" s="1" t="s">
        <v>4</v>
      </c>
    </row>
    <row r="2" spans="1:10" x14ac:dyDescent="0.3">
      <c r="A2" s="4">
        <v>5</v>
      </c>
      <c r="B2" s="1">
        <f>15-$B$16-$B$17-$B$18-A2</f>
        <v>-0.50999999999999979</v>
      </c>
      <c r="C2" s="1">
        <f>B2*B2</f>
        <v>0.26009999999999978</v>
      </c>
      <c r="D2" s="1">
        <v>0</v>
      </c>
      <c r="E2" s="1">
        <f>C2*$F$16+$F$17</f>
        <v>6.0473249999999951E-2</v>
      </c>
      <c r="F2" s="1">
        <f>ABS(D2-E2)</f>
        <v>6.0473249999999951E-2</v>
      </c>
      <c r="G2" s="2" t="e">
        <f>F2/D2</f>
        <v>#DIV/0!</v>
      </c>
      <c r="H2" s="1">
        <f>C2*$I$16+$I$17</f>
        <v>6.1667851614670449E-2</v>
      </c>
      <c r="I2" s="1">
        <f>ABS(D2-H2)</f>
        <v>6.1667851614670449E-2</v>
      </c>
      <c r="J2" s="2" t="e">
        <f>I2/D2</f>
        <v>#DIV/0!</v>
      </c>
    </row>
    <row r="3" spans="1:10" x14ac:dyDescent="0.3">
      <c r="A3" s="4">
        <v>4.75</v>
      </c>
      <c r="B3" s="1">
        <f t="shared" ref="B3:B14" si="0">15-$B$16-$B$17-$B$18-A3</f>
        <v>-0.25999999999999979</v>
      </c>
      <c r="C3" s="1">
        <f t="shared" ref="C3:C14" si="1">B3*B3</f>
        <v>6.7599999999999882E-2</v>
      </c>
      <c r="D3" s="1">
        <v>0</v>
      </c>
      <c r="E3" s="1">
        <f t="shared" ref="E3:E14" si="2">C3*$F$16+$F$17</f>
        <v>1.5716999999999974E-2</v>
      </c>
      <c r="F3" s="1">
        <f t="shared" ref="F3:F14" si="3">ABS(D3-E3)</f>
        <v>1.5716999999999974E-2</v>
      </c>
      <c r="G3" s="2" t="e">
        <f t="shared" ref="G3:G14" si="4">F3/D3</f>
        <v>#DIV/0!</v>
      </c>
      <c r="H3" s="1">
        <f t="shared" ref="H3:H14" si="5">C3*$I$16+$I$17</f>
        <v>1.6027477005581388E-2</v>
      </c>
      <c r="I3" s="1">
        <f t="shared" ref="I3:I14" si="6">ABS(D3-H3)</f>
        <v>1.6027477005581388E-2</v>
      </c>
      <c r="J3" s="2" t="e">
        <f t="shared" ref="J3:J14" si="7">I3/D3</f>
        <v>#DIV/0!</v>
      </c>
    </row>
    <row r="4" spans="1:10" x14ac:dyDescent="0.3">
      <c r="A4" s="4">
        <v>4.5</v>
      </c>
      <c r="B4" s="1">
        <f t="shared" si="0"/>
        <v>-9.9999999999997868E-3</v>
      </c>
      <c r="C4" s="1">
        <f t="shared" si="1"/>
        <v>9.9999999999995736E-5</v>
      </c>
      <c r="D4" s="1">
        <v>0</v>
      </c>
      <c r="E4" s="1">
        <f t="shared" si="2"/>
        <v>2.324999999999901E-5</v>
      </c>
      <c r="F4" s="1">
        <f t="shared" si="3"/>
        <v>2.324999999999901E-5</v>
      </c>
      <c r="G4" s="2" t="e">
        <f t="shared" si="4"/>
        <v>#DIV/0!</v>
      </c>
      <c r="H4" s="1">
        <f t="shared" si="5"/>
        <v>2.37092855112141E-5</v>
      </c>
      <c r="I4" s="1">
        <f t="shared" si="6"/>
        <v>2.37092855112141E-5</v>
      </c>
      <c r="J4" s="2" t="e">
        <f t="shared" si="7"/>
        <v>#DIV/0!</v>
      </c>
    </row>
    <row r="5" spans="1:10" x14ac:dyDescent="0.3">
      <c r="A5" s="4">
        <v>4.25</v>
      </c>
      <c r="B5" s="1">
        <f t="shared" si="0"/>
        <v>0.24000000000000021</v>
      </c>
      <c r="C5" s="1">
        <f t="shared" si="1"/>
        <v>5.7600000000000103E-2</v>
      </c>
      <c r="D5" s="1">
        <v>1.2999999999999999E-2</v>
      </c>
      <c r="E5" s="1">
        <f t="shared" si="2"/>
        <v>1.3392000000000024E-2</v>
      </c>
      <c r="F5" s="1">
        <f t="shared" si="3"/>
        <v>3.9200000000002427E-4</v>
      </c>
      <c r="G5" s="2">
        <f t="shared" si="4"/>
        <v>3.0153846153848023E-2</v>
      </c>
      <c r="H5" s="1">
        <f t="shared" si="5"/>
        <v>1.3656548454459929E-2</v>
      </c>
      <c r="I5" s="1">
        <f t="shared" si="6"/>
        <v>6.5654845445992961E-4</v>
      </c>
      <c r="J5" s="2">
        <f t="shared" si="7"/>
        <v>5.0503727266148435E-2</v>
      </c>
    </row>
    <row r="6" spans="1:10" x14ac:dyDescent="0.3">
      <c r="A6" s="4">
        <v>4</v>
      </c>
      <c r="B6" s="1">
        <f t="shared" si="0"/>
        <v>0.49000000000000021</v>
      </c>
      <c r="C6" s="1">
        <f t="shared" si="1"/>
        <v>0.2401000000000002</v>
      </c>
      <c r="D6" s="1">
        <v>5.7000000000000002E-2</v>
      </c>
      <c r="E6" s="1">
        <f t="shared" si="2"/>
        <v>5.5823250000000053E-2</v>
      </c>
      <c r="F6" s="1">
        <f t="shared" si="3"/>
        <v>1.1767499999999487E-3</v>
      </c>
      <c r="G6" s="2">
        <f t="shared" si="4"/>
        <v>2.0644736842104362E-2</v>
      </c>
      <c r="H6" s="1">
        <f t="shared" si="5"/>
        <v>5.6925994512427532E-2</v>
      </c>
      <c r="I6" s="1">
        <f t="shared" si="6"/>
        <v>7.4005487572470496E-5</v>
      </c>
      <c r="J6" s="2">
        <f t="shared" si="7"/>
        <v>1.2983418872363245E-3</v>
      </c>
    </row>
    <row r="7" spans="1:10" x14ac:dyDescent="0.3">
      <c r="A7" s="4">
        <v>3.5</v>
      </c>
      <c r="B7" s="1">
        <f t="shared" si="0"/>
        <v>0.99000000000000021</v>
      </c>
      <c r="C7" s="1">
        <f t="shared" si="1"/>
        <v>0.98010000000000042</v>
      </c>
      <c r="D7" s="1">
        <v>0.23499999999999999</v>
      </c>
      <c r="E7" s="1">
        <f t="shared" si="2"/>
        <v>0.22787325000000011</v>
      </c>
      <c r="F7" s="1">
        <f t="shared" si="3"/>
        <v>7.1267499999998762E-3</v>
      </c>
      <c r="G7" s="2">
        <f t="shared" si="4"/>
        <v>3.0326595744680326E-2</v>
      </c>
      <c r="H7" s="1">
        <f t="shared" si="5"/>
        <v>0.2323747072954194</v>
      </c>
      <c r="I7" s="1">
        <f t="shared" si="6"/>
        <v>2.6252927045805896E-3</v>
      </c>
      <c r="J7" s="2">
        <f t="shared" si="7"/>
        <v>1.1171458317364212E-2</v>
      </c>
    </row>
    <row r="8" spans="1:10" x14ac:dyDescent="0.3">
      <c r="A8" s="4">
        <v>3</v>
      </c>
      <c r="B8" s="1">
        <f t="shared" si="0"/>
        <v>1.4900000000000002</v>
      </c>
      <c r="C8" s="1">
        <f t="shared" si="1"/>
        <v>2.2201000000000009</v>
      </c>
      <c r="D8" s="1">
        <v>0.53300000000000003</v>
      </c>
      <c r="E8" s="1">
        <f t="shared" si="2"/>
        <v>0.51617325000000025</v>
      </c>
      <c r="F8" s="1">
        <f t="shared" si="3"/>
        <v>1.6826749999999779E-2</v>
      </c>
      <c r="G8" s="2">
        <f t="shared" si="4"/>
        <v>3.1569887429643111E-2</v>
      </c>
      <c r="H8" s="1">
        <f t="shared" si="5"/>
        <v>0.52636984763448691</v>
      </c>
      <c r="I8" s="1">
        <f t="shared" si="6"/>
        <v>6.63015236551312E-3</v>
      </c>
      <c r="J8" s="2">
        <f t="shared" si="7"/>
        <v>1.2439310254246003E-2</v>
      </c>
    </row>
    <row r="9" spans="1:10" x14ac:dyDescent="0.3">
      <c r="A9" s="4">
        <v>2.5</v>
      </c>
      <c r="B9" s="1">
        <f t="shared" si="0"/>
        <v>1.9900000000000002</v>
      </c>
      <c r="C9" s="1">
        <f t="shared" si="1"/>
        <v>3.9601000000000011</v>
      </c>
      <c r="D9" s="1">
        <v>0.95199999999999996</v>
      </c>
      <c r="E9" s="1">
        <f t="shared" si="2"/>
        <v>0.92072325000000033</v>
      </c>
      <c r="F9" s="1">
        <f t="shared" si="3"/>
        <v>3.1276749999999631E-2</v>
      </c>
      <c r="G9" s="2">
        <f t="shared" si="4"/>
        <v>3.2853728991596255E-2</v>
      </c>
      <c r="H9" s="1">
        <f t="shared" si="5"/>
        <v>0.93891141552962987</v>
      </c>
      <c r="I9" s="1">
        <f t="shared" si="6"/>
        <v>1.308858447037009E-2</v>
      </c>
      <c r="J9" s="2">
        <f t="shared" si="7"/>
        <v>1.3748513099128248E-2</v>
      </c>
    </row>
    <row r="10" spans="1:10" x14ac:dyDescent="0.3">
      <c r="A10" s="4">
        <v>2</v>
      </c>
      <c r="B10" s="1">
        <f t="shared" si="0"/>
        <v>2.4900000000000002</v>
      </c>
      <c r="C10" s="1">
        <f t="shared" si="1"/>
        <v>6.2001000000000008</v>
      </c>
      <c r="D10" s="1">
        <v>1.49</v>
      </c>
      <c r="E10" s="1">
        <f t="shared" si="2"/>
        <v>1.4415232500000004</v>
      </c>
      <c r="F10" s="1">
        <f t="shared" si="3"/>
        <v>4.8476749999999624E-2</v>
      </c>
      <c r="G10" s="2">
        <f t="shared" si="4"/>
        <v>3.2534731543623907E-2</v>
      </c>
      <c r="H10" s="1">
        <f t="shared" si="5"/>
        <v>1.4699994109808483</v>
      </c>
      <c r="I10" s="1">
        <f t="shared" si="6"/>
        <v>2.0000589019151693E-2</v>
      </c>
      <c r="J10" s="2">
        <f t="shared" si="7"/>
        <v>1.3423214106813217E-2</v>
      </c>
    </row>
    <row r="11" spans="1:10" x14ac:dyDescent="0.3">
      <c r="A11" s="4">
        <v>1.5</v>
      </c>
      <c r="B11" s="1">
        <f t="shared" si="0"/>
        <v>2.99</v>
      </c>
      <c r="C11" s="1">
        <f t="shared" si="1"/>
        <v>8.940100000000001</v>
      </c>
      <c r="D11" s="1">
        <v>2.15</v>
      </c>
      <c r="E11" s="1">
        <f t="shared" si="2"/>
        <v>2.0785732500000003</v>
      </c>
      <c r="F11" s="1">
        <f t="shared" si="3"/>
        <v>7.142674999999965E-2</v>
      </c>
      <c r="G11" s="2">
        <f t="shared" si="4"/>
        <v>3.3221744186046349E-2</v>
      </c>
      <c r="H11" s="1">
        <f t="shared" si="5"/>
        <v>2.1196338339881424</v>
      </c>
      <c r="I11" s="1">
        <f t="shared" si="6"/>
        <v>3.0366166011857487E-2</v>
      </c>
      <c r="J11" s="2">
        <f t="shared" si="7"/>
        <v>1.4123798145049994E-2</v>
      </c>
    </row>
    <row r="12" spans="1:10" x14ac:dyDescent="0.3">
      <c r="A12" s="4">
        <v>1</v>
      </c>
      <c r="B12" s="1">
        <f t="shared" si="0"/>
        <v>3.49</v>
      </c>
      <c r="C12" s="1">
        <f t="shared" si="1"/>
        <v>12.180100000000001</v>
      </c>
      <c r="D12" s="1">
        <v>2.93</v>
      </c>
      <c r="E12" s="1">
        <f t="shared" si="2"/>
        <v>2.8318732500000006</v>
      </c>
      <c r="F12" s="1">
        <f t="shared" si="3"/>
        <v>9.8126749999999596E-2</v>
      </c>
      <c r="G12" s="2">
        <f t="shared" si="4"/>
        <v>3.3490358361774601E-2</v>
      </c>
      <c r="H12" s="1">
        <f t="shared" si="5"/>
        <v>2.887814684551512</v>
      </c>
      <c r="I12" s="1">
        <f t="shared" si="6"/>
        <v>4.2185315448488137E-2</v>
      </c>
      <c r="J12" s="2">
        <f t="shared" si="7"/>
        <v>1.4397718583101753E-2</v>
      </c>
    </row>
    <row r="13" spans="1:10" x14ac:dyDescent="0.3">
      <c r="A13" s="4">
        <v>0.5</v>
      </c>
      <c r="B13" s="1">
        <f t="shared" si="0"/>
        <v>3.99</v>
      </c>
      <c r="C13" s="1">
        <f t="shared" si="1"/>
        <v>15.920100000000001</v>
      </c>
      <c r="D13" s="1">
        <v>3.82</v>
      </c>
      <c r="E13" s="1">
        <f t="shared" si="2"/>
        <v>3.7014232500000004</v>
      </c>
      <c r="F13" s="1">
        <f t="shared" si="3"/>
        <v>0.11857674999999945</v>
      </c>
      <c r="G13" s="2">
        <f t="shared" si="4"/>
        <v>3.1041034031413471E-2</v>
      </c>
      <c r="H13" s="1">
        <f t="shared" si="5"/>
        <v>3.7745419626709573</v>
      </c>
      <c r="I13" s="1">
        <f t="shared" si="6"/>
        <v>4.5458037329042522E-2</v>
      </c>
      <c r="J13" s="2">
        <f t="shared" si="7"/>
        <v>1.1900009772000661E-2</v>
      </c>
    </row>
    <row r="14" spans="1:10" x14ac:dyDescent="0.3">
      <c r="A14" s="4">
        <v>0</v>
      </c>
      <c r="B14" s="1">
        <f t="shared" si="0"/>
        <v>4.49</v>
      </c>
      <c r="C14" s="1">
        <f t="shared" si="1"/>
        <v>20.160100000000003</v>
      </c>
      <c r="D14" s="1">
        <v>4.71</v>
      </c>
      <c r="E14" s="1">
        <f t="shared" si="2"/>
        <v>4.6872232500000006</v>
      </c>
      <c r="F14" s="1">
        <f t="shared" si="3"/>
        <v>2.2776749999999346E-2</v>
      </c>
      <c r="G14" s="2">
        <f t="shared" si="4"/>
        <v>4.8358280254775683E-3</v>
      </c>
      <c r="H14" s="1">
        <f t="shared" si="5"/>
        <v>4.7798156683464788</v>
      </c>
      <c r="I14" s="1">
        <f t="shared" si="6"/>
        <v>6.9815668346478787E-2</v>
      </c>
      <c r="J14" s="2">
        <f t="shared" si="7"/>
        <v>1.4822859521545391E-2</v>
      </c>
    </row>
    <row r="16" spans="1:10" x14ac:dyDescent="0.3">
      <c r="A16" s="1" t="s">
        <v>7</v>
      </c>
      <c r="B16" s="4">
        <f>Config!B4</f>
        <v>0.68</v>
      </c>
      <c r="C16" s="1" t="s">
        <v>18</v>
      </c>
      <c r="E16" s="1" t="s">
        <v>13</v>
      </c>
      <c r="F16" s="3">
        <f>Config!B1</f>
        <v>0.23250000000000001</v>
      </c>
      <c r="H16" s="1" t="s">
        <v>12</v>
      </c>
      <c r="I16" s="3">
        <f>Config!E1</f>
        <v>0.23709285511215111</v>
      </c>
    </row>
    <row r="17" spans="1:9" x14ac:dyDescent="0.3">
      <c r="A17" s="1" t="s">
        <v>8</v>
      </c>
      <c r="B17" s="5">
        <v>8</v>
      </c>
      <c r="C17" s="1" t="s">
        <v>18</v>
      </c>
      <c r="E17" s="1" t="s">
        <v>14</v>
      </c>
      <c r="F17" s="3">
        <f>Config!B2</f>
        <v>0</v>
      </c>
      <c r="H17" s="1" t="s">
        <v>11</v>
      </c>
      <c r="I17" s="3">
        <f>Config!E2</f>
        <v>0</v>
      </c>
    </row>
    <row r="18" spans="1:9" x14ac:dyDescent="0.3">
      <c r="A18" s="1" t="s">
        <v>9</v>
      </c>
      <c r="B18" s="4">
        <f>Config!B5</f>
        <v>1.83</v>
      </c>
      <c r="C18" s="1" t="s">
        <v>18</v>
      </c>
    </row>
    <row r="19" spans="1:9" x14ac:dyDescent="0.3">
      <c r="A19" s="1" t="s">
        <v>16</v>
      </c>
      <c r="B19" s="6">
        <f>Config!B6</f>
        <v>10000</v>
      </c>
      <c r="C19" s="1" t="s">
        <v>19</v>
      </c>
    </row>
    <row r="20" spans="1:9" x14ac:dyDescent="0.3">
      <c r="A20" s="1" t="s">
        <v>17</v>
      </c>
      <c r="B20" s="6">
        <f>Config!B7</f>
        <v>10000</v>
      </c>
      <c r="C20" s="1" t="s">
        <v>19</v>
      </c>
    </row>
  </sheetData>
  <conditionalFormatting sqref="G2:G14 J2:J14">
    <cfRule type="cellIs" dxfId="22" priority="1" operator="lessThan">
      <formula>0.05</formula>
    </cfRule>
    <cfRule type="cellIs" dxfId="21" priority="2" operator="greaterThan">
      <formula>0.1</formula>
    </cfRule>
    <cfRule type="cellIs" dxfId="20" priority="3" operator="greaterThan">
      <formula>0.05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01" workbookViewId="0">
      <selection activeCell="C18" sqref="C18"/>
    </sheetView>
  </sheetViews>
  <sheetFormatPr baseColWidth="10" defaultRowHeight="14.4" x14ac:dyDescent="0.3"/>
  <cols>
    <col min="1" max="1" width="11.5546875" style="1"/>
    <col min="2" max="3" width="22.109375" style="1" customWidth="1"/>
    <col min="4" max="16384" width="11.5546875" style="1"/>
  </cols>
  <sheetData>
    <row r="1" spans="1:10" x14ac:dyDescent="0.3">
      <c r="A1" s="1" t="s">
        <v>2</v>
      </c>
      <c r="B1" s="1" t="s">
        <v>10</v>
      </c>
      <c r="C1" s="1" t="s">
        <v>15</v>
      </c>
      <c r="D1" s="1" t="s">
        <v>1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3</v>
      </c>
      <c r="J1" s="1" t="s">
        <v>4</v>
      </c>
    </row>
    <row r="2" spans="1:10" x14ac:dyDescent="0.3">
      <c r="A2" s="4">
        <v>5</v>
      </c>
      <c r="B2" s="1">
        <f>15-$B$16-$B$17-$B$18-A2</f>
        <v>-1.0099999999999998</v>
      </c>
      <c r="C2" s="1">
        <f>B2*B2</f>
        <v>1.0200999999999996</v>
      </c>
      <c r="D2" s="1">
        <v>0</v>
      </c>
      <c r="E2" s="1">
        <f>C2*$F$16+$F$17</f>
        <v>0.23717324999999992</v>
      </c>
      <c r="F2" s="1">
        <f>ABS(D2-E2)</f>
        <v>0.23717324999999992</v>
      </c>
      <c r="G2" s="2" t="e">
        <f>F2/D2</f>
        <v>#DIV/0!</v>
      </c>
      <c r="H2" s="1">
        <f>C2*$I$16+$I$17</f>
        <v>0.24185842149990525</v>
      </c>
      <c r="I2" s="1">
        <f>ABS(D2-H2)</f>
        <v>0.24185842149990525</v>
      </c>
      <c r="J2" s="2" t="e">
        <f>I2/D2</f>
        <v>#DIV/0!</v>
      </c>
    </row>
    <row r="3" spans="1:10" x14ac:dyDescent="0.3">
      <c r="A3" s="4">
        <v>4.75</v>
      </c>
      <c r="B3" s="1">
        <f t="shared" ref="B3:B14" si="0">15-$B$16-$B$17-$B$18-A3</f>
        <v>-0.75999999999999979</v>
      </c>
      <c r="C3" s="1">
        <f t="shared" ref="C3:C14" si="1">B3*B3</f>
        <v>0.57759999999999967</v>
      </c>
      <c r="D3" s="1">
        <v>0</v>
      </c>
      <c r="E3" s="1">
        <f t="shared" ref="E3:E14" si="2">C3*$F$16+$F$17</f>
        <v>0.13429199999999994</v>
      </c>
      <c r="F3" s="1">
        <f t="shared" ref="F3:F14" si="3">ABS(D3-E3)</f>
        <v>0.13429199999999994</v>
      </c>
      <c r="G3" s="2" t="e">
        <f t="shared" ref="G3:G14" si="4">F3/D3</f>
        <v>#DIV/0!</v>
      </c>
      <c r="H3" s="1">
        <f t="shared" ref="H3:H14" si="5">C3*$I$16+$I$17</f>
        <v>0.13694483311277841</v>
      </c>
      <c r="I3" s="1">
        <f t="shared" ref="I3:I14" si="6">ABS(D3-H3)</f>
        <v>0.13694483311277841</v>
      </c>
      <c r="J3" s="2" t="e">
        <f t="shared" ref="J3:J14" si="7">I3/D3</f>
        <v>#DIV/0!</v>
      </c>
    </row>
    <row r="4" spans="1:10" x14ac:dyDescent="0.3">
      <c r="A4" s="4">
        <v>4.5</v>
      </c>
      <c r="B4" s="1">
        <f t="shared" si="0"/>
        <v>-0.50999999999999979</v>
      </c>
      <c r="C4" s="1">
        <f t="shared" si="1"/>
        <v>0.26009999999999978</v>
      </c>
      <c r="D4" s="1">
        <v>0</v>
      </c>
      <c r="E4" s="1">
        <f t="shared" si="2"/>
        <v>6.0473249999999951E-2</v>
      </c>
      <c r="F4" s="1">
        <f t="shared" si="3"/>
        <v>6.0473249999999951E-2</v>
      </c>
      <c r="G4" s="2" t="e">
        <f t="shared" si="4"/>
        <v>#DIV/0!</v>
      </c>
      <c r="H4" s="1">
        <f t="shared" si="5"/>
        <v>6.1667851614670449E-2</v>
      </c>
      <c r="I4" s="1">
        <f t="shared" si="6"/>
        <v>6.1667851614670449E-2</v>
      </c>
      <c r="J4" s="2" t="e">
        <f t="shared" si="7"/>
        <v>#DIV/0!</v>
      </c>
    </row>
    <row r="5" spans="1:10" x14ac:dyDescent="0.3">
      <c r="A5" s="4">
        <v>4.25</v>
      </c>
      <c r="B5" s="1">
        <f t="shared" si="0"/>
        <v>-0.25999999999999979</v>
      </c>
      <c r="C5" s="1">
        <f t="shared" si="1"/>
        <v>6.7599999999999882E-2</v>
      </c>
      <c r="D5" s="1">
        <v>0</v>
      </c>
      <c r="E5" s="1">
        <f t="shared" si="2"/>
        <v>1.5716999999999974E-2</v>
      </c>
      <c r="F5" s="1">
        <f t="shared" si="3"/>
        <v>1.5716999999999974E-2</v>
      </c>
      <c r="G5" s="2" t="e">
        <f t="shared" si="4"/>
        <v>#DIV/0!</v>
      </c>
      <c r="H5" s="1">
        <f t="shared" si="5"/>
        <v>1.6027477005581388E-2</v>
      </c>
      <c r="I5" s="1">
        <f t="shared" si="6"/>
        <v>1.6027477005581388E-2</v>
      </c>
      <c r="J5" s="2" t="e">
        <f t="shared" si="7"/>
        <v>#DIV/0!</v>
      </c>
    </row>
    <row r="6" spans="1:10" x14ac:dyDescent="0.3">
      <c r="A6" s="4">
        <v>4</v>
      </c>
      <c r="B6" s="1">
        <f t="shared" si="0"/>
        <v>-9.9999999999997868E-3</v>
      </c>
      <c r="C6" s="1">
        <f t="shared" si="1"/>
        <v>9.9999999999995736E-5</v>
      </c>
      <c r="D6" s="1">
        <v>0</v>
      </c>
      <c r="E6" s="1">
        <f t="shared" si="2"/>
        <v>2.324999999999901E-5</v>
      </c>
      <c r="F6" s="1">
        <f t="shared" si="3"/>
        <v>2.324999999999901E-5</v>
      </c>
      <c r="G6" s="2" t="e">
        <f t="shared" si="4"/>
        <v>#DIV/0!</v>
      </c>
      <c r="H6" s="1">
        <f t="shared" si="5"/>
        <v>2.37092855112141E-5</v>
      </c>
      <c r="I6" s="1">
        <f t="shared" si="6"/>
        <v>2.37092855112141E-5</v>
      </c>
      <c r="J6" s="2" t="e">
        <f t="shared" si="7"/>
        <v>#DIV/0!</v>
      </c>
    </row>
    <row r="7" spans="1:10" x14ac:dyDescent="0.3">
      <c r="A7" s="4">
        <v>3.5</v>
      </c>
      <c r="B7" s="1">
        <f t="shared" si="0"/>
        <v>0.49000000000000021</v>
      </c>
      <c r="C7" s="1">
        <f t="shared" si="1"/>
        <v>0.2401000000000002</v>
      </c>
      <c r="D7" s="1">
        <v>5.5E-2</v>
      </c>
      <c r="E7" s="1">
        <f t="shared" si="2"/>
        <v>5.5823250000000053E-2</v>
      </c>
      <c r="F7" s="1">
        <f t="shared" si="3"/>
        <v>8.2325000000005311E-4</v>
      </c>
      <c r="G7" s="2">
        <f t="shared" si="4"/>
        <v>1.4968181818182784E-2</v>
      </c>
      <c r="H7" s="1">
        <f t="shared" si="5"/>
        <v>5.6925994512427532E-2</v>
      </c>
      <c r="I7" s="1">
        <f t="shared" si="6"/>
        <v>1.9259945124275313E-3</v>
      </c>
      <c r="J7" s="2">
        <f t="shared" si="7"/>
        <v>3.5018082044136929E-2</v>
      </c>
    </row>
    <row r="8" spans="1:10" x14ac:dyDescent="0.3">
      <c r="A8" s="4">
        <v>3</v>
      </c>
      <c r="B8" s="1">
        <f t="shared" si="0"/>
        <v>0.99000000000000021</v>
      </c>
      <c r="C8" s="1">
        <f t="shared" si="1"/>
        <v>0.98010000000000042</v>
      </c>
      <c r="D8" s="1">
        <v>0.23</v>
      </c>
      <c r="E8" s="1">
        <f t="shared" si="2"/>
        <v>0.22787325000000011</v>
      </c>
      <c r="F8" s="1">
        <f t="shared" si="3"/>
        <v>2.1267499999998996E-3</v>
      </c>
      <c r="G8" s="2">
        <f t="shared" si="4"/>
        <v>9.246739130434346E-3</v>
      </c>
      <c r="H8" s="1">
        <f t="shared" si="5"/>
        <v>0.2323747072954194</v>
      </c>
      <c r="I8" s="1">
        <f t="shared" si="6"/>
        <v>2.3747072954193871E-3</v>
      </c>
      <c r="J8" s="2">
        <f t="shared" si="7"/>
        <v>1.0324814327910378E-2</v>
      </c>
    </row>
    <row r="9" spans="1:10" x14ac:dyDescent="0.3">
      <c r="A9" s="4">
        <v>2.5</v>
      </c>
      <c r="B9" s="1">
        <f t="shared" si="0"/>
        <v>1.4900000000000002</v>
      </c>
      <c r="C9" s="1">
        <f t="shared" si="1"/>
        <v>2.2201000000000009</v>
      </c>
      <c r="D9" s="1">
        <v>0.52700000000000002</v>
      </c>
      <c r="E9" s="1">
        <f t="shared" si="2"/>
        <v>0.51617325000000025</v>
      </c>
      <c r="F9" s="1">
        <f t="shared" si="3"/>
        <v>1.0826749999999774E-2</v>
      </c>
      <c r="G9" s="2">
        <f t="shared" si="4"/>
        <v>2.0544117647058394E-2</v>
      </c>
      <c r="H9" s="1">
        <f t="shared" si="5"/>
        <v>0.52636984763448691</v>
      </c>
      <c r="I9" s="1">
        <f t="shared" si="6"/>
        <v>6.3015236551311471E-4</v>
      </c>
      <c r="J9" s="2">
        <f t="shared" si="7"/>
        <v>1.1957350389243163E-3</v>
      </c>
    </row>
    <row r="10" spans="1:10" x14ac:dyDescent="0.3">
      <c r="A10" s="4">
        <v>2</v>
      </c>
      <c r="B10" s="1">
        <f t="shared" si="0"/>
        <v>1.9900000000000002</v>
      </c>
      <c r="C10" s="1">
        <f t="shared" si="1"/>
        <v>3.9601000000000011</v>
      </c>
      <c r="D10" s="1">
        <v>0.94299999999999995</v>
      </c>
      <c r="E10" s="1">
        <f t="shared" si="2"/>
        <v>0.92072325000000033</v>
      </c>
      <c r="F10" s="1">
        <f t="shared" si="3"/>
        <v>2.2276749999999623E-2</v>
      </c>
      <c r="G10" s="2">
        <f t="shared" si="4"/>
        <v>2.3623276776245625E-2</v>
      </c>
      <c r="H10" s="1">
        <f t="shared" si="5"/>
        <v>0.93891141552962987</v>
      </c>
      <c r="I10" s="1">
        <f t="shared" si="6"/>
        <v>4.0885844703700824E-3</v>
      </c>
      <c r="J10" s="2">
        <f t="shared" si="7"/>
        <v>4.3357205412195999E-3</v>
      </c>
    </row>
    <row r="11" spans="1:10" x14ac:dyDescent="0.3">
      <c r="A11" s="4">
        <v>1.5</v>
      </c>
      <c r="B11" s="1">
        <f t="shared" si="0"/>
        <v>2.4900000000000002</v>
      </c>
      <c r="C11" s="1">
        <f t="shared" si="1"/>
        <v>6.2001000000000008</v>
      </c>
      <c r="D11" s="1">
        <v>1.48</v>
      </c>
      <c r="E11" s="1">
        <f t="shared" si="2"/>
        <v>1.4415232500000004</v>
      </c>
      <c r="F11" s="1">
        <f t="shared" si="3"/>
        <v>3.8476749999999615E-2</v>
      </c>
      <c r="G11" s="2">
        <f t="shared" si="4"/>
        <v>2.5997804054053796E-2</v>
      </c>
      <c r="H11" s="1">
        <f t="shared" si="5"/>
        <v>1.4699994109808483</v>
      </c>
      <c r="I11" s="1">
        <f t="shared" si="6"/>
        <v>1.0000589019151684E-2</v>
      </c>
      <c r="J11" s="2">
        <f t="shared" si="7"/>
        <v>6.757154742670057E-3</v>
      </c>
    </row>
    <row r="12" spans="1:10" x14ac:dyDescent="0.3">
      <c r="A12" s="4">
        <v>1</v>
      </c>
      <c r="B12" s="1">
        <f t="shared" si="0"/>
        <v>2.99</v>
      </c>
      <c r="C12" s="1">
        <f t="shared" si="1"/>
        <v>8.940100000000001</v>
      </c>
      <c r="D12" s="1">
        <v>2.13</v>
      </c>
      <c r="E12" s="1">
        <f t="shared" si="2"/>
        <v>2.0785732500000003</v>
      </c>
      <c r="F12" s="1">
        <f t="shared" si="3"/>
        <v>5.1426749999999632E-2</v>
      </c>
      <c r="G12" s="2">
        <f t="shared" si="4"/>
        <v>2.4144014084506872E-2</v>
      </c>
      <c r="H12" s="1">
        <f t="shared" si="5"/>
        <v>2.1196338339881424</v>
      </c>
      <c r="I12" s="1">
        <f t="shared" si="6"/>
        <v>1.0366166011857469E-2</v>
      </c>
      <c r="J12" s="2">
        <f t="shared" si="7"/>
        <v>4.8667446065058543E-3</v>
      </c>
    </row>
    <row r="13" spans="1:10" x14ac:dyDescent="0.3">
      <c r="A13" s="4">
        <v>0.5</v>
      </c>
      <c r="B13" s="1">
        <f t="shared" si="0"/>
        <v>3.49</v>
      </c>
      <c r="C13" s="1">
        <f t="shared" si="1"/>
        <v>12.180100000000001</v>
      </c>
      <c r="D13" s="1">
        <v>2.9</v>
      </c>
      <c r="E13" s="1">
        <f t="shared" si="2"/>
        <v>2.8318732500000006</v>
      </c>
      <c r="F13" s="1">
        <f t="shared" si="3"/>
        <v>6.8126749999999348E-2</v>
      </c>
      <c r="G13" s="2">
        <f t="shared" si="4"/>
        <v>2.3491982758620467E-2</v>
      </c>
      <c r="H13" s="1">
        <f t="shared" si="5"/>
        <v>2.887814684551512</v>
      </c>
      <c r="I13" s="1">
        <f t="shared" si="6"/>
        <v>1.2185315448487888E-2</v>
      </c>
      <c r="J13" s="2">
        <f t="shared" si="7"/>
        <v>4.2018329132716857E-3</v>
      </c>
    </row>
    <row r="14" spans="1:10" x14ac:dyDescent="0.3">
      <c r="A14" s="4">
        <v>0</v>
      </c>
      <c r="B14" s="1">
        <f t="shared" si="0"/>
        <v>3.99</v>
      </c>
      <c r="C14" s="1">
        <f t="shared" si="1"/>
        <v>15.920100000000001</v>
      </c>
      <c r="D14" s="1">
        <v>3.69</v>
      </c>
      <c r="E14" s="1">
        <f t="shared" si="2"/>
        <v>3.7014232500000004</v>
      </c>
      <c r="F14" s="1">
        <f t="shared" si="3"/>
        <v>1.142325000000044E-2</v>
      </c>
      <c r="G14" s="2">
        <f t="shared" si="4"/>
        <v>3.0957317073171927E-3</v>
      </c>
      <c r="H14" s="1">
        <f t="shared" si="5"/>
        <v>3.7745419626709573</v>
      </c>
      <c r="I14" s="1">
        <f t="shared" si="6"/>
        <v>8.4541962670957371E-2</v>
      </c>
      <c r="J14" s="2">
        <f t="shared" si="7"/>
        <v>2.2911100994839395E-2</v>
      </c>
    </row>
    <row r="16" spans="1:10" x14ac:dyDescent="0.3">
      <c r="A16" s="1" t="s">
        <v>7</v>
      </c>
      <c r="B16" s="4">
        <f>Config!B4</f>
        <v>0.68</v>
      </c>
      <c r="C16" s="1" t="s">
        <v>18</v>
      </c>
      <c r="E16" s="1" t="s">
        <v>13</v>
      </c>
      <c r="F16" s="3">
        <f>Config!B1</f>
        <v>0.23250000000000001</v>
      </c>
      <c r="H16" s="1" t="s">
        <v>12</v>
      </c>
      <c r="I16" s="3">
        <f>Config!E1</f>
        <v>0.23709285511215111</v>
      </c>
    </row>
    <row r="17" spans="1:9" x14ac:dyDescent="0.3">
      <c r="A17" s="1" t="s">
        <v>8</v>
      </c>
      <c r="B17" s="5">
        <v>8.5</v>
      </c>
      <c r="C17" s="1" t="s">
        <v>18</v>
      </c>
      <c r="E17" s="1" t="s">
        <v>14</v>
      </c>
      <c r="F17" s="3">
        <f>Config!B2</f>
        <v>0</v>
      </c>
      <c r="H17" s="1" t="s">
        <v>11</v>
      </c>
      <c r="I17" s="3">
        <f>Config!E2</f>
        <v>0</v>
      </c>
    </row>
    <row r="18" spans="1:9" x14ac:dyDescent="0.3">
      <c r="A18" s="1" t="s">
        <v>9</v>
      </c>
      <c r="B18" s="4">
        <f>Config!B5</f>
        <v>1.83</v>
      </c>
      <c r="C18" s="1" t="s">
        <v>18</v>
      </c>
    </row>
    <row r="19" spans="1:9" x14ac:dyDescent="0.3">
      <c r="A19" s="1" t="s">
        <v>16</v>
      </c>
      <c r="B19" s="6">
        <f>Config!B6</f>
        <v>10000</v>
      </c>
      <c r="C19" s="1" t="s">
        <v>19</v>
      </c>
    </row>
    <row r="20" spans="1:9" x14ac:dyDescent="0.3">
      <c r="A20" s="1" t="s">
        <v>17</v>
      </c>
      <c r="B20" s="6">
        <f>Config!B7</f>
        <v>10000</v>
      </c>
      <c r="C20" s="1" t="s">
        <v>19</v>
      </c>
    </row>
  </sheetData>
  <conditionalFormatting sqref="G2:G14 J2:J14">
    <cfRule type="cellIs" dxfId="19" priority="1" operator="lessThan">
      <formula>0.05</formula>
    </cfRule>
    <cfRule type="cellIs" dxfId="18" priority="2" operator="greaterThan">
      <formula>0.1</formula>
    </cfRule>
    <cfRule type="cellIs" dxfId="17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01" workbookViewId="0">
      <selection activeCell="E9" sqref="E9"/>
    </sheetView>
  </sheetViews>
  <sheetFormatPr baseColWidth="10" defaultRowHeight="14.4" x14ac:dyDescent="0.3"/>
  <cols>
    <col min="1" max="1" width="11.5546875" style="1"/>
    <col min="2" max="3" width="22.109375" style="1" customWidth="1"/>
    <col min="4" max="16384" width="11.5546875" style="1"/>
  </cols>
  <sheetData>
    <row r="1" spans="1:10" x14ac:dyDescent="0.3">
      <c r="A1" s="1" t="s">
        <v>2</v>
      </c>
      <c r="B1" s="1" t="s">
        <v>10</v>
      </c>
      <c r="C1" s="1" t="s">
        <v>15</v>
      </c>
      <c r="D1" s="1" t="s">
        <v>1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3</v>
      </c>
      <c r="J1" s="1" t="s">
        <v>4</v>
      </c>
    </row>
    <row r="2" spans="1:10" x14ac:dyDescent="0.3">
      <c r="A2" s="4">
        <v>5</v>
      </c>
      <c r="B2" s="1">
        <f>15-$B$16-$B$17-$B$18-A2</f>
        <v>-1.5099999999999998</v>
      </c>
      <c r="C2" s="1">
        <f>B2*B2</f>
        <v>2.2800999999999996</v>
      </c>
      <c r="D2" s="1">
        <v>0</v>
      </c>
      <c r="E2" s="1">
        <f>C2*$F$16+$F$17</f>
        <v>0.53012324999999993</v>
      </c>
      <c r="F2" s="1">
        <f>ABS(D2-E2)</f>
        <v>0.53012324999999993</v>
      </c>
      <c r="G2" s="2" t="e">
        <f>F2/D2</f>
        <v>#DIV/0!</v>
      </c>
      <c r="H2" s="1">
        <f>C2*$I$16+$I$17</f>
        <v>0.54059541894121566</v>
      </c>
      <c r="I2" s="1">
        <f>ABS(D2-H2)</f>
        <v>0.54059541894121566</v>
      </c>
      <c r="J2" s="2" t="e">
        <f>I2/D2</f>
        <v>#DIV/0!</v>
      </c>
    </row>
    <row r="3" spans="1:10" x14ac:dyDescent="0.3">
      <c r="A3" s="4">
        <v>4.75</v>
      </c>
      <c r="B3" s="1">
        <f t="shared" ref="B3:B14" si="0">15-$B$16-$B$17-$B$18-A3</f>
        <v>-1.2599999999999998</v>
      </c>
      <c r="C3" s="1">
        <f t="shared" ref="C3:C14" si="1">B3*B3</f>
        <v>1.5875999999999995</v>
      </c>
      <c r="D3" s="1">
        <v>0</v>
      </c>
      <c r="E3" s="1">
        <f t="shared" ref="E3:E14" si="2">C3*$F$16+$F$17</f>
        <v>0.36911699999999992</v>
      </c>
      <c r="F3" s="1">
        <f t="shared" ref="F3:F14" si="3">ABS(D3-E3)</f>
        <v>0.36911699999999992</v>
      </c>
      <c r="G3" s="2" t="e">
        <f t="shared" ref="G3:G14" si="4">F3/D3</f>
        <v>#DIV/0!</v>
      </c>
      <c r="H3" s="1">
        <f t="shared" ref="H3:H14" si="5">C3*$I$16+$I$17</f>
        <v>0.37640861677605097</v>
      </c>
      <c r="I3" s="1">
        <f t="shared" ref="I3:I14" si="6">ABS(D3-H3)</f>
        <v>0.37640861677605097</v>
      </c>
      <c r="J3" s="2" t="e">
        <f t="shared" ref="J3:J14" si="7">I3/D3</f>
        <v>#DIV/0!</v>
      </c>
    </row>
    <row r="4" spans="1:10" x14ac:dyDescent="0.3">
      <c r="A4" s="4">
        <v>4.5</v>
      </c>
      <c r="B4" s="1">
        <f t="shared" si="0"/>
        <v>-1.0099999999999998</v>
      </c>
      <c r="C4" s="1">
        <f t="shared" si="1"/>
        <v>1.0200999999999996</v>
      </c>
      <c r="D4" s="1">
        <v>0</v>
      </c>
      <c r="E4" s="1">
        <f t="shared" si="2"/>
        <v>0.23717324999999992</v>
      </c>
      <c r="F4" s="1">
        <f t="shared" si="3"/>
        <v>0.23717324999999992</v>
      </c>
      <c r="G4" s="2" t="e">
        <f t="shared" si="4"/>
        <v>#DIV/0!</v>
      </c>
      <c r="H4" s="1">
        <f t="shared" si="5"/>
        <v>0.24185842149990525</v>
      </c>
      <c r="I4" s="1">
        <f t="shared" si="6"/>
        <v>0.24185842149990525</v>
      </c>
      <c r="J4" s="2" t="e">
        <f t="shared" si="7"/>
        <v>#DIV/0!</v>
      </c>
    </row>
    <row r="5" spans="1:10" x14ac:dyDescent="0.3">
      <c r="A5" s="4">
        <v>4.25</v>
      </c>
      <c r="B5" s="1">
        <f t="shared" si="0"/>
        <v>-0.75999999999999979</v>
      </c>
      <c r="C5" s="1">
        <f t="shared" si="1"/>
        <v>0.57759999999999967</v>
      </c>
      <c r="D5" s="1">
        <v>0</v>
      </c>
      <c r="E5" s="1">
        <f t="shared" si="2"/>
        <v>0.13429199999999994</v>
      </c>
      <c r="F5" s="1">
        <f t="shared" si="3"/>
        <v>0.13429199999999994</v>
      </c>
      <c r="G5" s="2" t="e">
        <f t="shared" si="4"/>
        <v>#DIV/0!</v>
      </c>
      <c r="H5" s="1">
        <f t="shared" si="5"/>
        <v>0.13694483311277841</v>
      </c>
      <c r="I5" s="1">
        <f t="shared" si="6"/>
        <v>0.13694483311277841</v>
      </c>
      <c r="J5" s="2" t="e">
        <f t="shared" si="7"/>
        <v>#DIV/0!</v>
      </c>
    </row>
    <row r="6" spans="1:10" x14ac:dyDescent="0.3">
      <c r="A6" s="4">
        <v>4</v>
      </c>
      <c r="B6" s="1">
        <f t="shared" si="0"/>
        <v>-0.50999999999999979</v>
      </c>
      <c r="C6" s="1">
        <f t="shared" si="1"/>
        <v>0.26009999999999978</v>
      </c>
      <c r="D6" s="1">
        <v>0</v>
      </c>
      <c r="E6" s="1">
        <f t="shared" si="2"/>
        <v>6.0473249999999951E-2</v>
      </c>
      <c r="F6" s="1">
        <f t="shared" si="3"/>
        <v>6.0473249999999951E-2</v>
      </c>
      <c r="G6" s="2" t="e">
        <f t="shared" si="4"/>
        <v>#DIV/0!</v>
      </c>
      <c r="H6" s="1">
        <f t="shared" si="5"/>
        <v>6.1667851614670449E-2</v>
      </c>
      <c r="I6" s="1">
        <f t="shared" si="6"/>
        <v>6.1667851614670449E-2</v>
      </c>
      <c r="J6" s="2" t="e">
        <f t="shared" si="7"/>
        <v>#DIV/0!</v>
      </c>
    </row>
    <row r="7" spans="1:10" x14ac:dyDescent="0.3">
      <c r="A7" s="4">
        <v>3.5</v>
      </c>
      <c r="B7" s="1">
        <f t="shared" si="0"/>
        <v>-9.9999999999997868E-3</v>
      </c>
      <c r="C7" s="1">
        <f t="shared" si="1"/>
        <v>9.9999999999995736E-5</v>
      </c>
      <c r="D7" s="1">
        <v>0</v>
      </c>
      <c r="E7" s="1">
        <f t="shared" si="2"/>
        <v>2.324999999999901E-5</v>
      </c>
      <c r="F7" s="1">
        <f t="shared" si="3"/>
        <v>2.324999999999901E-5</v>
      </c>
      <c r="G7" s="2" t="e">
        <f t="shared" si="4"/>
        <v>#DIV/0!</v>
      </c>
      <c r="H7" s="1">
        <f t="shared" si="5"/>
        <v>2.37092855112141E-5</v>
      </c>
      <c r="I7" s="1">
        <f t="shared" si="6"/>
        <v>2.37092855112141E-5</v>
      </c>
      <c r="J7" s="2" t="e">
        <f t="shared" si="7"/>
        <v>#DIV/0!</v>
      </c>
    </row>
    <row r="8" spans="1:10" x14ac:dyDescent="0.3">
      <c r="A8" s="4">
        <v>3</v>
      </c>
      <c r="B8" s="1">
        <f t="shared" si="0"/>
        <v>0.49000000000000021</v>
      </c>
      <c r="C8" s="1">
        <f t="shared" si="1"/>
        <v>0.2401000000000002</v>
      </c>
      <c r="D8" s="1">
        <v>5.2999999999999999E-2</v>
      </c>
      <c r="E8" s="1">
        <f t="shared" si="2"/>
        <v>5.5823250000000053E-2</v>
      </c>
      <c r="F8" s="1">
        <f t="shared" si="3"/>
        <v>2.8232500000000549E-3</v>
      </c>
      <c r="G8" s="2">
        <f t="shared" si="4"/>
        <v>5.3268867924529339E-2</v>
      </c>
      <c r="H8" s="1">
        <f t="shared" si="5"/>
        <v>5.6925994512427532E-2</v>
      </c>
      <c r="I8" s="1">
        <f t="shared" si="6"/>
        <v>3.9259945124275331E-3</v>
      </c>
      <c r="J8" s="2">
        <f t="shared" si="7"/>
        <v>7.4075368159010058E-2</v>
      </c>
    </row>
    <row r="9" spans="1:10" x14ac:dyDescent="0.3">
      <c r="A9" s="4">
        <v>2.5</v>
      </c>
      <c r="B9" s="1">
        <f t="shared" si="0"/>
        <v>0.99000000000000021</v>
      </c>
      <c r="C9" s="1">
        <f t="shared" si="1"/>
        <v>0.98010000000000042</v>
      </c>
      <c r="D9" s="1">
        <v>0.22600000000000001</v>
      </c>
      <c r="E9" s="1">
        <f t="shared" si="2"/>
        <v>0.22787325000000011</v>
      </c>
      <c r="F9" s="1">
        <f t="shared" si="3"/>
        <v>1.873250000000104E-3</v>
      </c>
      <c r="G9" s="2">
        <f t="shared" si="4"/>
        <v>8.2887168141597516E-3</v>
      </c>
      <c r="H9" s="1">
        <f t="shared" si="5"/>
        <v>0.2323747072954194</v>
      </c>
      <c r="I9" s="1">
        <f t="shared" si="6"/>
        <v>6.3747072954193906E-3</v>
      </c>
      <c r="J9" s="2">
        <f t="shared" si="7"/>
        <v>2.8206669448758364E-2</v>
      </c>
    </row>
    <row r="10" spans="1:10" x14ac:dyDescent="0.3">
      <c r="A10" s="4">
        <v>2</v>
      </c>
      <c r="B10" s="1">
        <f t="shared" si="0"/>
        <v>1.4900000000000002</v>
      </c>
      <c r="C10" s="1">
        <f t="shared" si="1"/>
        <v>2.2201000000000009</v>
      </c>
      <c r="D10" s="1">
        <v>0.52</v>
      </c>
      <c r="E10" s="1">
        <f t="shared" si="2"/>
        <v>0.51617325000000025</v>
      </c>
      <c r="F10" s="1">
        <f t="shared" si="3"/>
        <v>3.8267499999997678E-3</v>
      </c>
      <c r="G10" s="2">
        <f t="shared" si="4"/>
        <v>7.3591346153841688E-3</v>
      </c>
      <c r="H10" s="1">
        <f t="shared" si="5"/>
        <v>0.52636984763448691</v>
      </c>
      <c r="I10" s="1">
        <f t="shared" si="6"/>
        <v>6.3698476344868915E-3</v>
      </c>
      <c r="J10" s="2">
        <f t="shared" si="7"/>
        <v>1.2249706989397868E-2</v>
      </c>
    </row>
    <row r="11" spans="1:10" x14ac:dyDescent="0.3">
      <c r="A11" s="4">
        <v>1.5</v>
      </c>
      <c r="B11" s="1">
        <f t="shared" si="0"/>
        <v>1.9900000000000002</v>
      </c>
      <c r="C11" s="1">
        <f t="shared" si="1"/>
        <v>3.9601000000000011</v>
      </c>
      <c r="D11" s="1">
        <v>0.93300000000000005</v>
      </c>
      <c r="E11" s="1">
        <f t="shared" si="2"/>
        <v>0.92072325000000033</v>
      </c>
      <c r="F11" s="1">
        <f t="shared" si="3"/>
        <v>1.2276749999999725E-2</v>
      </c>
      <c r="G11" s="2">
        <f t="shared" si="4"/>
        <v>1.3158360128617068E-2</v>
      </c>
      <c r="H11" s="1">
        <f t="shared" si="5"/>
        <v>0.93891141552962987</v>
      </c>
      <c r="I11" s="1">
        <f t="shared" si="6"/>
        <v>5.9114155296298154E-3</v>
      </c>
      <c r="J11" s="2">
        <f t="shared" si="7"/>
        <v>6.3359223254338855E-3</v>
      </c>
    </row>
    <row r="12" spans="1:10" x14ac:dyDescent="0.3">
      <c r="A12" s="4">
        <v>1</v>
      </c>
      <c r="B12" s="1">
        <f t="shared" si="0"/>
        <v>2.4900000000000002</v>
      </c>
      <c r="C12" s="1">
        <f t="shared" si="1"/>
        <v>6.2001000000000008</v>
      </c>
      <c r="D12" s="1">
        <v>1.47</v>
      </c>
      <c r="E12" s="1">
        <f t="shared" si="2"/>
        <v>1.4415232500000004</v>
      </c>
      <c r="F12" s="1">
        <f t="shared" si="3"/>
        <v>2.8476749999999607E-2</v>
      </c>
      <c r="G12" s="2">
        <f t="shared" si="4"/>
        <v>1.9371938775509936E-2</v>
      </c>
      <c r="H12" s="1">
        <f t="shared" si="5"/>
        <v>1.4699994109808483</v>
      </c>
      <c r="I12" s="1">
        <f t="shared" si="6"/>
        <v>5.8901915167552943E-7</v>
      </c>
      <c r="J12" s="2">
        <f t="shared" si="7"/>
        <v>4.0069330045954383E-7</v>
      </c>
    </row>
    <row r="13" spans="1:10" x14ac:dyDescent="0.3">
      <c r="A13" s="4">
        <v>0.5</v>
      </c>
      <c r="B13" s="1">
        <f t="shared" si="0"/>
        <v>2.99</v>
      </c>
      <c r="C13" s="1">
        <f t="shared" si="1"/>
        <v>8.940100000000001</v>
      </c>
      <c r="D13" s="1">
        <v>2.11</v>
      </c>
      <c r="E13" s="1">
        <f t="shared" si="2"/>
        <v>2.0785732500000003</v>
      </c>
      <c r="F13" s="1">
        <f t="shared" si="3"/>
        <v>3.1426749999999615E-2</v>
      </c>
      <c r="G13" s="2">
        <f t="shared" si="4"/>
        <v>1.4894194312796026E-2</v>
      </c>
      <c r="H13" s="1">
        <f t="shared" si="5"/>
        <v>2.1196338339881424</v>
      </c>
      <c r="I13" s="1">
        <f t="shared" si="6"/>
        <v>9.6338339881425483E-3</v>
      </c>
      <c r="J13" s="2">
        <f t="shared" si="7"/>
        <v>4.5657980986457576E-3</v>
      </c>
    </row>
    <row r="14" spans="1:10" x14ac:dyDescent="0.3">
      <c r="A14" s="4">
        <v>0</v>
      </c>
      <c r="B14" s="1">
        <f t="shared" si="0"/>
        <v>3.49</v>
      </c>
      <c r="C14" s="1">
        <f t="shared" si="1"/>
        <v>12.180100000000001</v>
      </c>
      <c r="D14" s="1">
        <v>2.79</v>
      </c>
      <c r="E14" s="1">
        <f t="shared" si="2"/>
        <v>2.8318732500000006</v>
      </c>
      <c r="F14" s="1">
        <f t="shared" si="3"/>
        <v>4.1873250000000528E-2</v>
      </c>
      <c r="G14" s="2">
        <f t="shared" si="4"/>
        <v>1.5008333333333523E-2</v>
      </c>
      <c r="H14" s="1">
        <f t="shared" si="5"/>
        <v>2.887814684551512</v>
      </c>
      <c r="I14" s="1">
        <f t="shared" si="6"/>
        <v>9.7814684551511988E-2</v>
      </c>
      <c r="J14" s="2">
        <f t="shared" si="7"/>
        <v>3.5059026720972039E-2</v>
      </c>
    </row>
    <row r="16" spans="1:10" x14ac:dyDescent="0.3">
      <c r="A16" s="1" t="s">
        <v>7</v>
      </c>
      <c r="B16" s="4">
        <f>Config!B4</f>
        <v>0.68</v>
      </c>
      <c r="C16" s="1" t="s">
        <v>18</v>
      </c>
      <c r="E16" s="1" t="s">
        <v>13</v>
      </c>
      <c r="F16" s="3">
        <f>Config!B1</f>
        <v>0.23250000000000001</v>
      </c>
      <c r="H16" s="1" t="s">
        <v>12</v>
      </c>
      <c r="I16" s="3">
        <f>Config!E1</f>
        <v>0.23709285511215111</v>
      </c>
    </row>
    <row r="17" spans="1:9" x14ac:dyDescent="0.3">
      <c r="A17" s="1" t="s">
        <v>8</v>
      </c>
      <c r="B17" s="5">
        <v>9</v>
      </c>
      <c r="C17" s="1" t="s">
        <v>18</v>
      </c>
      <c r="E17" s="1" t="s">
        <v>14</v>
      </c>
      <c r="F17" s="3">
        <f>Config!B2</f>
        <v>0</v>
      </c>
      <c r="H17" s="1" t="s">
        <v>11</v>
      </c>
      <c r="I17" s="3">
        <f>Config!E2</f>
        <v>0</v>
      </c>
    </row>
    <row r="18" spans="1:9" x14ac:dyDescent="0.3">
      <c r="A18" s="1" t="s">
        <v>9</v>
      </c>
      <c r="B18" s="4">
        <f>Config!B5</f>
        <v>1.83</v>
      </c>
      <c r="C18" s="1" t="s">
        <v>18</v>
      </c>
    </row>
    <row r="19" spans="1:9" x14ac:dyDescent="0.3">
      <c r="A19" s="1" t="s">
        <v>16</v>
      </c>
      <c r="B19" s="6">
        <f>Config!B6</f>
        <v>10000</v>
      </c>
      <c r="C19" s="1" t="s">
        <v>19</v>
      </c>
    </row>
    <row r="20" spans="1:9" x14ac:dyDescent="0.3">
      <c r="A20" s="1" t="s">
        <v>17</v>
      </c>
      <c r="B20" s="6">
        <f>Config!B7</f>
        <v>10000</v>
      </c>
      <c r="C20" s="1" t="s">
        <v>19</v>
      </c>
    </row>
  </sheetData>
  <conditionalFormatting sqref="G2:G14 J2:J14">
    <cfRule type="cellIs" dxfId="16" priority="1" operator="lessThan">
      <formula>0.05</formula>
    </cfRule>
    <cfRule type="cellIs" dxfId="15" priority="2" operator="greaterThan">
      <formula>0.1</formula>
    </cfRule>
    <cfRule type="cellIs" dxfId="14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01" workbookViewId="0">
      <selection activeCell="B18" sqref="B18"/>
    </sheetView>
  </sheetViews>
  <sheetFormatPr baseColWidth="10" defaultRowHeight="14.4" x14ac:dyDescent="0.3"/>
  <cols>
    <col min="1" max="1" width="11.5546875" style="1"/>
    <col min="2" max="3" width="22.109375" style="1" customWidth="1"/>
    <col min="4" max="16384" width="11.5546875" style="1"/>
  </cols>
  <sheetData>
    <row r="1" spans="1:10" x14ac:dyDescent="0.3">
      <c r="A1" s="1" t="s">
        <v>2</v>
      </c>
      <c r="B1" s="1" t="s">
        <v>10</v>
      </c>
      <c r="C1" s="1" t="s">
        <v>15</v>
      </c>
      <c r="D1" s="1" t="s">
        <v>1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3</v>
      </c>
      <c r="J1" s="1" t="s">
        <v>4</v>
      </c>
    </row>
    <row r="2" spans="1:10" x14ac:dyDescent="0.3">
      <c r="A2" s="4">
        <v>5</v>
      </c>
      <c r="B2" s="1">
        <f>15-$B$16-$B$17-$B$18-A2</f>
        <v>-2.0099999999999998</v>
      </c>
      <c r="C2" s="1">
        <f>B2*B2</f>
        <v>4.0400999999999989</v>
      </c>
      <c r="D2" s="1">
        <v>0</v>
      </c>
      <c r="E2" s="1">
        <f>C2*$F$16+$F$17</f>
        <v>0.93932324999999983</v>
      </c>
      <c r="F2" s="1">
        <f>ABS(D2-E2)</f>
        <v>0.93932324999999983</v>
      </c>
      <c r="G2" s="2" t="e">
        <f>F2/D2</f>
        <v>#DIV/0!</v>
      </c>
      <c r="H2" s="1">
        <f>C2*$I$16+$I$17</f>
        <v>0.95787884393860145</v>
      </c>
      <c r="I2" s="1">
        <f>ABS(D2-H2)</f>
        <v>0.95787884393860145</v>
      </c>
      <c r="J2" s="2" t="e">
        <f>I2/D2</f>
        <v>#DIV/0!</v>
      </c>
    </row>
    <row r="3" spans="1:10" x14ac:dyDescent="0.3">
      <c r="A3" s="4">
        <v>4.75</v>
      </c>
      <c r="B3" s="1">
        <f t="shared" ref="B3:B14" si="0">15-$B$16-$B$17-$B$18-A3</f>
        <v>-1.7599999999999998</v>
      </c>
      <c r="C3" s="1">
        <f t="shared" ref="C3:C14" si="1">B3*B3</f>
        <v>3.0975999999999995</v>
      </c>
      <c r="D3" s="1">
        <v>0</v>
      </c>
      <c r="E3" s="1">
        <f t="shared" ref="E3:E14" si="2">C3*$F$16+$F$17</f>
        <v>0.72019199999999994</v>
      </c>
      <c r="F3" s="1">
        <f t="shared" ref="F3:F14" si="3">ABS(D3-E3)</f>
        <v>0.72019199999999994</v>
      </c>
      <c r="G3" s="2" t="e">
        <f t="shared" ref="G3:G14" si="4">F3/D3</f>
        <v>#DIV/0!</v>
      </c>
      <c r="H3" s="1">
        <f t="shared" ref="H3:H14" si="5">C3*$I$16+$I$17</f>
        <v>0.73441882799539915</v>
      </c>
      <c r="I3" s="1">
        <f t="shared" ref="I3:I14" si="6">ABS(D3-H3)</f>
        <v>0.73441882799539915</v>
      </c>
      <c r="J3" s="2" t="e">
        <f t="shared" ref="J3:J14" si="7">I3/D3</f>
        <v>#DIV/0!</v>
      </c>
    </row>
    <row r="4" spans="1:10" x14ac:dyDescent="0.3">
      <c r="A4" s="4">
        <v>4.5</v>
      </c>
      <c r="B4" s="1">
        <f t="shared" si="0"/>
        <v>-1.5099999999999998</v>
      </c>
      <c r="C4" s="1">
        <f t="shared" si="1"/>
        <v>2.2800999999999996</v>
      </c>
      <c r="D4" s="1">
        <v>0</v>
      </c>
      <c r="E4" s="1">
        <f t="shared" si="2"/>
        <v>0.53012324999999993</v>
      </c>
      <c r="F4" s="1">
        <f t="shared" si="3"/>
        <v>0.53012324999999993</v>
      </c>
      <c r="G4" s="2" t="e">
        <f t="shared" si="4"/>
        <v>#DIV/0!</v>
      </c>
      <c r="H4" s="1">
        <f t="shared" si="5"/>
        <v>0.54059541894121566</v>
      </c>
      <c r="I4" s="1">
        <f t="shared" si="6"/>
        <v>0.54059541894121566</v>
      </c>
      <c r="J4" s="2" t="e">
        <f t="shared" si="7"/>
        <v>#DIV/0!</v>
      </c>
    </row>
    <row r="5" spans="1:10" x14ac:dyDescent="0.3">
      <c r="A5" s="4">
        <v>4.25</v>
      </c>
      <c r="B5" s="1">
        <f t="shared" si="0"/>
        <v>-1.2599999999999998</v>
      </c>
      <c r="C5" s="1">
        <f t="shared" si="1"/>
        <v>1.5875999999999995</v>
      </c>
      <c r="D5" s="1">
        <v>0</v>
      </c>
      <c r="E5" s="1">
        <f t="shared" si="2"/>
        <v>0.36911699999999992</v>
      </c>
      <c r="F5" s="1">
        <f t="shared" si="3"/>
        <v>0.36911699999999992</v>
      </c>
      <c r="G5" s="2" t="e">
        <f t="shared" si="4"/>
        <v>#DIV/0!</v>
      </c>
      <c r="H5" s="1">
        <f t="shared" si="5"/>
        <v>0.37640861677605097</v>
      </c>
      <c r="I5" s="1">
        <f t="shared" si="6"/>
        <v>0.37640861677605097</v>
      </c>
      <c r="J5" s="2" t="e">
        <f t="shared" si="7"/>
        <v>#DIV/0!</v>
      </c>
    </row>
    <row r="6" spans="1:10" x14ac:dyDescent="0.3">
      <c r="A6" s="4">
        <v>4</v>
      </c>
      <c r="B6" s="1">
        <f t="shared" si="0"/>
        <v>-1.0099999999999998</v>
      </c>
      <c r="C6" s="1">
        <f t="shared" si="1"/>
        <v>1.0200999999999996</v>
      </c>
      <c r="D6" s="1">
        <v>0</v>
      </c>
      <c r="E6" s="1">
        <f t="shared" si="2"/>
        <v>0.23717324999999992</v>
      </c>
      <c r="F6" s="1">
        <f t="shared" si="3"/>
        <v>0.23717324999999992</v>
      </c>
      <c r="G6" s="2" t="e">
        <f t="shared" si="4"/>
        <v>#DIV/0!</v>
      </c>
      <c r="H6" s="1">
        <f t="shared" si="5"/>
        <v>0.24185842149990525</v>
      </c>
      <c r="I6" s="1">
        <f t="shared" si="6"/>
        <v>0.24185842149990525</v>
      </c>
      <c r="J6" s="2" t="e">
        <f t="shared" si="7"/>
        <v>#DIV/0!</v>
      </c>
    </row>
    <row r="7" spans="1:10" x14ac:dyDescent="0.3">
      <c r="A7" s="4">
        <v>3.5</v>
      </c>
      <c r="B7" s="1">
        <f t="shared" si="0"/>
        <v>-0.50999999999999979</v>
      </c>
      <c r="C7" s="1">
        <f t="shared" si="1"/>
        <v>0.26009999999999978</v>
      </c>
      <c r="D7" s="1">
        <v>0</v>
      </c>
      <c r="E7" s="1">
        <f t="shared" si="2"/>
        <v>6.0473249999999951E-2</v>
      </c>
      <c r="F7" s="1">
        <f t="shared" si="3"/>
        <v>6.0473249999999951E-2</v>
      </c>
      <c r="G7" s="2" t="e">
        <f t="shared" si="4"/>
        <v>#DIV/0!</v>
      </c>
      <c r="H7" s="1">
        <f t="shared" si="5"/>
        <v>6.1667851614670449E-2</v>
      </c>
      <c r="I7" s="1">
        <f t="shared" si="6"/>
        <v>6.1667851614670449E-2</v>
      </c>
      <c r="J7" s="2" t="e">
        <f t="shared" si="7"/>
        <v>#DIV/0!</v>
      </c>
    </row>
    <row r="8" spans="1:10" x14ac:dyDescent="0.3">
      <c r="A8" s="4">
        <v>3</v>
      </c>
      <c r="B8" s="1">
        <f t="shared" si="0"/>
        <v>-9.9999999999997868E-3</v>
      </c>
      <c r="C8" s="1">
        <f t="shared" si="1"/>
        <v>9.9999999999995736E-5</v>
      </c>
      <c r="D8" s="1">
        <v>0</v>
      </c>
      <c r="E8" s="1">
        <f t="shared" si="2"/>
        <v>2.324999999999901E-5</v>
      </c>
      <c r="F8" s="1">
        <f t="shared" si="3"/>
        <v>2.324999999999901E-5</v>
      </c>
      <c r="G8" s="2" t="e">
        <f t="shared" si="4"/>
        <v>#DIV/0!</v>
      </c>
      <c r="H8" s="1">
        <f t="shared" si="5"/>
        <v>2.37092855112141E-5</v>
      </c>
      <c r="I8" s="1">
        <f t="shared" si="6"/>
        <v>2.37092855112141E-5</v>
      </c>
      <c r="J8" s="2" t="e">
        <f t="shared" si="7"/>
        <v>#DIV/0!</v>
      </c>
    </row>
    <row r="9" spans="1:10" x14ac:dyDescent="0.3">
      <c r="A9" s="4">
        <v>2.5</v>
      </c>
      <c r="B9" s="1">
        <f t="shared" si="0"/>
        <v>0.49000000000000021</v>
      </c>
      <c r="C9" s="1">
        <f t="shared" si="1"/>
        <v>0.2401000000000002</v>
      </c>
      <c r="D9" s="1">
        <v>5.0999999999999997E-2</v>
      </c>
      <c r="E9" s="1">
        <f t="shared" si="2"/>
        <v>5.5823250000000053E-2</v>
      </c>
      <c r="F9" s="1">
        <f t="shared" si="3"/>
        <v>4.8232500000000567E-3</v>
      </c>
      <c r="G9" s="2">
        <f t="shared" si="4"/>
        <v>9.4573529411765819E-2</v>
      </c>
      <c r="H9" s="1">
        <f t="shared" si="5"/>
        <v>5.6925994512427532E-2</v>
      </c>
      <c r="I9" s="1">
        <f t="shared" si="6"/>
        <v>5.9259945124275348E-3</v>
      </c>
      <c r="J9" s="2">
        <f t="shared" si="7"/>
        <v>0.11619597083191245</v>
      </c>
    </row>
    <row r="10" spans="1:10" x14ac:dyDescent="0.3">
      <c r="A10" s="4">
        <v>2</v>
      </c>
      <c r="B10" s="1">
        <f t="shared" si="0"/>
        <v>0.99000000000000021</v>
      </c>
      <c r="C10" s="1">
        <f t="shared" si="1"/>
        <v>0.98010000000000042</v>
      </c>
      <c r="D10" s="1">
        <v>0.222</v>
      </c>
      <c r="E10" s="1">
        <f t="shared" si="2"/>
        <v>0.22787325000000011</v>
      </c>
      <c r="F10" s="1">
        <f t="shared" si="3"/>
        <v>5.8732500000001076E-3</v>
      </c>
      <c r="G10" s="2">
        <f t="shared" si="4"/>
        <v>2.6456081081081564E-2</v>
      </c>
      <c r="H10" s="1">
        <f t="shared" si="5"/>
        <v>0.2323747072954194</v>
      </c>
      <c r="I10" s="1">
        <f t="shared" si="6"/>
        <v>1.0374707295419394E-2</v>
      </c>
      <c r="J10" s="2">
        <f t="shared" si="7"/>
        <v>4.6732915745132407E-2</v>
      </c>
    </row>
    <row r="11" spans="1:10" x14ac:dyDescent="0.3">
      <c r="A11" s="4">
        <v>1.5</v>
      </c>
      <c r="B11" s="1">
        <f t="shared" si="0"/>
        <v>1.4900000000000002</v>
      </c>
      <c r="C11" s="1">
        <f t="shared" si="1"/>
        <v>2.2201000000000009</v>
      </c>
      <c r="D11" s="1">
        <v>0.51300000000000001</v>
      </c>
      <c r="E11" s="1">
        <f t="shared" si="2"/>
        <v>0.51617325000000025</v>
      </c>
      <c r="F11" s="1">
        <f t="shared" si="3"/>
        <v>3.1732500000002384E-3</v>
      </c>
      <c r="G11" s="2">
        <f t="shared" si="4"/>
        <v>6.1856725146203478E-3</v>
      </c>
      <c r="H11" s="1">
        <f t="shared" si="5"/>
        <v>0.52636984763448691</v>
      </c>
      <c r="I11" s="1">
        <f t="shared" si="6"/>
        <v>1.3369847634486898E-2</v>
      </c>
      <c r="J11" s="2">
        <f t="shared" si="7"/>
        <v>2.6062081158843856E-2</v>
      </c>
    </row>
    <row r="12" spans="1:10" x14ac:dyDescent="0.3">
      <c r="A12" s="4">
        <v>1</v>
      </c>
      <c r="B12" s="1">
        <f t="shared" si="0"/>
        <v>1.9900000000000002</v>
      </c>
      <c r="C12" s="1">
        <f t="shared" si="1"/>
        <v>3.9601000000000011</v>
      </c>
      <c r="D12" s="1">
        <v>0.92200000000000004</v>
      </c>
      <c r="E12" s="1">
        <f t="shared" si="2"/>
        <v>0.92072325000000033</v>
      </c>
      <c r="F12" s="1">
        <f t="shared" si="3"/>
        <v>1.2767499999997156E-3</v>
      </c>
      <c r="G12" s="2">
        <f t="shared" si="4"/>
        <v>1.3847613882860255E-3</v>
      </c>
      <c r="H12" s="1">
        <f t="shared" si="5"/>
        <v>0.93891141552962987</v>
      </c>
      <c r="I12" s="1">
        <f t="shared" si="6"/>
        <v>1.6911415529629825E-2</v>
      </c>
      <c r="J12" s="2">
        <f t="shared" si="7"/>
        <v>1.834209927291738E-2</v>
      </c>
    </row>
    <row r="13" spans="1:10" x14ac:dyDescent="0.3">
      <c r="A13" s="4">
        <v>0.5</v>
      </c>
      <c r="B13" s="1">
        <f t="shared" si="0"/>
        <v>2.4900000000000002</v>
      </c>
      <c r="C13" s="1">
        <f t="shared" si="1"/>
        <v>6.2001000000000008</v>
      </c>
      <c r="D13" s="1">
        <v>1.45</v>
      </c>
      <c r="E13" s="1">
        <f t="shared" si="2"/>
        <v>1.4415232500000004</v>
      </c>
      <c r="F13" s="1">
        <f t="shared" si="3"/>
        <v>8.4767499999995888E-3</v>
      </c>
      <c r="G13" s="2">
        <f t="shared" si="4"/>
        <v>5.8460344827583376E-3</v>
      </c>
      <c r="H13" s="1">
        <f t="shared" si="5"/>
        <v>1.4699994109808483</v>
      </c>
      <c r="I13" s="1">
        <f t="shared" si="6"/>
        <v>1.9999410980848342E-2</v>
      </c>
      <c r="J13" s="2">
        <f t="shared" si="7"/>
        <v>1.3792697228171271E-2</v>
      </c>
    </row>
    <row r="14" spans="1:10" x14ac:dyDescent="0.3">
      <c r="A14" s="4">
        <v>0</v>
      </c>
      <c r="B14" s="1">
        <f t="shared" si="0"/>
        <v>2.99</v>
      </c>
      <c r="C14" s="1">
        <f t="shared" si="1"/>
        <v>8.940100000000001</v>
      </c>
      <c r="D14" s="1">
        <v>2.02</v>
      </c>
      <c r="E14" s="1">
        <f t="shared" si="2"/>
        <v>2.0785732500000003</v>
      </c>
      <c r="F14" s="1">
        <f t="shared" si="3"/>
        <v>5.8573250000000243E-2</v>
      </c>
      <c r="G14" s="2">
        <f t="shared" si="4"/>
        <v>2.8996658415841703E-2</v>
      </c>
      <c r="H14" s="1">
        <f t="shared" si="5"/>
        <v>2.1196338339881424</v>
      </c>
      <c r="I14" s="1">
        <f t="shared" si="6"/>
        <v>9.9633833988142406E-2</v>
      </c>
      <c r="J14" s="2">
        <f t="shared" si="7"/>
        <v>4.9323680192149708E-2</v>
      </c>
    </row>
    <row r="16" spans="1:10" x14ac:dyDescent="0.3">
      <c r="A16" s="1" t="s">
        <v>7</v>
      </c>
      <c r="B16" s="4">
        <f>Config!B4</f>
        <v>0.68</v>
      </c>
      <c r="C16" s="1" t="s">
        <v>18</v>
      </c>
      <c r="E16" s="1" t="s">
        <v>13</v>
      </c>
      <c r="F16" s="3">
        <f>Config!B1</f>
        <v>0.23250000000000001</v>
      </c>
      <c r="H16" s="1" t="s">
        <v>12</v>
      </c>
      <c r="I16" s="3">
        <f>Config!E1</f>
        <v>0.23709285511215111</v>
      </c>
    </row>
    <row r="17" spans="1:9" x14ac:dyDescent="0.3">
      <c r="A17" s="1" t="s">
        <v>8</v>
      </c>
      <c r="B17" s="5">
        <v>9.5</v>
      </c>
      <c r="C17" s="1" t="s">
        <v>18</v>
      </c>
      <c r="E17" s="1" t="s">
        <v>14</v>
      </c>
      <c r="F17" s="3">
        <f>Config!B2</f>
        <v>0</v>
      </c>
      <c r="H17" s="1" t="s">
        <v>11</v>
      </c>
      <c r="I17" s="3">
        <f>Config!E2</f>
        <v>0</v>
      </c>
    </row>
    <row r="18" spans="1:9" x14ac:dyDescent="0.3">
      <c r="A18" s="1" t="s">
        <v>9</v>
      </c>
      <c r="B18" s="4">
        <f>Config!B5</f>
        <v>1.83</v>
      </c>
      <c r="C18" s="1" t="s">
        <v>18</v>
      </c>
    </row>
    <row r="19" spans="1:9" x14ac:dyDescent="0.3">
      <c r="A19" s="1" t="s">
        <v>16</v>
      </c>
      <c r="B19" s="6">
        <f>Config!B6</f>
        <v>10000</v>
      </c>
      <c r="C19" s="1" t="s">
        <v>19</v>
      </c>
    </row>
    <row r="20" spans="1:9" x14ac:dyDescent="0.3">
      <c r="A20" s="1" t="s">
        <v>17</v>
      </c>
      <c r="B20" s="6">
        <f>Config!B7</f>
        <v>10000</v>
      </c>
      <c r="C20" s="1" t="s">
        <v>19</v>
      </c>
    </row>
  </sheetData>
  <conditionalFormatting sqref="G2:G14 J2:J14">
    <cfRule type="cellIs" dxfId="13" priority="1" operator="lessThan">
      <formula>0.05</formula>
    </cfRule>
    <cfRule type="cellIs" dxfId="12" priority="2" operator="greaterThan">
      <formula>0.1</formula>
    </cfRule>
    <cfRule type="cellIs" dxfId="11" priority="3" operator="greater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01" workbookViewId="0">
      <selection activeCell="B18" sqref="B18"/>
    </sheetView>
  </sheetViews>
  <sheetFormatPr baseColWidth="10" defaultRowHeight="14.4" x14ac:dyDescent="0.3"/>
  <cols>
    <col min="1" max="1" width="11.5546875" style="1"/>
    <col min="2" max="3" width="22.109375" style="1" customWidth="1"/>
    <col min="4" max="16384" width="11.5546875" style="1"/>
  </cols>
  <sheetData>
    <row r="1" spans="1:10" x14ac:dyDescent="0.3">
      <c r="A1" s="1" t="s">
        <v>2</v>
      </c>
      <c r="B1" s="1" t="s">
        <v>10</v>
      </c>
      <c r="C1" s="1" t="s">
        <v>15</v>
      </c>
      <c r="D1" s="1" t="s">
        <v>1</v>
      </c>
      <c r="E1" s="1" t="s">
        <v>5</v>
      </c>
      <c r="F1" s="1" t="s">
        <v>3</v>
      </c>
      <c r="G1" s="1" t="s">
        <v>4</v>
      </c>
      <c r="H1" s="1" t="s">
        <v>6</v>
      </c>
      <c r="I1" s="1" t="s">
        <v>3</v>
      </c>
      <c r="J1" s="1" t="s">
        <v>4</v>
      </c>
    </row>
    <row r="2" spans="1:10" x14ac:dyDescent="0.3">
      <c r="A2" s="4">
        <v>5</v>
      </c>
      <c r="B2" s="1">
        <f>15-$B$16-$B$17-$B$18-A2</f>
        <v>-2.5099999999999998</v>
      </c>
      <c r="C2" s="1">
        <f>B2*B2</f>
        <v>6.3000999999999987</v>
      </c>
      <c r="D2" s="1">
        <v>0</v>
      </c>
      <c r="E2" s="1">
        <f>C2*$F$16+$F$17</f>
        <v>1.4647732499999997</v>
      </c>
      <c r="F2" s="1">
        <f>ABS(D2-E2)</f>
        <v>1.4647732499999997</v>
      </c>
      <c r="G2" s="2" t="e">
        <f>F2/D2</f>
        <v>#DIV/0!</v>
      </c>
      <c r="H2" s="1">
        <f>C2*$I$16+$I$17</f>
        <v>1.4937086964920629</v>
      </c>
      <c r="I2" s="1">
        <f>ABS(D2-H2)</f>
        <v>1.4937086964920629</v>
      </c>
      <c r="J2" s="2" t="e">
        <f>I2/D2</f>
        <v>#DIV/0!</v>
      </c>
    </row>
    <row r="3" spans="1:10" x14ac:dyDescent="0.3">
      <c r="A3" s="4">
        <v>4.75</v>
      </c>
      <c r="B3" s="1">
        <f t="shared" ref="B3:B14" si="0">15-$B$16-$B$17-$B$18-A3</f>
        <v>-2.2599999999999998</v>
      </c>
      <c r="C3" s="1">
        <f t="shared" ref="C3:C14" si="1">B3*B3</f>
        <v>5.1075999999999988</v>
      </c>
      <c r="D3" s="1">
        <v>0</v>
      </c>
      <c r="E3" s="1">
        <f t="shared" ref="E3:E14" si="2">C3*$F$16+$F$17</f>
        <v>1.1875169999999997</v>
      </c>
      <c r="F3" s="1">
        <f t="shared" ref="F3:F14" si="3">ABS(D3-E3)</f>
        <v>1.1875169999999997</v>
      </c>
      <c r="G3" s="2" t="e">
        <f t="shared" ref="G3:G14" si="4">F3/D3</f>
        <v>#DIV/0!</v>
      </c>
      <c r="H3" s="1">
        <f t="shared" ref="H3:H14" si="5">C3*$I$16+$I$17</f>
        <v>1.2109754667708228</v>
      </c>
      <c r="I3" s="1">
        <f t="shared" ref="I3:I14" si="6">ABS(D3-H3)</f>
        <v>1.2109754667708228</v>
      </c>
      <c r="J3" s="2" t="e">
        <f t="shared" ref="J3:J14" si="7">I3/D3</f>
        <v>#DIV/0!</v>
      </c>
    </row>
    <row r="4" spans="1:10" x14ac:dyDescent="0.3">
      <c r="A4" s="4">
        <v>4.5</v>
      </c>
      <c r="B4" s="1">
        <f t="shared" si="0"/>
        <v>-2.0099999999999998</v>
      </c>
      <c r="C4" s="1">
        <f t="shared" si="1"/>
        <v>4.0400999999999989</v>
      </c>
      <c r="D4" s="1">
        <v>0</v>
      </c>
      <c r="E4" s="1">
        <f t="shared" si="2"/>
        <v>0.93932324999999983</v>
      </c>
      <c r="F4" s="1">
        <f t="shared" si="3"/>
        <v>0.93932324999999983</v>
      </c>
      <c r="G4" s="2" t="e">
        <f t="shared" si="4"/>
        <v>#DIV/0!</v>
      </c>
      <c r="H4" s="1">
        <f t="shared" si="5"/>
        <v>0.95787884393860145</v>
      </c>
      <c r="I4" s="1">
        <f t="shared" si="6"/>
        <v>0.95787884393860145</v>
      </c>
      <c r="J4" s="2" t="e">
        <f t="shared" si="7"/>
        <v>#DIV/0!</v>
      </c>
    </row>
    <row r="5" spans="1:10" x14ac:dyDescent="0.3">
      <c r="A5" s="4">
        <v>4.25</v>
      </c>
      <c r="B5" s="1">
        <f t="shared" si="0"/>
        <v>-1.7599999999999998</v>
      </c>
      <c r="C5" s="1">
        <f t="shared" si="1"/>
        <v>3.0975999999999995</v>
      </c>
      <c r="D5" s="1">
        <v>0</v>
      </c>
      <c r="E5" s="1">
        <f t="shared" si="2"/>
        <v>0.72019199999999994</v>
      </c>
      <c r="F5" s="1">
        <f t="shared" si="3"/>
        <v>0.72019199999999994</v>
      </c>
      <c r="G5" s="2" t="e">
        <f t="shared" si="4"/>
        <v>#DIV/0!</v>
      </c>
      <c r="H5" s="1">
        <f t="shared" si="5"/>
        <v>0.73441882799539915</v>
      </c>
      <c r="I5" s="1">
        <f t="shared" si="6"/>
        <v>0.73441882799539915</v>
      </c>
      <c r="J5" s="2" t="e">
        <f t="shared" si="7"/>
        <v>#DIV/0!</v>
      </c>
    </row>
    <row r="6" spans="1:10" x14ac:dyDescent="0.3">
      <c r="A6" s="4">
        <v>4</v>
      </c>
      <c r="B6" s="1">
        <f t="shared" si="0"/>
        <v>-1.5099999999999998</v>
      </c>
      <c r="C6" s="1">
        <f t="shared" si="1"/>
        <v>2.2800999999999996</v>
      </c>
      <c r="D6" s="1">
        <v>0</v>
      </c>
      <c r="E6" s="1">
        <f t="shared" si="2"/>
        <v>0.53012324999999993</v>
      </c>
      <c r="F6" s="1">
        <f t="shared" si="3"/>
        <v>0.53012324999999993</v>
      </c>
      <c r="G6" s="2" t="e">
        <f t="shared" si="4"/>
        <v>#DIV/0!</v>
      </c>
      <c r="H6" s="1">
        <f t="shared" si="5"/>
        <v>0.54059541894121566</v>
      </c>
      <c r="I6" s="1">
        <f t="shared" si="6"/>
        <v>0.54059541894121566</v>
      </c>
      <c r="J6" s="2" t="e">
        <f t="shared" si="7"/>
        <v>#DIV/0!</v>
      </c>
    </row>
    <row r="7" spans="1:10" x14ac:dyDescent="0.3">
      <c r="A7" s="4">
        <v>3.5</v>
      </c>
      <c r="B7" s="1">
        <f t="shared" si="0"/>
        <v>-1.0099999999999998</v>
      </c>
      <c r="C7" s="1">
        <f t="shared" si="1"/>
        <v>1.0200999999999996</v>
      </c>
      <c r="D7" s="1">
        <v>0</v>
      </c>
      <c r="E7" s="1">
        <f t="shared" si="2"/>
        <v>0.23717324999999992</v>
      </c>
      <c r="F7" s="1">
        <f t="shared" si="3"/>
        <v>0.23717324999999992</v>
      </c>
      <c r="G7" s="2" t="e">
        <f t="shared" si="4"/>
        <v>#DIV/0!</v>
      </c>
      <c r="H7" s="1">
        <f t="shared" si="5"/>
        <v>0.24185842149990525</v>
      </c>
      <c r="I7" s="1">
        <f t="shared" si="6"/>
        <v>0.24185842149990525</v>
      </c>
      <c r="J7" s="2" t="e">
        <f t="shared" si="7"/>
        <v>#DIV/0!</v>
      </c>
    </row>
    <row r="8" spans="1:10" x14ac:dyDescent="0.3">
      <c r="A8" s="4">
        <v>3</v>
      </c>
      <c r="B8" s="1">
        <f t="shared" si="0"/>
        <v>-0.50999999999999979</v>
      </c>
      <c r="C8" s="1">
        <f t="shared" si="1"/>
        <v>0.26009999999999978</v>
      </c>
      <c r="D8" s="1">
        <v>0</v>
      </c>
      <c r="E8" s="1">
        <f t="shared" si="2"/>
        <v>6.0473249999999951E-2</v>
      </c>
      <c r="F8" s="1">
        <f t="shared" si="3"/>
        <v>6.0473249999999951E-2</v>
      </c>
      <c r="G8" s="2" t="e">
        <f t="shared" si="4"/>
        <v>#DIV/0!</v>
      </c>
      <c r="H8" s="1">
        <f t="shared" si="5"/>
        <v>6.1667851614670449E-2</v>
      </c>
      <c r="I8" s="1">
        <f t="shared" si="6"/>
        <v>6.1667851614670449E-2</v>
      </c>
      <c r="J8" s="2" t="e">
        <f t="shared" si="7"/>
        <v>#DIV/0!</v>
      </c>
    </row>
    <row r="9" spans="1:10" x14ac:dyDescent="0.3">
      <c r="A9" s="4">
        <v>2.5</v>
      </c>
      <c r="B9" s="1">
        <f t="shared" si="0"/>
        <v>-9.9999999999997868E-3</v>
      </c>
      <c r="C9" s="1">
        <f t="shared" si="1"/>
        <v>9.9999999999995736E-5</v>
      </c>
      <c r="D9" s="1">
        <v>0</v>
      </c>
      <c r="E9" s="1">
        <f t="shared" si="2"/>
        <v>2.324999999999901E-5</v>
      </c>
      <c r="F9" s="1">
        <f t="shared" si="3"/>
        <v>2.324999999999901E-5</v>
      </c>
      <c r="G9" s="2" t="e">
        <f t="shared" si="4"/>
        <v>#DIV/0!</v>
      </c>
      <c r="H9" s="1">
        <f t="shared" si="5"/>
        <v>2.37092855112141E-5</v>
      </c>
      <c r="I9" s="1">
        <f t="shared" si="6"/>
        <v>2.37092855112141E-5</v>
      </c>
      <c r="J9" s="2" t="e">
        <f t="shared" si="7"/>
        <v>#DIV/0!</v>
      </c>
    </row>
    <row r="10" spans="1:10" x14ac:dyDescent="0.3">
      <c r="A10" s="4">
        <v>2</v>
      </c>
      <c r="B10" s="1">
        <f t="shared" si="0"/>
        <v>0.49000000000000021</v>
      </c>
      <c r="C10" s="1">
        <f t="shared" si="1"/>
        <v>0.2401000000000002</v>
      </c>
      <c r="D10" s="1">
        <v>4.9000000000000002E-2</v>
      </c>
      <c r="E10" s="1">
        <f t="shared" si="2"/>
        <v>5.5823250000000053E-2</v>
      </c>
      <c r="F10" s="1">
        <f t="shared" si="3"/>
        <v>6.8232500000000515E-3</v>
      </c>
      <c r="G10" s="2">
        <f t="shared" si="4"/>
        <v>0.13925000000000104</v>
      </c>
      <c r="H10" s="1">
        <f t="shared" si="5"/>
        <v>5.6925994512427532E-2</v>
      </c>
      <c r="I10" s="1">
        <f t="shared" si="6"/>
        <v>7.9259945124275297E-3</v>
      </c>
      <c r="J10" s="2">
        <f t="shared" si="7"/>
        <v>0.16175499004954141</v>
      </c>
    </row>
    <row r="11" spans="1:10" x14ac:dyDescent="0.3">
      <c r="A11" s="4">
        <v>1.5</v>
      </c>
      <c r="B11" s="1">
        <f t="shared" si="0"/>
        <v>0.99000000000000021</v>
      </c>
      <c r="C11" s="1">
        <f t="shared" si="1"/>
        <v>0.98010000000000042</v>
      </c>
      <c r="D11" s="1">
        <v>0.217</v>
      </c>
      <c r="E11" s="1">
        <f t="shared" si="2"/>
        <v>0.22787325000000011</v>
      </c>
      <c r="F11" s="1">
        <f t="shared" si="3"/>
        <v>1.0873250000000112E-2</v>
      </c>
      <c r="G11" s="2">
        <f t="shared" si="4"/>
        <v>5.0107142857143371E-2</v>
      </c>
      <c r="H11" s="1">
        <f t="shared" si="5"/>
        <v>0.2323747072954194</v>
      </c>
      <c r="I11" s="1">
        <f t="shared" si="6"/>
        <v>1.5374707295419399E-2</v>
      </c>
      <c r="J11" s="2">
        <f t="shared" si="7"/>
        <v>7.0851185693176957E-2</v>
      </c>
    </row>
    <row r="12" spans="1:10" x14ac:dyDescent="0.3">
      <c r="A12" s="4">
        <v>1</v>
      </c>
      <c r="B12" s="1">
        <f t="shared" si="0"/>
        <v>1.4900000000000002</v>
      </c>
      <c r="C12" s="1">
        <f t="shared" si="1"/>
        <v>2.2201000000000009</v>
      </c>
      <c r="D12" s="1">
        <v>0.505</v>
      </c>
      <c r="E12" s="1">
        <f t="shared" si="2"/>
        <v>0.51617325000000025</v>
      </c>
      <c r="F12" s="1">
        <f t="shared" si="3"/>
        <v>1.1173250000000245E-2</v>
      </c>
      <c r="G12" s="2">
        <f t="shared" si="4"/>
        <v>2.212524752475296E-2</v>
      </c>
      <c r="H12" s="1">
        <f t="shared" si="5"/>
        <v>0.52636984763448691</v>
      </c>
      <c r="I12" s="1">
        <f t="shared" si="6"/>
        <v>2.1369847634486905E-2</v>
      </c>
      <c r="J12" s="2">
        <f t="shared" si="7"/>
        <v>4.2316529969281001E-2</v>
      </c>
    </row>
    <row r="13" spans="1:10" x14ac:dyDescent="0.3">
      <c r="A13" s="4">
        <v>0.5</v>
      </c>
      <c r="B13" s="1">
        <f t="shared" si="0"/>
        <v>1.9900000000000002</v>
      </c>
      <c r="C13" s="1">
        <f t="shared" si="1"/>
        <v>3.9601000000000011</v>
      </c>
      <c r="D13" s="1">
        <v>0.90900000000000003</v>
      </c>
      <c r="E13" s="1">
        <f t="shared" si="2"/>
        <v>0.92072325000000033</v>
      </c>
      <c r="F13" s="1">
        <f t="shared" si="3"/>
        <v>1.1723250000000296E-2</v>
      </c>
      <c r="G13" s="2">
        <f t="shared" si="4"/>
        <v>1.2896864686468971E-2</v>
      </c>
      <c r="H13" s="1">
        <f t="shared" si="5"/>
        <v>0.93891141552962987</v>
      </c>
      <c r="I13" s="1">
        <f t="shared" si="6"/>
        <v>2.9911415529629837E-2</v>
      </c>
      <c r="J13" s="2">
        <f t="shared" si="7"/>
        <v>3.2905847667359558E-2</v>
      </c>
    </row>
    <row r="14" spans="1:10" x14ac:dyDescent="0.3">
      <c r="A14" s="4">
        <v>0</v>
      </c>
      <c r="B14" s="1">
        <f t="shared" si="0"/>
        <v>2.4900000000000002</v>
      </c>
      <c r="C14" s="1">
        <f t="shared" si="1"/>
        <v>6.2001000000000008</v>
      </c>
      <c r="D14" s="1">
        <v>1.37</v>
      </c>
      <c r="E14" s="1">
        <f t="shared" si="2"/>
        <v>1.4415232500000004</v>
      </c>
      <c r="F14" s="1">
        <f t="shared" si="3"/>
        <v>7.152325000000026E-2</v>
      </c>
      <c r="G14" s="2">
        <f t="shared" si="4"/>
        <v>5.2206751824817703E-2</v>
      </c>
      <c r="H14" s="1">
        <f t="shared" si="5"/>
        <v>1.4699994109808483</v>
      </c>
      <c r="I14" s="1">
        <f t="shared" si="6"/>
        <v>9.9999410980848191E-2</v>
      </c>
      <c r="J14" s="2">
        <f t="shared" si="7"/>
        <v>7.2992270788940286E-2</v>
      </c>
    </row>
    <row r="16" spans="1:10" x14ac:dyDescent="0.3">
      <c r="A16" s="1" t="s">
        <v>7</v>
      </c>
      <c r="B16" s="4">
        <f>Config!B4</f>
        <v>0.68</v>
      </c>
      <c r="C16" s="1" t="s">
        <v>18</v>
      </c>
      <c r="E16" s="1" t="s">
        <v>13</v>
      </c>
      <c r="F16" s="3">
        <f>Config!B1</f>
        <v>0.23250000000000001</v>
      </c>
      <c r="H16" s="1" t="s">
        <v>12</v>
      </c>
      <c r="I16" s="3">
        <f>Config!E1</f>
        <v>0.23709285511215111</v>
      </c>
    </row>
    <row r="17" spans="1:9" x14ac:dyDescent="0.3">
      <c r="A17" s="1" t="s">
        <v>8</v>
      </c>
      <c r="B17" s="5">
        <v>10</v>
      </c>
      <c r="C17" s="1" t="s">
        <v>18</v>
      </c>
      <c r="E17" s="1" t="s">
        <v>14</v>
      </c>
      <c r="F17" s="3">
        <f>Config!B2</f>
        <v>0</v>
      </c>
      <c r="H17" s="1" t="s">
        <v>11</v>
      </c>
      <c r="I17" s="3">
        <f>Config!E2</f>
        <v>0</v>
      </c>
    </row>
    <row r="18" spans="1:9" x14ac:dyDescent="0.3">
      <c r="A18" s="1" t="s">
        <v>9</v>
      </c>
      <c r="B18" s="4">
        <f>Config!B5</f>
        <v>1.83</v>
      </c>
      <c r="C18" s="1" t="s">
        <v>18</v>
      </c>
    </row>
    <row r="19" spans="1:9" x14ac:dyDescent="0.3">
      <c r="A19" s="1" t="s">
        <v>16</v>
      </c>
      <c r="B19" s="6">
        <f>Config!B6</f>
        <v>10000</v>
      </c>
      <c r="C19" s="1" t="s">
        <v>19</v>
      </c>
    </row>
    <row r="20" spans="1:9" x14ac:dyDescent="0.3">
      <c r="A20" s="1" t="s">
        <v>17</v>
      </c>
      <c r="B20" s="6">
        <f>Config!B7</f>
        <v>10000</v>
      </c>
      <c r="C20" s="1" t="s">
        <v>19</v>
      </c>
    </row>
  </sheetData>
  <conditionalFormatting sqref="G2:G14 J2:J14">
    <cfRule type="cellIs" dxfId="10" priority="1" operator="lessThan">
      <formula>0.05</formula>
    </cfRule>
    <cfRule type="cellIs" dxfId="9" priority="2" operator="greaterThan">
      <formula>0.1</formula>
    </cfRule>
    <cfRule type="cellIs" dxfId="8" priority="3" operator="greaterThan">
      <formula>0.05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K2" sqref="K2"/>
    </sheetView>
  </sheetViews>
  <sheetFormatPr baseColWidth="10" defaultRowHeight="14.4" x14ac:dyDescent="0.3"/>
  <sheetData>
    <row r="1" spans="1:15" x14ac:dyDescent="0.3">
      <c r="A1" t="s">
        <v>13</v>
      </c>
      <c r="B1" s="3">
        <v>0.23250000000000001</v>
      </c>
      <c r="D1" t="s">
        <v>12</v>
      </c>
      <c r="E1" s="3">
        <v>0.23709285511215111</v>
      </c>
      <c r="I1" t="s">
        <v>8</v>
      </c>
      <c r="J1" t="s">
        <v>23</v>
      </c>
      <c r="K1" t="s">
        <v>24</v>
      </c>
    </row>
    <row r="2" spans="1:15" x14ac:dyDescent="0.3">
      <c r="A2" t="s">
        <v>14</v>
      </c>
      <c r="B2" s="3">
        <v>0</v>
      </c>
      <c r="D2" t="s">
        <v>11</v>
      </c>
      <c r="E2" s="3">
        <v>0</v>
      </c>
      <c r="I2">
        <f>$B$11</f>
        <v>7.5</v>
      </c>
      <c r="J2">
        <f>MIN('Vb=7,5V (2D)'!D$2:D$14)</f>
        <v>0</v>
      </c>
      <c r="K2">
        <f>MAX('Vb=7,5V (2D)'!D$2:D$14)</f>
        <v>5.86</v>
      </c>
    </row>
    <row r="3" spans="1:15" x14ac:dyDescent="0.3">
      <c r="I3">
        <f>$C$11</f>
        <v>8</v>
      </c>
      <c r="J3">
        <f>MIN('Vb=8V (2D)'!D$2:D$14)</f>
        <v>0</v>
      </c>
      <c r="K3">
        <f>MAX('Vb=8V (2D)'!D$2:D$14)</f>
        <v>4.71</v>
      </c>
    </row>
    <row r="4" spans="1:15" x14ac:dyDescent="0.3">
      <c r="A4" s="1" t="s">
        <v>7</v>
      </c>
      <c r="B4" s="4">
        <v>0.68</v>
      </c>
      <c r="C4" s="1" t="s">
        <v>18</v>
      </c>
      <c r="I4">
        <f>$D$11</f>
        <v>8.5</v>
      </c>
      <c r="J4">
        <f>MIN('Vb=8,5V (2D)'!D$2:D$14)</f>
        <v>0</v>
      </c>
      <c r="K4">
        <f>MAX('Vb=8,5V (2D)'!D$2:D$14)</f>
        <v>3.69</v>
      </c>
    </row>
    <row r="5" spans="1:15" x14ac:dyDescent="0.3">
      <c r="A5" s="1" t="s">
        <v>9</v>
      </c>
      <c r="B5" s="4">
        <v>1.83</v>
      </c>
      <c r="C5" s="1" t="s">
        <v>18</v>
      </c>
      <c r="I5">
        <f>$E$11</f>
        <v>9</v>
      </c>
      <c r="J5">
        <f>MIN('Vb=9V (2D)'!D$2:D$14)</f>
        <v>0</v>
      </c>
      <c r="K5">
        <f>MAX('Vb=9V (2D)'!D$2:D$14)</f>
        <v>2.79</v>
      </c>
    </row>
    <row r="6" spans="1:15" x14ac:dyDescent="0.3">
      <c r="A6" s="1" t="s">
        <v>16</v>
      </c>
      <c r="B6" s="6">
        <v>10000</v>
      </c>
      <c r="C6" s="1" t="s">
        <v>19</v>
      </c>
      <c r="I6">
        <f>$F$11</f>
        <v>9.5</v>
      </c>
      <c r="J6">
        <f>MIN('Vb=9,5V (2D)'!D$2:D$14)</f>
        <v>0</v>
      </c>
      <c r="K6">
        <f>MAX('Vb=9,5V (2D)'!D$2:D$14)</f>
        <v>2.02</v>
      </c>
    </row>
    <row r="7" spans="1:15" x14ac:dyDescent="0.3">
      <c r="A7" s="1" t="s">
        <v>17</v>
      </c>
      <c r="B7" s="6">
        <v>10000</v>
      </c>
      <c r="C7" s="1" t="s">
        <v>19</v>
      </c>
      <c r="I7">
        <f>$G$11</f>
        <v>10</v>
      </c>
      <c r="J7">
        <f>MIN('Vb=10V (2D)'!D$2:D$14)</f>
        <v>0</v>
      </c>
      <c r="K7">
        <f>MAX('Vb=10V (2D)'!D$2:D$14)</f>
        <v>1.37</v>
      </c>
    </row>
    <row r="10" spans="1:15" x14ac:dyDescent="0.3">
      <c r="A10" s="7" t="s">
        <v>20</v>
      </c>
      <c r="B10" s="7"/>
      <c r="C10" s="7"/>
      <c r="D10" s="7"/>
      <c r="E10" s="7"/>
      <c r="F10" s="7"/>
      <c r="G10" s="7"/>
      <c r="I10" s="9" t="s">
        <v>22</v>
      </c>
      <c r="J10" s="9"/>
      <c r="K10" s="9"/>
      <c r="L10" s="9"/>
      <c r="M10" s="9"/>
      <c r="N10" s="9"/>
      <c r="O10" s="9"/>
    </row>
    <row r="11" spans="1:15" x14ac:dyDescent="0.3">
      <c r="A11" s="1" t="s">
        <v>21</v>
      </c>
      <c r="B11">
        <f>'Vb=7,5V (2D)'!B17</f>
        <v>7.5</v>
      </c>
      <c r="C11">
        <f>'Vb=8V (2D)'!B17</f>
        <v>8</v>
      </c>
      <c r="D11">
        <f>'Vb=8,5V (2D)'!B17</f>
        <v>8.5</v>
      </c>
      <c r="E11">
        <f>'Vb=9V (2D)'!B17</f>
        <v>9</v>
      </c>
      <c r="F11">
        <f>'Vb=9,5V (2D)'!B17</f>
        <v>9.5</v>
      </c>
      <c r="G11">
        <f>'Vb=10V (2D)'!B17</f>
        <v>10</v>
      </c>
      <c r="I11" t="s">
        <v>21</v>
      </c>
      <c r="J11">
        <f t="shared" ref="J11:O11" si="0">B11</f>
        <v>7.5</v>
      </c>
      <c r="K11">
        <f t="shared" si="0"/>
        <v>8</v>
      </c>
      <c r="L11">
        <f t="shared" si="0"/>
        <v>8.5</v>
      </c>
      <c r="M11">
        <f t="shared" si="0"/>
        <v>9</v>
      </c>
      <c r="N11">
        <f t="shared" si="0"/>
        <v>9.5</v>
      </c>
      <c r="O11">
        <f t="shared" si="0"/>
        <v>10</v>
      </c>
    </row>
    <row r="12" spans="1:15" x14ac:dyDescent="0.3">
      <c r="A12" s="4">
        <v>5</v>
      </c>
      <c r="B12" s="8" t="str">
        <f>IFERROR('Vb=7,5V (2D)'!G2,"")</f>
        <v/>
      </c>
      <c r="C12" s="8" t="str">
        <f>IFERROR('Vb=8V (2D)'!G2,"")</f>
        <v/>
      </c>
      <c r="D12" s="8" t="str">
        <f>IFERROR('Vb=8,5V (2D)'!G2,"")</f>
        <v/>
      </c>
      <c r="E12" s="8" t="str">
        <f>IFERROR('Vb=9V (2D)'!G2,"")</f>
        <v/>
      </c>
      <c r="F12" s="8" t="str">
        <f>IFERROR('Vb=9,5V (2D)'!G2,"")</f>
        <v/>
      </c>
      <c r="G12" s="8" t="str">
        <f>IFERROR('Vb=10V (2D)'!G2,"")</f>
        <v/>
      </c>
      <c r="I12">
        <v>5</v>
      </c>
      <c r="J12" s="8" t="str">
        <f>IFERROR('Vb=7,5V (2D)'!J2,"")</f>
        <v/>
      </c>
      <c r="K12" s="8" t="str">
        <f>IFERROR('Vb=8V (2D)'!J2,"")</f>
        <v/>
      </c>
      <c r="L12" s="8" t="str">
        <f>IFERROR('Vb=8,5V (2D)'!J2,"")</f>
        <v/>
      </c>
      <c r="M12" s="8" t="str">
        <f>IFERROR('Vb=9V (2D)'!J2,"")</f>
        <v/>
      </c>
      <c r="N12" s="8" t="str">
        <f>IFERROR('Vb=9,5V (2D)'!J2,"")</f>
        <v/>
      </c>
      <c r="O12" s="8" t="str">
        <f>IFERROR('Vb=10V (2D)'!J2,"")</f>
        <v/>
      </c>
    </row>
    <row r="13" spans="1:15" x14ac:dyDescent="0.3">
      <c r="A13" s="4">
        <v>4.75</v>
      </c>
      <c r="B13" s="8">
        <f>IFERROR('Vb=7,5V (2D)'!G3,"")</f>
        <v>4.3428571428569755E-2</v>
      </c>
      <c r="C13" s="8" t="str">
        <f>IFERROR('Vb=8V (2D)'!G3,"")</f>
        <v/>
      </c>
      <c r="D13" s="8" t="str">
        <f>IFERROR('Vb=8,5V (2D)'!G3,"")</f>
        <v/>
      </c>
      <c r="E13" s="8" t="str">
        <f>IFERROR('Vb=9V (2D)'!G3,"")</f>
        <v/>
      </c>
      <c r="F13" s="8" t="str">
        <f>IFERROR('Vb=9,5V (2D)'!G3,"")</f>
        <v/>
      </c>
      <c r="G13" s="8" t="str">
        <f>IFERROR('Vb=10V (2D)'!G3,"")</f>
        <v/>
      </c>
      <c r="I13">
        <v>4.75</v>
      </c>
      <c r="J13" s="8">
        <f>IFERROR('Vb=7,5V (2D)'!J3,"")</f>
        <v>2.4532253252862235E-2</v>
      </c>
      <c r="K13" s="8" t="str">
        <f>IFERROR('Vb=8V (2D)'!J3,"")</f>
        <v/>
      </c>
      <c r="L13" s="8" t="str">
        <f>IFERROR('Vb=8,5V (2D)'!J3,"")</f>
        <v/>
      </c>
      <c r="M13" s="8" t="str">
        <f>IFERROR('Vb=9V (2D)'!J3,"")</f>
        <v/>
      </c>
      <c r="N13" s="8" t="str">
        <f>IFERROR('Vb=9,5V (2D)'!J3,"")</f>
        <v/>
      </c>
      <c r="O13" s="8" t="str">
        <f>IFERROR('Vb=10V (2D)'!J3,"")</f>
        <v/>
      </c>
    </row>
    <row r="14" spans="1:15" x14ac:dyDescent="0.3">
      <c r="A14" s="4">
        <v>4.5</v>
      </c>
      <c r="B14" s="8">
        <f>IFERROR('Vb=7,5V (2D)'!G4,"")</f>
        <v>5.3843220338982097E-2</v>
      </c>
      <c r="C14" s="8" t="str">
        <f>IFERROR('Vb=8V (2D)'!G4,"")</f>
        <v/>
      </c>
      <c r="D14" s="8" t="str">
        <f>IFERROR('Vb=8,5V (2D)'!G4,"")</f>
        <v/>
      </c>
      <c r="E14" s="8" t="str">
        <f>IFERROR('Vb=9V (2D)'!G4,"")</f>
        <v/>
      </c>
      <c r="F14" s="8" t="str">
        <f>IFERROR('Vb=9,5V (2D)'!G4,"")</f>
        <v/>
      </c>
      <c r="G14" s="8" t="str">
        <f>IFERROR('Vb=10V (2D)'!G4,"")</f>
        <v/>
      </c>
      <c r="I14">
        <v>4.5</v>
      </c>
      <c r="J14" s="8">
        <f>IFERROR('Vb=7,5V (2D)'!J4,"")</f>
        <v>3.515263538258416E-2</v>
      </c>
      <c r="K14" s="8" t="str">
        <f>IFERROR('Vb=8V (2D)'!J4,"")</f>
        <v/>
      </c>
      <c r="L14" s="8" t="str">
        <f>IFERROR('Vb=8,5V (2D)'!J4,"")</f>
        <v/>
      </c>
      <c r="M14" s="8" t="str">
        <f>IFERROR('Vb=9V (2D)'!J4,"")</f>
        <v/>
      </c>
      <c r="N14" s="8" t="str">
        <f>IFERROR('Vb=9,5V (2D)'!J4,"")</f>
        <v/>
      </c>
      <c r="O14" s="8" t="str">
        <f>IFERROR('Vb=10V (2D)'!J4,"")</f>
        <v/>
      </c>
    </row>
    <row r="15" spans="1:15" x14ac:dyDescent="0.3">
      <c r="A15" s="4">
        <v>4.25</v>
      </c>
      <c r="B15" s="8">
        <f>IFERROR('Vb=7,5V (2D)'!G5,"")</f>
        <v>4.987313432835775E-2</v>
      </c>
      <c r="C15" s="8">
        <f>IFERROR('Vb=8V (2D)'!G5,"")</f>
        <v>3.0153846153848023E-2</v>
      </c>
      <c r="D15" s="8" t="str">
        <f>IFERROR('Vb=8,5V (2D)'!G5,"")</f>
        <v/>
      </c>
      <c r="E15" s="8" t="str">
        <f>IFERROR('Vb=9V (2D)'!G5,"")</f>
        <v/>
      </c>
      <c r="F15" s="8" t="str">
        <f>IFERROR('Vb=9,5V (2D)'!G5,"")</f>
        <v/>
      </c>
      <c r="G15" s="8" t="str">
        <f>IFERROR('Vb=10V (2D)'!G5,"")</f>
        <v/>
      </c>
      <c r="I15">
        <v>4.25</v>
      </c>
      <c r="J15" s="8">
        <f>IFERROR('Vb=7,5V (2D)'!J5,"")</f>
        <v>3.1104123437208916E-2</v>
      </c>
      <c r="K15" s="8">
        <f>IFERROR('Vb=8V (2D)'!J5,"")</f>
        <v>5.0503727266148435E-2</v>
      </c>
      <c r="L15" s="8" t="str">
        <f>IFERROR('Vb=8,5V (2D)'!J5,"")</f>
        <v/>
      </c>
      <c r="M15" s="8" t="str">
        <f>IFERROR('Vb=9V (2D)'!J5,"")</f>
        <v/>
      </c>
      <c r="N15" s="8" t="str">
        <f>IFERROR('Vb=9,5V (2D)'!J5,"")</f>
        <v/>
      </c>
      <c r="O15" s="8" t="str">
        <f>IFERROR('Vb=10V (2D)'!J5,"")</f>
        <v/>
      </c>
    </row>
    <row r="16" spans="1:15" x14ac:dyDescent="0.3">
      <c r="A16" s="4">
        <v>4</v>
      </c>
      <c r="B16" s="8">
        <f>IFERROR('Vb=7,5V (2D)'!G6,"")</f>
        <v>4.655543933054343E-2</v>
      </c>
      <c r="C16" s="8">
        <f>IFERROR('Vb=8V (2D)'!G6,"")</f>
        <v>2.0644736842104362E-2</v>
      </c>
      <c r="D16" s="8" t="str">
        <f>IFERROR('Vb=8,5V (2D)'!G6,"")</f>
        <v/>
      </c>
      <c r="E16" s="8" t="str">
        <f>IFERROR('Vb=9V (2D)'!G6,"")</f>
        <v/>
      </c>
      <c r="F16" s="8" t="str">
        <f>IFERROR('Vb=9,5V (2D)'!G6,"")</f>
        <v/>
      </c>
      <c r="G16" s="8" t="str">
        <f>IFERROR('Vb=10V (2D)'!G6,"")</f>
        <v/>
      </c>
      <c r="I16">
        <v>4</v>
      </c>
      <c r="J16" s="8">
        <f>IFERROR('Vb=7,5V (2D)'!J6,"")</f>
        <v>2.7720889977324657E-2</v>
      </c>
      <c r="K16" s="8">
        <f>IFERROR('Vb=8V (2D)'!J6,"")</f>
        <v>1.2983418872363245E-3</v>
      </c>
      <c r="L16" s="8" t="str">
        <f>IFERROR('Vb=8,5V (2D)'!J6,"")</f>
        <v/>
      </c>
      <c r="M16" s="8" t="str">
        <f>IFERROR('Vb=9V (2D)'!J6,"")</f>
        <v/>
      </c>
      <c r="N16" s="8" t="str">
        <f>IFERROR('Vb=9,5V (2D)'!J6,"")</f>
        <v/>
      </c>
      <c r="O16" s="8" t="str">
        <f>IFERROR('Vb=10V (2D)'!J6,"")</f>
        <v/>
      </c>
    </row>
    <row r="17" spans="1:15" x14ac:dyDescent="0.3">
      <c r="A17" s="4">
        <v>3.5</v>
      </c>
      <c r="B17" s="8">
        <f>IFERROR('Vb=7,5V (2D)'!G7,"")</f>
        <v>4.2350185528756558E-2</v>
      </c>
      <c r="C17" s="8">
        <f>IFERROR('Vb=8V (2D)'!G7,"")</f>
        <v>3.0326595744680326E-2</v>
      </c>
      <c r="D17" s="8">
        <f>IFERROR('Vb=8,5V (2D)'!G7,"")</f>
        <v>1.4968181818182784E-2</v>
      </c>
      <c r="E17" s="8" t="str">
        <f>IFERROR('Vb=9V (2D)'!G7,"")</f>
        <v/>
      </c>
      <c r="F17" s="8" t="str">
        <f>IFERROR('Vb=9,5V (2D)'!G7,"")</f>
        <v/>
      </c>
      <c r="G17" s="8" t="str">
        <f>IFERROR('Vb=10V (2D)'!G7,"")</f>
        <v/>
      </c>
      <c r="I17">
        <v>3.5</v>
      </c>
      <c r="J17" s="8">
        <f>IFERROR('Vb=7,5V (2D)'!J7,"")</f>
        <v>2.3432564685553107E-2</v>
      </c>
      <c r="K17" s="8">
        <f>IFERROR('Vb=8V (2D)'!J7,"")</f>
        <v>1.1171458317364212E-2</v>
      </c>
      <c r="L17" s="8">
        <f>IFERROR('Vb=8,5V (2D)'!J7,"")</f>
        <v>3.5018082044136929E-2</v>
      </c>
      <c r="M17" s="8" t="str">
        <f>IFERROR('Vb=9V (2D)'!J7,"")</f>
        <v/>
      </c>
      <c r="N17" s="8" t="str">
        <f>IFERROR('Vb=9,5V (2D)'!J7,"")</f>
        <v/>
      </c>
      <c r="O17" s="8" t="str">
        <f>IFERROR('Vb=10V (2D)'!J7,"")</f>
        <v/>
      </c>
    </row>
    <row r="18" spans="1:15" x14ac:dyDescent="0.3">
      <c r="A18" s="4">
        <v>3</v>
      </c>
      <c r="B18" s="8">
        <f>IFERROR('Vb=7,5V (2D)'!G8,"")</f>
        <v>4.1911290322580272E-2</v>
      </c>
      <c r="C18" s="8">
        <f>IFERROR('Vb=8V (2D)'!G8,"")</f>
        <v>3.1569887429643111E-2</v>
      </c>
      <c r="D18" s="8">
        <f>IFERROR('Vb=8,5V (2D)'!G8,"")</f>
        <v>9.246739130434346E-3</v>
      </c>
      <c r="E18" s="8">
        <f>IFERROR('Vb=9V (2D)'!G8,"")</f>
        <v>5.3268867924529339E-2</v>
      </c>
      <c r="F18" s="8" t="str">
        <f>IFERROR('Vb=9,5V (2D)'!G8,"")</f>
        <v/>
      </c>
      <c r="G18" s="8" t="str">
        <f>IFERROR('Vb=10V (2D)'!G8,"")</f>
        <v/>
      </c>
      <c r="I18">
        <v>3</v>
      </c>
      <c r="J18" s="8">
        <f>IFERROR('Vb=7,5V (2D)'!J8,"")</f>
        <v>2.2984999448876275E-2</v>
      </c>
      <c r="K18" s="8">
        <f>IFERROR('Vb=8V (2D)'!J8,"")</f>
        <v>1.2439310254246003E-2</v>
      </c>
      <c r="L18" s="8">
        <f>IFERROR('Vb=8,5V (2D)'!J8,"")</f>
        <v>1.0324814327910378E-2</v>
      </c>
      <c r="M18" s="8">
        <f>IFERROR('Vb=9V (2D)'!J8,"")</f>
        <v>7.4075368159010058E-2</v>
      </c>
      <c r="N18" s="8" t="str">
        <f>IFERROR('Vb=9,5V (2D)'!J8,"")</f>
        <v/>
      </c>
      <c r="O18" s="8" t="str">
        <f>IFERROR('Vb=10V (2D)'!J8,"")</f>
        <v/>
      </c>
    </row>
    <row r="19" spans="1:15" x14ac:dyDescent="0.3">
      <c r="A19" s="4">
        <v>2.5</v>
      </c>
      <c r="B19" s="8">
        <f>IFERROR('Vb=7,5V (2D)'!G9,"")</f>
        <v>3.8984499999999755E-2</v>
      </c>
      <c r="C19" s="8">
        <f>IFERROR('Vb=8V (2D)'!G9,"")</f>
        <v>3.2853728991596255E-2</v>
      </c>
      <c r="D19" s="8">
        <f>IFERROR('Vb=8,5V (2D)'!G9,"")</f>
        <v>2.0544117647058394E-2</v>
      </c>
      <c r="E19" s="8">
        <f>IFERROR('Vb=9V (2D)'!G9,"")</f>
        <v>8.2887168141597516E-3</v>
      </c>
      <c r="F19" s="8">
        <f>IFERROR('Vb=9,5V (2D)'!G9,"")</f>
        <v>9.4573529411765819E-2</v>
      </c>
      <c r="G19" s="8" t="str">
        <f>IFERROR('Vb=10V (2D)'!G9,"")</f>
        <v/>
      </c>
      <c r="I19">
        <v>2.5</v>
      </c>
      <c r="J19" s="8">
        <f>IFERROR('Vb=7,5V (2D)'!J9,"")</f>
        <v>2.0000392679434469E-2</v>
      </c>
      <c r="K19" s="8">
        <f>IFERROR('Vb=8V (2D)'!J9,"")</f>
        <v>1.3748513099128248E-2</v>
      </c>
      <c r="L19" s="8">
        <f>IFERROR('Vb=8,5V (2D)'!J9,"")</f>
        <v>1.1957350389243163E-3</v>
      </c>
      <c r="M19" s="8">
        <f>IFERROR('Vb=9V (2D)'!J9,"")</f>
        <v>2.8206669448758364E-2</v>
      </c>
      <c r="N19" s="8">
        <f>IFERROR('Vb=9,5V (2D)'!J9,"")</f>
        <v>0.11619597083191245</v>
      </c>
      <c r="O19" s="8" t="str">
        <f>IFERROR('Vb=10V (2D)'!J9,"")</f>
        <v/>
      </c>
    </row>
    <row r="20" spans="1:15" x14ac:dyDescent="0.3">
      <c r="A20" s="4">
        <v>2</v>
      </c>
      <c r="B20" s="8">
        <f>IFERROR('Vb=7,5V (2D)'!G10,"")</f>
        <v>3.7697569444444384E-2</v>
      </c>
      <c r="C20" s="8">
        <f>IFERROR('Vb=8V (2D)'!G10,"")</f>
        <v>3.2534731543623907E-2</v>
      </c>
      <c r="D20" s="8">
        <f>IFERROR('Vb=8,5V (2D)'!G10,"")</f>
        <v>2.3623276776245625E-2</v>
      </c>
      <c r="E20" s="8">
        <f>IFERROR('Vb=9V (2D)'!G10,"")</f>
        <v>7.3591346153841688E-3</v>
      </c>
      <c r="F20" s="8">
        <f>IFERROR('Vb=9,5V (2D)'!G10,"")</f>
        <v>2.6456081081081564E-2</v>
      </c>
      <c r="G20" s="8">
        <f>IFERROR('Vb=10V (2D)'!G10,"")</f>
        <v>0.13925000000000104</v>
      </c>
      <c r="I20">
        <v>2</v>
      </c>
      <c r="J20" s="8">
        <f>IFERROR('Vb=7,5V (2D)'!J10,"")</f>
        <v>1.8688039820304498E-2</v>
      </c>
      <c r="K20" s="8">
        <f>IFERROR('Vb=8V (2D)'!J10,"")</f>
        <v>1.3423214106813217E-2</v>
      </c>
      <c r="L20" s="8">
        <f>IFERROR('Vb=8,5V (2D)'!J10,"")</f>
        <v>4.3357205412195999E-3</v>
      </c>
      <c r="M20" s="8">
        <f>IFERROR('Vb=9V (2D)'!J10,"")</f>
        <v>1.2249706989397868E-2</v>
      </c>
      <c r="N20" s="8">
        <f>IFERROR('Vb=9,5V (2D)'!J10,"")</f>
        <v>4.6732915745132407E-2</v>
      </c>
      <c r="O20" s="8">
        <f>IFERROR('Vb=10V (2D)'!J10,"")</f>
        <v>0.16175499004954141</v>
      </c>
    </row>
    <row r="21" spans="1:15" x14ac:dyDescent="0.3">
      <c r="A21" s="4">
        <v>1.5</v>
      </c>
      <c r="B21" s="8">
        <f>IFERROR('Vb=7,5V (2D)'!G11,"")</f>
        <v>4.0042966101694784E-2</v>
      </c>
      <c r="C21" s="8">
        <f>IFERROR('Vb=8V (2D)'!G11,"")</f>
        <v>3.3221744186046349E-2</v>
      </c>
      <c r="D21" s="8">
        <f>IFERROR('Vb=8,5V (2D)'!G11,"")</f>
        <v>2.5997804054053796E-2</v>
      </c>
      <c r="E21" s="8">
        <f>IFERROR('Vb=9V (2D)'!G11,"")</f>
        <v>1.3158360128617068E-2</v>
      </c>
      <c r="F21" s="8">
        <f>IFERROR('Vb=9,5V (2D)'!G11,"")</f>
        <v>6.1856725146203478E-3</v>
      </c>
      <c r="G21" s="8">
        <f>IFERROR('Vb=10V (2D)'!G11,"")</f>
        <v>5.0107142857143371E-2</v>
      </c>
      <c r="I21">
        <v>1.5</v>
      </c>
      <c r="J21" s="8">
        <f>IFERROR('Vb=7,5V (2D)'!J11,"")</f>
        <v>2.1079767948640051E-2</v>
      </c>
      <c r="K21" s="8">
        <f>IFERROR('Vb=8V (2D)'!J11,"")</f>
        <v>1.4123798145049994E-2</v>
      </c>
      <c r="L21" s="8">
        <f>IFERROR('Vb=8,5V (2D)'!J11,"")</f>
        <v>6.757154742670057E-3</v>
      </c>
      <c r="M21" s="8">
        <f>IFERROR('Vb=9V (2D)'!J11,"")</f>
        <v>6.3359223254338855E-3</v>
      </c>
      <c r="N21" s="8">
        <f>IFERROR('Vb=9,5V (2D)'!J11,"")</f>
        <v>2.6062081158843856E-2</v>
      </c>
      <c r="O21" s="8">
        <f>IFERROR('Vb=10V (2D)'!J11,"")</f>
        <v>7.0851185693176957E-2</v>
      </c>
    </row>
    <row r="22" spans="1:15" x14ac:dyDescent="0.3">
      <c r="A22" s="4">
        <v>1</v>
      </c>
      <c r="B22" s="8">
        <f>IFERROR('Vb=7,5V (2D)'!G12,"")</f>
        <v>3.6087695312499862E-2</v>
      </c>
      <c r="C22" s="8">
        <f>IFERROR('Vb=8V (2D)'!G12,"")</f>
        <v>3.3490358361774601E-2</v>
      </c>
      <c r="D22" s="8">
        <f>IFERROR('Vb=8,5V (2D)'!G12,"")</f>
        <v>2.4144014084506872E-2</v>
      </c>
      <c r="E22" s="8">
        <f>IFERROR('Vb=9V (2D)'!G12,"")</f>
        <v>1.9371938775509936E-2</v>
      </c>
      <c r="F22" s="8">
        <f>IFERROR('Vb=9,5V (2D)'!G12,"")</f>
        <v>1.3847613882860255E-3</v>
      </c>
      <c r="G22" s="8">
        <f>IFERROR('Vb=10V (2D)'!G12,"")</f>
        <v>2.212524752475296E-2</v>
      </c>
      <c r="I22">
        <v>1</v>
      </c>
      <c r="J22" s="8">
        <f>IFERROR('Vb=7,5V (2D)'!J12,"")</f>
        <v>1.7046363887771497E-2</v>
      </c>
      <c r="K22" s="8">
        <f>IFERROR('Vb=8V (2D)'!J12,"")</f>
        <v>1.4397718583101753E-2</v>
      </c>
      <c r="L22" s="8">
        <f>IFERROR('Vb=8,5V (2D)'!J12,"")</f>
        <v>4.8667446065058543E-3</v>
      </c>
      <c r="M22" s="8">
        <f>IFERROR('Vb=9V (2D)'!J12,"")</f>
        <v>4.0069330045954383E-7</v>
      </c>
      <c r="N22" s="8">
        <f>IFERROR('Vb=9,5V (2D)'!J12,"")</f>
        <v>1.834209927291738E-2</v>
      </c>
      <c r="O22" s="8">
        <f>IFERROR('Vb=10V (2D)'!J12,"")</f>
        <v>4.2316529969281001E-2</v>
      </c>
    </row>
    <row r="23" spans="1:15" x14ac:dyDescent="0.3">
      <c r="A23" s="4">
        <v>0.5</v>
      </c>
      <c r="B23" s="8">
        <f>IFERROR('Vb=7,5V (2D)'!G13,"")</f>
        <v>3.5550771604938206E-2</v>
      </c>
      <c r="C23" s="8">
        <f>IFERROR('Vb=8V (2D)'!G13,"")</f>
        <v>3.1041034031413471E-2</v>
      </c>
      <c r="D23" s="8">
        <f>IFERROR('Vb=8,5V (2D)'!G13,"")</f>
        <v>2.3491982758620467E-2</v>
      </c>
      <c r="E23" s="8">
        <f>IFERROR('Vb=9V (2D)'!G13,"")</f>
        <v>1.4894194312796026E-2</v>
      </c>
      <c r="F23" s="8">
        <f>IFERROR('Vb=9,5V (2D)'!G13,"")</f>
        <v>5.8460344827583376E-3</v>
      </c>
      <c r="G23" s="8">
        <f>IFERROR('Vb=10V (2D)'!G13,"")</f>
        <v>1.2896864686468971E-2</v>
      </c>
      <c r="I23">
        <v>0.5</v>
      </c>
      <c r="J23" s="8">
        <f>IFERROR('Vb=7,5V (2D)'!J13,"")</f>
        <v>1.6498833673564108E-2</v>
      </c>
      <c r="K23" s="8">
        <f>IFERROR('Vb=8V (2D)'!J13,"")</f>
        <v>1.1900009772000661E-2</v>
      </c>
      <c r="L23" s="8">
        <f>IFERROR('Vb=8,5V (2D)'!J13,"")</f>
        <v>4.2018329132716857E-3</v>
      </c>
      <c r="M23" s="8">
        <f>IFERROR('Vb=9V (2D)'!J13,"")</f>
        <v>4.5657980986457576E-3</v>
      </c>
      <c r="N23" s="8">
        <f>IFERROR('Vb=9,5V (2D)'!J13,"")</f>
        <v>1.3792697228171271E-2</v>
      </c>
      <c r="O23" s="8">
        <f>IFERROR('Vb=10V (2D)'!J13,"")</f>
        <v>3.2905847667359558E-2</v>
      </c>
    </row>
    <row r="24" spans="1:15" x14ac:dyDescent="0.3">
      <c r="A24" s="4">
        <v>0</v>
      </c>
      <c r="B24" s="8">
        <f>IFERROR('Vb=7,5V (2D)'!G14,"")</f>
        <v>1.2069411262798549E-2</v>
      </c>
      <c r="C24" s="8">
        <f>IFERROR('Vb=8V (2D)'!G14,"")</f>
        <v>4.8358280254775683E-3</v>
      </c>
      <c r="D24" s="8">
        <f>IFERROR('Vb=8,5V (2D)'!G14,"")</f>
        <v>3.0957317073171927E-3</v>
      </c>
      <c r="E24" s="8">
        <f>IFERROR('Vb=9V (2D)'!G14,"")</f>
        <v>1.5008333333333523E-2</v>
      </c>
      <c r="F24" s="8">
        <f>IFERROR('Vb=9,5V (2D)'!G14,"")</f>
        <v>2.8996658415841703E-2</v>
      </c>
      <c r="G24" s="8">
        <f>IFERROR('Vb=10V (2D)'!G14,"")</f>
        <v>5.2206751824817703E-2</v>
      </c>
      <c r="I24">
        <v>0</v>
      </c>
      <c r="J24" s="8">
        <f>IFERROR('Vb=7,5V (2D)'!J14,"")</f>
        <v>7.4463825218556703E-3</v>
      </c>
      <c r="K24" s="8">
        <f>IFERROR('Vb=8V (2D)'!J14,"")</f>
        <v>1.4822859521545391E-2</v>
      </c>
      <c r="L24" s="8">
        <f>IFERROR('Vb=8,5V (2D)'!J14,"")</f>
        <v>2.2911100994839395E-2</v>
      </c>
      <c r="M24" s="8">
        <f>IFERROR('Vb=9V (2D)'!J14,"")</f>
        <v>3.5059026720972039E-2</v>
      </c>
      <c r="N24" s="8">
        <f>IFERROR('Vb=9,5V (2D)'!J14,"")</f>
        <v>4.9323680192149708E-2</v>
      </c>
      <c r="O24" s="8">
        <f>IFERROR('Vb=10V (2D)'!J14,"")</f>
        <v>7.2992270788940286E-2</v>
      </c>
    </row>
    <row r="26" spans="1:15" x14ac:dyDescent="0.3">
      <c r="A26" t="s">
        <v>25</v>
      </c>
      <c r="B26" s="10">
        <f>MAX(B12:G24)</f>
        <v>0.13925000000000104</v>
      </c>
      <c r="C26" t="s">
        <v>26</v>
      </c>
      <c r="D26" s="10">
        <f>AVERAGE(B12:G24)</f>
        <v>3.0740778841305424E-2</v>
      </c>
      <c r="E26" t="s">
        <v>28</v>
      </c>
      <c r="F26" s="8">
        <f>_xlfn.STDEV.S(B12:G24)</f>
        <v>2.3698501394159403E-2</v>
      </c>
      <c r="I26" t="s">
        <v>25</v>
      </c>
      <c r="J26" s="10">
        <f>MAX(J12:O24)</f>
        <v>0.16175499004954141</v>
      </c>
      <c r="K26" t="s">
        <v>26</v>
      </c>
      <c r="L26" s="10">
        <f>AVERAGE(J12:O24)</f>
        <v>2.7601886331479933E-2</v>
      </c>
      <c r="M26" t="s">
        <v>28</v>
      </c>
      <c r="N26" s="8">
        <f>_xlfn.STDEV.S(J12:O24)</f>
        <v>2.9985980435039965E-2</v>
      </c>
    </row>
    <row r="27" spans="1:15" x14ac:dyDescent="0.3">
      <c r="A27" t="s">
        <v>29</v>
      </c>
      <c r="B27" s="8">
        <f>_xlfn.QUARTILE.INC(B12:G24,1)</f>
        <v>1.4949684941836095E-2</v>
      </c>
      <c r="C27" t="s">
        <v>27</v>
      </c>
      <c r="D27" s="10">
        <f>MEDIAN(B12:G24)</f>
        <v>2.9575252284844863E-2</v>
      </c>
      <c r="E27" t="s">
        <v>30</v>
      </c>
      <c r="F27" s="8">
        <f>_xlfn.QUARTILE.INC(B12:G24,3)</f>
        <v>3.9249116525423511E-2</v>
      </c>
      <c r="I27" t="s">
        <v>29</v>
      </c>
      <c r="J27" s="8">
        <f>_xlfn.QUARTILE.INC(J12:O24,1)</f>
        <v>1.1717871908341549E-2</v>
      </c>
      <c r="K27" t="s">
        <v>27</v>
      </c>
      <c r="L27" s="10">
        <f>MEDIAN(J12:O24)</f>
        <v>1.8515069546610939E-2</v>
      </c>
      <c r="M27" t="s">
        <v>30</v>
      </c>
      <c r="N27" s="8">
        <f>_xlfn.QUARTILE.INC(J12:O24,3)</f>
        <v>3.3433906261553903E-2</v>
      </c>
    </row>
  </sheetData>
  <mergeCells count="2">
    <mergeCell ref="A10:G10"/>
    <mergeCell ref="I10:O10"/>
  </mergeCells>
  <conditionalFormatting sqref="B12:G24">
    <cfRule type="expression" dxfId="7" priority="5" stopIfTrue="1">
      <formula>EXACT(B12,"")</formula>
    </cfRule>
    <cfRule type="cellIs" dxfId="6" priority="7" stopIfTrue="1" operator="greaterThan">
      <formula>0.1</formula>
    </cfRule>
    <cfRule type="cellIs" dxfId="5" priority="8" stopIfTrue="1" operator="greaterThan">
      <formula>0.05</formula>
    </cfRule>
    <cfRule type="cellIs" dxfId="4" priority="9" stopIfTrue="1" operator="lessThan">
      <formula>0.05</formula>
    </cfRule>
  </conditionalFormatting>
  <conditionalFormatting sqref="J12:O24">
    <cfRule type="expression" dxfId="3" priority="1" stopIfTrue="1">
      <formula>EXACT(B12,"")</formula>
    </cfRule>
    <cfRule type="cellIs" dxfId="2" priority="2" stopIfTrue="1" operator="greaterThan">
      <formula>0.1</formula>
    </cfRule>
    <cfRule type="cellIs" dxfId="1" priority="3" stopIfTrue="1" operator="greaterThan">
      <formula>0.05</formula>
    </cfRule>
    <cfRule type="cellIs" dxfId="0" priority="4" stopIfTrue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5" sqref="H5"/>
    </sheetView>
  </sheetViews>
  <sheetFormatPr baseColWidth="10" defaultRowHeight="14.4" x14ac:dyDescent="0.3"/>
  <cols>
    <col min="4" max="4" width="12.44140625" bestFit="1" customWidth="1"/>
  </cols>
  <sheetData>
    <row r="1" spans="1:7" x14ac:dyDescent="0.3">
      <c r="A1" t="s">
        <v>8</v>
      </c>
      <c r="B1" t="s">
        <v>1</v>
      </c>
      <c r="D1" t="s">
        <v>31</v>
      </c>
      <c r="F1" t="s">
        <v>0</v>
      </c>
      <c r="G1" t="s">
        <v>2</v>
      </c>
    </row>
    <row r="2" spans="1:7" x14ac:dyDescent="0.3">
      <c r="A2" s="5">
        <v>8</v>
      </c>
      <c r="B2" s="1">
        <v>0.2</v>
      </c>
      <c r="D2" s="3">
        <v>0.23710000000000001</v>
      </c>
      <c r="F2" s="4">
        <f>SQRT(B2/D2)</f>
        <v>0.91843668177104432</v>
      </c>
      <c r="G2" s="4">
        <f>15-F2-Config!B4-Config!B5-A2</f>
        <v>3.5715633182289555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Vb=7,5V (2D)</vt:lpstr>
      <vt:lpstr>Vb=8V (2D)</vt:lpstr>
      <vt:lpstr>Vb=8,5V (2D)</vt:lpstr>
      <vt:lpstr>Vb=9V (2D)</vt:lpstr>
      <vt:lpstr>Vb=9,5V (2D)</vt:lpstr>
      <vt:lpstr>Vb=10V (2D)</vt:lpstr>
      <vt:lpstr>Config</vt:lpstr>
      <vt:lpstr>Calcul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Baron</dc:creator>
  <cp:lastModifiedBy>Paul Baron</cp:lastModifiedBy>
  <dcterms:created xsi:type="dcterms:W3CDTF">2018-06-17T17:06:39Z</dcterms:created>
  <dcterms:modified xsi:type="dcterms:W3CDTF">2018-06-20T18:13:44Z</dcterms:modified>
</cp:coreProperties>
</file>