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"/>
    </mc:Choice>
  </mc:AlternateContent>
  <bookViews>
    <workbookView xWindow="0" yWindow="0" windowWidth="23040" windowHeight="9384"/>
  </bookViews>
  <sheets>
    <sheet name="Mesures" sheetId="1" r:id="rId1"/>
    <sheet name="Confi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4" i="2"/>
  <c r="G6" i="2"/>
  <c r="G5" i="2"/>
  <c r="C59" i="1"/>
  <c r="C60" i="1"/>
  <c r="C61" i="1"/>
  <c r="D61" i="1" s="1"/>
  <c r="F61" i="1" s="1"/>
  <c r="G61" i="1" s="1"/>
  <c r="C62" i="1"/>
  <c r="D62" i="1" s="1"/>
  <c r="F62" i="1" s="1"/>
  <c r="G62" i="1" s="1"/>
  <c r="C63" i="1"/>
  <c r="C64" i="1"/>
  <c r="C65" i="1"/>
  <c r="D65" i="1" s="1"/>
  <c r="F65" i="1" s="1"/>
  <c r="G65" i="1" s="1"/>
  <c r="C66" i="1"/>
  <c r="D66" i="1" s="1"/>
  <c r="F66" i="1" s="1"/>
  <c r="G66" i="1" s="1"/>
  <c r="C67" i="1"/>
  <c r="D59" i="1"/>
  <c r="F59" i="1" s="1"/>
  <c r="G59" i="1" s="1"/>
  <c r="D60" i="1"/>
  <c r="F60" i="1" s="1"/>
  <c r="G60" i="1" s="1"/>
  <c r="D63" i="1"/>
  <c r="F63" i="1" s="1"/>
  <c r="G63" i="1" s="1"/>
  <c r="D64" i="1"/>
  <c r="F64" i="1" s="1"/>
  <c r="G64" i="1" s="1"/>
  <c r="D67" i="1"/>
  <c r="F67" i="1" s="1"/>
  <c r="G67" i="1" s="1"/>
  <c r="C58" i="1"/>
  <c r="D58" i="1" s="1"/>
  <c r="F58" i="1" s="1"/>
  <c r="G58" i="1" s="1"/>
  <c r="C48" i="1"/>
  <c r="D48" i="1" s="1"/>
  <c r="F48" i="1" s="1"/>
  <c r="G48" i="1" s="1"/>
  <c r="C49" i="1"/>
  <c r="C50" i="1"/>
  <c r="C51" i="1"/>
  <c r="D51" i="1" s="1"/>
  <c r="F51" i="1" s="1"/>
  <c r="G51" i="1" s="1"/>
  <c r="C52" i="1"/>
  <c r="D52" i="1" s="1"/>
  <c r="F52" i="1" s="1"/>
  <c r="G52" i="1" s="1"/>
  <c r="C53" i="1"/>
  <c r="C54" i="1"/>
  <c r="C55" i="1"/>
  <c r="D55" i="1" s="1"/>
  <c r="F55" i="1" s="1"/>
  <c r="G55" i="1" s="1"/>
  <c r="C56" i="1"/>
  <c r="C57" i="1"/>
  <c r="D57" i="1" s="1"/>
  <c r="F57" i="1" s="1"/>
  <c r="G57" i="1" s="1"/>
  <c r="D49" i="1"/>
  <c r="F49" i="1" s="1"/>
  <c r="G49" i="1" s="1"/>
  <c r="D50" i="1"/>
  <c r="F50" i="1" s="1"/>
  <c r="G50" i="1" s="1"/>
  <c r="D53" i="1"/>
  <c r="F53" i="1" s="1"/>
  <c r="G53" i="1" s="1"/>
  <c r="D54" i="1"/>
  <c r="F54" i="1" s="1"/>
  <c r="G54" i="1" s="1"/>
  <c r="D56" i="1"/>
  <c r="F56" i="1" s="1"/>
  <c r="G56" i="1" s="1"/>
  <c r="C47" i="1"/>
  <c r="D47" i="1"/>
  <c r="F47" i="1" s="1"/>
  <c r="G47" i="1" s="1"/>
  <c r="C37" i="1"/>
  <c r="D37" i="1" s="1"/>
  <c r="F37" i="1" s="1"/>
  <c r="G37" i="1" s="1"/>
  <c r="C38" i="1"/>
  <c r="C39" i="1"/>
  <c r="D39" i="1" s="1"/>
  <c r="F39" i="1" s="1"/>
  <c r="G39" i="1" s="1"/>
  <c r="C40" i="1"/>
  <c r="D40" i="1" s="1"/>
  <c r="F40" i="1" s="1"/>
  <c r="G40" i="1" s="1"/>
  <c r="C41" i="1"/>
  <c r="C42" i="1"/>
  <c r="C43" i="1"/>
  <c r="D43" i="1" s="1"/>
  <c r="F43" i="1" s="1"/>
  <c r="G43" i="1" s="1"/>
  <c r="C44" i="1"/>
  <c r="D44" i="1" s="1"/>
  <c r="F44" i="1" s="1"/>
  <c r="G44" i="1" s="1"/>
  <c r="C45" i="1"/>
  <c r="D45" i="1" s="1"/>
  <c r="F45" i="1" s="1"/>
  <c r="G45" i="1" s="1"/>
  <c r="C46" i="1"/>
  <c r="D46" i="1" s="1"/>
  <c r="F46" i="1" s="1"/>
  <c r="G46" i="1" s="1"/>
  <c r="D38" i="1"/>
  <c r="F38" i="1" s="1"/>
  <c r="G38" i="1" s="1"/>
  <c r="D41" i="1"/>
  <c r="F41" i="1" s="1"/>
  <c r="G41" i="1" s="1"/>
  <c r="D42" i="1"/>
  <c r="F42" i="1" s="1"/>
  <c r="G42" i="1" s="1"/>
  <c r="C26" i="1"/>
  <c r="D26" i="1" s="1"/>
  <c r="F26" i="1" s="1"/>
  <c r="G26" i="1" s="1"/>
  <c r="C27" i="1"/>
  <c r="D27" i="1" s="1"/>
  <c r="F27" i="1" s="1"/>
  <c r="G27" i="1" s="1"/>
  <c r="C28" i="1"/>
  <c r="C29" i="1"/>
  <c r="D29" i="1" s="1"/>
  <c r="F29" i="1" s="1"/>
  <c r="G29" i="1" s="1"/>
  <c r="C30" i="1"/>
  <c r="D30" i="1" s="1"/>
  <c r="F30" i="1" s="1"/>
  <c r="G30" i="1" s="1"/>
  <c r="C31" i="1"/>
  <c r="D31" i="1" s="1"/>
  <c r="F31" i="1" s="1"/>
  <c r="G31" i="1" s="1"/>
  <c r="C32" i="1"/>
  <c r="C33" i="1"/>
  <c r="D33" i="1" s="1"/>
  <c r="F33" i="1" s="1"/>
  <c r="G33" i="1" s="1"/>
  <c r="C34" i="1"/>
  <c r="C35" i="1"/>
  <c r="D35" i="1" s="1"/>
  <c r="F35" i="1" s="1"/>
  <c r="G35" i="1" s="1"/>
  <c r="C36" i="1"/>
  <c r="D36" i="1" s="1"/>
  <c r="F36" i="1" s="1"/>
  <c r="G36" i="1" s="1"/>
  <c r="D28" i="1"/>
  <c r="F28" i="1" s="1"/>
  <c r="G28" i="1" s="1"/>
  <c r="D32" i="1"/>
  <c r="F32" i="1" s="1"/>
  <c r="G32" i="1" s="1"/>
  <c r="D34" i="1"/>
  <c r="F34" i="1" s="1"/>
  <c r="G34" i="1" s="1"/>
  <c r="C25" i="1"/>
  <c r="D25" i="1" s="1"/>
  <c r="F25" i="1" s="1"/>
  <c r="G25" i="1" s="1"/>
  <c r="C24" i="1"/>
  <c r="D24" i="1" s="1"/>
  <c r="F24" i="1" s="1"/>
  <c r="G24" i="1" s="1"/>
  <c r="C23" i="1"/>
  <c r="D23" i="1" s="1"/>
  <c r="F23" i="1" s="1"/>
  <c r="G23" i="1" s="1"/>
  <c r="C8" i="1"/>
  <c r="C9" i="1"/>
  <c r="D9" i="1" s="1"/>
  <c r="F9" i="1" s="1"/>
  <c r="G9" i="1" s="1"/>
  <c r="C10" i="1"/>
  <c r="D10" i="1" s="1"/>
  <c r="F10" i="1" s="1"/>
  <c r="G10" i="1" s="1"/>
  <c r="C11" i="1"/>
  <c r="D11" i="1" s="1"/>
  <c r="F11" i="1" s="1"/>
  <c r="G11" i="1" s="1"/>
  <c r="C12" i="1"/>
  <c r="C13" i="1"/>
  <c r="C14" i="1"/>
  <c r="D14" i="1" s="1"/>
  <c r="F14" i="1" s="1"/>
  <c r="G14" i="1" s="1"/>
  <c r="C15" i="1"/>
  <c r="D15" i="1" s="1"/>
  <c r="F15" i="1" s="1"/>
  <c r="G15" i="1" s="1"/>
  <c r="C16" i="1"/>
  <c r="C17" i="1"/>
  <c r="D17" i="1" s="1"/>
  <c r="F17" i="1" s="1"/>
  <c r="G17" i="1" s="1"/>
  <c r="C18" i="1"/>
  <c r="D18" i="1" s="1"/>
  <c r="F18" i="1" s="1"/>
  <c r="G18" i="1" s="1"/>
  <c r="C19" i="1"/>
  <c r="D19" i="1" s="1"/>
  <c r="F19" i="1" s="1"/>
  <c r="G19" i="1" s="1"/>
  <c r="C20" i="1"/>
  <c r="C21" i="1"/>
  <c r="C22" i="1"/>
  <c r="D22" i="1" s="1"/>
  <c r="F22" i="1" s="1"/>
  <c r="G22" i="1" s="1"/>
  <c r="D8" i="1"/>
  <c r="F8" i="1" s="1"/>
  <c r="G8" i="1" s="1"/>
  <c r="D12" i="1"/>
  <c r="F12" i="1" s="1"/>
  <c r="G12" i="1" s="1"/>
  <c r="D13" i="1"/>
  <c r="F13" i="1" s="1"/>
  <c r="G13" i="1" s="1"/>
  <c r="D16" i="1"/>
  <c r="F16" i="1" s="1"/>
  <c r="G16" i="1" s="1"/>
  <c r="D20" i="1"/>
  <c r="F20" i="1" s="1"/>
  <c r="G20" i="1" s="1"/>
  <c r="D21" i="1"/>
  <c r="F21" i="1" s="1"/>
  <c r="G21" i="1" s="1"/>
  <c r="C7" i="1"/>
  <c r="D7" i="1" s="1"/>
  <c r="F7" i="1" s="1"/>
  <c r="G7" i="1" s="1"/>
  <c r="C6" i="1"/>
  <c r="D6" i="1" s="1"/>
  <c r="F6" i="1" s="1"/>
  <c r="G6" i="1" s="1"/>
  <c r="C5" i="1"/>
  <c r="D5" i="1" s="1"/>
  <c r="F5" i="1" s="1"/>
  <c r="G5" i="1" s="1"/>
  <c r="C4" i="1"/>
  <c r="D4" i="1" s="1"/>
  <c r="F4" i="1" s="1"/>
  <c r="G4" i="1" s="1"/>
  <c r="C3" i="1"/>
  <c r="D3" i="1" s="1"/>
  <c r="F3" i="1" s="1"/>
  <c r="G3" i="1" s="1"/>
  <c r="C2" i="1"/>
  <c r="D2" i="1" s="1"/>
  <c r="F2" i="1" s="1"/>
  <c r="G2" i="1" s="1"/>
  <c r="G2" i="2" s="1"/>
  <c r="G3" i="2" l="1"/>
</calcChain>
</file>

<file path=xl/sharedStrings.xml><?xml version="1.0" encoding="utf-8"?>
<sst xmlns="http://schemas.openxmlformats.org/spreadsheetml/2006/main" count="19" uniqueCount="18">
  <si>
    <t>Vb</t>
  </si>
  <si>
    <t>Ve</t>
  </si>
  <si>
    <t>Vgs</t>
  </si>
  <si>
    <t>Id_mes</t>
  </si>
  <si>
    <t>Id_calc</t>
  </si>
  <si>
    <t>erreur</t>
  </si>
  <si>
    <t>alpha</t>
  </si>
  <si>
    <t>Vth</t>
  </si>
  <si>
    <t>Vbe</t>
  </si>
  <si>
    <t>a</t>
  </si>
  <si>
    <t>Vdd</t>
  </si>
  <si>
    <t>moyenne</t>
  </si>
  <si>
    <t>maximum</t>
  </si>
  <si>
    <t>ecart-type</t>
  </si>
  <si>
    <t>moy (+)</t>
  </si>
  <si>
    <t>moy (-)</t>
  </si>
  <si>
    <t>max (+)</t>
  </si>
  <si>
    <t>max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</si>
</sst>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ourcentage" xfId="1" builtinId="5"/>
  </cellStyles>
  <dxfs count="6">
    <dxf>
      <numFmt numFmtId="14" formatCode="0.00%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G67" totalsRowShown="0">
  <autoFilter ref="A1:G67"/>
  <tableColumns count="7">
    <tableColumn id="1" name="Vb" dataDxfId="5"/>
    <tableColumn id="7" name="alpha" dataCellStyle="Pourcentage"/>
    <tableColumn id="2" name="Ve" dataDxfId="4">
      <calculatedColumnFormula>Tableau1[alpha]*5</calculatedColumnFormula>
    </tableColumn>
    <tableColumn id="3" name="Vgs" dataDxfId="3">
      <calculatedColumnFormula>Config!$B$1-Config!$B$2-Config!$B$3-Tableau1[[#This Row],[Vb]]-Tableau1[[#This Row],[Ve]]</calculatedColumnFormula>
    </tableColumn>
    <tableColumn id="8" name="Id_mes" dataDxfId="2"/>
    <tableColumn id="5" name="Id_calc" dataDxfId="1">
      <calculatedColumnFormula>Tableau1[[#This Row],[Vgs]]*Config!$B$4</calculatedColumnFormula>
    </tableColumn>
    <tableColumn id="9" name="erreur" dataDxfId="0" dataCellStyle="Pourcentage">
      <calculatedColumnFormula>Tableau1[[#This Row],[Id_mes]]-Tableau1[[#This Row],[Id_calc]]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K63" sqref="K63"/>
    </sheetView>
  </sheetViews>
  <sheetFormatPr baseColWidth="10" defaultRowHeight="14.4" x14ac:dyDescent="0.3"/>
  <sheetData>
    <row r="1" spans="1:7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4">
        <v>7.5</v>
      </c>
      <c r="B2" s="1">
        <v>0</v>
      </c>
      <c r="C2" s="2">
        <f>Tableau1[alpha]*5</f>
        <v>0</v>
      </c>
      <c r="D2" s="2">
        <f>Config!$B$1-Config!$B$2-Config!$B$3-Tableau1[[#This Row],[Vb]]-Tableau1[[#This Row],[Ve]]</f>
        <v>4.99</v>
      </c>
      <c r="E2" s="2"/>
      <c r="F2" s="3">
        <f>Tableau1[[#This Row],[Vgs]]*Config!$B$4</f>
        <v>1.1831290000000001</v>
      </c>
      <c r="G2" s="5">
        <f>Tableau1[[#This Row],[Id_mes]]-Tableau1[[#This Row],[Id_calc]]</f>
        <v>-1.1831290000000001</v>
      </c>
    </row>
    <row r="3" spans="1:7" x14ac:dyDescent="0.3">
      <c r="A3" s="4">
        <v>7.5</v>
      </c>
      <c r="B3" s="1">
        <v>0.1</v>
      </c>
      <c r="C3" s="2">
        <f>Tableau1[alpha]*5</f>
        <v>0.5</v>
      </c>
      <c r="D3" s="2">
        <f>Config!$B$1-Config!$B$2-Config!$B$3-Tableau1[[#This Row],[Vb]]-Tableau1[[#This Row],[Ve]]</f>
        <v>4.49</v>
      </c>
      <c r="E3" s="2"/>
      <c r="F3" s="3">
        <f>Tableau1[[#This Row],[Vgs]]*Config!$B$4</f>
        <v>1.0645790000000002</v>
      </c>
      <c r="G3" s="5">
        <f>Tableau1[[#This Row],[Id_mes]]-Tableau1[[#This Row],[Id_calc]]</f>
        <v>-1.0645790000000002</v>
      </c>
    </row>
    <row r="4" spans="1:7" x14ac:dyDescent="0.3">
      <c r="A4" s="4">
        <v>7.5</v>
      </c>
      <c r="B4" s="1">
        <v>0.2</v>
      </c>
      <c r="C4" s="2">
        <f>Tableau1[alpha]*5</f>
        <v>1</v>
      </c>
      <c r="D4" s="2">
        <f>Config!$B$1-Config!$B$2-Config!$B$3-Tableau1[[#This Row],[Vb]]-Tableau1[[#This Row],[Ve]]</f>
        <v>3.99</v>
      </c>
      <c r="E4" s="2"/>
      <c r="F4" s="3">
        <f>Tableau1[[#This Row],[Vgs]]*Config!$B$4</f>
        <v>0.94602900000000012</v>
      </c>
      <c r="G4" s="5">
        <f>Tableau1[[#This Row],[Id_mes]]-Tableau1[[#This Row],[Id_calc]]</f>
        <v>-0.94602900000000012</v>
      </c>
    </row>
    <row r="5" spans="1:7" x14ac:dyDescent="0.3">
      <c r="A5" s="4">
        <v>7.5</v>
      </c>
      <c r="B5" s="1">
        <v>0.3</v>
      </c>
      <c r="C5" s="2">
        <f>Tableau1[alpha]*5</f>
        <v>1.5</v>
      </c>
      <c r="D5" s="2">
        <f>Config!$B$1-Config!$B$2-Config!$B$3-Tableau1[[#This Row],[Vb]]-Tableau1[[#This Row],[Ve]]</f>
        <v>3.49</v>
      </c>
      <c r="E5" s="2"/>
      <c r="F5" s="3">
        <f>Tableau1[[#This Row],[Vgs]]*Config!$B$4</f>
        <v>0.82747900000000008</v>
      </c>
      <c r="G5" s="5">
        <f>Tableau1[[#This Row],[Id_mes]]-Tableau1[[#This Row],[Id_calc]]</f>
        <v>-0.82747900000000008</v>
      </c>
    </row>
    <row r="6" spans="1:7" x14ac:dyDescent="0.3">
      <c r="A6" s="4">
        <v>7.5</v>
      </c>
      <c r="B6" s="1">
        <v>0.4</v>
      </c>
      <c r="C6" s="2">
        <f>Tableau1[alpha]*5</f>
        <v>2</v>
      </c>
      <c r="D6" s="2">
        <f>Config!$B$1-Config!$B$2-Config!$B$3-Tableau1[[#This Row],[Vb]]-Tableau1[[#This Row],[Ve]]</f>
        <v>2.99</v>
      </c>
      <c r="E6" s="2"/>
      <c r="F6" s="3">
        <f>Tableau1[[#This Row],[Vgs]]*Config!$B$4</f>
        <v>0.70892900000000003</v>
      </c>
      <c r="G6" s="5">
        <f>Tableau1[[#This Row],[Id_mes]]-Tableau1[[#This Row],[Id_calc]]</f>
        <v>-0.70892900000000003</v>
      </c>
    </row>
    <row r="7" spans="1:7" x14ac:dyDescent="0.3">
      <c r="A7" s="4">
        <v>7.5</v>
      </c>
      <c r="B7" s="1">
        <v>0.5</v>
      </c>
      <c r="C7" s="2">
        <f>Tableau1[alpha]*5</f>
        <v>2.5</v>
      </c>
      <c r="D7" s="2">
        <f>Config!$B$1-Config!$B$2-Config!$B$3-Tableau1[[#This Row],[Vb]]-Tableau1[[#This Row],[Ve]]</f>
        <v>2.4900000000000002</v>
      </c>
      <c r="E7" s="2"/>
      <c r="F7" s="3">
        <f>Tableau1[[#This Row],[Vgs]]*Config!$B$4</f>
        <v>0.5903790000000001</v>
      </c>
      <c r="G7" s="5">
        <f>Tableau1[[#This Row],[Id_mes]]-Tableau1[[#This Row],[Id_calc]]</f>
        <v>-0.5903790000000001</v>
      </c>
    </row>
    <row r="8" spans="1:7" x14ac:dyDescent="0.3">
      <c r="A8" s="4">
        <v>7.5</v>
      </c>
      <c r="B8" s="1">
        <v>0.6</v>
      </c>
      <c r="C8" s="2">
        <f>Tableau1[alpha]*5</f>
        <v>3</v>
      </c>
      <c r="D8" s="2">
        <f>Config!$B$1-Config!$B$2-Config!$B$3-Tableau1[[#This Row],[Vb]]-Tableau1[[#This Row],[Ve]]</f>
        <v>1.9900000000000002</v>
      </c>
      <c r="E8" s="2"/>
      <c r="F8" s="3">
        <f>Tableau1[[#This Row],[Vgs]]*Config!$B$4</f>
        <v>0.47182900000000005</v>
      </c>
      <c r="G8" s="5">
        <f>Tableau1[[#This Row],[Id_mes]]-Tableau1[[#This Row],[Id_calc]]</f>
        <v>-0.47182900000000005</v>
      </c>
    </row>
    <row r="9" spans="1:7" x14ac:dyDescent="0.3">
      <c r="A9" s="4">
        <v>7.5</v>
      </c>
      <c r="B9" s="1">
        <v>0.7</v>
      </c>
      <c r="C9" s="2">
        <f>Tableau1[alpha]*5</f>
        <v>3.5</v>
      </c>
      <c r="D9" s="2">
        <f>Config!$B$1-Config!$B$2-Config!$B$3-Tableau1[[#This Row],[Vb]]-Tableau1[[#This Row],[Ve]]</f>
        <v>1.4900000000000002</v>
      </c>
      <c r="E9" s="2"/>
      <c r="F9" s="3">
        <f>Tableau1[[#This Row],[Vgs]]*Config!$B$4</f>
        <v>0.35327900000000007</v>
      </c>
      <c r="G9" s="5">
        <f>Tableau1[[#This Row],[Id_mes]]-Tableau1[[#This Row],[Id_calc]]</f>
        <v>-0.35327900000000007</v>
      </c>
    </row>
    <row r="10" spans="1:7" x14ac:dyDescent="0.3">
      <c r="A10" s="4">
        <v>7.5</v>
      </c>
      <c r="B10" s="1">
        <v>0.8</v>
      </c>
      <c r="C10" s="2">
        <f>Tableau1[alpha]*5</f>
        <v>4</v>
      </c>
      <c r="D10" s="2">
        <f>Config!$B$1-Config!$B$2-Config!$B$3-Tableau1[[#This Row],[Vb]]-Tableau1[[#This Row],[Ve]]</f>
        <v>0.99000000000000021</v>
      </c>
      <c r="E10" s="2"/>
      <c r="F10" s="3">
        <f>Tableau1[[#This Row],[Vgs]]*Config!$B$4</f>
        <v>0.23472900000000005</v>
      </c>
      <c r="G10" s="5">
        <f>Tableau1[[#This Row],[Id_mes]]-Tableau1[[#This Row],[Id_calc]]</f>
        <v>-0.23472900000000005</v>
      </c>
    </row>
    <row r="11" spans="1:7" x14ac:dyDescent="0.3">
      <c r="A11" s="4">
        <v>7.5</v>
      </c>
      <c r="B11" s="1">
        <v>0.9</v>
      </c>
      <c r="C11" s="2">
        <f>Tableau1[alpha]*5</f>
        <v>4.5</v>
      </c>
      <c r="D11" s="2">
        <f>Config!$B$1-Config!$B$2-Config!$B$3-Tableau1[[#This Row],[Vb]]-Tableau1[[#This Row],[Ve]]</f>
        <v>0.49000000000000021</v>
      </c>
      <c r="E11" s="2"/>
      <c r="F11" s="3">
        <f>Tableau1[[#This Row],[Vgs]]*Config!$B$4</f>
        <v>0.11617900000000006</v>
      </c>
      <c r="G11" s="5">
        <f>Tableau1[[#This Row],[Id_mes]]-Tableau1[[#This Row],[Id_calc]]</f>
        <v>-0.11617900000000006</v>
      </c>
    </row>
    <row r="12" spans="1:7" x14ac:dyDescent="0.3">
      <c r="A12" s="4">
        <v>7.5</v>
      </c>
      <c r="B12" s="1">
        <v>1</v>
      </c>
      <c r="C12" s="2">
        <f>Tableau1[alpha]*5</f>
        <v>5</v>
      </c>
      <c r="D12" s="2">
        <f>Config!$B$1-Config!$B$2-Config!$B$3-Tableau1[[#This Row],[Vb]]-Tableau1[[#This Row],[Ve]]</f>
        <v>-9.9999999999997868E-3</v>
      </c>
      <c r="E12" s="2"/>
      <c r="F12" s="3">
        <f>Tableau1[[#This Row],[Vgs]]*Config!$B$4</f>
        <v>-2.3709999999999495E-3</v>
      </c>
      <c r="G12" s="5">
        <f>Tableau1[[#This Row],[Id_mes]]-Tableau1[[#This Row],[Id_calc]]</f>
        <v>2.3709999999999495E-3</v>
      </c>
    </row>
    <row r="13" spans="1:7" x14ac:dyDescent="0.3">
      <c r="A13" s="4">
        <v>8</v>
      </c>
      <c r="B13" s="1">
        <v>0</v>
      </c>
      <c r="C13" s="2">
        <f>Tableau1[alpha]*5</f>
        <v>0</v>
      </c>
      <c r="D13" s="2">
        <f>Config!$B$1-Config!$B$2-Config!$B$3-Tableau1[[#This Row],[Vb]]-Tableau1[[#This Row],[Ve]]</f>
        <v>4.49</v>
      </c>
      <c r="E13" s="2"/>
      <c r="F13" s="3">
        <f>Tableau1[[#This Row],[Vgs]]*Config!$B$4</f>
        <v>1.0645790000000002</v>
      </c>
      <c r="G13" s="5">
        <f>Tableau1[[#This Row],[Id_mes]]-Tableau1[[#This Row],[Id_calc]]</f>
        <v>-1.0645790000000002</v>
      </c>
    </row>
    <row r="14" spans="1:7" x14ac:dyDescent="0.3">
      <c r="A14" s="4">
        <v>8</v>
      </c>
      <c r="B14" s="1">
        <v>0.1</v>
      </c>
      <c r="C14" s="2">
        <f>Tableau1[alpha]*5</f>
        <v>0.5</v>
      </c>
      <c r="D14" s="2">
        <f>Config!$B$1-Config!$B$2-Config!$B$3-Tableau1[[#This Row],[Vb]]-Tableau1[[#This Row],[Ve]]</f>
        <v>3.99</v>
      </c>
      <c r="E14" s="2"/>
      <c r="F14" s="3">
        <f>Tableau1[[#This Row],[Vgs]]*Config!$B$4</f>
        <v>0.94602900000000012</v>
      </c>
      <c r="G14" s="5">
        <f>Tableau1[[#This Row],[Id_mes]]-Tableau1[[#This Row],[Id_calc]]</f>
        <v>-0.94602900000000012</v>
      </c>
    </row>
    <row r="15" spans="1:7" x14ac:dyDescent="0.3">
      <c r="A15" s="4">
        <v>8</v>
      </c>
      <c r="B15" s="1">
        <v>0.2</v>
      </c>
      <c r="C15" s="2">
        <f>Tableau1[alpha]*5</f>
        <v>1</v>
      </c>
      <c r="D15" s="2">
        <f>Config!$B$1-Config!$B$2-Config!$B$3-Tableau1[[#This Row],[Vb]]-Tableau1[[#This Row],[Ve]]</f>
        <v>3.49</v>
      </c>
      <c r="E15" s="2"/>
      <c r="F15" s="3">
        <f>Tableau1[[#This Row],[Vgs]]*Config!$B$4</f>
        <v>0.82747900000000008</v>
      </c>
      <c r="G15" s="5">
        <f>Tableau1[[#This Row],[Id_mes]]-Tableau1[[#This Row],[Id_calc]]</f>
        <v>-0.82747900000000008</v>
      </c>
    </row>
    <row r="16" spans="1:7" x14ac:dyDescent="0.3">
      <c r="A16" s="4">
        <v>8</v>
      </c>
      <c r="B16" s="1">
        <v>0.3</v>
      </c>
      <c r="C16" s="2">
        <f>Tableau1[alpha]*5</f>
        <v>1.5</v>
      </c>
      <c r="D16" s="2">
        <f>Config!$B$1-Config!$B$2-Config!$B$3-Tableau1[[#This Row],[Vb]]-Tableau1[[#This Row],[Ve]]</f>
        <v>2.99</v>
      </c>
      <c r="E16" s="2"/>
      <c r="F16" s="3">
        <f>Tableau1[[#This Row],[Vgs]]*Config!$B$4</f>
        <v>0.70892900000000003</v>
      </c>
      <c r="G16" s="5">
        <f>Tableau1[[#This Row],[Id_mes]]-Tableau1[[#This Row],[Id_calc]]</f>
        <v>-0.70892900000000003</v>
      </c>
    </row>
    <row r="17" spans="1:7" x14ac:dyDescent="0.3">
      <c r="A17" s="4">
        <v>8</v>
      </c>
      <c r="B17" s="1">
        <v>0.4</v>
      </c>
      <c r="C17" s="2">
        <f>Tableau1[alpha]*5</f>
        <v>2</v>
      </c>
      <c r="D17" s="2">
        <f>Config!$B$1-Config!$B$2-Config!$B$3-Tableau1[[#This Row],[Vb]]-Tableau1[[#This Row],[Ve]]</f>
        <v>2.4900000000000002</v>
      </c>
      <c r="E17" s="2"/>
      <c r="F17" s="3">
        <f>Tableau1[[#This Row],[Vgs]]*Config!$B$4</f>
        <v>0.5903790000000001</v>
      </c>
      <c r="G17" s="5">
        <f>Tableau1[[#This Row],[Id_mes]]-Tableau1[[#This Row],[Id_calc]]</f>
        <v>-0.5903790000000001</v>
      </c>
    </row>
    <row r="18" spans="1:7" x14ac:dyDescent="0.3">
      <c r="A18" s="4">
        <v>8</v>
      </c>
      <c r="B18" s="1">
        <v>0.5</v>
      </c>
      <c r="C18" s="2">
        <f>Tableau1[alpha]*5</f>
        <v>2.5</v>
      </c>
      <c r="D18" s="2">
        <f>Config!$B$1-Config!$B$2-Config!$B$3-Tableau1[[#This Row],[Vb]]-Tableau1[[#This Row],[Ve]]</f>
        <v>1.9900000000000002</v>
      </c>
      <c r="E18" s="2"/>
      <c r="F18" s="3">
        <f>Tableau1[[#This Row],[Vgs]]*Config!$B$4</f>
        <v>0.47182900000000005</v>
      </c>
      <c r="G18" s="5">
        <f>Tableau1[[#This Row],[Id_mes]]-Tableau1[[#This Row],[Id_calc]]</f>
        <v>-0.47182900000000005</v>
      </c>
    </row>
    <row r="19" spans="1:7" x14ac:dyDescent="0.3">
      <c r="A19" s="4">
        <v>8</v>
      </c>
      <c r="B19" s="1">
        <v>0.6</v>
      </c>
      <c r="C19" s="2">
        <f>Tableau1[alpha]*5</f>
        <v>3</v>
      </c>
      <c r="D19" s="2">
        <f>Config!$B$1-Config!$B$2-Config!$B$3-Tableau1[[#This Row],[Vb]]-Tableau1[[#This Row],[Ve]]</f>
        <v>1.4900000000000002</v>
      </c>
      <c r="E19" s="2"/>
      <c r="F19" s="3">
        <f>Tableau1[[#This Row],[Vgs]]*Config!$B$4</f>
        <v>0.35327900000000007</v>
      </c>
      <c r="G19" s="5">
        <f>Tableau1[[#This Row],[Id_mes]]-Tableau1[[#This Row],[Id_calc]]</f>
        <v>-0.35327900000000007</v>
      </c>
    </row>
    <row r="20" spans="1:7" x14ac:dyDescent="0.3">
      <c r="A20" s="4">
        <v>8</v>
      </c>
      <c r="B20" s="1">
        <v>0.7</v>
      </c>
      <c r="C20" s="2">
        <f>Tableau1[alpha]*5</f>
        <v>3.5</v>
      </c>
      <c r="D20" s="2">
        <f>Config!$B$1-Config!$B$2-Config!$B$3-Tableau1[[#This Row],[Vb]]-Tableau1[[#This Row],[Ve]]</f>
        <v>0.99000000000000021</v>
      </c>
      <c r="E20" s="2"/>
      <c r="F20" s="3">
        <f>Tableau1[[#This Row],[Vgs]]*Config!$B$4</f>
        <v>0.23472900000000005</v>
      </c>
      <c r="G20" s="5">
        <f>Tableau1[[#This Row],[Id_mes]]-Tableau1[[#This Row],[Id_calc]]</f>
        <v>-0.23472900000000005</v>
      </c>
    </row>
    <row r="21" spans="1:7" x14ac:dyDescent="0.3">
      <c r="A21" s="4">
        <v>8</v>
      </c>
      <c r="B21" s="1">
        <v>0.8</v>
      </c>
      <c r="C21" s="2">
        <f>Tableau1[alpha]*5</f>
        <v>4</v>
      </c>
      <c r="D21" s="2">
        <f>Config!$B$1-Config!$B$2-Config!$B$3-Tableau1[[#This Row],[Vb]]-Tableau1[[#This Row],[Ve]]</f>
        <v>0.49000000000000021</v>
      </c>
      <c r="E21" s="2"/>
      <c r="F21" s="3">
        <f>Tableau1[[#This Row],[Vgs]]*Config!$B$4</f>
        <v>0.11617900000000006</v>
      </c>
      <c r="G21" s="5">
        <f>Tableau1[[#This Row],[Id_mes]]-Tableau1[[#This Row],[Id_calc]]</f>
        <v>-0.11617900000000006</v>
      </c>
    </row>
    <row r="22" spans="1:7" x14ac:dyDescent="0.3">
      <c r="A22" s="4">
        <v>8</v>
      </c>
      <c r="B22" s="1">
        <v>0.9</v>
      </c>
      <c r="C22" s="2">
        <f>Tableau1[alpha]*5</f>
        <v>4.5</v>
      </c>
      <c r="D22" s="2">
        <f>Config!$B$1-Config!$B$2-Config!$B$3-Tableau1[[#This Row],[Vb]]-Tableau1[[#This Row],[Ve]]</f>
        <v>-9.9999999999997868E-3</v>
      </c>
      <c r="E22" s="2"/>
      <c r="F22" s="3">
        <f>Tableau1[[#This Row],[Vgs]]*Config!$B$4</f>
        <v>-2.3709999999999495E-3</v>
      </c>
      <c r="G22" s="5">
        <f>Tableau1[[#This Row],[Id_mes]]-Tableau1[[#This Row],[Id_calc]]</f>
        <v>2.3709999999999495E-3</v>
      </c>
    </row>
    <row r="23" spans="1:7" x14ac:dyDescent="0.3">
      <c r="A23" s="4">
        <v>8</v>
      </c>
      <c r="B23" s="1">
        <v>1</v>
      </c>
      <c r="C23" s="2">
        <f>Tableau1[alpha]*5</f>
        <v>5</v>
      </c>
      <c r="D23" s="2">
        <f>Config!$B$1-Config!$B$2-Config!$B$3-Tableau1[[#This Row],[Vb]]-Tableau1[[#This Row],[Ve]]</f>
        <v>-0.50999999999999979</v>
      </c>
      <c r="E23" s="2"/>
      <c r="F23" s="3">
        <f>Tableau1[[#This Row],[Vgs]]*Config!$B$4</f>
        <v>-0.12092099999999995</v>
      </c>
      <c r="G23" s="5">
        <f>Tableau1[[#This Row],[Id_mes]]-Tableau1[[#This Row],[Id_calc]]</f>
        <v>0.12092099999999995</v>
      </c>
    </row>
    <row r="24" spans="1:7" x14ac:dyDescent="0.3">
      <c r="A24" s="4">
        <v>8.5</v>
      </c>
      <c r="B24" s="1">
        <v>0</v>
      </c>
      <c r="C24" s="2">
        <f>Tableau1[alpha]*5</f>
        <v>0</v>
      </c>
      <c r="D24" s="2">
        <f>Config!$B$1-Config!$B$2-Config!$B$3-Tableau1[[#This Row],[Vb]]-Tableau1[[#This Row],[Ve]]</f>
        <v>3.99</v>
      </c>
      <c r="E24" s="2"/>
      <c r="F24" s="3">
        <f>Tableau1[[#This Row],[Vgs]]*Config!$B$4</f>
        <v>0.94602900000000012</v>
      </c>
      <c r="G24" s="5">
        <f>Tableau1[[#This Row],[Id_mes]]-Tableau1[[#This Row],[Id_calc]]</f>
        <v>-0.94602900000000012</v>
      </c>
    </row>
    <row r="25" spans="1:7" x14ac:dyDescent="0.3">
      <c r="A25" s="4">
        <v>8.5</v>
      </c>
      <c r="B25" s="1">
        <v>0.1</v>
      </c>
      <c r="C25" s="2">
        <f>Tableau1[alpha]*5</f>
        <v>0.5</v>
      </c>
      <c r="D25" s="2">
        <f>Config!$B$1-Config!$B$2-Config!$B$3-Tableau1[[#This Row],[Vb]]-Tableau1[[#This Row],[Ve]]</f>
        <v>3.49</v>
      </c>
      <c r="E25" s="2"/>
      <c r="F25" s="3">
        <f>Tableau1[[#This Row],[Vgs]]*Config!$B$4</f>
        <v>0.82747900000000008</v>
      </c>
      <c r="G25" s="5">
        <f>Tableau1[[#This Row],[Id_mes]]-Tableau1[[#This Row],[Id_calc]]</f>
        <v>-0.82747900000000008</v>
      </c>
    </row>
    <row r="26" spans="1:7" x14ac:dyDescent="0.3">
      <c r="A26" s="4">
        <v>8.5</v>
      </c>
      <c r="B26" s="1">
        <v>0.2</v>
      </c>
      <c r="C26" s="2">
        <f>Tableau1[alpha]*5</f>
        <v>1</v>
      </c>
      <c r="D26" s="2">
        <f>Config!$B$1-Config!$B$2-Config!$B$3-Tableau1[[#This Row],[Vb]]-Tableau1[[#This Row],[Ve]]</f>
        <v>2.99</v>
      </c>
      <c r="E26" s="2"/>
      <c r="F26" s="3">
        <f>Tableau1[[#This Row],[Vgs]]*Config!$B$4</f>
        <v>0.70892900000000003</v>
      </c>
      <c r="G26" s="5">
        <f>Tableau1[[#This Row],[Id_mes]]-Tableau1[[#This Row],[Id_calc]]</f>
        <v>-0.70892900000000003</v>
      </c>
    </row>
    <row r="27" spans="1:7" x14ac:dyDescent="0.3">
      <c r="A27" s="4">
        <v>8.5</v>
      </c>
      <c r="B27" s="1">
        <v>0.3</v>
      </c>
      <c r="C27" s="2">
        <f>Tableau1[alpha]*5</f>
        <v>1.5</v>
      </c>
      <c r="D27" s="2">
        <f>Config!$B$1-Config!$B$2-Config!$B$3-Tableau1[[#This Row],[Vb]]-Tableau1[[#This Row],[Ve]]</f>
        <v>2.4900000000000002</v>
      </c>
      <c r="E27" s="2"/>
      <c r="F27" s="3">
        <f>Tableau1[[#This Row],[Vgs]]*Config!$B$4</f>
        <v>0.5903790000000001</v>
      </c>
      <c r="G27" s="5">
        <f>Tableau1[[#This Row],[Id_mes]]-Tableau1[[#This Row],[Id_calc]]</f>
        <v>-0.5903790000000001</v>
      </c>
    </row>
    <row r="28" spans="1:7" x14ac:dyDescent="0.3">
      <c r="A28" s="4">
        <v>8.5</v>
      </c>
      <c r="B28" s="1">
        <v>0.4</v>
      </c>
      <c r="C28" s="2">
        <f>Tableau1[alpha]*5</f>
        <v>2</v>
      </c>
      <c r="D28" s="2">
        <f>Config!$B$1-Config!$B$2-Config!$B$3-Tableau1[[#This Row],[Vb]]-Tableau1[[#This Row],[Ve]]</f>
        <v>1.9900000000000002</v>
      </c>
      <c r="E28" s="2"/>
      <c r="F28" s="3">
        <f>Tableau1[[#This Row],[Vgs]]*Config!$B$4</f>
        <v>0.47182900000000005</v>
      </c>
      <c r="G28" s="5">
        <f>Tableau1[[#This Row],[Id_mes]]-Tableau1[[#This Row],[Id_calc]]</f>
        <v>-0.47182900000000005</v>
      </c>
    </row>
    <row r="29" spans="1:7" x14ac:dyDescent="0.3">
      <c r="A29" s="4">
        <v>8.5</v>
      </c>
      <c r="B29" s="1">
        <v>0.5</v>
      </c>
      <c r="C29" s="2">
        <f>Tableau1[alpha]*5</f>
        <v>2.5</v>
      </c>
      <c r="D29" s="2">
        <f>Config!$B$1-Config!$B$2-Config!$B$3-Tableau1[[#This Row],[Vb]]-Tableau1[[#This Row],[Ve]]</f>
        <v>1.4900000000000002</v>
      </c>
      <c r="E29" s="2"/>
      <c r="F29" s="3">
        <f>Tableau1[[#This Row],[Vgs]]*Config!$B$4</f>
        <v>0.35327900000000007</v>
      </c>
      <c r="G29" s="5">
        <f>Tableau1[[#This Row],[Id_mes]]-Tableau1[[#This Row],[Id_calc]]</f>
        <v>-0.35327900000000007</v>
      </c>
    </row>
    <row r="30" spans="1:7" x14ac:dyDescent="0.3">
      <c r="A30" s="4">
        <v>8.5</v>
      </c>
      <c r="B30" s="1">
        <v>0.6</v>
      </c>
      <c r="C30" s="2">
        <f>Tableau1[alpha]*5</f>
        <v>3</v>
      </c>
      <c r="D30" s="2">
        <f>Config!$B$1-Config!$B$2-Config!$B$3-Tableau1[[#This Row],[Vb]]-Tableau1[[#This Row],[Ve]]</f>
        <v>0.99000000000000021</v>
      </c>
      <c r="E30" s="2"/>
      <c r="F30" s="3">
        <f>Tableau1[[#This Row],[Vgs]]*Config!$B$4</f>
        <v>0.23472900000000005</v>
      </c>
      <c r="G30" s="5">
        <f>Tableau1[[#This Row],[Id_mes]]-Tableau1[[#This Row],[Id_calc]]</f>
        <v>-0.23472900000000005</v>
      </c>
    </row>
    <row r="31" spans="1:7" x14ac:dyDescent="0.3">
      <c r="A31" s="4">
        <v>8.5</v>
      </c>
      <c r="B31" s="1">
        <v>0.7</v>
      </c>
      <c r="C31" s="2">
        <f>Tableau1[alpha]*5</f>
        <v>3.5</v>
      </c>
      <c r="D31" s="2">
        <f>Config!$B$1-Config!$B$2-Config!$B$3-Tableau1[[#This Row],[Vb]]-Tableau1[[#This Row],[Ve]]</f>
        <v>0.49000000000000021</v>
      </c>
      <c r="E31" s="2"/>
      <c r="F31" s="3">
        <f>Tableau1[[#This Row],[Vgs]]*Config!$B$4</f>
        <v>0.11617900000000006</v>
      </c>
      <c r="G31" s="5">
        <f>Tableau1[[#This Row],[Id_mes]]-Tableau1[[#This Row],[Id_calc]]</f>
        <v>-0.11617900000000006</v>
      </c>
    </row>
    <row r="32" spans="1:7" x14ac:dyDescent="0.3">
      <c r="A32" s="4">
        <v>8.5</v>
      </c>
      <c r="B32" s="1">
        <v>0.8</v>
      </c>
      <c r="C32" s="2">
        <f>Tableau1[alpha]*5</f>
        <v>4</v>
      </c>
      <c r="D32" s="2">
        <f>Config!$B$1-Config!$B$2-Config!$B$3-Tableau1[[#This Row],[Vb]]-Tableau1[[#This Row],[Ve]]</f>
        <v>-9.9999999999997868E-3</v>
      </c>
      <c r="E32" s="2"/>
      <c r="F32" s="3">
        <f>Tableau1[[#This Row],[Vgs]]*Config!$B$4</f>
        <v>-2.3709999999999495E-3</v>
      </c>
      <c r="G32" s="5">
        <f>Tableau1[[#This Row],[Id_mes]]-Tableau1[[#This Row],[Id_calc]]</f>
        <v>2.3709999999999495E-3</v>
      </c>
    </row>
    <row r="33" spans="1:7" x14ac:dyDescent="0.3">
      <c r="A33" s="4">
        <v>8.5</v>
      </c>
      <c r="B33" s="1">
        <v>0.9</v>
      </c>
      <c r="C33" s="2">
        <f>Tableau1[alpha]*5</f>
        <v>4.5</v>
      </c>
      <c r="D33" s="2">
        <f>Config!$B$1-Config!$B$2-Config!$B$3-Tableau1[[#This Row],[Vb]]-Tableau1[[#This Row],[Ve]]</f>
        <v>-0.50999999999999979</v>
      </c>
      <c r="E33" s="2"/>
      <c r="F33" s="3">
        <f>Tableau1[[#This Row],[Vgs]]*Config!$B$4</f>
        <v>-0.12092099999999995</v>
      </c>
      <c r="G33" s="5">
        <f>Tableau1[[#This Row],[Id_mes]]-Tableau1[[#This Row],[Id_calc]]</f>
        <v>0.12092099999999995</v>
      </c>
    </row>
    <row r="34" spans="1:7" x14ac:dyDescent="0.3">
      <c r="A34" s="4">
        <v>8.5</v>
      </c>
      <c r="B34" s="1">
        <v>1</v>
      </c>
      <c r="C34" s="2">
        <f>Tableau1[alpha]*5</f>
        <v>5</v>
      </c>
      <c r="D34" s="2">
        <f>Config!$B$1-Config!$B$2-Config!$B$3-Tableau1[[#This Row],[Vb]]-Tableau1[[#This Row],[Ve]]</f>
        <v>-1.0099999999999998</v>
      </c>
      <c r="E34" s="2"/>
      <c r="F34" s="3">
        <f>Tableau1[[#This Row],[Vgs]]*Config!$B$4</f>
        <v>-0.23947099999999996</v>
      </c>
      <c r="G34" s="5">
        <f>Tableau1[[#This Row],[Id_mes]]-Tableau1[[#This Row],[Id_calc]]</f>
        <v>0.23947099999999996</v>
      </c>
    </row>
    <row r="35" spans="1:7" x14ac:dyDescent="0.3">
      <c r="A35" s="4">
        <v>9</v>
      </c>
      <c r="B35" s="1">
        <v>0</v>
      </c>
      <c r="C35" s="2">
        <f>Tableau1[alpha]*5</f>
        <v>0</v>
      </c>
      <c r="D35" s="2">
        <f>Config!$B$1-Config!$B$2-Config!$B$3-Tableau1[[#This Row],[Vb]]-Tableau1[[#This Row],[Ve]]</f>
        <v>3.49</v>
      </c>
      <c r="E35" s="2"/>
      <c r="F35" s="3">
        <f>Tableau1[[#This Row],[Vgs]]*Config!$B$4</f>
        <v>0.82747900000000008</v>
      </c>
      <c r="G35" s="5">
        <f>Tableau1[[#This Row],[Id_mes]]-Tableau1[[#This Row],[Id_calc]]</f>
        <v>-0.82747900000000008</v>
      </c>
    </row>
    <row r="36" spans="1:7" x14ac:dyDescent="0.3">
      <c r="A36" s="4">
        <v>9</v>
      </c>
      <c r="B36" s="1">
        <v>0.1</v>
      </c>
      <c r="C36" s="2">
        <f>Tableau1[alpha]*5</f>
        <v>0.5</v>
      </c>
      <c r="D36" s="2">
        <f>Config!$B$1-Config!$B$2-Config!$B$3-Tableau1[[#This Row],[Vb]]-Tableau1[[#This Row],[Ve]]</f>
        <v>2.99</v>
      </c>
      <c r="E36" s="2"/>
      <c r="F36" s="3">
        <f>Tableau1[[#This Row],[Vgs]]*Config!$B$4</f>
        <v>0.70892900000000003</v>
      </c>
      <c r="G36" s="5">
        <f>Tableau1[[#This Row],[Id_mes]]-Tableau1[[#This Row],[Id_calc]]</f>
        <v>-0.70892900000000003</v>
      </c>
    </row>
    <row r="37" spans="1:7" x14ac:dyDescent="0.3">
      <c r="A37" s="4">
        <v>9</v>
      </c>
      <c r="B37" s="1">
        <v>0.2</v>
      </c>
      <c r="C37" s="2">
        <f>Tableau1[alpha]*5</f>
        <v>1</v>
      </c>
      <c r="D37" s="2">
        <f>Config!$B$1-Config!$B$2-Config!$B$3-Tableau1[[#This Row],[Vb]]-Tableau1[[#This Row],[Ve]]</f>
        <v>2.4900000000000002</v>
      </c>
      <c r="E37" s="2"/>
      <c r="F37" s="3">
        <f>Tableau1[[#This Row],[Vgs]]*Config!$B$4</f>
        <v>0.5903790000000001</v>
      </c>
      <c r="G37" s="5">
        <f>Tableau1[[#This Row],[Id_mes]]-Tableau1[[#This Row],[Id_calc]]</f>
        <v>-0.5903790000000001</v>
      </c>
    </row>
    <row r="38" spans="1:7" x14ac:dyDescent="0.3">
      <c r="A38" s="4">
        <v>9</v>
      </c>
      <c r="B38" s="1">
        <v>0.3</v>
      </c>
      <c r="C38" s="2">
        <f>Tableau1[alpha]*5</f>
        <v>1.5</v>
      </c>
      <c r="D38" s="2">
        <f>Config!$B$1-Config!$B$2-Config!$B$3-Tableau1[[#This Row],[Vb]]-Tableau1[[#This Row],[Ve]]</f>
        <v>1.9900000000000002</v>
      </c>
      <c r="E38" s="2"/>
      <c r="F38" s="3">
        <f>Tableau1[[#This Row],[Vgs]]*Config!$B$4</f>
        <v>0.47182900000000005</v>
      </c>
      <c r="G38" s="5">
        <f>Tableau1[[#This Row],[Id_mes]]-Tableau1[[#This Row],[Id_calc]]</f>
        <v>-0.47182900000000005</v>
      </c>
    </row>
    <row r="39" spans="1:7" x14ac:dyDescent="0.3">
      <c r="A39" s="4">
        <v>9</v>
      </c>
      <c r="B39" s="1">
        <v>0.4</v>
      </c>
      <c r="C39" s="2">
        <f>Tableau1[alpha]*5</f>
        <v>2</v>
      </c>
      <c r="D39" s="2">
        <f>Config!$B$1-Config!$B$2-Config!$B$3-Tableau1[[#This Row],[Vb]]-Tableau1[[#This Row],[Ve]]</f>
        <v>1.4900000000000002</v>
      </c>
      <c r="E39" s="2"/>
      <c r="F39" s="3">
        <f>Tableau1[[#This Row],[Vgs]]*Config!$B$4</f>
        <v>0.35327900000000007</v>
      </c>
      <c r="G39" s="5">
        <f>Tableau1[[#This Row],[Id_mes]]-Tableau1[[#This Row],[Id_calc]]</f>
        <v>-0.35327900000000007</v>
      </c>
    </row>
    <row r="40" spans="1:7" x14ac:dyDescent="0.3">
      <c r="A40" s="4">
        <v>9</v>
      </c>
      <c r="B40" s="1">
        <v>0.5</v>
      </c>
      <c r="C40" s="2">
        <f>Tableau1[alpha]*5</f>
        <v>2.5</v>
      </c>
      <c r="D40" s="2">
        <f>Config!$B$1-Config!$B$2-Config!$B$3-Tableau1[[#This Row],[Vb]]-Tableau1[[#This Row],[Ve]]</f>
        <v>0.99000000000000021</v>
      </c>
      <c r="E40" s="2"/>
      <c r="F40" s="3">
        <f>Tableau1[[#This Row],[Vgs]]*Config!$B$4</f>
        <v>0.23472900000000005</v>
      </c>
      <c r="G40" s="5">
        <f>Tableau1[[#This Row],[Id_mes]]-Tableau1[[#This Row],[Id_calc]]</f>
        <v>-0.23472900000000005</v>
      </c>
    </row>
    <row r="41" spans="1:7" x14ac:dyDescent="0.3">
      <c r="A41" s="4">
        <v>9</v>
      </c>
      <c r="B41" s="1">
        <v>0.6</v>
      </c>
      <c r="C41" s="2">
        <f>Tableau1[alpha]*5</f>
        <v>3</v>
      </c>
      <c r="D41" s="2">
        <f>Config!$B$1-Config!$B$2-Config!$B$3-Tableau1[[#This Row],[Vb]]-Tableau1[[#This Row],[Ve]]</f>
        <v>0.49000000000000021</v>
      </c>
      <c r="E41" s="2"/>
      <c r="F41" s="3">
        <f>Tableau1[[#This Row],[Vgs]]*Config!$B$4</f>
        <v>0.11617900000000006</v>
      </c>
      <c r="G41" s="5">
        <f>Tableau1[[#This Row],[Id_mes]]-Tableau1[[#This Row],[Id_calc]]</f>
        <v>-0.11617900000000006</v>
      </c>
    </row>
    <row r="42" spans="1:7" x14ac:dyDescent="0.3">
      <c r="A42" s="4">
        <v>9</v>
      </c>
      <c r="B42" s="1">
        <v>0.7</v>
      </c>
      <c r="C42" s="2">
        <f>Tableau1[alpha]*5</f>
        <v>3.5</v>
      </c>
      <c r="D42" s="2">
        <f>Config!$B$1-Config!$B$2-Config!$B$3-Tableau1[[#This Row],[Vb]]-Tableau1[[#This Row],[Ve]]</f>
        <v>-9.9999999999997868E-3</v>
      </c>
      <c r="E42" s="2"/>
      <c r="F42" s="3">
        <f>Tableau1[[#This Row],[Vgs]]*Config!$B$4</f>
        <v>-2.3709999999999495E-3</v>
      </c>
      <c r="G42" s="5">
        <f>Tableau1[[#This Row],[Id_mes]]-Tableau1[[#This Row],[Id_calc]]</f>
        <v>2.3709999999999495E-3</v>
      </c>
    </row>
    <row r="43" spans="1:7" x14ac:dyDescent="0.3">
      <c r="A43" s="4">
        <v>9</v>
      </c>
      <c r="B43" s="1">
        <v>0.8</v>
      </c>
      <c r="C43" s="2">
        <f>Tableau1[alpha]*5</f>
        <v>4</v>
      </c>
      <c r="D43" s="2">
        <f>Config!$B$1-Config!$B$2-Config!$B$3-Tableau1[[#This Row],[Vb]]-Tableau1[[#This Row],[Ve]]</f>
        <v>-0.50999999999999979</v>
      </c>
      <c r="E43" s="2"/>
      <c r="F43" s="3">
        <f>Tableau1[[#This Row],[Vgs]]*Config!$B$4</f>
        <v>-0.12092099999999995</v>
      </c>
      <c r="G43" s="5">
        <f>Tableau1[[#This Row],[Id_mes]]-Tableau1[[#This Row],[Id_calc]]</f>
        <v>0.12092099999999995</v>
      </c>
    </row>
    <row r="44" spans="1:7" x14ac:dyDescent="0.3">
      <c r="A44" s="4">
        <v>9</v>
      </c>
      <c r="B44" s="1">
        <v>0.9</v>
      </c>
      <c r="C44" s="2">
        <f>Tableau1[alpha]*5</f>
        <v>4.5</v>
      </c>
      <c r="D44" s="2">
        <f>Config!$B$1-Config!$B$2-Config!$B$3-Tableau1[[#This Row],[Vb]]-Tableau1[[#This Row],[Ve]]</f>
        <v>-1.0099999999999998</v>
      </c>
      <c r="E44" s="2"/>
      <c r="F44" s="3">
        <f>Tableau1[[#This Row],[Vgs]]*Config!$B$4</f>
        <v>-0.23947099999999996</v>
      </c>
      <c r="G44" s="5">
        <f>Tableau1[[#This Row],[Id_mes]]-Tableau1[[#This Row],[Id_calc]]</f>
        <v>0.23947099999999996</v>
      </c>
    </row>
    <row r="45" spans="1:7" x14ac:dyDescent="0.3">
      <c r="A45" s="4">
        <v>9</v>
      </c>
      <c r="B45" s="1">
        <v>1</v>
      </c>
      <c r="C45" s="2">
        <f>Tableau1[alpha]*5</f>
        <v>5</v>
      </c>
      <c r="D45" s="2">
        <f>Config!$B$1-Config!$B$2-Config!$B$3-Tableau1[[#This Row],[Vb]]-Tableau1[[#This Row],[Ve]]</f>
        <v>-1.5099999999999998</v>
      </c>
      <c r="E45" s="2"/>
      <c r="F45" s="3">
        <f>Tableau1[[#This Row],[Vgs]]*Config!$B$4</f>
        <v>-0.35802099999999998</v>
      </c>
      <c r="G45" s="5">
        <f>Tableau1[[#This Row],[Id_mes]]-Tableau1[[#This Row],[Id_calc]]</f>
        <v>0.35802099999999998</v>
      </c>
    </row>
    <row r="46" spans="1:7" x14ac:dyDescent="0.3">
      <c r="A46" s="4">
        <v>9.5</v>
      </c>
      <c r="B46" s="1">
        <v>0</v>
      </c>
      <c r="C46" s="2">
        <f>Tableau1[alpha]*5</f>
        <v>0</v>
      </c>
      <c r="D46" s="2">
        <f>Config!$B$1-Config!$B$2-Config!$B$3-Tableau1[[#This Row],[Vb]]-Tableau1[[#This Row],[Ve]]</f>
        <v>2.99</v>
      </c>
      <c r="E46" s="2"/>
      <c r="F46" s="3">
        <f>Tableau1[[#This Row],[Vgs]]*Config!$B$4</f>
        <v>0.70892900000000003</v>
      </c>
      <c r="G46" s="5">
        <f>Tableau1[[#This Row],[Id_mes]]-Tableau1[[#This Row],[Id_calc]]</f>
        <v>-0.70892900000000003</v>
      </c>
    </row>
    <row r="47" spans="1:7" x14ac:dyDescent="0.3">
      <c r="A47" s="4">
        <v>9.5</v>
      </c>
      <c r="B47" s="1">
        <v>0.1</v>
      </c>
      <c r="C47" s="2">
        <f>Tableau1[alpha]*5</f>
        <v>0.5</v>
      </c>
      <c r="D47" s="2">
        <f>Config!$B$1-Config!$B$2-Config!$B$3-Tableau1[[#This Row],[Vb]]-Tableau1[[#This Row],[Ve]]</f>
        <v>2.4900000000000002</v>
      </c>
      <c r="E47" s="2"/>
      <c r="F47" s="3">
        <f>Tableau1[[#This Row],[Vgs]]*Config!$B$4</f>
        <v>0.5903790000000001</v>
      </c>
      <c r="G47" s="5">
        <f>Tableau1[[#This Row],[Id_mes]]-Tableau1[[#This Row],[Id_calc]]</f>
        <v>-0.5903790000000001</v>
      </c>
    </row>
    <row r="48" spans="1:7" x14ac:dyDescent="0.3">
      <c r="A48" s="4">
        <v>9.5</v>
      </c>
      <c r="B48" s="1">
        <v>0.2</v>
      </c>
      <c r="C48" s="2">
        <f>Tableau1[alpha]*5</f>
        <v>1</v>
      </c>
      <c r="D48" s="2">
        <f>Config!$B$1-Config!$B$2-Config!$B$3-Tableau1[[#This Row],[Vb]]-Tableau1[[#This Row],[Ve]]</f>
        <v>1.9900000000000002</v>
      </c>
      <c r="E48" s="2"/>
      <c r="F48" s="3">
        <f>Tableau1[[#This Row],[Vgs]]*Config!$B$4</f>
        <v>0.47182900000000005</v>
      </c>
      <c r="G48" s="5">
        <f>Tableau1[[#This Row],[Id_mes]]-Tableau1[[#This Row],[Id_calc]]</f>
        <v>-0.47182900000000005</v>
      </c>
    </row>
    <row r="49" spans="1:7" x14ac:dyDescent="0.3">
      <c r="A49" s="4">
        <v>9.5</v>
      </c>
      <c r="B49" s="1">
        <v>0.3</v>
      </c>
      <c r="C49" s="2">
        <f>Tableau1[alpha]*5</f>
        <v>1.5</v>
      </c>
      <c r="D49" s="2">
        <f>Config!$B$1-Config!$B$2-Config!$B$3-Tableau1[[#This Row],[Vb]]-Tableau1[[#This Row],[Ve]]</f>
        <v>1.4900000000000002</v>
      </c>
      <c r="E49" s="2"/>
      <c r="F49" s="3">
        <f>Tableau1[[#This Row],[Vgs]]*Config!$B$4</f>
        <v>0.35327900000000007</v>
      </c>
      <c r="G49" s="5">
        <f>Tableau1[[#This Row],[Id_mes]]-Tableau1[[#This Row],[Id_calc]]</f>
        <v>-0.35327900000000007</v>
      </c>
    </row>
    <row r="50" spans="1:7" x14ac:dyDescent="0.3">
      <c r="A50" s="4">
        <v>9.5</v>
      </c>
      <c r="B50" s="1">
        <v>0.4</v>
      </c>
      <c r="C50" s="2">
        <f>Tableau1[alpha]*5</f>
        <v>2</v>
      </c>
      <c r="D50" s="2">
        <f>Config!$B$1-Config!$B$2-Config!$B$3-Tableau1[[#This Row],[Vb]]-Tableau1[[#This Row],[Ve]]</f>
        <v>0.99000000000000021</v>
      </c>
      <c r="E50" s="2"/>
      <c r="F50" s="3">
        <f>Tableau1[[#This Row],[Vgs]]*Config!$B$4</f>
        <v>0.23472900000000005</v>
      </c>
      <c r="G50" s="5">
        <f>Tableau1[[#This Row],[Id_mes]]-Tableau1[[#This Row],[Id_calc]]</f>
        <v>-0.23472900000000005</v>
      </c>
    </row>
    <row r="51" spans="1:7" x14ac:dyDescent="0.3">
      <c r="A51" s="4">
        <v>9.5</v>
      </c>
      <c r="B51" s="1">
        <v>0.5</v>
      </c>
      <c r="C51" s="2">
        <f>Tableau1[alpha]*5</f>
        <v>2.5</v>
      </c>
      <c r="D51" s="2">
        <f>Config!$B$1-Config!$B$2-Config!$B$3-Tableau1[[#This Row],[Vb]]-Tableau1[[#This Row],[Ve]]</f>
        <v>0.49000000000000021</v>
      </c>
      <c r="E51" s="2"/>
      <c r="F51" s="3">
        <f>Tableau1[[#This Row],[Vgs]]*Config!$B$4</f>
        <v>0.11617900000000006</v>
      </c>
      <c r="G51" s="5">
        <f>Tableau1[[#This Row],[Id_mes]]-Tableau1[[#This Row],[Id_calc]]</f>
        <v>-0.11617900000000006</v>
      </c>
    </row>
    <row r="52" spans="1:7" x14ac:dyDescent="0.3">
      <c r="A52" s="4">
        <v>9.5</v>
      </c>
      <c r="B52" s="1">
        <v>0.6</v>
      </c>
      <c r="C52" s="2">
        <f>Tableau1[alpha]*5</f>
        <v>3</v>
      </c>
      <c r="D52" s="2">
        <f>Config!$B$1-Config!$B$2-Config!$B$3-Tableau1[[#This Row],[Vb]]-Tableau1[[#This Row],[Ve]]</f>
        <v>-9.9999999999997868E-3</v>
      </c>
      <c r="E52" s="2"/>
      <c r="F52" s="3">
        <f>Tableau1[[#This Row],[Vgs]]*Config!$B$4</f>
        <v>-2.3709999999999495E-3</v>
      </c>
      <c r="G52" s="5">
        <f>Tableau1[[#This Row],[Id_mes]]-Tableau1[[#This Row],[Id_calc]]</f>
        <v>2.3709999999999495E-3</v>
      </c>
    </row>
    <row r="53" spans="1:7" x14ac:dyDescent="0.3">
      <c r="A53" s="4">
        <v>9.5</v>
      </c>
      <c r="B53" s="1">
        <v>0.7</v>
      </c>
      <c r="C53" s="2">
        <f>Tableau1[alpha]*5</f>
        <v>3.5</v>
      </c>
      <c r="D53" s="2">
        <f>Config!$B$1-Config!$B$2-Config!$B$3-Tableau1[[#This Row],[Vb]]-Tableau1[[#This Row],[Ve]]</f>
        <v>-0.50999999999999979</v>
      </c>
      <c r="E53" s="2"/>
      <c r="F53" s="3">
        <f>Tableau1[[#This Row],[Vgs]]*Config!$B$4</f>
        <v>-0.12092099999999995</v>
      </c>
      <c r="G53" s="5">
        <f>Tableau1[[#This Row],[Id_mes]]-Tableau1[[#This Row],[Id_calc]]</f>
        <v>0.12092099999999995</v>
      </c>
    </row>
    <row r="54" spans="1:7" x14ac:dyDescent="0.3">
      <c r="A54" s="4">
        <v>9.5</v>
      </c>
      <c r="B54" s="1">
        <v>0.8</v>
      </c>
      <c r="C54" s="2">
        <f>Tableau1[alpha]*5</f>
        <v>4</v>
      </c>
      <c r="D54" s="2">
        <f>Config!$B$1-Config!$B$2-Config!$B$3-Tableau1[[#This Row],[Vb]]-Tableau1[[#This Row],[Ve]]</f>
        <v>-1.0099999999999998</v>
      </c>
      <c r="E54" s="2"/>
      <c r="F54" s="3">
        <f>Tableau1[[#This Row],[Vgs]]*Config!$B$4</f>
        <v>-0.23947099999999996</v>
      </c>
      <c r="G54" s="5">
        <f>Tableau1[[#This Row],[Id_mes]]-Tableau1[[#This Row],[Id_calc]]</f>
        <v>0.23947099999999996</v>
      </c>
    </row>
    <row r="55" spans="1:7" x14ac:dyDescent="0.3">
      <c r="A55" s="4">
        <v>9.5</v>
      </c>
      <c r="B55" s="1">
        <v>0.9</v>
      </c>
      <c r="C55" s="2">
        <f>Tableau1[alpha]*5</f>
        <v>4.5</v>
      </c>
      <c r="D55" s="2">
        <f>Config!$B$1-Config!$B$2-Config!$B$3-Tableau1[[#This Row],[Vb]]-Tableau1[[#This Row],[Ve]]</f>
        <v>-1.5099999999999998</v>
      </c>
      <c r="E55" s="2"/>
      <c r="F55" s="3">
        <f>Tableau1[[#This Row],[Vgs]]*Config!$B$4</f>
        <v>-0.35802099999999998</v>
      </c>
      <c r="G55" s="5">
        <f>Tableau1[[#This Row],[Id_mes]]-Tableau1[[#This Row],[Id_calc]]</f>
        <v>0.35802099999999998</v>
      </c>
    </row>
    <row r="56" spans="1:7" x14ac:dyDescent="0.3">
      <c r="A56" s="4">
        <v>9.5</v>
      </c>
      <c r="B56" s="1">
        <v>1</v>
      </c>
      <c r="C56" s="2">
        <f>Tableau1[alpha]*5</f>
        <v>5</v>
      </c>
      <c r="D56" s="2">
        <f>Config!$B$1-Config!$B$2-Config!$B$3-Tableau1[[#This Row],[Vb]]-Tableau1[[#This Row],[Ve]]</f>
        <v>-2.0099999999999998</v>
      </c>
      <c r="E56" s="2"/>
      <c r="F56" s="3">
        <f>Tableau1[[#This Row],[Vgs]]*Config!$B$4</f>
        <v>-0.47657099999999997</v>
      </c>
      <c r="G56" s="5">
        <f>Tableau1[[#This Row],[Id_mes]]-Tableau1[[#This Row],[Id_calc]]</f>
        <v>0.47657099999999997</v>
      </c>
    </row>
    <row r="57" spans="1:7" x14ac:dyDescent="0.3">
      <c r="A57" s="4">
        <v>10</v>
      </c>
      <c r="B57" s="1">
        <v>0</v>
      </c>
      <c r="C57" s="2">
        <f>Tableau1[alpha]*5</f>
        <v>0</v>
      </c>
      <c r="D57" s="2">
        <f>Config!$B$1-Config!$B$2-Config!$B$3-Tableau1[[#This Row],[Vb]]-Tableau1[[#This Row],[Ve]]</f>
        <v>2.4900000000000002</v>
      </c>
      <c r="E57" s="2"/>
      <c r="F57" s="3">
        <f>Tableau1[[#This Row],[Vgs]]*Config!$B$4</f>
        <v>0.5903790000000001</v>
      </c>
      <c r="G57" s="5">
        <f>Tableau1[[#This Row],[Id_mes]]-Tableau1[[#This Row],[Id_calc]]</f>
        <v>-0.5903790000000001</v>
      </c>
    </row>
    <row r="58" spans="1:7" x14ac:dyDescent="0.3">
      <c r="A58" s="4">
        <v>10</v>
      </c>
      <c r="B58" s="1">
        <v>0.1</v>
      </c>
      <c r="C58" s="2">
        <f>Tableau1[alpha]*5</f>
        <v>0.5</v>
      </c>
      <c r="D58" s="2">
        <f>Config!$B$1-Config!$B$2-Config!$B$3-Tableau1[[#This Row],[Vb]]-Tableau1[[#This Row],[Ve]]</f>
        <v>1.9900000000000002</v>
      </c>
      <c r="E58" s="2"/>
      <c r="F58" s="3">
        <f>Tableau1[[#This Row],[Vgs]]*Config!$B$4</f>
        <v>0.47182900000000005</v>
      </c>
      <c r="G58" s="5">
        <f>Tableau1[[#This Row],[Id_mes]]-Tableau1[[#This Row],[Id_calc]]</f>
        <v>-0.47182900000000005</v>
      </c>
    </row>
    <row r="59" spans="1:7" x14ac:dyDescent="0.3">
      <c r="A59" s="4">
        <v>10</v>
      </c>
      <c r="B59" s="1">
        <v>0.2</v>
      </c>
      <c r="C59" s="2">
        <f>Tableau1[alpha]*5</f>
        <v>1</v>
      </c>
      <c r="D59" s="2">
        <f>Config!$B$1-Config!$B$2-Config!$B$3-Tableau1[[#This Row],[Vb]]-Tableau1[[#This Row],[Ve]]</f>
        <v>1.4900000000000002</v>
      </c>
      <c r="E59" s="2"/>
      <c r="F59" s="3">
        <f>Tableau1[[#This Row],[Vgs]]*Config!$B$4</f>
        <v>0.35327900000000007</v>
      </c>
      <c r="G59" s="5">
        <f>Tableau1[[#This Row],[Id_mes]]-Tableau1[[#This Row],[Id_calc]]</f>
        <v>-0.35327900000000007</v>
      </c>
    </row>
    <row r="60" spans="1:7" x14ac:dyDescent="0.3">
      <c r="A60" s="4">
        <v>10</v>
      </c>
      <c r="B60" s="1">
        <v>0.3</v>
      </c>
      <c r="C60" s="2">
        <f>Tableau1[alpha]*5</f>
        <v>1.5</v>
      </c>
      <c r="D60" s="2">
        <f>Config!$B$1-Config!$B$2-Config!$B$3-Tableau1[[#This Row],[Vb]]-Tableau1[[#This Row],[Ve]]</f>
        <v>0.99000000000000021</v>
      </c>
      <c r="E60" s="2"/>
      <c r="F60" s="3">
        <f>Tableau1[[#This Row],[Vgs]]*Config!$B$4</f>
        <v>0.23472900000000005</v>
      </c>
      <c r="G60" s="5">
        <f>Tableau1[[#This Row],[Id_mes]]-Tableau1[[#This Row],[Id_calc]]</f>
        <v>-0.23472900000000005</v>
      </c>
    </row>
    <row r="61" spans="1:7" x14ac:dyDescent="0.3">
      <c r="A61" s="4">
        <v>10</v>
      </c>
      <c r="B61" s="1">
        <v>0.4</v>
      </c>
      <c r="C61" s="2">
        <f>Tableau1[alpha]*5</f>
        <v>2</v>
      </c>
      <c r="D61" s="2">
        <f>Config!$B$1-Config!$B$2-Config!$B$3-Tableau1[[#This Row],[Vb]]-Tableau1[[#This Row],[Ve]]</f>
        <v>0.49000000000000021</v>
      </c>
      <c r="E61" s="2"/>
      <c r="F61" s="3">
        <f>Tableau1[[#This Row],[Vgs]]*Config!$B$4</f>
        <v>0.11617900000000006</v>
      </c>
      <c r="G61" s="5">
        <f>Tableau1[[#This Row],[Id_mes]]-Tableau1[[#This Row],[Id_calc]]</f>
        <v>-0.11617900000000006</v>
      </c>
    </row>
    <row r="62" spans="1:7" x14ac:dyDescent="0.3">
      <c r="A62" s="4">
        <v>10</v>
      </c>
      <c r="B62" s="1">
        <v>0.5</v>
      </c>
      <c r="C62" s="2">
        <f>Tableau1[alpha]*5</f>
        <v>2.5</v>
      </c>
      <c r="D62" s="2">
        <f>Config!$B$1-Config!$B$2-Config!$B$3-Tableau1[[#This Row],[Vb]]-Tableau1[[#This Row],[Ve]]</f>
        <v>-9.9999999999997868E-3</v>
      </c>
      <c r="E62" s="2"/>
      <c r="F62" s="3">
        <f>Tableau1[[#This Row],[Vgs]]*Config!$B$4</f>
        <v>-2.3709999999999495E-3</v>
      </c>
      <c r="G62" s="5">
        <f>Tableau1[[#This Row],[Id_mes]]-Tableau1[[#This Row],[Id_calc]]</f>
        <v>2.3709999999999495E-3</v>
      </c>
    </row>
    <row r="63" spans="1:7" x14ac:dyDescent="0.3">
      <c r="A63" s="4">
        <v>10</v>
      </c>
      <c r="B63" s="1">
        <v>0.6</v>
      </c>
      <c r="C63" s="2">
        <f>Tableau1[alpha]*5</f>
        <v>3</v>
      </c>
      <c r="D63" s="2">
        <f>Config!$B$1-Config!$B$2-Config!$B$3-Tableau1[[#This Row],[Vb]]-Tableau1[[#This Row],[Ve]]</f>
        <v>-0.50999999999999979</v>
      </c>
      <c r="E63" s="2"/>
      <c r="F63" s="3">
        <f>Tableau1[[#This Row],[Vgs]]*Config!$B$4</f>
        <v>-0.12092099999999995</v>
      </c>
      <c r="G63" s="5">
        <f>Tableau1[[#This Row],[Id_mes]]-Tableau1[[#This Row],[Id_calc]]</f>
        <v>0.12092099999999995</v>
      </c>
    </row>
    <row r="64" spans="1:7" x14ac:dyDescent="0.3">
      <c r="A64" s="4">
        <v>10</v>
      </c>
      <c r="B64" s="1">
        <v>0.7</v>
      </c>
      <c r="C64" s="2">
        <f>Tableau1[alpha]*5</f>
        <v>3.5</v>
      </c>
      <c r="D64" s="2">
        <f>Config!$B$1-Config!$B$2-Config!$B$3-Tableau1[[#This Row],[Vb]]-Tableau1[[#This Row],[Ve]]</f>
        <v>-1.0099999999999998</v>
      </c>
      <c r="E64" s="2"/>
      <c r="F64" s="3">
        <f>Tableau1[[#This Row],[Vgs]]*Config!$B$4</f>
        <v>-0.23947099999999996</v>
      </c>
      <c r="G64" s="5">
        <f>Tableau1[[#This Row],[Id_mes]]-Tableau1[[#This Row],[Id_calc]]</f>
        <v>0.23947099999999996</v>
      </c>
    </row>
    <row r="65" spans="1:7" x14ac:dyDescent="0.3">
      <c r="A65" s="4">
        <v>10</v>
      </c>
      <c r="B65" s="1">
        <v>0.8</v>
      </c>
      <c r="C65" s="2">
        <f>Tableau1[alpha]*5</f>
        <v>4</v>
      </c>
      <c r="D65" s="2">
        <f>Config!$B$1-Config!$B$2-Config!$B$3-Tableau1[[#This Row],[Vb]]-Tableau1[[#This Row],[Ve]]</f>
        <v>-1.5099999999999998</v>
      </c>
      <c r="E65" s="2"/>
      <c r="F65" s="3">
        <f>Tableau1[[#This Row],[Vgs]]*Config!$B$4</f>
        <v>-0.35802099999999998</v>
      </c>
      <c r="G65" s="5">
        <f>Tableau1[[#This Row],[Id_mes]]-Tableau1[[#This Row],[Id_calc]]</f>
        <v>0.35802099999999998</v>
      </c>
    </row>
    <row r="66" spans="1:7" x14ac:dyDescent="0.3">
      <c r="A66" s="4">
        <v>10</v>
      </c>
      <c r="B66" s="1">
        <v>0.9</v>
      </c>
      <c r="C66" s="2">
        <f>Tableau1[alpha]*5</f>
        <v>4.5</v>
      </c>
      <c r="D66" s="2">
        <f>Config!$B$1-Config!$B$2-Config!$B$3-Tableau1[[#This Row],[Vb]]-Tableau1[[#This Row],[Ve]]</f>
        <v>-2.0099999999999998</v>
      </c>
      <c r="E66" s="2"/>
      <c r="F66" s="3">
        <f>Tableau1[[#This Row],[Vgs]]*Config!$B$4</f>
        <v>-0.47657099999999997</v>
      </c>
      <c r="G66" s="5">
        <f>Tableau1[[#This Row],[Id_mes]]-Tableau1[[#This Row],[Id_calc]]</f>
        <v>0.47657099999999997</v>
      </c>
    </row>
    <row r="67" spans="1:7" x14ac:dyDescent="0.3">
      <c r="A67" s="4">
        <v>10</v>
      </c>
      <c r="B67" s="1">
        <v>1</v>
      </c>
      <c r="C67" s="2">
        <f>Tableau1[alpha]*5</f>
        <v>5</v>
      </c>
      <c r="D67" s="2">
        <f>Config!$B$1-Config!$B$2-Config!$B$3-Tableau1[[#This Row],[Vb]]-Tableau1[[#This Row],[Ve]]</f>
        <v>-2.5099999999999998</v>
      </c>
      <c r="E67" s="2"/>
      <c r="F67" s="3">
        <f>Tableau1[[#This Row],[Vgs]]*Config!$B$4</f>
        <v>-0.59512100000000001</v>
      </c>
      <c r="G67" s="5">
        <f>Tableau1[[#This Row],[Id_mes]]-Tableau1[[#This Row],[Id_calc]]</f>
        <v>0.59512100000000001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"/>
    </sheetView>
  </sheetViews>
  <sheetFormatPr baseColWidth="10" defaultRowHeight="14.4" x14ac:dyDescent="0.3"/>
  <sheetData>
    <row r="1" spans="1:7" x14ac:dyDescent="0.3">
      <c r="A1" t="s">
        <v>10</v>
      </c>
      <c r="B1">
        <v>15</v>
      </c>
      <c r="C1" s="7">
        <v>15</v>
      </c>
      <c r="F1" s="6" t="s">
        <v>5</v>
      </c>
      <c r="G1" s="6"/>
    </row>
    <row r="2" spans="1:7" x14ac:dyDescent="0.3">
      <c r="A2" t="s">
        <v>7</v>
      </c>
      <c r="B2">
        <v>0.68</v>
      </c>
      <c r="C2" s="7">
        <v>0.68</v>
      </c>
      <c r="F2" t="s">
        <v>11</v>
      </c>
      <c r="G2" s="5">
        <f>AVERAGE(ABS(Tableau1[erreur]))</f>
        <v>1.1831290000000001</v>
      </c>
    </row>
    <row r="3" spans="1:7" x14ac:dyDescent="0.3">
      <c r="A3" t="s">
        <v>8</v>
      </c>
      <c r="B3">
        <v>1.83</v>
      </c>
      <c r="C3" s="7">
        <v>1.83</v>
      </c>
      <c r="F3" t="s">
        <v>14</v>
      </c>
      <c r="G3" s="5">
        <f>AVERAGEIF(Tableau1[erreur],"&gt;0")</f>
        <v>0.19995433333333329</v>
      </c>
    </row>
    <row r="4" spans="1:7" x14ac:dyDescent="0.3">
      <c r="A4" t="s">
        <v>9</v>
      </c>
      <c r="B4">
        <v>0.23710000000000001</v>
      </c>
      <c r="C4" s="7">
        <v>0.23710000000000001</v>
      </c>
      <c r="F4" t="s">
        <v>15</v>
      </c>
      <c r="G4" s="5">
        <f>-AVERAGEIF(Tableau1[erreur],"&lt;0")</f>
        <v>0.52451788888888895</v>
      </c>
    </row>
    <row r="5" spans="1:7" x14ac:dyDescent="0.3">
      <c r="F5" t="s">
        <v>12</v>
      </c>
      <c r="G5" s="5">
        <f>MAX(ABS(Tableau1[erreur]))</f>
        <v>0.82747900000000008</v>
      </c>
    </row>
    <row r="6" spans="1:7" x14ac:dyDescent="0.3">
      <c r="F6" t="s">
        <v>16</v>
      </c>
      <c r="G6" s="5">
        <f>MAX(Tableau1[erreur])</f>
        <v>0.59512100000000001</v>
      </c>
    </row>
    <row r="7" spans="1:7" x14ac:dyDescent="0.3">
      <c r="F7" t="s">
        <v>17</v>
      </c>
      <c r="G7" s="5">
        <f>-MIN(Tableau1[erreur])</f>
        <v>1.1831290000000001</v>
      </c>
    </row>
    <row r="8" spans="1:7" x14ac:dyDescent="0.3">
      <c r="F8" t="s">
        <v>13</v>
      </c>
      <c r="G8" s="5">
        <f>_xlfn.STDEV.S(Tableau1[erreur])</f>
        <v>0.42933082781409782</v>
      </c>
    </row>
    <row r="9" spans="1:7" x14ac:dyDescent="0.3">
      <c r="G9" s="5"/>
    </row>
    <row r="10" spans="1:7" x14ac:dyDescent="0.3">
      <c r="G10" s="5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Mesures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2018-06-19T21:29:07Z</dcterms:created>
  <dcterms:modified xsi:type="dcterms:W3CDTF">2018-06-20T18:13:47Z</dcterms:modified>
</cp:coreProperties>
</file>