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andre/Desktop/Station sol/Bilans de liaison/"/>
    </mc:Choice>
  </mc:AlternateContent>
  <bookViews>
    <workbookView xWindow="0" yWindow="460" windowWidth="28800" windowHeight="160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9" i="1" l="1"/>
  <c r="V1" i="1"/>
  <c r="N2" i="1"/>
  <c r="S2" i="1"/>
  <c r="N3" i="1"/>
  <c r="S3" i="1"/>
  <c r="N4" i="1"/>
  <c r="S4" i="1"/>
  <c r="N5" i="1"/>
  <c r="S5" i="1"/>
  <c r="N6" i="1"/>
  <c r="S6" i="1"/>
  <c r="N7" i="1"/>
  <c r="S7" i="1"/>
  <c r="N8" i="1"/>
  <c r="S8" i="1"/>
  <c r="N9" i="1"/>
  <c r="S9" i="1"/>
  <c r="N10" i="1"/>
  <c r="S10" i="1"/>
  <c r="N11" i="1"/>
  <c r="S11" i="1"/>
  <c r="N12" i="1"/>
  <c r="S12" i="1"/>
  <c r="N13" i="1"/>
  <c r="S13" i="1"/>
  <c r="S15" i="1"/>
  <c r="C29" i="1"/>
  <c r="C34" i="1"/>
  <c r="B34" i="1"/>
  <c r="F2" i="1"/>
  <c r="B7" i="1"/>
  <c r="B8" i="1"/>
  <c r="H2" i="1"/>
  <c r="L2" i="1"/>
  <c r="B2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H21" i="1"/>
  <c r="H13" i="1"/>
  <c r="L13" i="1"/>
  <c r="H3" i="1"/>
  <c r="L3" i="1"/>
  <c r="H4" i="1"/>
  <c r="L4" i="1"/>
  <c r="H5" i="1"/>
  <c r="L5" i="1"/>
  <c r="H6" i="1"/>
  <c r="L6" i="1"/>
  <c r="H7" i="1"/>
  <c r="L7" i="1"/>
  <c r="H8" i="1"/>
  <c r="L8" i="1"/>
  <c r="H9" i="1"/>
  <c r="L9" i="1"/>
  <c r="H10" i="1"/>
  <c r="L10" i="1"/>
  <c r="H11" i="1"/>
  <c r="L11" i="1"/>
  <c r="H12" i="1"/>
  <c r="L12" i="1"/>
  <c r="H14" i="1"/>
  <c r="L14" i="1"/>
  <c r="N14" i="1"/>
  <c r="H15" i="1"/>
  <c r="L15" i="1"/>
  <c r="N15" i="1"/>
  <c r="H16" i="1"/>
  <c r="L16" i="1"/>
  <c r="N16" i="1"/>
  <c r="H17" i="1"/>
  <c r="L17" i="1"/>
  <c r="N17" i="1"/>
  <c r="H18" i="1"/>
  <c r="L18" i="1"/>
  <c r="N18" i="1"/>
  <c r="H19" i="1"/>
  <c r="L19" i="1"/>
  <c r="N19" i="1"/>
  <c r="H20" i="1"/>
  <c r="L20" i="1"/>
  <c r="N20" i="1"/>
  <c r="L21" i="1"/>
  <c r="N21" i="1"/>
  <c r="B3" i="1"/>
  <c r="B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" i="1"/>
  <c r="E2" i="1"/>
  <c r="B4" i="1"/>
</calcChain>
</file>

<file path=xl/sharedStrings.xml><?xml version="1.0" encoding="utf-8"?>
<sst xmlns="http://schemas.openxmlformats.org/spreadsheetml/2006/main" count="26" uniqueCount="26">
  <si>
    <t>h</t>
  </si>
  <si>
    <t>r</t>
  </si>
  <si>
    <t>dmax</t>
  </si>
  <si>
    <t xml:space="preserve"> </t>
  </si>
  <si>
    <t>alpha(rad)</t>
  </si>
  <si>
    <t>alpha (deg)</t>
  </si>
  <si>
    <t>f</t>
  </si>
  <si>
    <t>c</t>
  </si>
  <si>
    <t>FSL (dB)</t>
  </si>
  <si>
    <t>d (m)</t>
  </si>
  <si>
    <t>Pertes Polarisation (dB)</t>
  </si>
  <si>
    <t>Pertes totales (dB)</t>
  </si>
  <si>
    <t>Pertes Autre (météo/atmosphére/scitillation…) (dB)</t>
  </si>
  <si>
    <t>Preçue par le satellite (dBm)</t>
  </si>
  <si>
    <t>BW</t>
  </si>
  <si>
    <t>T</t>
  </si>
  <si>
    <t>R</t>
  </si>
  <si>
    <t>Eb/N0</t>
  </si>
  <si>
    <t>Eb/N0min</t>
  </si>
  <si>
    <t>LM</t>
  </si>
  <si>
    <t>Gain Antenne Sol (dB)</t>
  </si>
  <si>
    <t>Pampli (5W)</t>
  </si>
  <si>
    <t xml:space="preserve">PIRE = </t>
  </si>
  <si>
    <t>attention Max PAR 120! Prend en compte l'antenne… =&gt; PIRE 53dBm max =&gt; ampli 8W max</t>
  </si>
  <si>
    <t xml:space="preserve"> (à l'antenne)</t>
  </si>
  <si>
    <t>125W rayonnés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</si>
</sst>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1" fontId="0" fillId="0" borderId="0" xfId="1" applyNumberFormat="1" applyFont="1"/>
    <xf numFmtId="0" fontId="0" fillId="0" borderId="0" xfId="2" applyFont="1" applyAlignment="1">
      <alignment vertical="center"/>
    </xf>
    <xf numFmtId="0" fontId="1" fillId="0" borderId="0" xfId="2" applyAlignment="1">
      <alignment vertical="center"/>
    </xf>
    <xf numFmtId="0" fontId="0" fillId="0" borderId="0" xfId="0" applyAlignment="1">
      <alignment horizontal="center" vertical="center"/>
    </xf>
  </cellXfs>
  <cellStyles count="3">
    <cellStyle name="Milliers" xfId="1" builtinId="3"/>
    <cellStyle name="Normal" xfId="0" builtinId="0"/>
    <cellStyle name="Style 1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Pertes en espace libre en fonction de l'angle</a:t>
            </a:r>
            <a:r>
              <a:rPr lang="fr-FR" baseline="0"/>
              <a:t> d'élévation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Feuil1!$E$2:$E$21</c:f>
              <c:numCache>
                <c:formatCode>General</c:formatCode>
                <c:ptCount val="20"/>
                <c:pt idx="0">
                  <c:v>90.0</c:v>
                </c:pt>
                <c:pt idx="1">
                  <c:v>51.80746887244477</c:v>
                </c:pt>
                <c:pt idx="2">
                  <c:v>39.8384399769991</c:v>
                </c:pt>
                <c:pt idx="3">
                  <c:v>32.31666739929605</c:v>
                </c:pt>
                <c:pt idx="4">
                  <c:v>26.94435818047575</c:v>
                </c:pt>
                <c:pt idx="5">
                  <c:v>22.83140580114388</c:v>
                </c:pt>
                <c:pt idx="6">
                  <c:v>19.53453650715606</c:v>
                </c:pt>
                <c:pt idx="7">
                  <c:v>16.80183759342818</c:v>
                </c:pt>
                <c:pt idx="8">
                  <c:v>14.47751218592992</c:v>
                </c:pt>
                <c:pt idx="9">
                  <c:v>12.45924976114277</c:v>
                </c:pt>
                <c:pt idx="10">
                  <c:v>10.67674944884182</c:v>
                </c:pt>
                <c:pt idx="11">
                  <c:v>9.079948638986353</c:v>
                </c:pt>
                <c:pt idx="12">
                  <c:v>7.632146323658405</c:v>
                </c:pt>
                <c:pt idx="13">
                  <c:v>6.305778701802367</c:v>
                </c:pt>
                <c:pt idx="14">
                  <c:v>5.079715792733478</c:v>
                </c:pt>
                <c:pt idx="15">
                  <c:v>3.937471529762853</c:v>
                </c:pt>
                <c:pt idx="16">
                  <c:v>2.865983982598865</c:v>
                </c:pt>
                <c:pt idx="17">
                  <c:v>1.854763218534033</c:v>
                </c:pt>
                <c:pt idx="18">
                  <c:v>0.895282986570128</c:v>
                </c:pt>
                <c:pt idx="19">
                  <c:v>-0.0194618820023334</c:v>
                </c:pt>
              </c:numCache>
            </c:numRef>
          </c:xVal>
          <c:yVal>
            <c:numRef>
              <c:f>Feuil1!$H$2:$H$21</c:f>
              <c:numCache>
                <c:formatCode>General</c:formatCode>
                <c:ptCount val="20"/>
                <c:pt idx="0">
                  <c:v>137.2227540488525</c:v>
                </c:pt>
                <c:pt idx="1">
                  <c:v>139.1609543090136</c:v>
                </c:pt>
                <c:pt idx="2">
                  <c:v>140.7445792299661</c:v>
                </c:pt>
                <c:pt idx="3">
                  <c:v>142.0835150225784</c:v>
                </c:pt>
                <c:pt idx="4">
                  <c:v>143.2433539621321</c:v>
                </c:pt>
                <c:pt idx="5">
                  <c:v>144.2664044110797</c:v>
                </c:pt>
                <c:pt idx="6">
                  <c:v>145.1815542222932</c:v>
                </c:pt>
                <c:pt idx="7">
                  <c:v>146.0094079254578</c:v>
                </c:pt>
                <c:pt idx="8">
                  <c:v>146.7651791432457</c:v>
                </c:pt>
                <c:pt idx="9">
                  <c:v>147.46042126843</c:v>
                </c:pt>
                <c:pt idx="10">
                  <c:v>148.104114935858</c:v>
                </c:pt>
                <c:pt idx="11">
                  <c:v>148.7033794034069</c:v>
                </c:pt>
                <c:pt idx="12">
                  <c:v>149.2639538754117</c:v>
                </c:pt>
                <c:pt idx="13">
                  <c:v>149.7905326498587</c:v>
                </c:pt>
                <c:pt idx="14">
                  <c:v>150.2870043243594</c:v>
                </c:pt>
                <c:pt idx="15">
                  <c:v>150.7566262413498</c:v>
                </c:pt>
                <c:pt idx="16">
                  <c:v>151.2021541355729</c:v>
                </c:pt>
                <c:pt idx="17">
                  <c:v>151.6259401169716</c:v>
                </c:pt>
                <c:pt idx="18">
                  <c:v>152.0300078387374</c:v>
                </c:pt>
                <c:pt idx="19">
                  <c:v>152.4161109426451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269664"/>
        <c:axId val="-2084259504"/>
      </c:scatterChart>
      <c:valAx>
        <c:axId val="-208426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Angle d'élévation (degré)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84259504"/>
        <c:crosses val="autoZero"/>
        <c:crossBetween val="midCat"/>
      </c:valAx>
      <c:valAx>
        <c:axId val="-208425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Atténuation (dB)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8426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au</a:t>
            </a:r>
            <a:r>
              <a:rPr lang="en-US" baseline="0"/>
              <a:t> satellite en fonction de l'angle d'élévation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Feuil1!$E$2:$E$21</c:f>
              <c:numCache>
                <c:formatCode>General</c:formatCode>
                <c:ptCount val="20"/>
                <c:pt idx="0">
                  <c:v>90.0</c:v>
                </c:pt>
                <c:pt idx="1">
                  <c:v>51.80746887244477</c:v>
                </c:pt>
                <c:pt idx="2">
                  <c:v>39.8384399769991</c:v>
                </c:pt>
                <c:pt idx="3">
                  <c:v>32.31666739929605</c:v>
                </c:pt>
                <c:pt idx="4">
                  <c:v>26.94435818047575</c:v>
                </c:pt>
                <c:pt idx="5">
                  <c:v>22.83140580114388</c:v>
                </c:pt>
                <c:pt idx="6">
                  <c:v>19.53453650715606</c:v>
                </c:pt>
                <c:pt idx="7">
                  <c:v>16.80183759342818</c:v>
                </c:pt>
                <c:pt idx="8">
                  <c:v>14.47751218592992</c:v>
                </c:pt>
                <c:pt idx="9">
                  <c:v>12.45924976114277</c:v>
                </c:pt>
                <c:pt idx="10">
                  <c:v>10.67674944884182</c:v>
                </c:pt>
                <c:pt idx="11">
                  <c:v>9.079948638986353</c:v>
                </c:pt>
                <c:pt idx="12">
                  <c:v>7.632146323658405</c:v>
                </c:pt>
                <c:pt idx="13">
                  <c:v>6.305778701802367</c:v>
                </c:pt>
                <c:pt idx="14">
                  <c:v>5.079715792733478</c:v>
                </c:pt>
                <c:pt idx="15">
                  <c:v>3.937471529762853</c:v>
                </c:pt>
                <c:pt idx="16">
                  <c:v>2.865983982598865</c:v>
                </c:pt>
                <c:pt idx="17">
                  <c:v>1.854763218534033</c:v>
                </c:pt>
                <c:pt idx="18">
                  <c:v>0.895282986570128</c:v>
                </c:pt>
                <c:pt idx="19">
                  <c:v>-0.0194618820023334</c:v>
                </c:pt>
              </c:numCache>
            </c:numRef>
          </c:xVal>
          <c:yVal>
            <c:numRef>
              <c:f>Feuil1!$F$2:$F$21</c:f>
              <c:numCache>
                <c:formatCode>General</c:formatCode>
                <c:ptCount val="20"/>
                <c:pt idx="0">
                  <c:v>400000.0</c:v>
                </c:pt>
                <c:pt idx="1">
                  <c:v>500000.0</c:v>
                </c:pt>
                <c:pt idx="2">
                  <c:v>600000.0</c:v>
                </c:pt>
                <c:pt idx="3">
                  <c:v>700000.0</c:v>
                </c:pt>
                <c:pt idx="4">
                  <c:v>800000.0</c:v>
                </c:pt>
                <c:pt idx="5">
                  <c:v>900000.0</c:v>
                </c:pt>
                <c:pt idx="6">
                  <c:v>1.0E6</c:v>
                </c:pt>
                <c:pt idx="7">
                  <c:v>1.1E6</c:v>
                </c:pt>
                <c:pt idx="8">
                  <c:v>1.2E6</c:v>
                </c:pt>
                <c:pt idx="9">
                  <c:v>1.3E6</c:v>
                </c:pt>
                <c:pt idx="10">
                  <c:v>1.4E6</c:v>
                </c:pt>
                <c:pt idx="11">
                  <c:v>1.5E6</c:v>
                </c:pt>
                <c:pt idx="12">
                  <c:v>1.6E6</c:v>
                </c:pt>
                <c:pt idx="13">
                  <c:v>1.7E6</c:v>
                </c:pt>
                <c:pt idx="14">
                  <c:v>1.8E6</c:v>
                </c:pt>
                <c:pt idx="15">
                  <c:v>1.9E6</c:v>
                </c:pt>
                <c:pt idx="16">
                  <c:v>2.0E6</c:v>
                </c:pt>
                <c:pt idx="17">
                  <c:v>2.1E6</c:v>
                </c:pt>
                <c:pt idx="18">
                  <c:v>2.2E6</c:v>
                </c:pt>
                <c:pt idx="19">
                  <c:v>2.3E6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6124752"/>
        <c:axId val="-2057036784"/>
      </c:scatterChart>
      <c:valAx>
        <c:axId val="-205612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Angle d'élévation (degré)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57036784"/>
        <c:crosses val="autoZero"/>
        <c:crossBetween val="midCat"/>
      </c:valAx>
      <c:valAx>
        <c:axId val="-20570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 au satellite</a:t>
                </a:r>
                <a:r>
                  <a:rPr lang="fr-FR" baseline="0"/>
                  <a:t> (m)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5612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Pertes totales en fonction de l'angle d'élévation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Feuil1!$E$2:$E$21</c:f>
              <c:numCache>
                <c:formatCode>General</c:formatCode>
                <c:ptCount val="20"/>
                <c:pt idx="0">
                  <c:v>90.0</c:v>
                </c:pt>
                <c:pt idx="1">
                  <c:v>51.80746887244477</c:v>
                </c:pt>
                <c:pt idx="2">
                  <c:v>39.8384399769991</c:v>
                </c:pt>
                <c:pt idx="3">
                  <c:v>32.31666739929605</c:v>
                </c:pt>
                <c:pt idx="4">
                  <c:v>26.94435818047575</c:v>
                </c:pt>
                <c:pt idx="5">
                  <c:v>22.83140580114388</c:v>
                </c:pt>
                <c:pt idx="6">
                  <c:v>19.53453650715606</c:v>
                </c:pt>
                <c:pt idx="7">
                  <c:v>16.80183759342818</c:v>
                </c:pt>
                <c:pt idx="8">
                  <c:v>14.47751218592992</c:v>
                </c:pt>
                <c:pt idx="9">
                  <c:v>12.45924976114277</c:v>
                </c:pt>
                <c:pt idx="10">
                  <c:v>10.67674944884182</c:v>
                </c:pt>
                <c:pt idx="11">
                  <c:v>9.079948638986353</c:v>
                </c:pt>
                <c:pt idx="12">
                  <c:v>7.632146323658405</c:v>
                </c:pt>
                <c:pt idx="13">
                  <c:v>6.305778701802367</c:v>
                </c:pt>
                <c:pt idx="14">
                  <c:v>5.079715792733478</c:v>
                </c:pt>
                <c:pt idx="15">
                  <c:v>3.937471529762853</c:v>
                </c:pt>
                <c:pt idx="16">
                  <c:v>2.865983982598865</c:v>
                </c:pt>
                <c:pt idx="17">
                  <c:v>1.854763218534033</c:v>
                </c:pt>
                <c:pt idx="18">
                  <c:v>0.895282986570128</c:v>
                </c:pt>
                <c:pt idx="19">
                  <c:v>-0.0194618820023334</c:v>
                </c:pt>
              </c:numCache>
            </c:numRef>
          </c:xVal>
          <c:yVal>
            <c:numRef>
              <c:f>Feuil1!#REF!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067488"/>
        <c:axId val="1809884480"/>
      </c:scatterChart>
      <c:valAx>
        <c:axId val="182306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baseline="0">
                    <a:effectLst/>
                  </a:rPr>
                  <a:t>Angle d'élévation (degré</a:t>
                </a:r>
                <a:r>
                  <a:rPr lang="fr-FR" sz="1000" b="0" i="0" u="none" strike="noStrike" baseline="0"/>
                  <a:t>)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9884480"/>
        <c:crosses val="autoZero"/>
        <c:crossBetween val="midCat"/>
      </c:valAx>
      <c:valAx>
        <c:axId val="180988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baseline="0">
                    <a:effectLst/>
                  </a:rPr>
                  <a:t>Atténuation (dB</a:t>
                </a:r>
                <a:r>
                  <a:rPr lang="fr-FR" sz="1000" b="0" i="0" u="none" strike="noStrike" baseline="0"/>
                  <a:t> )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306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Puissance reçue</a:t>
            </a:r>
            <a:r>
              <a:rPr lang="fr-FR" baseline="0"/>
              <a:t> par le satellite en fonction de l'angle d'élévation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Psat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Feuil1!$E$2:$E$13</c:f>
              <c:numCache>
                <c:formatCode>General</c:formatCode>
                <c:ptCount val="12"/>
                <c:pt idx="0">
                  <c:v>90.0</c:v>
                </c:pt>
                <c:pt idx="1">
                  <c:v>51.80746887244477</c:v>
                </c:pt>
                <c:pt idx="2">
                  <c:v>39.8384399769991</c:v>
                </c:pt>
                <c:pt idx="3">
                  <c:v>32.31666739929605</c:v>
                </c:pt>
                <c:pt idx="4">
                  <c:v>26.94435818047575</c:v>
                </c:pt>
                <c:pt idx="5">
                  <c:v>22.83140580114388</c:v>
                </c:pt>
                <c:pt idx="6">
                  <c:v>19.53453650715606</c:v>
                </c:pt>
                <c:pt idx="7">
                  <c:v>16.80183759342818</c:v>
                </c:pt>
                <c:pt idx="8">
                  <c:v>14.47751218592992</c:v>
                </c:pt>
                <c:pt idx="9">
                  <c:v>12.45924976114277</c:v>
                </c:pt>
                <c:pt idx="10">
                  <c:v>10.67674944884182</c:v>
                </c:pt>
                <c:pt idx="11">
                  <c:v>9.079948638986353</c:v>
                </c:pt>
              </c:numCache>
            </c:numRef>
          </c:xVal>
          <c:yVal>
            <c:numRef>
              <c:f>Feuil1!$S$2:$S$13</c:f>
              <c:numCache>
                <c:formatCode>General</c:formatCode>
                <c:ptCount val="12"/>
                <c:pt idx="0">
                  <c:v>-89.82275404885249</c:v>
                </c:pt>
                <c:pt idx="1">
                  <c:v>-91.7609543090136</c:v>
                </c:pt>
                <c:pt idx="2">
                  <c:v>-93.3445792299661</c:v>
                </c:pt>
                <c:pt idx="3">
                  <c:v>-94.68351502257838</c:v>
                </c:pt>
                <c:pt idx="4">
                  <c:v>-95.8433539621321</c:v>
                </c:pt>
                <c:pt idx="5">
                  <c:v>-96.86640441107974</c:v>
                </c:pt>
                <c:pt idx="6">
                  <c:v>-97.78155422229323</c:v>
                </c:pt>
                <c:pt idx="7">
                  <c:v>-98.60940792545776</c:v>
                </c:pt>
                <c:pt idx="8">
                  <c:v>-99.36517914324574</c:v>
                </c:pt>
                <c:pt idx="9">
                  <c:v>-100.06042126843</c:v>
                </c:pt>
                <c:pt idx="10">
                  <c:v>-100.704114935858</c:v>
                </c:pt>
                <c:pt idx="11">
                  <c:v>-101.3033794034069</c:v>
                </c:pt>
              </c:numCache>
            </c:numRef>
          </c:yVal>
          <c:smooth val="1"/>
        </c:ser>
        <c:ser>
          <c:idx val="1"/>
          <c:order val="1"/>
          <c:tx>
            <c:v>Seuil carte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Feuil1!$E$2:$E$13</c:f>
              <c:numCache>
                <c:formatCode>General</c:formatCode>
                <c:ptCount val="12"/>
                <c:pt idx="0">
                  <c:v>90.0</c:v>
                </c:pt>
                <c:pt idx="1">
                  <c:v>51.80746887244477</c:v>
                </c:pt>
                <c:pt idx="2">
                  <c:v>39.8384399769991</c:v>
                </c:pt>
                <c:pt idx="3">
                  <c:v>32.31666739929605</c:v>
                </c:pt>
                <c:pt idx="4">
                  <c:v>26.94435818047575</c:v>
                </c:pt>
                <c:pt idx="5">
                  <c:v>22.83140580114388</c:v>
                </c:pt>
                <c:pt idx="6">
                  <c:v>19.53453650715606</c:v>
                </c:pt>
                <c:pt idx="7">
                  <c:v>16.80183759342818</c:v>
                </c:pt>
                <c:pt idx="8">
                  <c:v>14.47751218592992</c:v>
                </c:pt>
                <c:pt idx="9">
                  <c:v>12.45924976114277</c:v>
                </c:pt>
                <c:pt idx="10">
                  <c:v>10.67674944884182</c:v>
                </c:pt>
                <c:pt idx="11">
                  <c:v>9.079948638986353</c:v>
                </c:pt>
              </c:numCache>
            </c:numRef>
          </c:xVal>
          <c:yVal>
            <c:numRef>
              <c:f>Feuil1!$T$2:$T$13</c:f>
              <c:numCache>
                <c:formatCode>General</c:formatCode>
                <c:ptCount val="12"/>
                <c:pt idx="0">
                  <c:v>-102.0</c:v>
                </c:pt>
                <c:pt idx="1">
                  <c:v>-102.0</c:v>
                </c:pt>
                <c:pt idx="2">
                  <c:v>-102.0</c:v>
                </c:pt>
                <c:pt idx="3">
                  <c:v>-102.0</c:v>
                </c:pt>
                <c:pt idx="4">
                  <c:v>-102.0</c:v>
                </c:pt>
                <c:pt idx="5">
                  <c:v>-102.0</c:v>
                </c:pt>
                <c:pt idx="6">
                  <c:v>-102.0</c:v>
                </c:pt>
                <c:pt idx="7">
                  <c:v>-102.0</c:v>
                </c:pt>
                <c:pt idx="8">
                  <c:v>-102.0</c:v>
                </c:pt>
                <c:pt idx="9">
                  <c:v>-102.0</c:v>
                </c:pt>
                <c:pt idx="10">
                  <c:v>-102.0</c:v>
                </c:pt>
                <c:pt idx="11">
                  <c:v>-102.0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687232"/>
        <c:axId val="1822778784"/>
      </c:scatterChart>
      <c:valAx>
        <c:axId val="182368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2778784"/>
        <c:crosses val="autoZero"/>
        <c:crossBetween val="midCat"/>
      </c:valAx>
      <c:valAx>
        <c:axId val="18227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3687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50800</xdr:colOff>
      <xdr:row>27</xdr:row>
      <xdr:rowOff>50800</xdr:rowOff>
    </xdr:from>
    <xdr:to>
      <xdr:col>18</xdr:col>
      <xdr:colOff>584200</xdr:colOff>
      <xdr:row>53</xdr:row>
      <xdr:rowOff>114300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203200</xdr:colOff>
      <xdr:row>77</xdr:row>
      <xdr:rowOff>95250</xdr:rowOff>
    </xdr:from>
    <xdr:to>
      <xdr:col>9</xdr:col>
      <xdr:colOff>12700</xdr:colOff>
      <xdr:row>96</xdr:row>
      <xdr:rowOff>12700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406400</xdr:colOff>
      <xdr:row>27</xdr:row>
      <xdr:rowOff>190500</xdr:rowOff>
    </xdr:from>
    <xdr:to>
      <xdr:col>11</xdr:col>
      <xdr:colOff>95250</xdr:colOff>
      <xdr:row>50</xdr:row>
      <xdr:rowOff>184150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520700</xdr:colOff>
      <xdr:row>20</xdr:row>
      <xdr:rowOff>88900</xdr:rowOff>
    </xdr:from>
    <xdr:to>
      <xdr:col>25</xdr:col>
      <xdr:colOff>965200</xdr:colOff>
      <xdr:row>42</xdr:row>
      <xdr:rowOff>152400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6"/>
  <sheetViews>
    <sheetView tabSelected="1" topLeftCell="P16" workbookViewId="0">
      <selection activeCell="T2" sqref="T2:T13"/>
    </sheetView>
  </sheetViews>
  <sheetFormatPr baseColWidth="10" defaultRowHeight="16" x14ac:dyDescent="0.2"/>
  <cols>
    <col min="10" max="10" width="20.33203125" customWidth="1"/>
    <col min="11" max="11" width="21.1640625" customWidth="1"/>
    <col min="12" max="12" width="43" customWidth="1"/>
    <col min="14" max="14" width="15.83203125" customWidth="1"/>
    <col min="15" max="15" width="12.1640625" customWidth="1"/>
    <col min="16" max="16" width="21.5" customWidth="1"/>
    <col min="18" max="18" width="23.5" customWidth="1"/>
    <col min="22" max="22" width="13.33203125" customWidth="1"/>
    <col min="23" max="23" width="29.1640625" customWidth="1"/>
    <col min="26" max="26" width="43" customWidth="1"/>
    <col min="30" max="30" width="28.33203125" customWidth="1"/>
    <col min="32" max="32" width="15.83203125" customWidth="1"/>
    <col min="40" max="40" width="22.1640625" customWidth="1"/>
  </cols>
  <sheetData>
    <row r="1" spans="1:30" x14ac:dyDescent="0.2">
      <c r="D1" t="s">
        <v>4</v>
      </c>
      <c r="E1" t="s">
        <v>5</v>
      </c>
      <c r="F1" t="s">
        <v>9</v>
      </c>
      <c r="H1" t="s">
        <v>8</v>
      </c>
      <c r="J1" t="s">
        <v>10</v>
      </c>
      <c r="L1" t="s">
        <v>12</v>
      </c>
      <c r="N1" t="s">
        <v>11</v>
      </c>
      <c r="P1" t="s">
        <v>20</v>
      </c>
      <c r="R1" t="s">
        <v>21</v>
      </c>
      <c r="S1">
        <v>37</v>
      </c>
      <c r="U1" t="s">
        <v>22</v>
      </c>
      <c r="V1">
        <f>S1+P2</f>
        <v>51</v>
      </c>
    </row>
    <row r="2" spans="1:30" x14ac:dyDescent="0.2">
      <c r="A2" t="s">
        <v>0</v>
      </c>
      <c r="B2">
        <f>400*10^3</f>
        <v>400000</v>
      </c>
      <c r="C2" t="s">
        <v>3</v>
      </c>
      <c r="D2">
        <f t="shared" ref="D2:D21" si="0">ACOS( (B$3^2+F2^2-(B$3+B$2)^2) / (2*B$3*F2) ) - (PI()/2)</f>
        <v>1.5707963267948966</v>
      </c>
      <c r="E2">
        <f>D2*180/PI()</f>
        <v>90</v>
      </c>
      <c r="F2">
        <f>400*10^3</f>
        <v>400000</v>
      </c>
      <c r="H2">
        <f>20*LOG10((4*PI()*F2*B$7)/B$8)</f>
        <v>137.22275404885249</v>
      </c>
      <c r="J2">
        <v>3</v>
      </c>
      <c r="L2">
        <f>0.5+0.1</f>
        <v>0.6</v>
      </c>
      <c r="N2">
        <f>H2+J2+K2+L2</f>
        <v>140.82275404885249</v>
      </c>
      <c r="P2">
        <v>14</v>
      </c>
      <c r="R2" s="5" t="s">
        <v>13</v>
      </c>
      <c r="S2">
        <f>S$1+P2-N2</f>
        <v>-89.822754048852488</v>
      </c>
      <c r="T2">
        <v>-102</v>
      </c>
      <c r="V2" t="s">
        <v>25</v>
      </c>
      <c r="AD2" s="3"/>
    </row>
    <row r="3" spans="1:30" x14ac:dyDescent="0.2">
      <c r="A3" t="s">
        <v>1</v>
      </c>
      <c r="B3">
        <f>6400*10^3</f>
        <v>6400000</v>
      </c>
      <c r="D3">
        <f t="shared" si="0"/>
        <v>0.90421090894863543</v>
      </c>
      <c r="E3">
        <f t="shared" ref="E3:E21" si="1">D3*180/PI()</f>
        <v>51.807468872444773</v>
      </c>
      <c r="F3">
        <f>F2+100*10^3</f>
        <v>500000</v>
      </c>
      <c r="H3">
        <f t="shared" ref="H3:H20" si="2">20*LOG10((4*PI()*F3*B$7)/B$8)</f>
        <v>139.16095430901362</v>
      </c>
      <c r="J3">
        <v>3</v>
      </c>
      <c r="L3">
        <f t="shared" ref="L3:L20" si="3">0.5+0.1</f>
        <v>0.6</v>
      </c>
      <c r="N3">
        <f t="shared" ref="N3:N21" si="4">H3+J3+K3+L3</f>
        <v>142.76095430901361</v>
      </c>
      <c r="P3">
        <v>14</v>
      </c>
      <c r="R3" s="5"/>
      <c r="S3">
        <f t="shared" ref="S3:S13" si="5">S$1+P3-N3</f>
        <v>-91.760954309013613</v>
      </c>
      <c r="T3">
        <v>-102</v>
      </c>
      <c r="AD3" s="4"/>
    </row>
    <row r="4" spans="1:30" x14ac:dyDescent="0.2">
      <c r="A4" t="s">
        <v>2</v>
      </c>
      <c r="B4">
        <f>SQRT( (B3+B2)^2 - B3^2)</f>
        <v>2297825.0586152114</v>
      </c>
      <c r="D4">
        <f t="shared" si="0"/>
        <v>0.6953119464567683</v>
      </c>
      <c r="E4">
        <f t="shared" si="1"/>
        <v>39.838439976999098</v>
      </c>
      <c r="F4">
        <f t="shared" ref="F4:F21" si="6">F3+100*10^3</f>
        <v>600000</v>
      </c>
      <c r="H4">
        <f t="shared" si="2"/>
        <v>140.74457922996612</v>
      </c>
      <c r="J4">
        <v>3</v>
      </c>
      <c r="L4">
        <f t="shared" si="3"/>
        <v>0.6</v>
      </c>
      <c r="N4">
        <f t="shared" si="4"/>
        <v>144.34457922996612</v>
      </c>
      <c r="P4">
        <v>14</v>
      </c>
      <c r="R4" s="5"/>
      <c r="S4">
        <f t="shared" si="5"/>
        <v>-93.344579229966115</v>
      </c>
      <c r="T4">
        <v>-102</v>
      </c>
      <c r="AD4" s="4"/>
    </row>
    <row r="5" spans="1:30" x14ac:dyDescent="0.2">
      <c r="D5">
        <f t="shared" si="0"/>
        <v>0.56403224938962904</v>
      </c>
      <c r="E5">
        <f t="shared" si="1"/>
        <v>32.316667399296051</v>
      </c>
      <c r="F5">
        <f t="shared" si="6"/>
        <v>700000</v>
      </c>
      <c r="H5">
        <f t="shared" si="2"/>
        <v>142.08351502257838</v>
      </c>
      <c r="J5">
        <v>3</v>
      </c>
      <c r="L5">
        <f t="shared" si="3"/>
        <v>0.6</v>
      </c>
      <c r="N5">
        <f t="shared" si="4"/>
        <v>145.68351502257838</v>
      </c>
      <c r="P5">
        <v>14</v>
      </c>
      <c r="R5" s="5"/>
      <c r="S5">
        <f t="shared" si="5"/>
        <v>-94.683515022578376</v>
      </c>
      <c r="T5">
        <v>-102</v>
      </c>
      <c r="AD5" s="4"/>
    </row>
    <row r="6" spans="1:30" x14ac:dyDescent="0.2">
      <c r="D6">
        <f t="shared" si="0"/>
        <v>0.47026776508597035</v>
      </c>
      <c r="E6">
        <f t="shared" si="1"/>
        <v>26.944358180475753</v>
      </c>
      <c r="F6">
        <f t="shared" si="6"/>
        <v>800000</v>
      </c>
      <c r="H6">
        <f t="shared" si="2"/>
        <v>143.24335396213212</v>
      </c>
      <c r="J6">
        <v>3</v>
      </c>
      <c r="L6">
        <f t="shared" si="3"/>
        <v>0.6</v>
      </c>
      <c r="N6">
        <f t="shared" si="4"/>
        <v>146.84335396213211</v>
      </c>
      <c r="P6">
        <v>14</v>
      </c>
      <c r="R6" s="5"/>
      <c r="S6">
        <f t="shared" si="5"/>
        <v>-95.843353962132113</v>
      </c>
      <c r="T6">
        <v>-102</v>
      </c>
      <c r="AD6" s="4"/>
    </row>
    <row r="7" spans="1:30" x14ac:dyDescent="0.2">
      <c r="A7" t="s">
        <v>6</v>
      </c>
      <c r="B7">
        <f>433.5*10^6</f>
        <v>433500000</v>
      </c>
      <c r="D7">
        <f t="shared" si="0"/>
        <v>0.39848320408889437</v>
      </c>
      <c r="E7">
        <f t="shared" si="1"/>
        <v>22.831405801143877</v>
      </c>
      <c r="F7">
        <f t="shared" si="6"/>
        <v>900000</v>
      </c>
      <c r="H7">
        <f t="shared" si="2"/>
        <v>144.26640441107975</v>
      </c>
      <c r="J7">
        <v>3</v>
      </c>
      <c r="L7">
        <f t="shared" si="3"/>
        <v>0.6</v>
      </c>
      <c r="N7">
        <f t="shared" si="4"/>
        <v>147.86640441107974</v>
      </c>
      <c r="P7">
        <v>14</v>
      </c>
      <c r="R7" s="5"/>
      <c r="S7">
        <f t="shared" si="5"/>
        <v>-96.866404411079742</v>
      </c>
      <c r="T7">
        <v>-102</v>
      </c>
      <c r="AD7" s="4"/>
    </row>
    <row r="8" spans="1:30" x14ac:dyDescent="0.2">
      <c r="A8" t="s">
        <v>7</v>
      </c>
      <c r="B8">
        <f>3*10^8</f>
        <v>300000000</v>
      </c>
      <c r="D8">
        <f t="shared" si="0"/>
        <v>0.34094197990090613</v>
      </c>
      <c r="E8">
        <f t="shared" si="1"/>
        <v>19.534536507156062</v>
      </c>
      <c r="F8">
        <f t="shared" si="6"/>
        <v>1000000</v>
      </c>
      <c r="H8">
        <f t="shared" si="2"/>
        <v>145.18155422229324</v>
      </c>
      <c r="J8">
        <v>3</v>
      </c>
      <c r="L8">
        <f t="shared" si="3"/>
        <v>0.6</v>
      </c>
      <c r="N8">
        <f t="shared" si="4"/>
        <v>148.78155422229324</v>
      </c>
      <c r="P8">
        <v>14</v>
      </c>
      <c r="R8" s="5"/>
      <c r="S8">
        <f t="shared" si="5"/>
        <v>-97.781554222293238</v>
      </c>
      <c r="T8">
        <v>-102</v>
      </c>
      <c r="AD8" s="4"/>
    </row>
    <row r="9" spans="1:30" x14ac:dyDescent="0.2">
      <c r="D9">
        <f t="shared" si="0"/>
        <v>0.29324738639068215</v>
      </c>
      <c r="E9">
        <f t="shared" si="1"/>
        <v>16.801837593428182</v>
      </c>
      <c r="F9">
        <f t="shared" si="6"/>
        <v>1100000</v>
      </c>
      <c r="H9">
        <f t="shared" si="2"/>
        <v>146.00940792545777</v>
      </c>
      <c r="J9">
        <v>3</v>
      </c>
      <c r="L9">
        <f t="shared" si="3"/>
        <v>0.6</v>
      </c>
      <c r="N9">
        <f t="shared" si="4"/>
        <v>149.60940792545776</v>
      </c>
      <c r="P9">
        <v>14</v>
      </c>
      <c r="R9" s="5"/>
      <c r="S9">
        <f t="shared" si="5"/>
        <v>-98.609407925457759</v>
      </c>
      <c r="T9">
        <v>-102</v>
      </c>
      <c r="AD9" s="4"/>
    </row>
    <row r="10" spans="1:30" x14ac:dyDescent="0.2">
      <c r="D10">
        <f t="shared" si="0"/>
        <v>0.25268025514207859</v>
      </c>
      <c r="E10">
        <f t="shared" si="1"/>
        <v>14.477512185929921</v>
      </c>
      <c r="F10">
        <f t="shared" si="6"/>
        <v>1200000</v>
      </c>
      <c r="H10">
        <f t="shared" si="2"/>
        <v>146.76517914324575</v>
      </c>
      <c r="J10">
        <v>3</v>
      </c>
      <c r="L10">
        <f t="shared" si="3"/>
        <v>0.6</v>
      </c>
      <c r="N10">
        <f t="shared" si="4"/>
        <v>150.36517914324574</v>
      </c>
      <c r="P10">
        <v>14</v>
      </c>
      <c r="R10" s="5"/>
      <c r="S10">
        <f t="shared" si="5"/>
        <v>-99.36517914324574</v>
      </c>
      <c r="T10">
        <v>-102</v>
      </c>
      <c r="AD10" s="4"/>
    </row>
    <row r="11" spans="1:30" x14ac:dyDescent="0.2">
      <c r="D11">
        <f t="shared" si="0"/>
        <v>0.21745493066025845</v>
      </c>
      <c r="E11">
        <f t="shared" si="1"/>
        <v>12.459249761142773</v>
      </c>
      <c r="F11">
        <f t="shared" si="6"/>
        <v>1300000</v>
      </c>
      <c r="H11">
        <f t="shared" si="2"/>
        <v>147.46042126843</v>
      </c>
      <c r="J11">
        <v>3</v>
      </c>
      <c r="L11">
        <f t="shared" si="3"/>
        <v>0.6</v>
      </c>
      <c r="N11">
        <f t="shared" si="4"/>
        <v>151.06042126842999</v>
      </c>
      <c r="P11">
        <v>14</v>
      </c>
      <c r="R11" s="5"/>
      <c r="S11">
        <f t="shared" si="5"/>
        <v>-100.06042126842999</v>
      </c>
      <c r="T11">
        <v>-102</v>
      </c>
      <c r="AD11" s="4"/>
    </row>
    <row r="12" spans="1:30" x14ac:dyDescent="0.2">
      <c r="D12">
        <f t="shared" si="0"/>
        <v>0.18634443129277956</v>
      </c>
      <c r="E12">
        <f t="shared" si="1"/>
        <v>10.676749448841816</v>
      </c>
      <c r="F12">
        <f t="shared" si="6"/>
        <v>1400000</v>
      </c>
      <c r="H12">
        <f t="shared" si="2"/>
        <v>148.10411493585801</v>
      </c>
      <c r="J12">
        <v>3</v>
      </c>
      <c r="L12">
        <f t="shared" si="3"/>
        <v>0.6</v>
      </c>
      <c r="N12">
        <f t="shared" si="4"/>
        <v>151.704114935858</v>
      </c>
      <c r="P12">
        <v>14</v>
      </c>
      <c r="R12" s="5"/>
      <c r="S12">
        <f t="shared" si="5"/>
        <v>-100.704114935858</v>
      </c>
      <c r="T12">
        <v>-102</v>
      </c>
      <c r="AD12" s="4"/>
    </row>
    <row r="13" spans="1:30" x14ac:dyDescent="0.2">
      <c r="D13">
        <f t="shared" si="0"/>
        <v>0.15847499966228984</v>
      </c>
      <c r="E13">
        <f t="shared" si="1"/>
        <v>9.0799486389863535</v>
      </c>
      <c r="F13">
        <f t="shared" si="6"/>
        <v>1500000</v>
      </c>
      <c r="H13">
        <f t="shared" si="2"/>
        <v>148.70337940340687</v>
      </c>
      <c r="J13">
        <v>3</v>
      </c>
      <c r="L13">
        <f t="shared" si="3"/>
        <v>0.6</v>
      </c>
      <c r="N13">
        <f t="shared" si="4"/>
        <v>152.30337940340686</v>
      </c>
      <c r="P13">
        <v>14</v>
      </c>
      <c r="R13" s="5"/>
      <c r="S13">
        <f t="shared" si="5"/>
        <v>-101.30337940340686</v>
      </c>
      <c r="T13">
        <v>-102</v>
      </c>
      <c r="AD13" s="4"/>
    </row>
    <row r="14" spans="1:30" x14ac:dyDescent="0.2">
      <c r="D14">
        <f t="shared" si="0"/>
        <v>0.13320608234181996</v>
      </c>
      <c r="E14">
        <f t="shared" si="1"/>
        <v>7.6321463236584055</v>
      </c>
      <c r="F14">
        <f t="shared" si="6"/>
        <v>1600000</v>
      </c>
      <c r="H14">
        <f t="shared" si="2"/>
        <v>149.26395387541174</v>
      </c>
      <c r="J14">
        <v>3</v>
      </c>
      <c r="L14">
        <f t="shared" si="3"/>
        <v>0.6</v>
      </c>
      <c r="N14">
        <f t="shared" si="4"/>
        <v>152.86395387541174</v>
      </c>
      <c r="P14">
        <v>14</v>
      </c>
      <c r="R14" t="s">
        <v>24</v>
      </c>
      <c r="AD14" s="4"/>
    </row>
    <row r="15" spans="1:30" x14ac:dyDescent="0.2">
      <c r="D15">
        <f t="shared" si="0"/>
        <v>0.11005660024858499</v>
      </c>
      <c r="E15">
        <f t="shared" si="1"/>
        <v>6.3057787018023674</v>
      </c>
      <c r="F15">
        <f t="shared" si="6"/>
        <v>1700000</v>
      </c>
      <c r="H15">
        <f t="shared" si="2"/>
        <v>149.79053264985873</v>
      </c>
      <c r="J15">
        <v>3</v>
      </c>
      <c r="L15">
        <f t="shared" si="3"/>
        <v>0.6</v>
      </c>
      <c r="N15">
        <f t="shared" si="4"/>
        <v>153.39053264985873</v>
      </c>
      <c r="P15">
        <v>14</v>
      </c>
      <c r="S15">
        <f>AVERAGE(S2:S13)</f>
        <v>-96.678801490192839</v>
      </c>
      <c r="AD15" s="4"/>
    </row>
    <row r="16" spans="1:30" x14ac:dyDescent="0.2">
      <c r="D16">
        <f t="shared" si="0"/>
        <v>8.8657765648753051E-2</v>
      </c>
      <c r="E16">
        <f t="shared" si="1"/>
        <v>5.0797157927334782</v>
      </c>
      <c r="F16">
        <f t="shared" si="6"/>
        <v>1800000</v>
      </c>
      <c r="H16">
        <f t="shared" si="2"/>
        <v>150.28700432435937</v>
      </c>
      <c r="J16">
        <v>3</v>
      </c>
      <c r="L16">
        <f t="shared" si="3"/>
        <v>0.6</v>
      </c>
      <c r="N16">
        <f t="shared" si="4"/>
        <v>153.88700432435937</v>
      </c>
      <c r="P16">
        <v>14</v>
      </c>
      <c r="AD16" s="4"/>
    </row>
    <row r="17" spans="1:40" x14ac:dyDescent="0.2">
      <c r="D17">
        <f t="shared" si="0"/>
        <v>6.8721842397899691E-2</v>
      </c>
      <c r="E17">
        <f t="shared" si="1"/>
        <v>3.9374715297628535</v>
      </c>
      <c r="F17">
        <f t="shared" si="6"/>
        <v>1900000</v>
      </c>
      <c r="H17">
        <f t="shared" si="2"/>
        <v>150.75662624134984</v>
      </c>
      <c r="J17">
        <v>3</v>
      </c>
      <c r="L17">
        <f t="shared" si="3"/>
        <v>0.6</v>
      </c>
      <c r="N17">
        <f t="shared" si="4"/>
        <v>154.35662624134983</v>
      </c>
      <c r="P17">
        <v>14</v>
      </c>
      <c r="S17" t="s">
        <v>23</v>
      </c>
      <c r="AD17" s="4"/>
    </row>
    <row r="18" spans="1:40" x14ac:dyDescent="0.2">
      <c r="D18">
        <f t="shared" si="0"/>
        <v>5.0020856805770064E-2</v>
      </c>
      <c r="E18">
        <f t="shared" si="1"/>
        <v>2.8659839825988653</v>
      </c>
      <c r="F18">
        <f t="shared" si="6"/>
        <v>2000000</v>
      </c>
      <c r="H18">
        <f t="shared" si="2"/>
        <v>151.20215413557287</v>
      </c>
      <c r="J18">
        <v>3</v>
      </c>
      <c r="L18">
        <f t="shared" si="3"/>
        <v>0.6</v>
      </c>
      <c r="N18">
        <f t="shared" si="4"/>
        <v>154.80215413557286</v>
      </c>
      <c r="P18">
        <v>14</v>
      </c>
      <c r="AD18" s="4"/>
    </row>
    <row r="19" spans="1:40" x14ac:dyDescent="0.2">
      <c r="D19">
        <f t="shared" si="0"/>
        <v>3.2371725008305985E-2</v>
      </c>
      <c r="E19">
        <f t="shared" si="1"/>
        <v>1.8547632185340328</v>
      </c>
      <c r="F19">
        <f t="shared" si="6"/>
        <v>2100000</v>
      </c>
      <c r="H19">
        <f t="shared" si="2"/>
        <v>151.62594011697163</v>
      </c>
      <c r="J19">
        <v>3</v>
      </c>
      <c r="L19">
        <f t="shared" si="3"/>
        <v>0.6</v>
      </c>
      <c r="N19">
        <f t="shared" si="4"/>
        <v>155.22594011697163</v>
      </c>
      <c r="P19">
        <v>14</v>
      </c>
      <c r="AD19" s="4"/>
    </row>
    <row r="20" spans="1:40" x14ac:dyDescent="0.2">
      <c r="D20">
        <f t="shared" si="0"/>
        <v>1.5625635852736908E-2</v>
      </c>
      <c r="E20">
        <f t="shared" si="1"/>
        <v>0.89528298657012795</v>
      </c>
      <c r="F20">
        <f t="shared" si="6"/>
        <v>2200000</v>
      </c>
      <c r="H20">
        <f t="shared" si="2"/>
        <v>152.03000783873739</v>
      </c>
      <c r="J20">
        <v>3</v>
      </c>
      <c r="L20">
        <f t="shared" si="3"/>
        <v>0.6</v>
      </c>
      <c r="N20">
        <f t="shared" si="4"/>
        <v>155.63000783873738</v>
      </c>
      <c r="P20">
        <v>14</v>
      </c>
      <c r="AD20" s="4"/>
    </row>
    <row r="21" spans="1:40" x14ac:dyDescent="0.2">
      <c r="D21">
        <f t="shared" si="0"/>
        <v>-3.396739195753451E-4</v>
      </c>
      <c r="E21">
        <f t="shared" si="1"/>
        <v>-1.9461882002333432E-2</v>
      </c>
      <c r="F21">
        <f t="shared" si="6"/>
        <v>2300000</v>
      </c>
      <c r="H21">
        <f>20*LOG10((4*PI()*F21*B$7)/B$8)</f>
        <v>152.4161109426451</v>
      </c>
      <c r="J21">
        <v>3</v>
      </c>
      <c r="L21">
        <f>0.5+0.1</f>
        <v>0.6</v>
      </c>
      <c r="N21">
        <f t="shared" si="4"/>
        <v>156.0161109426451</v>
      </c>
      <c r="P21">
        <v>14</v>
      </c>
      <c r="AD21" s="4"/>
    </row>
    <row r="24" spans="1:40" x14ac:dyDescent="0.2">
      <c r="A24" t="s">
        <v>16</v>
      </c>
      <c r="B24">
        <v>9600</v>
      </c>
    </row>
    <row r="25" spans="1:40" x14ac:dyDescent="0.2">
      <c r="A25" t="s">
        <v>15</v>
      </c>
      <c r="B25">
        <v>600</v>
      </c>
    </row>
    <row r="26" spans="1:40" x14ac:dyDescent="0.2">
      <c r="A26" t="s">
        <v>14</v>
      </c>
      <c r="B26">
        <v>50000</v>
      </c>
      <c r="AE26" s="1"/>
      <c r="AH26" s="1"/>
    </row>
    <row r="27" spans="1:40" x14ac:dyDescent="0.2">
      <c r="B27">
        <f>10*LOG10((1.38*10^(-23))*B26*B25)</f>
        <v>-153.829996588791</v>
      </c>
      <c r="AE27" s="1"/>
      <c r="AH27" s="1"/>
      <c r="AN27" s="3"/>
    </row>
    <row r="28" spans="1:40" x14ac:dyDescent="0.2">
      <c r="AN28" s="4"/>
    </row>
    <row r="29" spans="1:40" x14ac:dyDescent="0.2">
      <c r="A29" t="s">
        <v>17</v>
      </c>
      <c r="B29">
        <f>S15-B27+10*(LOG10(B26)-LOG10(B24))</f>
        <v>64.318182811562664</v>
      </c>
      <c r="C29">
        <f>T15-B27+10*(LOG10(B26)-LOG10(B24))</f>
        <v>160.9969843017555</v>
      </c>
      <c r="AE29" s="1"/>
      <c r="AN29" s="4"/>
    </row>
    <row r="30" spans="1:40" x14ac:dyDescent="0.2">
      <c r="AN30" s="4"/>
    </row>
    <row r="31" spans="1:40" x14ac:dyDescent="0.2">
      <c r="AN31" s="4"/>
    </row>
    <row r="32" spans="1:40" x14ac:dyDescent="0.2">
      <c r="A32" t="s">
        <v>18</v>
      </c>
      <c r="B32">
        <v>14</v>
      </c>
      <c r="AN32" s="4"/>
    </row>
    <row r="33" spans="1:40" x14ac:dyDescent="0.2">
      <c r="AN33" s="4"/>
    </row>
    <row r="34" spans="1:40" x14ac:dyDescent="0.2">
      <c r="A34" t="s">
        <v>19</v>
      </c>
      <c r="B34">
        <f>B29-B32</f>
        <v>50.318182811562664</v>
      </c>
      <c r="C34">
        <f>C29-B32</f>
        <v>146.9969843017555</v>
      </c>
      <c r="AF34" s="2"/>
      <c r="AN34" s="4"/>
    </row>
    <row r="35" spans="1:40" x14ac:dyDescent="0.2">
      <c r="AN35" s="4"/>
    </row>
    <row r="36" spans="1:40" x14ac:dyDescent="0.2">
      <c r="AN36" s="4"/>
    </row>
    <row r="37" spans="1:40" x14ac:dyDescent="0.2">
      <c r="AN37" s="4"/>
    </row>
    <row r="38" spans="1:40" x14ac:dyDescent="0.2">
      <c r="AN38" s="4"/>
    </row>
    <row r="39" spans="1:40" x14ac:dyDescent="0.2">
      <c r="AN39" s="4"/>
    </row>
    <row r="40" spans="1:40" x14ac:dyDescent="0.2">
      <c r="AN40" s="4"/>
    </row>
    <row r="41" spans="1:40" x14ac:dyDescent="0.2">
      <c r="AN41" s="4"/>
    </row>
    <row r="42" spans="1:40" x14ac:dyDescent="0.2">
      <c r="AN42" s="4"/>
    </row>
    <row r="43" spans="1:40" x14ac:dyDescent="0.2">
      <c r="AN43" s="4"/>
    </row>
    <row r="44" spans="1:40" x14ac:dyDescent="0.2">
      <c r="AN44" s="4"/>
    </row>
    <row r="45" spans="1:40" x14ac:dyDescent="0.2">
      <c r="AN45" s="4"/>
    </row>
    <row r="46" spans="1:40" x14ac:dyDescent="0.2">
      <c r="AN46" s="4"/>
    </row>
  </sheetData>
  <mergeCells count="1">
    <mergeCell ref="R2:R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DELFOSSE</dc:creator>
  <cp:lastModifiedBy>Alexandre DELFOSSE</cp:lastModifiedBy>
  <dcterms:created xsi:type="dcterms:W3CDTF">2018-01-18T07:56:01Z</dcterms:created>
  <dcterms:modified xsi:type="dcterms:W3CDTF">2018-05-11T10:26:59Z</dcterms:modified>
</cp:coreProperties>
</file>