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sb92/Documents/GitHub/EquineRadiomics/"/>
    </mc:Choice>
  </mc:AlternateContent>
  <xr:revisionPtr revIDLastSave="0" documentId="8_{59FC1DCE-7642-C04E-A39E-87D4C7E33F13}" xr6:coauthVersionLast="45" xr6:coauthVersionMax="45" xr10:uidLastSave="{00000000-0000-0000-0000-000000000000}"/>
  <bookViews>
    <workbookView xWindow="12680" yWindow="460" windowWidth="29960" windowHeight="20480" activeTab="4"/>
  </bookViews>
  <sheets>
    <sheet name="Cresswell_studykey" sheetId="1" r:id="rId1"/>
    <sheet name="CresswellImageStudyKey" sheetId="2" r:id="rId2"/>
    <sheet name="RadiomicsLUT" sheetId="3" r:id="rId3"/>
    <sheet name="RadiomicsFileOrder" sheetId="14" r:id="rId4"/>
    <sheet name="Features_Ttest" sheetId="6" r:id="rId5"/>
    <sheet name="CompareVolumes" sheetId="11" r:id="rId6"/>
    <sheet name="CompareDimensions" sheetId="12" r:id="rId7"/>
    <sheet name="heatmaps" sheetId="10" r:id="rId8"/>
  </sheets>
  <calcPr calcId="191029"/>
</workbook>
</file>

<file path=xl/calcChain.xml><?xml version="1.0" encoding="utf-8"?>
<calcChain xmlns="http://schemas.openxmlformats.org/spreadsheetml/2006/main">
  <c r="AB7" i="12" l="1"/>
  <c r="G5" i="11"/>
  <c r="G4" i="11"/>
  <c r="AV3" i="12"/>
  <c r="BA3" i="12" s="1"/>
  <c r="BC4" i="12"/>
  <c r="BD4" i="12"/>
  <c r="BA5" i="12"/>
  <c r="BB5" i="12"/>
  <c r="BC5" i="12"/>
  <c r="BD5" i="12"/>
  <c r="BA6" i="12"/>
  <c r="BB6" i="12"/>
  <c r="BC6" i="12"/>
  <c r="BD6" i="12"/>
  <c r="BA7" i="12"/>
  <c r="BB7" i="12"/>
  <c r="BC7" i="12"/>
  <c r="BD7" i="12"/>
  <c r="BA8" i="12"/>
  <c r="BB8" i="12"/>
  <c r="BC8" i="12"/>
  <c r="BD8" i="12"/>
  <c r="BC9" i="12"/>
  <c r="BD9" i="12"/>
  <c r="BC10" i="12"/>
  <c r="BD10" i="12"/>
  <c r="BA11" i="12"/>
  <c r="BB11" i="12"/>
  <c r="BC11" i="12"/>
  <c r="BD11" i="12"/>
  <c r="BA12" i="12"/>
  <c r="BB12" i="12"/>
  <c r="BC12" i="12"/>
  <c r="BD12" i="12"/>
  <c r="BC13" i="12"/>
  <c r="BD13" i="12"/>
  <c r="BC14" i="12"/>
  <c r="BD14" i="12"/>
  <c r="BA15" i="12"/>
  <c r="BB15" i="12"/>
  <c r="BA16" i="12"/>
  <c r="BB16" i="12"/>
  <c r="BA17" i="12"/>
  <c r="BB17" i="12"/>
  <c r="BA18" i="12"/>
  <c r="BB18" i="12"/>
  <c r="BA19" i="12"/>
  <c r="BB19" i="12"/>
  <c r="BA20" i="12"/>
  <c r="BB20" i="12"/>
  <c r="BA21" i="12"/>
  <c r="BB21" i="12"/>
  <c r="BA22" i="12"/>
  <c r="BB22" i="12"/>
  <c r="BA23" i="12"/>
  <c r="BB23" i="12"/>
  <c r="BC23" i="12"/>
  <c r="BD23" i="12"/>
  <c r="BA24" i="12"/>
  <c r="BB24" i="12"/>
  <c r="BC24" i="12"/>
  <c r="BD24" i="12"/>
  <c r="BC25" i="12"/>
  <c r="BD25" i="12"/>
  <c r="BC26" i="12"/>
  <c r="BD26" i="12"/>
  <c r="BA27" i="12"/>
  <c r="BB27" i="12"/>
  <c r="BA28" i="12"/>
  <c r="BB28" i="12"/>
  <c r="BA29" i="12"/>
  <c r="BB29" i="12"/>
  <c r="BA30" i="12"/>
  <c r="BB30" i="12"/>
  <c r="BA31" i="12"/>
  <c r="BB31" i="12"/>
  <c r="BA32" i="12"/>
  <c r="BB32" i="12"/>
  <c r="BA33" i="12"/>
  <c r="BB33" i="12"/>
  <c r="BA34" i="12"/>
  <c r="BB34" i="12"/>
  <c r="BA35" i="12"/>
  <c r="BB35" i="12"/>
  <c r="BC35" i="12"/>
  <c r="BD35" i="12"/>
  <c r="BA36" i="12"/>
  <c r="BB36" i="12"/>
  <c r="BC36" i="12"/>
  <c r="BD36" i="12"/>
  <c r="BC37" i="12"/>
  <c r="BD37" i="12"/>
  <c r="BC38" i="12"/>
  <c r="BD38" i="12"/>
  <c r="BA39" i="12"/>
  <c r="BB39" i="12"/>
  <c r="BA40" i="12"/>
  <c r="BB40" i="12"/>
  <c r="BA41" i="12"/>
  <c r="BB41" i="12"/>
  <c r="BA42" i="12"/>
  <c r="BB42" i="12"/>
  <c r="BA43" i="12"/>
  <c r="BB43" i="12"/>
  <c r="BC43" i="12"/>
  <c r="BD43" i="12"/>
  <c r="BA44" i="12"/>
  <c r="BB44" i="12"/>
  <c r="BC44" i="12"/>
  <c r="BD44" i="12"/>
  <c r="BC45" i="12"/>
  <c r="BD45" i="12"/>
  <c r="BC46" i="12"/>
  <c r="BD46" i="12"/>
  <c r="BA47" i="12"/>
  <c r="BB47" i="12"/>
  <c r="BA48" i="12"/>
  <c r="BB48" i="12"/>
  <c r="BA49" i="12"/>
  <c r="BB49" i="12"/>
  <c r="BA50" i="12"/>
  <c r="BB50" i="12"/>
  <c r="BA51" i="12"/>
  <c r="BB51" i="12"/>
  <c r="BC51" i="12"/>
  <c r="BD51" i="12"/>
  <c r="BA52" i="12"/>
  <c r="BB52" i="12"/>
  <c r="BC52" i="12"/>
  <c r="BD52" i="12"/>
  <c r="BC53" i="12"/>
  <c r="BD53" i="12"/>
  <c r="BC54" i="12"/>
  <c r="BD54" i="12"/>
  <c r="BA55" i="12"/>
  <c r="BB55" i="12"/>
  <c r="BA56" i="12"/>
  <c r="BB56" i="12"/>
  <c r="BA57" i="12"/>
  <c r="BB57" i="12"/>
  <c r="BA58" i="12"/>
  <c r="BB58" i="12"/>
  <c r="BA59" i="12"/>
  <c r="BB59" i="12"/>
  <c r="BA60" i="12"/>
  <c r="BB60" i="12"/>
  <c r="BA61" i="12"/>
  <c r="BB61" i="12"/>
  <c r="BC61" i="12"/>
  <c r="BD61" i="12"/>
  <c r="BA62" i="12"/>
  <c r="BB62" i="12"/>
  <c r="BC62" i="12"/>
  <c r="BD62" i="12"/>
  <c r="BC63" i="12"/>
  <c r="BD63" i="12"/>
  <c r="BC64" i="12"/>
  <c r="BD64" i="12"/>
  <c r="BD3" i="12"/>
  <c r="BC3" i="12"/>
  <c r="G3" i="12"/>
  <c r="K3" i="12"/>
  <c r="AM4" i="12"/>
  <c r="AY4" i="12" s="1"/>
  <c r="AM5" i="12"/>
  <c r="AY5" i="12" s="1"/>
  <c r="AM6" i="12"/>
  <c r="AY6" i="12" s="1"/>
  <c r="AM7" i="12"/>
  <c r="AY7" i="12" s="1"/>
  <c r="AM8" i="12"/>
  <c r="AY8" i="12" s="1"/>
  <c r="AM9" i="12"/>
  <c r="AY9" i="12" s="1"/>
  <c r="AM10" i="12"/>
  <c r="AY10" i="12" s="1"/>
  <c r="AM11" i="12"/>
  <c r="AY11" i="12" s="1"/>
  <c r="AM12" i="12"/>
  <c r="AY12" i="12" s="1"/>
  <c r="AM13" i="12"/>
  <c r="AY13" i="12" s="1"/>
  <c r="AM14" i="12"/>
  <c r="AY14" i="12" s="1"/>
  <c r="AM15" i="12"/>
  <c r="AY15" i="12" s="1"/>
  <c r="AM16" i="12"/>
  <c r="AY16" i="12" s="1"/>
  <c r="AM17" i="12"/>
  <c r="AY17" i="12" s="1"/>
  <c r="AM18" i="12"/>
  <c r="AY18" i="12" s="1"/>
  <c r="AM19" i="12"/>
  <c r="AY19" i="12" s="1"/>
  <c r="AM20" i="12"/>
  <c r="AY20" i="12" s="1"/>
  <c r="AM21" i="12"/>
  <c r="AY21" i="12" s="1"/>
  <c r="AM22" i="12"/>
  <c r="AY22" i="12" s="1"/>
  <c r="AM23" i="12"/>
  <c r="AY23" i="12" s="1"/>
  <c r="AM24" i="12"/>
  <c r="AY24" i="12" s="1"/>
  <c r="AM25" i="12"/>
  <c r="AY25" i="12" s="1"/>
  <c r="AM26" i="12"/>
  <c r="AY26" i="12" s="1"/>
  <c r="AM27" i="12"/>
  <c r="AY27" i="12" s="1"/>
  <c r="AM28" i="12"/>
  <c r="AY28" i="12" s="1"/>
  <c r="AM29" i="12"/>
  <c r="AY29" i="12" s="1"/>
  <c r="AM30" i="12"/>
  <c r="AY30" i="12" s="1"/>
  <c r="AM31" i="12"/>
  <c r="AY31" i="12" s="1"/>
  <c r="AM32" i="12"/>
  <c r="AY32" i="12" s="1"/>
  <c r="AM33" i="12"/>
  <c r="AY33" i="12" s="1"/>
  <c r="AM34" i="12"/>
  <c r="AY34" i="12" s="1"/>
  <c r="AM35" i="12"/>
  <c r="AY35" i="12" s="1"/>
  <c r="AM36" i="12"/>
  <c r="AY36" i="12" s="1"/>
  <c r="AM37" i="12"/>
  <c r="AY37" i="12" s="1"/>
  <c r="AM38" i="12"/>
  <c r="AY38" i="12" s="1"/>
  <c r="AM39" i="12"/>
  <c r="AY39" i="12" s="1"/>
  <c r="AM40" i="12"/>
  <c r="AY40" i="12" s="1"/>
  <c r="AM41" i="12"/>
  <c r="AY41" i="12" s="1"/>
  <c r="AM42" i="12"/>
  <c r="AY42" i="12" s="1"/>
  <c r="AM43" i="12"/>
  <c r="AY43" i="12" s="1"/>
  <c r="AM44" i="12"/>
  <c r="AY44" i="12" s="1"/>
  <c r="AM45" i="12"/>
  <c r="AY45" i="12" s="1"/>
  <c r="AM46" i="12"/>
  <c r="AY46" i="12" s="1"/>
  <c r="AM47" i="12"/>
  <c r="AY47" i="12" s="1"/>
  <c r="AM48" i="12"/>
  <c r="AY48" i="12" s="1"/>
  <c r="AM49" i="12"/>
  <c r="AY49" i="12" s="1"/>
  <c r="AM50" i="12"/>
  <c r="AY50" i="12" s="1"/>
  <c r="AM51" i="12"/>
  <c r="AY51" i="12" s="1"/>
  <c r="AM52" i="12"/>
  <c r="AY52" i="12" s="1"/>
  <c r="AM53" i="12"/>
  <c r="AY53" i="12" s="1"/>
  <c r="AM54" i="12"/>
  <c r="AY54" i="12" s="1"/>
  <c r="AM55" i="12"/>
  <c r="AY55" i="12" s="1"/>
  <c r="AM56" i="12"/>
  <c r="AY56" i="12" s="1"/>
  <c r="AM57" i="12"/>
  <c r="AY57" i="12" s="1"/>
  <c r="AM58" i="12"/>
  <c r="AY58" i="12" s="1"/>
  <c r="AM59" i="12"/>
  <c r="AY59" i="12" s="1"/>
  <c r="AM60" i="12"/>
  <c r="AY60" i="12" s="1"/>
  <c r="AM61" i="12"/>
  <c r="AY61" i="12" s="1"/>
  <c r="AM62" i="12"/>
  <c r="AY62" i="12" s="1"/>
  <c r="AM63" i="12"/>
  <c r="AY63" i="12" s="1"/>
  <c r="AM64" i="12"/>
  <c r="AY64" i="12" s="1"/>
  <c r="AM3" i="12"/>
  <c r="AY3" i="12" s="1"/>
  <c r="AK4" i="12"/>
  <c r="AW4" i="12" s="1"/>
  <c r="BB4" i="12" s="1"/>
  <c r="AK5" i="12"/>
  <c r="AW5" i="12" s="1"/>
  <c r="AK6" i="12"/>
  <c r="AW6" i="12" s="1"/>
  <c r="AK7" i="12"/>
  <c r="AW7" i="12" s="1"/>
  <c r="AK8" i="12"/>
  <c r="AW8" i="12" s="1"/>
  <c r="AK9" i="12"/>
  <c r="AW9" i="12" s="1"/>
  <c r="BB9" i="12" s="1"/>
  <c r="AK10" i="12"/>
  <c r="AW10" i="12" s="1"/>
  <c r="BB10" i="12" s="1"/>
  <c r="AK11" i="12"/>
  <c r="AW11" i="12" s="1"/>
  <c r="AK12" i="12"/>
  <c r="AW12" i="12" s="1"/>
  <c r="AK13" i="12"/>
  <c r="AW13" i="12" s="1"/>
  <c r="BB13" i="12" s="1"/>
  <c r="AK14" i="12"/>
  <c r="AW14" i="12" s="1"/>
  <c r="BB14" i="12" s="1"/>
  <c r="AK15" i="12"/>
  <c r="AW15" i="12" s="1"/>
  <c r="BD15" i="12" s="1"/>
  <c r="AK16" i="12"/>
  <c r="AW16" i="12" s="1"/>
  <c r="BD16" i="12" s="1"/>
  <c r="AK17" i="12"/>
  <c r="AW17" i="12" s="1"/>
  <c r="BD17" i="12" s="1"/>
  <c r="AK18" i="12"/>
  <c r="AW18" i="12" s="1"/>
  <c r="BD18" i="12" s="1"/>
  <c r="AK19" i="12"/>
  <c r="AW19" i="12" s="1"/>
  <c r="BD19" i="12" s="1"/>
  <c r="AK20" i="12"/>
  <c r="AW20" i="12" s="1"/>
  <c r="BD20" i="12" s="1"/>
  <c r="AK21" i="12"/>
  <c r="AW21" i="12" s="1"/>
  <c r="BD21" i="12" s="1"/>
  <c r="AK22" i="12"/>
  <c r="AW22" i="12" s="1"/>
  <c r="BD22" i="12" s="1"/>
  <c r="AK23" i="12"/>
  <c r="AW23" i="12" s="1"/>
  <c r="AK24" i="12"/>
  <c r="AW24" i="12" s="1"/>
  <c r="AK25" i="12"/>
  <c r="AW25" i="12" s="1"/>
  <c r="BB25" i="12" s="1"/>
  <c r="AK26" i="12"/>
  <c r="AW26" i="12" s="1"/>
  <c r="BB26" i="12" s="1"/>
  <c r="AK27" i="12"/>
  <c r="AW27" i="12" s="1"/>
  <c r="BD27" i="12" s="1"/>
  <c r="AK28" i="12"/>
  <c r="AW28" i="12" s="1"/>
  <c r="BD28" i="12" s="1"/>
  <c r="AK29" i="12"/>
  <c r="AW29" i="12" s="1"/>
  <c r="BD29" i="12" s="1"/>
  <c r="AK30" i="12"/>
  <c r="AW30" i="12" s="1"/>
  <c r="BD30" i="12" s="1"/>
  <c r="AK31" i="12"/>
  <c r="AW31" i="12" s="1"/>
  <c r="BD31" i="12" s="1"/>
  <c r="AK32" i="12"/>
  <c r="AW32" i="12" s="1"/>
  <c r="BD32" i="12" s="1"/>
  <c r="AK33" i="12"/>
  <c r="AW33" i="12" s="1"/>
  <c r="BD33" i="12" s="1"/>
  <c r="AK34" i="12"/>
  <c r="AW34" i="12" s="1"/>
  <c r="BD34" i="12" s="1"/>
  <c r="AK35" i="12"/>
  <c r="AW35" i="12" s="1"/>
  <c r="AK36" i="12"/>
  <c r="AW36" i="12" s="1"/>
  <c r="AK37" i="12"/>
  <c r="AW37" i="12" s="1"/>
  <c r="BB37" i="12" s="1"/>
  <c r="AK38" i="12"/>
  <c r="AW38" i="12" s="1"/>
  <c r="BB38" i="12" s="1"/>
  <c r="AK39" i="12"/>
  <c r="AW39" i="12" s="1"/>
  <c r="BD39" i="12" s="1"/>
  <c r="AK40" i="12"/>
  <c r="AW40" i="12" s="1"/>
  <c r="BD40" i="12" s="1"/>
  <c r="AK41" i="12"/>
  <c r="AW41" i="12" s="1"/>
  <c r="BD41" i="12" s="1"/>
  <c r="AK42" i="12"/>
  <c r="AW42" i="12" s="1"/>
  <c r="BD42" i="12" s="1"/>
  <c r="AK43" i="12"/>
  <c r="AW43" i="12" s="1"/>
  <c r="AK44" i="12"/>
  <c r="AW44" i="12" s="1"/>
  <c r="AK45" i="12"/>
  <c r="AW45" i="12" s="1"/>
  <c r="BB45" i="12" s="1"/>
  <c r="AK46" i="12"/>
  <c r="AW46" i="12" s="1"/>
  <c r="BB46" i="12" s="1"/>
  <c r="AK47" i="12"/>
  <c r="AW47" i="12" s="1"/>
  <c r="BD47" i="12" s="1"/>
  <c r="AK48" i="12"/>
  <c r="AW48" i="12" s="1"/>
  <c r="BD48" i="12" s="1"/>
  <c r="AK49" i="12"/>
  <c r="AW49" i="12" s="1"/>
  <c r="BD49" i="12" s="1"/>
  <c r="AK50" i="12"/>
  <c r="AW50" i="12" s="1"/>
  <c r="BD50" i="12" s="1"/>
  <c r="AK51" i="12"/>
  <c r="AW51" i="12" s="1"/>
  <c r="AK52" i="12"/>
  <c r="AW52" i="12" s="1"/>
  <c r="AK53" i="12"/>
  <c r="AW53" i="12" s="1"/>
  <c r="BB53" i="12" s="1"/>
  <c r="AK54" i="12"/>
  <c r="AW54" i="12" s="1"/>
  <c r="BB54" i="12" s="1"/>
  <c r="AK55" i="12"/>
  <c r="AW55" i="12" s="1"/>
  <c r="BD55" i="12" s="1"/>
  <c r="AK56" i="12"/>
  <c r="AW56" i="12" s="1"/>
  <c r="BD56" i="12" s="1"/>
  <c r="AK57" i="12"/>
  <c r="AW57" i="12" s="1"/>
  <c r="BD57" i="12" s="1"/>
  <c r="AK58" i="12"/>
  <c r="AW58" i="12" s="1"/>
  <c r="BD58" i="12" s="1"/>
  <c r="AK59" i="12"/>
  <c r="AW59" i="12" s="1"/>
  <c r="BD59" i="12" s="1"/>
  <c r="AK60" i="12"/>
  <c r="AW60" i="12" s="1"/>
  <c r="BD60" i="12" s="1"/>
  <c r="AK61" i="12"/>
  <c r="AW61" i="12" s="1"/>
  <c r="AK62" i="12"/>
  <c r="AW62" i="12" s="1"/>
  <c r="AK63" i="12"/>
  <c r="AW63" i="12" s="1"/>
  <c r="BB63" i="12" s="1"/>
  <c r="AK64" i="12"/>
  <c r="AW64" i="12" s="1"/>
  <c r="BB64" i="12" s="1"/>
  <c r="AK3" i="12"/>
  <c r="AW3" i="12" s="1"/>
  <c r="AV42" i="12"/>
  <c r="BC42" i="12" s="1"/>
  <c r="AV41" i="12"/>
  <c r="BC41" i="12" s="1"/>
  <c r="AV40" i="12"/>
  <c r="BC40" i="12" s="1"/>
  <c r="AV39" i="12"/>
  <c r="BC39" i="12" s="1"/>
  <c r="AV34" i="12"/>
  <c r="BC34" i="12" s="1"/>
  <c r="AV33" i="12"/>
  <c r="BC33" i="12" s="1"/>
  <c r="AV32" i="12"/>
  <c r="BC32" i="12" s="1"/>
  <c r="AV31" i="12"/>
  <c r="BC31" i="12" s="1"/>
  <c r="AV30" i="12"/>
  <c r="BC30" i="12" s="1"/>
  <c r="AV29" i="12"/>
  <c r="BC29" i="12" s="1"/>
  <c r="AV28" i="12"/>
  <c r="BC28" i="12" s="1"/>
  <c r="AV27" i="12"/>
  <c r="BC27" i="12" s="1"/>
  <c r="AV18" i="12"/>
  <c r="BC18" i="12" s="1"/>
  <c r="AV17" i="12"/>
  <c r="BC17" i="12" s="1"/>
  <c r="AV16" i="12"/>
  <c r="BC16" i="12" s="1"/>
  <c r="AV15" i="12"/>
  <c r="BC15" i="12" s="1"/>
  <c r="AV50" i="12"/>
  <c r="BC50" i="12" s="1"/>
  <c r="AV49" i="12"/>
  <c r="BC49" i="12" s="1"/>
  <c r="AV48" i="12"/>
  <c r="BC48" i="12" s="1"/>
  <c r="AV47" i="12"/>
  <c r="BC47" i="12" s="1"/>
  <c r="AV54" i="12"/>
  <c r="BA54" i="12" s="1"/>
  <c r="AV53" i="12"/>
  <c r="BA53" i="12" s="1"/>
  <c r="AV52" i="12"/>
  <c r="AV51" i="12"/>
  <c r="AV22" i="12"/>
  <c r="BC22" i="12" s="1"/>
  <c r="AV21" i="12"/>
  <c r="BC21" i="12" s="1"/>
  <c r="AV20" i="12"/>
  <c r="BC20" i="12" s="1"/>
  <c r="AV19" i="12"/>
  <c r="BC19" i="12" s="1"/>
  <c r="AV60" i="12"/>
  <c r="BC60" i="12" s="1"/>
  <c r="AV59" i="12"/>
  <c r="BC59" i="12" s="1"/>
  <c r="AV46" i="12"/>
  <c r="BA46" i="12" s="1"/>
  <c r="AV45" i="12"/>
  <c r="BA45" i="12" s="1"/>
  <c r="AV44" i="12"/>
  <c r="AV43" i="12"/>
  <c r="AV38" i="12"/>
  <c r="BA38" i="12" s="1"/>
  <c r="AV37" i="12"/>
  <c r="BA37" i="12" s="1"/>
  <c r="AV36" i="12"/>
  <c r="AV35" i="12"/>
  <c r="AV26" i="12"/>
  <c r="BA26" i="12" s="1"/>
  <c r="AV25" i="12"/>
  <c r="BA25" i="12" s="1"/>
  <c r="AV24" i="12"/>
  <c r="AV23" i="12"/>
  <c r="AV64" i="12"/>
  <c r="BA64" i="12" s="1"/>
  <c r="AV63" i="12"/>
  <c r="BA63" i="12" s="1"/>
  <c r="AV62" i="12"/>
  <c r="AV61" i="12"/>
  <c r="AV58" i="12"/>
  <c r="BC58" i="12" s="1"/>
  <c r="AV57" i="12"/>
  <c r="BC57" i="12" s="1"/>
  <c r="AV56" i="12"/>
  <c r="BC56" i="12" s="1"/>
  <c r="AV55" i="12"/>
  <c r="BC55" i="12" s="1"/>
  <c r="AV14" i="12"/>
  <c r="BA14" i="12" s="1"/>
  <c r="AV13" i="12"/>
  <c r="BA13" i="12" s="1"/>
  <c r="AV12" i="12"/>
  <c r="AV11" i="12"/>
  <c r="AV10" i="12"/>
  <c r="BA10" i="12" s="1"/>
  <c r="AV9" i="12"/>
  <c r="BA9" i="12" s="1"/>
  <c r="AV8" i="12"/>
  <c r="AV7" i="12"/>
  <c r="AV6" i="12"/>
  <c r="AV5" i="12"/>
  <c r="AV4" i="12"/>
  <c r="BA4" i="12" s="1"/>
  <c r="AI4" i="12"/>
  <c r="AX4" i="12" s="1"/>
  <c r="AI5" i="12"/>
  <c r="AX5" i="12" s="1"/>
  <c r="AI6" i="12"/>
  <c r="AX6" i="12" s="1"/>
  <c r="AI7" i="12"/>
  <c r="AX7" i="12" s="1"/>
  <c r="AI8" i="12"/>
  <c r="AX8" i="12" s="1"/>
  <c r="AI9" i="12"/>
  <c r="AX9" i="12" s="1"/>
  <c r="AI10" i="12"/>
  <c r="AX10" i="12" s="1"/>
  <c r="AI11" i="12"/>
  <c r="AX11" i="12" s="1"/>
  <c r="AI12" i="12"/>
  <c r="AX12" i="12" s="1"/>
  <c r="AI13" i="12"/>
  <c r="AX13" i="12" s="1"/>
  <c r="AI14" i="12"/>
  <c r="AX14" i="12" s="1"/>
  <c r="AI15" i="12"/>
  <c r="AX15" i="12" s="1"/>
  <c r="AI16" i="12"/>
  <c r="AX16" i="12" s="1"/>
  <c r="AI17" i="12"/>
  <c r="AX17" i="12" s="1"/>
  <c r="AI18" i="12"/>
  <c r="AX18" i="12" s="1"/>
  <c r="AI19" i="12"/>
  <c r="AX19" i="12" s="1"/>
  <c r="AI20" i="12"/>
  <c r="AX20" i="12" s="1"/>
  <c r="AI21" i="12"/>
  <c r="AX21" i="12" s="1"/>
  <c r="AI22" i="12"/>
  <c r="AX22" i="12" s="1"/>
  <c r="AI23" i="12"/>
  <c r="AX23" i="12" s="1"/>
  <c r="AI24" i="12"/>
  <c r="AX24" i="12" s="1"/>
  <c r="AI25" i="12"/>
  <c r="AX25" i="12" s="1"/>
  <c r="AI26" i="12"/>
  <c r="AX26" i="12" s="1"/>
  <c r="AI27" i="12"/>
  <c r="AX27" i="12" s="1"/>
  <c r="AI28" i="12"/>
  <c r="AX28" i="12" s="1"/>
  <c r="AI29" i="12"/>
  <c r="AX29" i="12" s="1"/>
  <c r="AI30" i="12"/>
  <c r="AX30" i="12" s="1"/>
  <c r="AI31" i="12"/>
  <c r="AX31" i="12" s="1"/>
  <c r="AI32" i="12"/>
  <c r="AX32" i="12" s="1"/>
  <c r="AI33" i="12"/>
  <c r="AX33" i="12" s="1"/>
  <c r="AI34" i="12"/>
  <c r="AX34" i="12" s="1"/>
  <c r="AI35" i="12"/>
  <c r="AX35" i="12" s="1"/>
  <c r="AI36" i="12"/>
  <c r="AX36" i="12" s="1"/>
  <c r="AI37" i="12"/>
  <c r="AX37" i="12" s="1"/>
  <c r="AI38" i="12"/>
  <c r="AX38" i="12" s="1"/>
  <c r="AI39" i="12"/>
  <c r="AX39" i="12" s="1"/>
  <c r="AI40" i="12"/>
  <c r="AX40" i="12" s="1"/>
  <c r="AI41" i="12"/>
  <c r="AX41" i="12" s="1"/>
  <c r="AI42" i="12"/>
  <c r="AX42" i="12" s="1"/>
  <c r="AI43" i="12"/>
  <c r="AX43" i="12" s="1"/>
  <c r="AI44" i="12"/>
  <c r="AX44" i="12" s="1"/>
  <c r="AI45" i="12"/>
  <c r="AX45" i="12" s="1"/>
  <c r="AI46" i="12"/>
  <c r="AX46" i="12" s="1"/>
  <c r="AI47" i="12"/>
  <c r="AX47" i="12" s="1"/>
  <c r="AI48" i="12"/>
  <c r="AX48" i="12" s="1"/>
  <c r="AI49" i="12"/>
  <c r="AX49" i="12" s="1"/>
  <c r="AI50" i="12"/>
  <c r="AX50" i="12" s="1"/>
  <c r="AI51" i="12"/>
  <c r="AX51" i="12" s="1"/>
  <c r="AI52" i="12"/>
  <c r="AX52" i="12" s="1"/>
  <c r="AI53" i="12"/>
  <c r="AX53" i="12" s="1"/>
  <c r="AI54" i="12"/>
  <c r="AX54" i="12" s="1"/>
  <c r="AI55" i="12"/>
  <c r="AX55" i="12" s="1"/>
  <c r="AI56" i="12"/>
  <c r="AX56" i="12" s="1"/>
  <c r="AI57" i="12"/>
  <c r="AX57" i="12" s="1"/>
  <c r="AI58" i="12"/>
  <c r="AX58" i="12" s="1"/>
  <c r="AI59" i="12"/>
  <c r="AX59" i="12" s="1"/>
  <c r="AI60" i="12"/>
  <c r="AX60" i="12" s="1"/>
  <c r="AI61" i="12"/>
  <c r="AX61" i="12" s="1"/>
  <c r="AI62" i="12"/>
  <c r="AX62" i="12" s="1"/>
  <c r="AI63" i="12"/>
  <c r="AX63" i="12" s="1"/>
  <c r="AI64" i="12"/>
  <c r="AX64" i="12" s="1"/>
  <c r="AI3" i="12"/>
  <c r="AX3" i="12" s="1"/>
  <c r="N34" i="12"/>
  <c r="M34" i="12"/>
  <c r="L34" i="12"/>
  <c r="K34" i="12"/>
  <c r="G34" i="12"/>
  <c r="N33" i="12"/>
  <c r="M33" i="12"/>
  <c r="L33" i="12"/>
  <c r="K33" i="12"/>
  <c r="G33" i="12"/>
  <c r="AC32" i="12"/>
  <c r="AB32" i="12"/>
  <c r="AA32" i="12"/>
  <c r="Z32" i="12"/>
  <c r="V32" i="12"/>
  <c r="N32" i="12"/>
  <c r="M32" i="12"/>
  <c r="L32" i="12"/>
  <c r="K32" i="12"/>
  <c r="G32" i="12"/>
  <c r="AC31" i="12"/>
  <c r="AB31" i="12"/>
  <c r="AA31" i="12"/>
  <c r="Z31" i="12"/>
  <c r="V31" i="12"/>
  <c r="N31" i="12"/>
  <c r="M31" i="12"/>
  <c r="L31" i="12"/>
  <c r="K31" i="12"/>
  <c r="G31" i="12"/>
  <c r="AC30" i="12"/>
  <c r="AB30" i="12"/>
  <c r="AA30" i="12"/>
  <c r="Z30" i="12"/>
  <c r="V30" i="12"/>
  <c r="N30" i="12"/>
  <c r="M30" i="12"/>
  <c r="L30" i="12"/>
  <c r="K30" i="12"/>
  <c r="G30" i="12"/>
  <c r="AC29" i="12"/>
  <c r="AB29" i="12"/>
  <c r="AA29" i="12"/>
  <c r="Z29" i="12"/>
  <c r="V29" i="12"/>
  <c r="N29" i="12"/>
  <c r="M29" i="12"/>
  <c r="L29" i="12"/>
  <c r="K29" i="12"/>
  <c r="G29" i="12"/>
  <c r="AC28" i="12"/>
  <c r="AB28" i="12"/>
  <c r="AA28" i="12"/>
  <c r="Z28" i="12"/>
  <c r="V28" i="12"/>
  <c r="N28" i="12"/>
  <c r="M28" i="12"/>
  <c r="L28" i="12"/>
  <c r="K28" i="12"/>
  <c r="G28" i="12"/>
  <c r="AC27" i="12"/>
  <c r="AB27" i="12"/>
  <c r="AA27" i="12"/>
  <c r="Z27" i="12"/>
  <c r="V27" i="12"/>
  <c r="N27" i="12"/>
  <c r="M27" i="12"/>
  <c r="L27" i="12"/>
  <c r="K27" i="12"/>
  <c r="G27" i="12"/>
  <c r="AC26" i="12"/>
  <c r="AB26" i="12"/>
  <c r="AA26" i="12"/>
  <c r="Z26" i="12"/>
  <c r="V26" i="12"/>
  <c r="N26" i="12"/>
  <c r="M26" i="12"/>
  <c r="L26" i="12"/>
  <c r="K26" i="12"/>
  <c r="G26" i="12"/>
  <c r="AC25" i="12"/>
  <c r="AB25" i="12"/>
  <c r="AA25" i="12"/>
  <c r="Z25" i="12"/>
  <c r="V25" i="12"/>
  <c r="N25" i="12"/>
  <c r="M25" i="12"/>
  <c r="L25" i="12"/>
  <c r="K25" i="12"/>
  <c r="G25" i="12"/>
  <c r="AC24" i="12"/>
  <c r="AB24" i="12"/>
  <c r="AA24" i="12"/>
  <c r="Z24" i="12"/>
  <c r="V24" i="12"/>
  <c r="N24" i="12"/>
  <c r="M24" i="12"/>
  <c r="L24" i="12"/>
  <c r="K24" i="12"/>
  <c r="G24" i="12"/>
  <c r="AC23" i="12"/>
  <c r="AB23" i="12"/>
  <c r="AA23" i="12"/>
  <c r="Z23" i="12"/>
  <c r="V23" i="12"/>
  <c r="N23" i="12"/>
  <c r="M23" i="12"/>
  <c r="L23" i="12"/>
  <c r="K23" i="12"/>
  <c r="G23" i="12"/>
  <c r="AC22" i="12"/>
  <c r="AB22" i="12"/>
  <c r="AA22" i="12"/>
  <c r="Z22" i="12"/>
  <c r="V22" i="12"/>
  <c r="N22" i="12"/>
  <c r="M22" i="12"/>
  <c r="L22" i="12"/>
  <c r="K22" i="12"/>
  <c r="G22" i="12"/>
  <c r="AC21" i="12"/>
  <c r="AB21" i="12"/>
  <c r="AA21" i="12"/>
  <c r="Z21" i="12"/>
  <c r="V21" i="12"/>
  <c r="N21" i="12"/>
  <c r="M21" i="12"/>
  <c r="L21" i="12"/>
  <c r="K21" i="12"/>
  <c r="G21" i="12"/>
  <c r="AC20" i="12"/>
  <c r="AB20" i="12"/>
  <c r="AA20" i="12"/>
  <c r="Z20" i="12"/>
  <c r="V20" i="12"/>
  <c r="N20" i="12"/>
  <c r="M20" i="12"/>
  <c r="L20" i="12"/>
  <c r="K20" i="12"/>
  <c r="G20" i="12"/>
  <c r="AC19" i="12"/>
  <c r="AB19" i="12"/>
  <c r="AA19" i="12"/>
  <c r="Z19" i="12"/>
  <c r="V19" i="12"/>
  <c r="N19" i="12"/>
  <c r="M19" i="12"/>
  <c r="L19" i="12"/>
  <c r="K19" i="12"/>
  <c r="G19" i="12"/>
  <c r="AC18" i="12"/>
  <c r="AB18" i="12"/>
  <c r="AA18" i="12"/>
  <c r="Z18" i="12"/>
  <c r="V18" i="12"/>
  <c r="N18" i="12"/>
  <c r="M18" i="12"/>
  <c r="L18" i="12"/>
  <c r="K18" i="12"/>
  <c r="G18" i="12"/>
  <c r="AC17" i="12"/>
  <c r="AB17" i="12"/>
  <c r="AA17" i="12"/>
  <c r="Z17" i="12"/>
  <c r="V17" i="12"/>
  <c r="N17" i="12"/>
  <c r="M17" i="12"/>
  <c r="L17" i="12"/>
  <c r="K17" i="12"/>
  <c r="G17" i="12"/>
  <c r="AC16" i="12"/>
  <c r="AB16" i="12"/>
  <c r="AA16" i="12"/>
  <c r="Z16" i="12"/>
  <c r="V16" i="12"/>
  <c r="N16" i="12"/>
  <c r="M16" i="12"/>
  <c r="L16" i="12"/>
  <c r="K16" i="12"/>
  <c r="G16" i="12"/>
  <c r="AC15" i="12"/>
  <c r="AB15" i="12"/>
  <c r="AA15" i="12"/>
  <c r="Z15" i="12"/>
  <c r="V15" i="12"/>
  <c r="N15" i="12"/>
  <c r="M15" i="12"/>
  <c r="L15" i="12"/>
  <c r="K15" i="12"/>
  <c r="G15" i="12"/>
  <c r="AC14" i="12"/>
  <c r="AB14" i="12"/>
  <c r="AA14" i="12"/>
  <c r="Z14" i="12"/>
  <c r="V14" i="12"/>
  <c r="N14" i="12"/>
  <c r="M14" i="12"/>
  <c r="L14" i="12"/>
  <c r="K14" i="12"/>
  <c r="G14" i="12"/>
  <c r="AC13" i="12"/>
  <c r="AB13" i="12"/>
  <c r="AA13" i="12"/>
  <c r="Z13" i="12"/>
  <c r="V13" i="12"/>
  <c r="N13" i="12"/>
  <c r="M13" i="12"/>
  <c r="L13" i="12"/>
  <c r="K13" i="12"/>
  <c r="G13" i="12"/>
  <c r="AC12" i="12"/>
  <c r="AB12" i="12"/>
  <c r="AA12" i="12"/>
  <c r="Z12" i="12"/>
  <c r="V12" i="12"/>
  <c r="N12" i="12"/>
  <c r="M12" i="12"/>
  <c r="L12" i="12"/>
  <c r="K12" i="12"/>
  <c r="G12" i="12"/>
  <c r="AC11" i="12"/>
  <c r="AB11" i="12"/>
  <c r="AA11" i="12"/>
  <c r="Z11" i="12"/>
  <c r="V11" i="12"/>
  <c r="N11" i="12"/>
  <c r="M11" i="12"/>
  <c r="L11" i="12"/>
  <c r="K11" i="12"/>
  <c r="G11" i="12"/>
  <c r="AC10" i="12"/>
  <c r="AB10" i="12"/>
  <c r="AA10" i="12"/>
  <c r="Z10" i="12"/>
  <c r="V10" i="12"/>
  <c r="N10" i="12"/>
  <c r="M10" i="12"/>
  <c r="L10" i="12"/>
  <c r="K10" i="12"/>
  <c r="G10" i="12"/>
  <c r="AC9" i="12"/>
  <c r="AB9" i="12"/>
  <c r="AA9" i="12"/>
  <c r="Z9" i="12"/>
  <c r="V9" i="12"/>
  <c r="N9" i="12"/>
  <c r="M9" i="12"/>
  <c r="L9" i="12"/>
  <c r="K9" i="12"/>
  <c r="G9" i="12"/>
  <c r="AC8" i="12"/>
  <c r="AB8" i="12"/>
  <c r="AA8" i="12"/>
  <c r="Z8" i="12"/>
  <c r="V8" i="12"/>
  <c r="N8" i="12"/>
  <c r="M8" i="12"/>
  <c r="L8" i="12"/>
  <c r="K8" i="12"/>
  <c r="G8" i="12"/>
  <c r="AC7" i="12"/>
  <c r="AA7" i="12"/>
  <c r="Z7" i="12"/>
  <c r="V7" i="12"/>
  <c r="N7" i="12"/>
  <c r="M7" i="12"/>
  <c r="L7" i="12"/>
  <c r="K7" i="12"/>
  <c r="G7" i="12"/>
  <c r="AC6" i="12"/>
  <c r="AB6" i="12"/>
  <c r="AA6" i="12"/>
  <c r="Z6" i="12"/>
  <c r="V6" i="12"/>
  <c r="N6" i="12"/>
  <c r="M6" i="12"/>
  <c r="L6" i="12"/>
  <c r="K6" i="12"/>
  <c r="G6" i="12"/>
  <c r="AC5" i="12"/>
  <c r="AB5" i="12"/>
  <c r="AA5" i="12"/>
  <c r="Z5" i="12"/>
  <c r="V5" i="12"/>
  <c r="N5" i="12"/>
  <c r="M5" i="12"/>
  <c r="L5" i="12"/>
  <c r="K5" i="12"/>
  <c r="G5" i="12"/>
  <c r="AC4" i="12"/>
  <c r="AB4" i="12"/>
  <c r="AA4" i="12"/>
  <c r="Z4" i="12"/>
  <c r="V4" i="12"/>
  <c r="N4" i="12"/>
  <c r="M4" i="12"/>
  <c r="L4" i="12"/>
  <c r="K4" i="12"/>
  <c r="G4" i="12"/>
  <c r="AC3" i="12"/>
  <c r="AB3" i="12"/>
  <c r="AA3" i="12"/>
  <c r="Z3" i="12"/>
  <c r="V3" i="12"/>
  <c r="N3" i="12"/>
  <c r="M3" i="12"/>
  <c r="L3" i="12"/>
  <c r="T6" i="11"/>
  <c r="T7" i="11"/>
  <c r="T8" i="11"/>
  <c r="X11" i="11"/>
  <c r="AH3" i="11"/>
  <c r="AH2" i="11"/>
  <c r="D30" i="10"/>
  <c r="X30" i="10" s="1"/>
  <c r="E30" i="10"/>
  <c r="F30" i="10"/>
  <c r="AA30" i="10" s="1"/>
  <c r="C30" i="10"/>
  <c r="X34" i="10" s="1"/>
  <c r="AD6" i="6"/>
  <c r="AC6" i="6"/>
  <c r="AJ6" i="6"/>
  <c r="AK6" i="6"/>
  <c r="I6" i="6"/>
  <c r="J6" i="6" s="1"/>
  <c r="S4" i="11"/>
  <c r="C3" i="11"/>
  <c r="D4" i="11"/>
  <c r="S31" i="11"/>
  <c r="T31" i="11" s="1"/>
  <c r="I31" i="11"/>
  <c r="S30" i="11"/>
  <c r="T30" i="11" s="1"/>
  <c r="I30" i="11"/>
  <c r="S29" i="11"/>
  <c r="T29" i="11" s="1"/>
  <c r="I29" i="11"/>
  <c r="AF26" i="11"/>
  <c r="AE26" i="11"/>
  <c r="AD26" i="11"/>
  <c r="AC26" i="11"/>
  <c r="AA26" i="11"/>
  <c r="Z26" i="11"/>
  <c r="Y26" i="11"/>
  <c r="X26" i="11"/>
  <c r="AF25" i="11"/>
  <c r="AE25" i="11"/>
  <c r="AD25" i="11"/>
  <c r="AC25" i="11"/>
  <c r="AA25" i="11"/>
  <c r="Z25" i="11"/>
  <c r="Y25" i="11"/>
  <c r="X25" i="11"/>
  <c r="AF24" i="11"/>
  <c r="AE24" i="11"/>
  <c r="AD24" i="11"/>
  <c r="AC24" i="11"/>
  <c r="AA24" i="11"/>
  <c r="Z24" i="11"/>
  <c r="Y24" i="11"/>
  <c r="X24" i="11"/>
  <c r="AF23" i="11"/>
  <c r="AE23" i="11"/>
  <c r="AD23" i="11"/>
  <c r="AC23" i="11"/>
  <c r="AA23" i="11"/>
  <c r="Z23" i="11"/>
  <c r="Y23" i="11"/>
  <c r="X23" i="11"/>
  <c r="AF22" i="11"/>
  <c r="AE22" i="11"/>
  <c r="AD22" i="11"/>
  <c r="AC22" i="11"/>
  <c r="AA22" i="11"/>
  <c r="Z22" i="11"/>
  <c r="Y22" i="11"/>
  <c r="X22" i="11"/>
  <c r="AF21" i="11"/>
  <c r="AE21" i="11"/>
  <c r="AD21" i="11"/>
  <c r="AC21" i="11"/>
  <c r="AA21" i="11"/>
  <c r="Z21" i="11"/>
  <c r="Y21" i="11"/>
  <c r="X21" i="11"/>
  <c r="AF20" i="11"/>
  <c r="AO34" i="11" s="1"/>
  <c r="AE20" i="11"/>
  <c r="AO33" i="11" s="1"/>
  <c r="AD20" i="11"/>
  <c r="AO32" i="11" s="1"/>
  <c r="AC20" i="11"/>
  <c r="AO31" i="11" s="1"/>
  <c r="AA20" i="11"/>
  <c r="Z20" i="11"/>
  <c r="Y20" i="11"/>
  <c r="X20" i="11"/>
  <c r="AF19" i="11"/>
  <c r="AO30" i="11" s="1"/>
  <c r="AE19" i="11"/>
  <c r="AO29" i="11" s="1"/>
  <c r="AD19" i="11"/>
  <c r="AO28" i="11" s="1"/>
  <c r="AC19" i="11"/>
  <c r="AO27" i="11" s="1"/>
  <c r="AA19" i="11"/>
  <c r="Z19" i="11"/>
  <c r="Y19" i="11"/>
  <c r="X19" i="11"/>
  <c r="AF18" i="11"/>
  <c r="AO26" i="11" s="1"/>
  <c r="AE18" i="11"/>
  <c r="AO25" i="11" s="1"/>
  <c r="AD18" i="11"/>
  <c r="AO24" i="11" s="1"/>
  <c r="AC18" i="11"/>
  <c r="AO23" i="11" s="1"/>
  <c r="AA18" i="11"/>
  <c r="Z18" i="11"/>
  <c r="Y18" i="11"/>
  <c r="X18" i="11"/>
  <c r="AF17" i="11"/>
  <c r="AE17" i="11"/>
  <c r="AD17" i="11"/>
  <c r="AC17" i="11"/>
  <c r="AA17" i="11"/>
  <c r="Z17" i="11"/>
  <c r="Y17" i="11"/>
  <c r="X17" i="11"/>
  <c r="AF16" i="11"/>
  <c r="AO22" i="11" s="1"/>
  <c r="AE16" i="11"/>
  <c r="AO21" i="11" s="1"/>
  <c r="AD16" i="11"/>
  <c r="AO20" i="11" s="1"/>
  <c r="BA20" i="11" s="1"/>
  <c r="AC16" i="11"/>
  <c r="AO19" i="11" s="1"/>
  <c r="AA16" i="11"/>
  <c r="Z16" i="11"/>
  <c r="Y16" i="11"/>
  <c r="X16" i="11"/>
  <c r="AF15" i="11"/>
  <c r="AO18" i="11" s="1"/>
  <c r="AE15" i="11"/>
  <c r="AO17" i="11" s="1"/>
  <c r="AD15" i="11"/>
  <c r="AO16" i="11" s="1"/>
  <c r="AC15" i="11"/>
  <c r="AO15" i="11" s="1"/>
  <c r="AA15" i="11"/>
  <c r="Z15" i="11"/>
  <c r="Y15" i="11"/>
  <c r="X15" i="11"/>
  <c r="AF14" i="11"/>
  <c r="AO14" i="11" s="1"/>
  <c r="AE14" i="11"/>
  <c r="AO13" i="11" s="1"/>
  <c r="AD14" i="11"/>
  <c r="AO12" i="11" s="1"/>
  <c r="AC14" i="11"/>
  <c r="AO11" i="11" s="1"/>
  <c r="AA14" i="11"/>
  <c r="Z14" i="11"/>
  <c r="Y14" i="11"/>
  <c r="X14" i="11"/>
  <c r="AF13" i="11"/>
  <c r="AO10" i="11" s="1"/>
  <c r="AE13" i="11"/>
  <c r="AO9" i="11" s="1"/>
  <c r="AD13" i="11"/>
  <c r="AO8" i="11" s="1"/>
  <c r="AC13" i="11"/>
  <c r="AO7" i="11" s="1"/>
  <c r="AA13" i="11"/>
  <c r="Z13" i="11"/>
  <c r="Y13" i="11"/>
  <c r="X13" i="11"/>
  <c r="AF12" i="11"/>
  <c r="AE12" i="11"/>
  <c r="AD12" i="11"/>
  <c r="AC12" i="11"/>
  <c r="AA12" i="11"/>
  <c r="Z12" i="11"/>
  <c r="Y12" i="11"/>
  <c r="X12" i="11"/>
  <c r="AF11" i="11"/>
  <c r="AO6" i="11" s="1"/>
  <c r="AE11" i="11"/>
  <c r="AO5" i="11" s="1"/>
  <c r="AD11" i="11"/>
  <c r="AO4" i="11" s="1"/>
  <c r="BA4" i="11" s="1"/>
  <c r="AC11" i="11"/>
  <c r="AO3" i="11" s="1"/>
  <c r="AA11" i="11"/>
  <c r="Z11" i="11"/>
  <c r="Y11" i="11"/>
  <c r="C6" i="11"/>
  <c r="G6" i="11" s="1"/>
  <c r="B1" i="10"/>
  <c r="C1" i="10"/>
  <c r="D1" i="10"/>
  <c r="E1" i="10"/>
  <c r="F1" i="10"/>
  <c r="AA1" i="10" s="1"/>
  <c r="H1" i="10"/>
  <c r="I1" i="10"/>
  <c r="J1" i="10"/>
  <c r="K1" i="10"/>
  <c r="M1" i="10"/>
  <c r="N1" i="10"/>
  <c r="O1" i="10"/>
  <c r="P1" i="10"/>
  <c r="AB1" i="10" s="1"/>
  <c r="R1" i="10"/>
  <c r="S1" i="10"/>
  <c r="T1" i="10"/>
  <c r="U1" i="10"/>
  <c r="B2" i="10"/>
  <c r="C2" i="10"/>
  <c r="D2" i="10"/>
  <c r="X2" i="10" s="1"/>
  <c r="X35" i="10" s="1"/>
  <c r="E2" i="10"/>
  <c r="F2" i="10"/>
  <c r="AA2" i="10" s="1"/>
  <c r="AA35" i="10" s="1"/>
  <c r="H2" i="10"/>
  <c r="I2" i="10"/>
  <c r="Z2" i="10" s="1"/>
  <c r="Z35" i="10" s="1"/>
  <c r="J2" i="10"/>
  <c r="K2" i="10"/>
  <c r="AC2" i="10" s="1"/>
  <c r="AC35" i="10" s="1"/>
  <c r="M2" i="10"/>
  <c r="N2" i="10"/>
  <c r="Y2" i="10" s="1"/>
  <c r="Y35" i="10" s="1"/>
  <c r="O2" i="10"/>
  <c r="P2" i="10"/>
  <c r="AB2" i="10" s="1"/>
  <c r="AB35" i="10" s="1"/>
  <c r="R2" i="10"/>
  <c r="S2" i="10"/>
  <c r="T2" i="10"/>
  <c r="U2" i="10"/>
  <c r="B3" i="10"/>
  <c r="C3" i="10"/>
  <c r="D3" i="10"/>
  <c r="X3" i="10" s="1"/>
  <c r="X36" i="10" s="1"/>
  <c r="E3" i="10"/>
  <c r="F3" i="10"/>
  <c r="AA3" i="10" s="1"/>
  <c r="AA36" i="10" s="1"/>
  <c r="H3" i="10"/>
  <c r="I3" i="10"/>
  <c r="Z3" i="10" s="1"/>
  <c r="Z36" i="10" s="1"/>
  <c r="J3" i="10"/>
  <c r="K3" i="10"/>
  <c r="AC3" i="10" s="1"/>
  <c r="AC36" i="10" s="1"/>
  <c r="M3" i="10"/>
  <c r="N3" i="10"/>
  <c r="Y3" i="10" s="1"/>
  <c r="Y36" i="10" s="1"/>
  <c r="O3" i="10"/>
  <c r="P3" i="10"/>
  <c r="AB3" i="10" s="1"/>
  <c r="AB36" i="10" s="1"/>
  <c r="R3" i="10"/>
  <c r="S3" i="10"/>
  <c r="T3" i="10"/>
  <c r="U3" i="10"/>
  <c r="B4" i="10"/>
  <c r="H4" i="10"/>
  <c r="I4" i="10"/>
  <c r="J4" i="10"/>
  <c r="K4" i="10"/>
  <c r="AC4" i="10" s="1"/>
  <c r="M4" i="10"/>
  <c r="N4" i="10"/>
  <c r="Y4" i="10" s="1"/>
  <c r="O4" i="10"/>
  <c r="P4" i="10"/>
  <c r="R4" i="10"/>
  <c r="S4" i="10"/>
  <c r="T4" i="10"/>
  <c r="U4" i="10"/>
  <c r="X4" i="10"/>
  <c r="AA4" i="10"/>
  <c r="B5" i="10"/>
  <c r="H5" i="10"/>
  <c r="I5" i="10"/>
  <c r="Z5" i="10" s="1"/>
  <c r="J5" i="10"/>
  <c r="K5" i="10"/>
  <c r="AC5" i="10" s="1"/>
  <c r="M5" i="10"/>
  <c r="N5" i="10"/>
  <c r="Y5" i="10" s="1"/>
  <c r="O5" i="10"/>
  <c r="P5" i="10"/>
  <c r="AB5" i="10" s="1"/>
  <c r="R5" i="10"/>
  <c r="S5" i="10"/>
  <c r="T5" i="10"/>
  <c r="U5" i="10"/>
  <c r="X5" i="10"/>
  <c r="AA5" i="10"/>
  <c r="B6" i="10"/>
  <c r="C6" i="10"/>
  <c r="D6" i="10"/>
  <c r="X6" i="10" s="1"/>
  <c r="E6" i="10"/>
  <c r="F6" i="10"/>
  <c r="AA6" i="10" s="1"/>
  <c r="H6" i="10"/>
  <c r="I6" i="10"/>
  <c r="Z6" i="10" s="1"/>
  <c r="J6" i="10"/>
  <c r="K6" i="10"/>
  <c r="AC6" i="10" s="1"/>
  <c r="M6" i="10"/>
  <c r="N6" i="10"/>
  <c r="Y6" i="10" s="1"/>
  <c r="O6" i="10"/>
  <c r="P6" i="10"/>
  <c r="AB6" i="10" s="1"/>
  <c r="R6" i="10"/>
  <c r="S6" i="10"/>
  <c r="T6" i="10"/>
  <c r="U6" i="10"/>
  <c r="B7" i="10"/>
  <c r="C7" i="10"/>
  <c r="D7" i="10"/>
  <c r="X7" i="10" s="1"/>
  <c r="E7" i="10"/>
  <c r="F7" i="10"/>
  <c r="AA7" i="10" s="1"/>
  <c r="H7" i="10"/>
  <c r="I7" i="10"/>
  <c r="Z7" i="10" s="1"/>
  <c r="J7" i="10"/>
  <c r="K7" i="10"/>
  <c r="AC7" i="10" s="1"/>
  <c r="M7" i="10"/>
  <c r="N7" i="10"/>
  <c r="Y7" i="10" s="1"/>
  <c r="O7" i="10"/>
  <c r="P7" i="10"/>
  <c r="AB7" i="10" s="1"/>
  <c r="R7" i="10"/>
  <c r="S7" i="10"/>
  <c r="T7" i="10"/>
  <c r="U7" i="10"/>
  <c r="B8" i="10"/>
  <c r="C8" i="10"/>
  <c r="D8" i="10"/>
  <c r="X8" i="10" s="1"/>
  <c r="E8" i="10"/>
  <c r="F8" i="10"/>
  <c r="AA8" i="10" s="1"/>
  <c r="H8" i="10"/>
  <c r="I8" i="10"/>
  <c r="Z8" i="10" s="1"/>
  <c r="J8" i="10"/>
  <c r="K8" i="10"/>
  <c r="AC8" i="10" s="1"/>
  <c r="M8" i="10"/>
  <c r="N8" i="10"/>
  <c r="Y8" i="10" s="1"/>
  <c r="O8" i="10"/>
  <c r="P8" i="10"/>
  <c r="AB8" i="10" s="1"/>
  <c r="R8" i="10"/>
  <c r="S8" i="10"/>
  <c r="T8" i="10"/>
  <c r="U8" i="10"/>
  <c r="B9" i="10"/>
  <c r="C9" i="10"/>
  <c r="D9" i="10"/>
  <c r="X9" i="10" s="1"/>
  <c r="E9" i="10"/>
  <c r="F9" i="10"/>
  <c r="AA9" i="10" s="1"/>
  <c r="H9" i="10"/>
  <c r="I9" i="10"/>
  <c r="Z9" i="10" s="1"/>
  <c r="J9" i="10"/>
  <c r="K9" i="10"/>
  <c r="AC9" i="10" s="1"/>
  <c r="M9" i="10"/>
  <c r="N9" i="10"/>
  <c r="Y9" i="10" s="1"/>
  <c r="O9" i="10"/>
  <c r="P9" i="10"/>
  <c r="AB9" i="10" s="1"/>
  <c r="R9" i="10"/>
  <c r="S9" i="10"/>
  <c r="T9" i="10"/>
  <c r="U9" i="10"/>
  <c r="B10" i="10"/>
  <c r="C10" i="10"/>
  <c r="D10" i="10"/>
  <c r="X10" i="10" s="1"/>
  <c r="E10" i="10"/>
  <c r="F10" i="10"/>
  <c r="AA10" i="10" s="1"/>
  <c r="H10" i="10"/>
  <c r="I10" i="10"/>
  <c r="Z10" i="10" s="1"/>
  <c r="J10" i="10"/>
  <c r="K10" i="10"/>
  <c r="AC10" i="10" s="1"/>
  <c r="M10" i="10"/>
  <c r="N10" i="10"/>
  <c r="Y10" i="10" s="1"/>
  <c r="O10" i="10"/>
  <c r="P10" i="10"/>
  <c r="AB10" i="10" s="1"/>
  <c r="R10" i="10"/>
  <c r="S10" i="10"/>
  <c r="T10" i="10"/>
  <c r="U10" i="10"/>
  <c r="B11" i="10"/>
  <c r="C11" i="10"/>
  <c r="D11" i="10"/>
  <c r="X11" i="10" s="1"/>
  <c r="E11" i="10"/>
  <c r="F11" i="10"/>
  <c r="AA11" i="10" s="1"/>
  <c r="H11" i="10"/>
  <c r="I11" i="10"/>
  <c r="Z11" i="10" s="1"/>
  <c r="J11" i="10"/>
  <c r="K11" i="10"/>
  <c r="AC11" i="10" s="1"/>
  <c r="M11" i="10"/>
  <c r="N11" i="10"/>
  <c r="Y11" i="10" s="1"/>
  <c r="O11" i="10"/>
  <c r="P11" i="10"/>
  <c r="AB11" i="10" s="1"/>
  <c r="R11" i="10"/>
  <c r="S11" i="10"/>
  <c r="T11" i="10"/>
  <c r="U11" i="10"/>
  <c r="B12" i="10"/>
  <c r="C12" i="10"/>
  <c r="D12" i="10"/>
  <c r="X12" i="10" s="1"/>
  <c r="E12" i="10"/>
  <c r="F12" i="10"/>
  <c r="AA12" i="10" s="1"/>
  <c r="H12" i="10"/>
  <c r="I12" i="10"/>
  <c r="Z12" i="10" s="1"/>
  <c r="J12" i="10"/>
  <c r="K12" i="10"/>
  <c r="AC12" i="10" s="1"/>
  <c r="M12" i="10"/>
  <c r="N12" i="10"/>
  <c r="Y12" i="10" s="1"/>
  <c r="O12" i="10"/>
  <c r="P12" i="10"/>
  <c r="AB12" i="10" s="1"/>
  <c r="R12" i="10"/>
  <c r="S12" i="10"/>
  <c r="T12" i="10"/>
  <c r="U12" i="10"/>
  <c r="B13" i="10"/>
  <c r="C13" i="10"/>
  <c r="D13" i="10"/>
  <c r="X13" i="10" s="1"/>
  <c r="E13" i="10"/>
  <c r="F13" i="10"/>
  <c r="AA13" i="10" s="1"/>
  <c r="H13" i="10"/>
  <c r="I13" i="10"/>
  <c r="Z13" i="10" s="1"/>
  <c r="J13" i="10"/>
  <c r="K13" i="10"/>
  <c r="AC13" i="10" s="1"/>
  <c r="M13" i="10"/>
  <c r="N13" i="10"/>
  <c r="Y13" i="10" s="1"/>
  <c r="O13" i="10"/>
  <c r="P13" i="10"/>
  <c r="AB13" i="10" s="1"/>
  <c r="R13" i="10"/>
  <c r="S13" i="10"/>
  <c r="T13" i="10"/>
  <c r="U13" i="10"/>
  <c r="B14" i="10"/>
  <c r="C14" i="10"/>
  <c r="D14" i="10"/>
  <c r="X14" i="10" s="1"/>
  <c r="E14" i="10"/>
  <c r="F14" i="10"/>
  <c r="AA14" i="10" s="1"/>
  <c r="H14" i="10"/>
  <c r="I14" i="10"/>
  <c r="Z14" i="10" s="1"/>
  <c r="J14" i="10"/>
  <c r="K14" i="10"/>
  <c r="AC14" i="10" s="1"/>
  <c r="M14" i="10"/>
  <c r="N14" i="10"/>
  <c r="Y14" i="10" s="1"/>
  <c r="O14" i="10"/>
  <c r="P14" i="10"/>
  <c r="AB14" i="10" s="1"/>
  <c r="R14" i="10"/>
  <c r="S14" i="10"/>
  <c r="T14" i="10"/>
  <c r="U14" i="10"/>
  <c r="B15" i="10"/>
  <c r="C15" i="10"/>
  <c r="D15" i="10"/>
  <c r="X15" i="10" s="1"/>
  <c r="E15" i="10"/>
  <c r="F15" i="10"/>
  <c r="AA15" i="10" s="1"/>
  <c r="H15" i="10"/>
  <c r="I15" i="10"/>
  <c r="Z15" i="10" s="1"/>
  <c r="J15" i="10"/>
  <c r="K15" i="10"/>
  <c r="AC15" i="10" s="1"/>
  <c r="M15" i="10"/>
  <c r="N15" i="10"/>
  <c r="Y15" i="10" s="1"/>
  <c r="O15" i="10"/>
  <c r="P15" i="10"/>
  <c r="AB15" i="10" s="1"/>
  <c r="R15" i="10"/>
  <c r="S15" i="10"/>
  <c r="T15" i="10"/>
  <c r="U15" i="10"/>
  <c r="B16" i="10"/>
  <c r="C16" i="10"/>
  <c r="D16" i="10"/>
  <c r="X16" i="10" s="1"/>
  <c r="E16" i="10"/>
  <c r="F16" i="10"/>
  <c r="AA16" i="10" s="1"/>
  <c r="H16" i="10"/>
  <c r="I16" i="10"/>
  <c r="Z16" i="10" s="1"/>
  <c r="J16" i="10"/>
  <c r="K16" i="10"/>
  <c r="AC16" i="10" s="1"/>
  <c r="M16" i="10"/>
  <c r="N16" i="10"/>
  <c r="Y16" i="10" s="1"/>
  <c r="O16" i="10"/>
  <c r="P16" i="10"/>
  <c r="AB16" i="10" s="1"/>
  <c r="R16" i="10"/>
  <c r="S16" i="10"/>
  <c r="T16" i="10"/>
  <c r="U16" i="10"/>
  <c r="B17" i="10"/>
  <c r="C17" i="10"/>
  <c r="D17" i="10"/>
  <c r="X17" i="10" s="1"/>
  <c r="E17" i="10"/>
  <c r="F17" i="10"/>
  <c r="AA17" i="10" s="1"/>
  <c r="H17" i="10"/>
  <c r="I17" i="10"/>
  <c r="Z17" i="10" s="1"/>
  <c r="J17" i="10"/>
  <c r="K17" i="10"/>
  <c r="AC17" i="10" s="1"/>
  <c r="M17" i="10"/>
  <c r="N17" i="10"/>
  <c r="Y17" i="10" s="1"/>
  <c r="O17" i="10"/>
  <c r="P17" i="10"/>
  <c r="AB17" i="10" s="1"/>
  <c r="R17" i="10"/>
  <c r="S17" i="10"/>
  <c r="T17" i="10"/>
  <c r="U17" i="10"/>
  <c r="B18" i="10"/>
  <c r="C18" i="10"/>
  <c r="D18" i="10"/>
  <c r="X18" i="10" s="1"/>
  <c r="X37" i="10" s="1"/>
  <c r="E18" i="10"/>
  <c r="F18" i="10"/>
  <c r="AA18" i="10" s="1"/>
  <c r="AA37" i="10" s="1"/>
  <c r="H18" i="10"/>
  <c r="I18" i="10"/>
  <c r="Z18" i="10" s="1"/>
  <c r="Z37" i="10" s="1"/>
  <c r="J18" i="10"/>
  <c r="K18" i="10"/>
  <c r="AC18" i="10" s="1"/>
  <c r="AC37" i="10" s="1"/>
  <c r="M18" i="10"/>
  <c r="N18" i="10"/>
  <c r="Y18" i="10" s="1"/>
  <c r="Y37" i="10" s="1"/>
  <c r="O18" i="10"/>
  <c r="P18" i="10"/>
  <c r="AB18" i="10" s="1"/>
  <c r="AB37" i="10" s="1"/>
  <c r="R18" i="10"/>
  <c r="S18" i="10"/>
  <c r="T18" i="10"/>
  <c r="U18" i="10"/>
  <c r="B19" i="10"/>
  <c r="C19" i="10"/>
  <c r="D19" i="10"/>
  <c r="X19" i="10" s="1"/>
  <c r="E19" i="10"/>
  <c r="F19" i="10"/>
  <c r="AA19" i="10" s="1"/>
  <c r="H19" i="10"/>
  <c r="I19" i="10"/>
  <c r="Z19" i="10" s="1"/>
  <c r="J19" i="10"/>
  <c r="K19" i="10"/>
  <c r="AC19" i="10" s="1"/>
  <c r="M19" i="10"/>
  <c r="N19" i="10"/>
  <c r="Y19" i="10" s="1"/>
  <c r="O19" i="10"/>
  <c r="P19" i="10"/>
  <c r="AB19" i="10" s="1"/>
  <c r="R19" i="10"/>
  <c r="S19" i="10"/>
  <c r="T19" i="10"/>
  <c r="U19" i="10"/>
  <c r="B20" i="10"/>
  <c r="C20" i="10"/>
  <c r="D20" i="10"/>
  <c r="X20" i="10" s="1"/>
  <c r="E20" i="10"/>
  <c r="F20" i="10"/>
  <c r="AA20" i="10" s="1"/>
  <c r="H20" i="10"/>
  <c r="I20" i="10"/>
  <c r="Z20" i="10" s="1"/>
  <c r="J20" i="10"/>
  <c r="K20" i="10"/>
  <c r="AC20" i="10" s="1"/>
  <c r="M20" i="10"/>
  <c r="N20" i="10"/>
  <c r="Y20" i="10" s="1"/>
  <c r="O20" i="10"/>
  <c r="P20" i="10"/>
  <c r="AB20" i="10" s="1"/>
  <c r="R20" i="10"/>
  <c r="S20" i="10"/>
  <c r="T20" i="10"/>
  <c r="U20" i="10"/>
  <c r="B21" i="10"/>
  <c r="C21" i="10"/>
  <c r="D21" i="10"/>
  <c r="X21" i="10" s="1"/>
  <c r="E21" i="10"/>
  <c r="F21" i="10"/>
  <c r="AA21" i="10" s="1"/>
  <c r="H21" i="10"/>
  <c r="I21" i="10"/>
  <c r="Z21" i="10" s="1"/>
  <c r="J21" i="10"/>
  <c r="K21" i="10"/>
  <c r="AC21" i="10" s="1"/>
  <c r="M21" i="10"/>
  <c r="N21" i="10"/>
  <c r="Y21" i="10" s="1"/>
  <c r="O21" i="10"/>
  <c r="P21" i="10"/>
  <c r="AB21" i="10" s="1"/>
  <c r="R21" i="10"/>
  <c r="S21" i="10"/>
  <c r="T21" i="10"/>
  <c r="U21" i="10"/>
  <c r="B22" i="10"/>
  <c r="C22" i="10"/>
  <c r="D22" i="10"/>
  <c r="X22" i="10" s="1"/>
  <c r="E22" i="10"/>
  <c r="F22" i="10"/>
  <c r="AA22" i="10" s="1"/>
  <c r="H22" i="10"/>
  <c r="I22" i="10"/>
  <c r="Z22" i="10" s="1"/>
  <c r="J22" i="10"/>
  <c r="K22" i="10"/>
  <c r="AC22" i="10" s="1"/>
  <c r="M22" i="10"/>
  <c r="N22" i="10"/>
  <c r="Y22" i="10" s="1"/>
  <c r="O22" i="10"/>
  <c r="P22" i="10"/>
  <c r="AB22" i="10" s="1"/>
  <c r="R22" i="10"/>
  <c r="S22" i="10"/>
  <c r="T22" i="10"/>
  <c r="U22" i="10"/>
  <c r="B23" i="10"/>
  <c r="C23" i="10"/>
  <c r="D23" i="10"/>
  <c r="X23" i="10" s="1"/>
  <c r="E23" i="10"/>
  <c r="F23" i="10"/>
  <c r="AA23" i="10" s="1"/>
  <c r="H23" i="10"/>
  <c r="I23" i="10"/>
  <c r="Z23" i="10" s="1"/>
  <c r="J23" i="10"/>
  <c r="K23" i="10"/>
  <c r="AC23" i="10" s="1"/>
  <c r="M23" i="10"/>
  <c r="N23" i="10"/>
  <c r="Y23" i="10" s="1"/>
  <c r="O23" i="10"/>
  <c r="P23" i="10"/>
  <c r="AB23" i="10" s="1"/>
  <c r="R23" i="10"/>
  <c r="S23" i="10"/>
  <c r="T23" i="10"/>
  <c r="U23" i="10"/>
  <c r="B24" i="10"/>
  <c r="C24" i="10"/>
  <c r="D24" i="10"/>
  <c r="X24" i="10" s="1"/>
  <c r="E24" i="10"/>
  <c r="F24" i="10"/>
  <c r="AA24" i="10" s="1"/>
  <c r="H24" i="10"/>
  <c r="I24" i="10"/>
  <c r="Z24" i="10" s="1"/>
  <c r="J24" i="10"/>
  <c r="K24" i="10"/>
  <c r="AC24" i="10" s="1"/>
  <c r="M24" i="10"/>
  <c r="N24" i="10"/>
  <c r="Y24" i="10" s="1"/>
  <c r="O24" i="10"/>
  <c r="P24" i="10"/>
  <c r="AB24" i="10" s="1"/>
  <c r="R24" i="10"/>
  <c r="S24" i="10"/>
  <c r="T24" i="10"/>
  <c r="U24" i="10"/>
  <c r="B25" i="10"/>
  <c r="C25" i="10"/>
  <c r="D25" i="10"/>
  <c r="X25" i="10" s="1"/>
  <c r="E25" i="10"/>
  <c r="F25" i="10"/>
  <c r="AA25" i="10" s="1"/>
  <c r="H25" i="10"/>
  <c r="I25" i="10"/>
  <c r="Z25" i="10" s="1"/>
  <c r="J25" i="10"/>
  <c r="K25" i="10"/>
  <c r="AC25" i="10" s="1"/>
  <c r="M25" i="10"/>
  <c r="N25" i="10"/>
  <c r="Y25" i="10" s="1"/>
  <c r="O25" i="10"/>
  <c r="P25" i="10"/>
  <c r="AB25" i="10" s="1"/>
  <c r="R25" i="10"/>
  <c r="S25" i="10"/>
  <c r="T25" i="10"/>
  <c r="U25" i="10"/>
  <c r="B26" i="10"/>
  <c r="C26" i="10"/>
  <c r="D26" i="10"/>
  <c r="X26" i="10" s="1"/>
  <c r="E26" i="10"/>
  <c r="F26" i="10"/>
  <c r="AA26" i="10" s="1"/>
  <c r="H26" i="10"/>
  <c r="I26" i="10"/>
  <c r="Z26" i="10" s="1"/>
  <c r="J26" i="10"/>
  <c r="K26" i="10"/>
  <c r="AC26" i="10" s="1"/>
  <c r="M26" i="10"/>
  <c r="N26" i="10"/>
  <c r="Y26" i="10" s="1"/>
  <c r="O26" i="10"/>
  <c r="P26" i="10"/>
  <c r="AB26" i="10" s="1"/>
  <c r="R26" i="10"/>
  <c r="S26" i="10"/>
  <c r="T26" i="10"/>
  <c r="U26" i="10"/>
  <c r="B27" i="10"/>
  <c r="C27" i="10"/>
  <c r="D27" i="10"/>
  <c r="X27" i="10" s="1"/>
  <c r="E27" i="10"/>
  <c r="F27" i="10"/>
  <c r="AA27" i="10" s="1"/>
  <c r="H27" i="10"/>
  <c r="I27" i="10"/>
  <c r="Z27" i="10" s="1"/>
  <c r="J27" i="10"/>
  <c r="K27" i="10"/>
  <c r="AC27" i="10" s="1"/>
  <c r="M27" i="10"/>
  <c r="N27" i="10"/>
  <c r="Y27" i="10" s="1"/>
  <c r="O27" i="10"/>
  <c r="P27" i="10"/>
  <c r="AB27" i="10" s="1"/>
  <c r="R27" i="10"/>
  <c r="S27" i="10"/>
  <c r="T27" i="10"/>
  <c r="U27" i="10"/>
  <c r="B28" i="10"/>
  <c r="C28" i="10"/>
  <c r="D28" i="10"/>
  <c r="X28" i="10" s="1"/>
  <c r="E28" i="10"/>
  <c r="F28" i="10"/>
  <c r="AA28" i="10" s="1"/>
  <c r="H28" i="10"/>
  <c r="I28" i="10"/>
  <c r="Z28" i="10" s="1"/>
  <c r="J28" i="10"/>
  <c r="K28" i="10"/>
  <c r="AC28" i="10" s="1"/>
  <c r="M28" i="10"/>
  <c r="N28" i="10"/>
  <c r="Y28" i="10" s="1"/>
  <c r="O28" i="10"/>
  <c r="P28" i="10"/>
  <c r="AB28" i="10" s="1"/>
  <c r="R28" i="10"/>
  <c r="S28" i="10"/>
  <c r="T28" i="10"/>
  <c r="U28" i="10"/>
  <c r="B29" i="10"/>
  <c r="X29" i="10"/>
  <c r="Y29" i="10"/>
  <c r="Z29" i="10"/>
  <c r="AA29" i="10"/>
  <c r="AB29" i="10"/>
  <c r="AC29" i="10"/>
  <c r="C31" i="10"/>
  <c r="D31" i="10"/>
  <c r="X38" i="10" s="1"/>
  <c r="E31" i="10"/>
  <c r="F31" i="10"/>
  <c r="AA38" i="10" s="1"/>
  <c r="H31" i="10"/>
  <c r="Z38" i="10" s="1"/>
  <c r="I31" i="10"/>
  <c r="J31" i="10"/>
  <c r="K31" i="10"/>
  <c r="AC38" i="10" s="1"/>
  <c r="M31" i="10"/>
  <c r="Y38" i="10" s="1"/>
  <c r="N31" i="10"/>
  <c r="O31" i="10"/>
  <c r="P31" i="10"/>
  <c r="AB38" i="10" s="1"/>
  <c r="R31" i="10"/>
  <c r="S31" i="10"/>
  <c r="T31" i="10"/>
  <c r="U31" i="10"/>
  <c r="C32" i="10"/>
  <c r="D32" i="10"/>
  <c r="E32" i="10"/>
  <c r="F32" i="10"/>
  <c r="H32" i="10"/>
  <c r="I32" i="10"/>
  <c r="J32" i="10"/>
  <c r="K32" i="10"/>
  <c r="M32" i="10"/>
  <c r="N32" i="10"/>
  <c r="O32" i="10"/>
  <c r="P32" i="10"/>
  <c r="R32" i="10"/>
  <c r="S32" i="10"/>
  <c r="T32" i="10"/>
  <c r="U32" i="10"/>
  <c r="C33" i="10"/>
  <c r="D33" i="10"/>
  <c r="X40" i="10" s="1"/>
  <c r="E33" i="10"/>
  <c r="F33" i="10"/>
  <c r="AA40" i="10" s="1"/>
  <c r="H33" i="10"/>
  <c r="Z40" i="10" s="1"/>
  <c r="I33" i="10"/>
  <c r="J33" i="10"/>
  <c r="K33" i="10"/>
  <c r="AC40" i="10" s="1"/>
  <c r="M33" i="10"/>
  <c r="Y40" i="10" s="1"/>
  <c r="N33" i="10"/>
  <c r="O33" i="10"/>
  <c r="P33" i="10"/>
  <c r="AB40" i="10" s="1"/>
  <c r="R33" i="10"/>
  <c r="S33" i="10"/>
  <c r="T33" i="10"/>
  <c r="U33" i="10"/>
  <c r="C34" i="10"/>
  <c r="D34" i="10"/>
  <c r="X41" i="10" s="1"/>
  <c r="E34" i="10"/>
  <c r="F34" i="10"/>
  <c r="AA41" i="10" s="1"/>
  <c r="H34" i="10"/>
  <c r="Z41" i="10" s="1"/>
  <c r="I34" i="10"/>
  <c r="J34" i="10"/>
  <c r="K34" i="10"/>
  <c r="AC41" i="10" s="1"/>
  <c r="M34" i="10"/>
  <c r="Y41" i="10" s="1"/>
  <c r="N34" i="10"/>
  <c r="O34" i="10"/>
  <c r="P34" i="10"/>
  <c r="AB41" i="10" s="1"/>
  <c r="R34" i="10"/>
  <c r="S34" i="10"/>
  <c r="T34" i="10"/>
  <c r="U34" i="10"/>
  <c r="C35" i="10"/>
  <c r="D35" i="10"/>
  <c r="X42" i="10" s="1"/>
  <c r="E35" i="10"/>
  <c r="F35" i="10"/>
  <c r="AA42" i="10" s="1"/>
  <c r="H35" i="10"/>
  <c r="Z42" i="10" s="1"/>
  <c r="I35" i="10"/>
  <c r="J35" i="10"/>
  <c r="K35" i="10"/>
  <c r="AC42" i="10" s="1"/>
  <c r="M35" i="10"/>
  <c r="Y42" i="10" s="1"/>
  <c r="N35" i="10"/>
  <c r="O35" i="10"/>
  <c r="P35" i="10"/>
  <c r="AB42" i="10" s="1"/>
  <c r="R35" i="10"/>
  <c r="S35" i="10"/>
  <c r="T35" i="10"/>
  <c r="U35" i="10"/>
  <c r="C36" i="10"/>
  <c r="D36" i="10"/>
  <c r="X43" i="10" s="1"/>
  <c r="E36" i="10"/>
  <c r="F36" i="10"/>
  <c r="AA43" i="10" s="1"/>
  <c r="H36" i="10"/>
  <c r="Z43" i="10" s="1"/>
  <c r="I36" i="10"/>
  <c r="J36" i="10"/>
  <c r="K36" i="10"/>
  <c r="AC43" i="10" s="1"/>
  <c r="M36" i="10"/>
  <c r="Y43" i="10" s="1"/>
  <c r="N36" i="10"/>
  <c r="O36" i="10"/>
  <c r="P36" i="10"/>
  <c r="AB43" i="10" s="1"/>
  <c r="R36" i="10"/>
  <c r="S36" i="10"/>
  <c r="T36" i="10"/>
  <c r="U36" i="10"/>
  <c r="C37" i="10"/>
  <c r="D37" i="10"/>
  <c r="X44" i="10" s="1"/>
  <c r="E37" i="10"/>
  <c r="F37" i="10"/>
  <c r="AA44" i="10" s="1"/>
  <c r="H37" i="10"/>
  <c r="Z44" i="10" s="1"/>
  <c r="I37" i="10"/>
  <c r="J37" i="10"/>
  <c r="K37" i="10"/>
  <c r="AC44" i="10" s="1"/>
  <c r="M37" i="10"/>
  <c r="Y44" i="10" s="1"/>
  <c r="N37" i="10"/>
  <c r="O37" i="10"/>
  <c r="P37" i="10"/>
  <c r="AB44" i="10" s="1"/>
  <c r="R37" i="10"/>
  <c r="S37" i="10"/>
  <c r="T37" i="10"/>
  <c r="U37" i="10"/>
  <c r="C38" i="10"/>
  <c r="D38" i="10"/>
  <c r="X45" i="10" s="1"/>
  <c r="E38" i="10"/>
  <c r="F38" i="10"/>
  <c r="AA45" i="10" s="1"/>
  <c r="H38" i="10"/>
  <c r="Z45" i="10" s="1"/>
  <c r="I38" i="10"/>
  <c r="J38" i="10"/>
  <c r="K38" i="10"/>
  <c r="AC45" i="10" s="1"/>
  <c r="M38" i="10"/>
  <c r="Y45" i="10" s="1"/>
  <c r="N38" i="10"/>
  <c r="O38" i="10"/>
  <c r="P38" i="10"/>
  <c r="AB45" i="10" s="1"/>
  <c r="R38" i="10"/>
  <c r="S38" i="10"/>
  <c r="T38" i="10"/>
  <c r="U38" i="10"/>
  <c r="W38" i="10"/>
  <c r="A39" i="10"/>
  <c r="C39" i="10"/>
  <c r="D39" i="10"/>
  <c r="X46" i="10" s="1"/>
  <c r="E39" i="10"/>
  <c r="F39" i="10"/>
  <c r="AA46" i="10" s="1"/>
  <c r="H39" i="10"/>
  <c r="Z46" i="10" s="1"/>
  <c r="I39" i="10"/>
  <c r="J39" i="10"/>
  <c r="K39" i="10"/>
  <c r="AC46" i="10" s="1"/>
  <c r="M39" i="10"/>
  <c r="Y46" i="10" s="1"/>
  <c r="N39" i="10"/>
  <c r="O39" i="10"/>
  <c r="P39" i="10"/>
  <c r="AB46" i="10" s="1"/>
  <c r="R39" i="10"/>
  <c r="S39" i="10"/>
  <c r="T39" i="10"/>
  <c r="U39" i="10"/>
  <c r="W39" i="10"/>
  <c r="C40" i="10"/>
  <c r="D40" i="10"/>
  <c r="X47" i="10" s="1"/>
  <c r="E40" i="10"/>
  <c r="F40" i="10"/>
  <c r="AA47" i="10" s="1"/>
  <c r="H40" i="10"/>
  <c r="Z47" i="10" s="1"/>
  <c r="I40" i="10"/>
  <c r="J40" i="10"/>
  <c r="K40" i="10"/>
  <c r="AC47" i="10" s="1"/>
  <c r="M40" i="10"/>
  <c r="Y47" i="10" s="1"/>
  <c r="N40" i="10"/>
  <c r="O40" i="10"/>
  <c r="P40" i="10"/>
  <c r="AB47" i="10" s="1"/>
  <c r="R40" i="10"/>
  <c r="S40" i="10"/>
  <c r="T40" i="10"/>
  <c r="U40" i="10"/>
  <c r="W40" i="10"/>
  <c r="C41" i="10"/>
  <c r="D41" i="10"/>
  <c r="X48" i="10" s="1"/>
  <c r="E41" i="10"/>
  <c r="F41" i="10"/>
  <c r="AA48" i="10" s="1"/>
  <c r="H41" i="10"/>
  <c r="Z48" i="10" s="1"/>
  <c r="I41" i="10"/>
  <c r="J41" i="10"/>
  <c r="K41" i="10"/>
  <c r="AC48" i="10" s="1"/>
  <c r="M41" i="10"/>
  <c r="Y48" i="10" s="1"/>
  <c r="N41" i="10"/>
  <c r="O41" i="10"/>
  <c r="P41" i="10"/>
  <c r="AB48" i="10" s="1"/>
  <c r="R41" i="10"/>
  <c r="S41" i="10"/>
  <c r="T41" i="10"/>
  <c r="U41" i="10"/>
  <c r="W41" i="10"/>
  <c r="C42" i="10"/>
  <c r="D42" i="10"/>
  <c r="X49" i="10" s="1"/>
  <c r="E42" i="10"/>
  <c r="F42" i="10"/>
  <c r="AA49" i="10" s="1"/>
  <c r="H42" i="10"/>
  <c r="Z49" i="10" s="1"/>
  <c r="I42" i="10"/>
  <c r="J42" i="10"/>
  <c r="K42" i="10"/>
  <c r="AC49" i="10" s="1"/>
  <c r="M42" i="10"/>
  <c r="Y49" i="10" s="1"/>
  <c r="N42" i="10"/>
  <c r="O42" i="10"/>
  <c r="P42" i="10"/>
  <c r="AB49" i="10" s="1"/>
  <c r="R42" i="10"/>
  <c r="S42" i="10"/>
  <c r="T42" i="10"/>
  <c r="U42" i="10"/>
  <c r="W42" i="10"/>
  <c r="W43" i="10"/>
  <c r="C44" i="10"/>
  <c r="W44" i="10"/>
  <c r="A45" i="10"/>
  <c r="W45" i="10"/>
  <c r="A46" i="10"/>
  <c r="W46" i="10"/>
  <c r="A47" i="10"/>
  <c r="W47" i="10"/>
  <c r="A48" i="10"/>
  <c r="W48" i="10"/>
  <c r="A49" i="10"/>
  <c r="W49" i="10"/>
  <c r="A50" i="10"/>
  <c r="A51" i="10"/>
  <c r="A52" i="10"/>
  <c r="A53" i="10"/>
  <c r="A54" i="10"/>
  <c r="A55" i="10"/>
  <c r="M2" i="6"/>
  <c r="Q2" i="6"/>
  <c r="N4" i="6"/>
  <c r="F2" i="2"/>
  <c r="I2" i="2" s="1"/>
  <c r="J2" i="2" s="1"/>
  <c r="H2" i="2"/>
  <c r="F3" i="2"/>
  <c r="I3" i="2" s="1"/>
  <c r="J3" i="2" s="1"/>
  <c r="H3" i="2"/>
  <c r="F4" i="2"/>
  <c r="I4" i="2" s="1"/>
  <c r="J4" i="2" s="1"/>
  <c r="H4" i="2"/>
  <c r="F5" i="2"/>
  <c r="I5" i="2" s="1"/>
  <c r="J5" i="2" s="1"/>
  <c r="H5" i="2"/>
  <c r="F6" i="2"/>
  <c r="I6" i="2" s="1"/>
  <c r="J6" i="2" s="1"/>
  <c r="H6" i="2"/>
  <c r="F7" i="2"/>
  <c r="I7" i="2" s="1"/>
  <c r="J7" i="2" s="1"/>
  <c r="H7" i="2"/>
  <c r="F8" i="2"/>
  <c r="I8" i="2" s="1"/>
  <c r="J8" i="2" s="1"/>
  <c r="H8" i="2"/>
  <c r="F9" i="2"/>
  <c r="I9" i="2" s="1"/>
  <c r="J9" i="2" s="1"/>
  <c r="H9" i="2"/>
  <c r="F10" i="2"/>
  <c r="I10" i="2" s="1"/>
  <c r="J10" i="2" s="1"/>
  <c r="H10" i="2"/>
  <c r="F11" i="2"/>
  <c r="I11" i="2" s="1"/>
  <c r="J11" i="2" s="1"/>
  <c r="H11" i="2"/>
  <c r="F12" i="2"/>
  <c r="I12" i="2" s="1"/>
  <c r="J12" i="2" s="1"/>
  <c r="H12" i="2"/>
  <c r="F13" i="2"/>
  <c r="I13" i="2" s="1"/>
  <c r="J13" i="2" s="1"/>
  <c r="H13" i="2"/>
  <c r="F14" i="2"/>
  <c r="H14" i="2"/>
  <c r="F15" i="2"/>
  <c r="H15" i="2"/>
  <c r="F16" i="2"/>
  <c r="H16" i="2"/>
  <c r="F17" i="2"/>
  <c r="H17" i="2"/>
  <c r="F18" i="2"/>
  <c r="H18" i="2"/>
  <c r="F19" i="2"/>
  <c r="H19" i="2"/>
  <c r="F20" i="2"/>
  <c r="H20" i="2"/>
  <c r="F21" i="2"/>
  <c r="H21" i="2"/>
  <c r="F22" i="2"/>
  <c r="I22" i="2" s="1"/>
  <c r="J22" i="2" s="1"/>
  <c r="H22" i="2"/>
  <c r="F23" i="2"/>
  <c r="I23" i="2" s="1"/>
  <c r="J23" i="2" s="1"/>
  <c r="H23" i="2"/>
  <c r="F24" i="2"/>
  <c r="I24" i="2" s="1"/>
  <c r="J24" i="2" s="1"/>
  <c r="H24" i="2"/>
  <c r="F25" i="2"/>
  <c r="I25" i="2" s="1"/>
  <c r="J25" i="2" s="1"/>
  <c r="H25" i="2"/>
  <c r="F26" i="2"/>
  <c r="H26" i="2"/>
  <c r="F27" i="2"/>
  <c r="H27" i="2"/>
  <c r="F28" i="2"/>
  <c r="H28" i="2"/>
  <c r="F29" i="2"/>
  <c r="H29" i="2"/>
  <c r="F30" i="2"/>
  <c r="H30" i="2"/>
  <c r="F31" i="2"/>
  <c r="H31" i="2"/>
  <c r="F32" i="2"/>
  <c r="H32" i="2"/>
  <c r="F33" i="2"/>
  <c r="H33" i="2"/>
  <c r="F34" i="2"/>
  <c r="I34" i="2" s="1"/>
  <c r="J34" i="2" s="1"/>
  <c r="H34" i="2"/>
  <c r="F35" i="2"/>
  <c r="I35" i="2" s="1"/>
  <c r="J35" i="2" s="1"/>
  <c r="H35" i="2"/>
  <c r="F36" i="2"/>
  <c r="I36" i="2" s="1"/>
  <c r="J36" i="2" s="1"/>
  <c r="H36" i="2"/>
  <c r="F37" i="2"/>
  <c r="I37" i="2" s="1"/>
  <c r="J37" i="2" s="1"/>
  <c r="H37" i="2"/>
  <c r="F38" i="2"/>
  <c r="H38" i="2"/>
  <c r="F39" i="2"/>
  <c r="H39" i="2"/>
  <c r="F40" i="2"/>
  <c r="H40" i="2"/>
  <c r="F41" i="2"/>
  <c r="H41" i="2"/>
  <c r="F42" i="2"/>
  <c r="I42" i="2" s="1"/>
  <c r="J42" i="2" s="1"/>
  <c r="H42" i="2"/>
  <c r="F43" i="2"/>
  <c r="I43" i="2" s="1"/>
  <c r="J43" i="2" s="1"/>
  <c r="H43" i="2"/>
  <c r="F44" i="2"/>
  <c r="I44" i="2" s="1"/>
  <c r="J44" i="2" s="1"/>
  <c r="H44" i="2"/>
  <c r="F45" i="2"/>
  <c r="I45" i="2" s="1"/>
  <c r="J45" i="2" s="1"/>
  <c r="H45" i="2"/>
  <c r="F46" i="2"/>
  <c r="H46" i="2"/>
  <c r="F47" i="2"/>
  <c r="H47" i="2"/>
  <c r="F48" i="2"/>
  <c r="H48" i="2"/>
  <c r="F49" i="2"/>
  <c r="H49" i="2"/>
  <c r="F50" i="2"/>
  <c r="I50" i="2" s="1"/>
  <c r="J50" i="2" s="1"/>
  <c r="H50" i="2"/>
  <c r="F51" i="2"/>
  <c r="I51" i="2" s="1"/>
  <c r="J51" i="2" s="1"/>
  <c r="H51" i="2"/>
  <c r="F52" i="2"/>
  <c r="I52" i="2" s="1"/>
  <c r="J52" i="2" s="1"/>
  <c r="H52" i="2"/>
  <c r="F53" i="2"/>
  <c r="I53" i="2" s="1"/>
  <c r="J53" i="2" s="1"/>
  <c r="H53" i="2"/>
  <c r="F54" i="2"/>
  <c r="H54" i="2"/>
  <c r="F55" i="2"/>
  <c r="H55" i="2"/>
  <c r="F56" i="2"/>
  <c r="H56" i="2"/>
  <c r="F57" i="2"/>
  <c r="H57" i="2"/>
  <c r="F58" i="2"/>
  <c r="H58" i="2"/>
  <c r="F59" i="2"/>
  <c r="H59" i="2"/>
  <c r="F60" i="2"/>
  <c r="I60" i="2" s="1"/>
  <c r="J60" i="2" s="1"/>
  <c r="H60" i="2"/>
  <c r="F61" i="2"/>
  <c r="I61" i="2" s="1"/>
  <c r="J61" i="2" s="1"/>
  <c r="H61" i="2"/>
  <c r="F62" i="2"/>
  <c r="I62" i="2" s="1"/>
  <c r="J62" i="2" s="1"/>
  <c r="H62" i="2"/>
  <c r="F63" i="2"/>
  <c r="I63" i="2" s="1"/>
  <c r="J63" i="2" s="1"/>
  <c r="H63" i="2"/>
  <c r="AB4" i="10"/>
  <c r="N30" i="10"/>
  <c r="Y30" i="10" s="1"/>
  <c r="M30" i="10"/>
  <c r="J30" i="10"/>
  <c r="U30" i="10"/>
  <c r="Z4" i="10"/>
  <c r="AC1" i="10"/>
  <c r="AA34" i="10"/>
  <c r="AV9" i="11"/>
  <c r="AW9" i="11" s="1"/>
  <c r="AV26" i="11"/>
  <c r="AV14" i="11"/>
  <c r="AV25" i="11"/>
  <c r="AW25" i="11" s="1"/>
  <c r="AV13" i="11"/>
  <c r="AV24" i="11"/>
  <c r="AV12" i="11"/>
  <c r="AV3" i="11"/>
  <c r="AV23" i="11"/>
  <c r="AW23" i="11" s="1"/>
  <c r="AV11" i="11"/>
  <c r="AV34" i="11"/>
  <c r="AV22" i="11"/>
  <c r="AV10" i="11"/>
  <c r="AV33" i="11"/>
  <c r="AW33" i="11" s="1"/>
  <c r="AV21" i="11"/>
  <c r="AS21" i="11"/>
  <c r="AZ21" i="11" s="1"/>
  <c r="AV32" i="11"/>
  <c r="AV20" i="11"/>
  <c r="AW20" i="11" s="1"/>
  <c r="AV8" i="11"/>
  <c r="AV31" i="11"/>
  <c r="AV19" i="11"/>
  <c r="AV7" i="11"/>
  <c r="AV30" i="11"/>
  <c r="AV18" i="11"/>
  <c r="AV6" i="11"/>
  <c r="AS10" i="11"/>
  <c r="AV29" i="11"/>
  <c r="AW29" i="11" s="1"/>
  <c r="AV17" i="11"/>
  <c r="AW17" i="11" s="1"/>
  <c r="AV5" i="11"/>
  <c r="AV28" i="11"/>
  <c r="AV16" i="11"/>
  <c r="AV4" i="11"/>
  <c r="AW4" i="11" s="1"/>
  <c r="AV27" i="11"/>
  <c r="AV15" i="11"/>
  <c r="AS34" i="11"/>
  <c r="AZ34" i="11" s="1"/>
  <c r="AS4" i="11"/>
  <c r="BB4" i="11" s="1"/>
  <c r="AS13" i="11"/>
  <c r="BB13" i="11" s="1"/>
  <c r="AC30" i="11"/>
  <c r="G3" i="11"/>
  <c r="D3" i="11"/>
  <c r="AP23" i="11"/>
  <c r="AP5" i="11"/>
  <c r="X30" i="11"/>
  <c r="AS12" i="11"/>
  <c r="AZ12" i="11" s="1"/>
  <c r="AS28" i="11"/>
  <c r="AZ28" i="11" s="1"/>
  <c r="AS33" i="11"/>
  <c r="BB33" i="11" s="1"/>
  <c r="AS6" i="11"/>
  <c r="AZ6" i="11" s="1"/>
  <c r="X29" i="11"/>
  <c r="AC29" i="11"/>
  <c r="AC31" i="11"/>
  <c r="AS14" i="11"/>
  <c r="AT14" i="11" s="1"/>
  <c r="AS19" i="11"/>
  <c r="AZ19" i="11" s="1"/>
  <c r="AS22" i="11"/>
  <c r="AS11" i="11"/>
  <c r="AZ11" i="11" s="1"/>
  <c r="X31" i="11"/>
  <c r="AP20" i="11"/>
  <c r="BA25" i="11"/>
  <c r="AP4" i="11"/>
  <c r="AP16" i="11"/>
  <c r="BA16" i="11"/>
  <c r="AS23" i="11"/>
  <c r="BB23" i="11" s="1"/>
  <c r="AS16" i="11"/>
  <c r="AZ16" i="11" s="1"/>
  <c r="AS31" i="11"/>
  <c r="BB31" i="11" s="1"/>
  <c r="AS9" i="11"/>
  <c r="AZ9" i="11" s="1"/>
  <c r="AS3" i="11"/>
  <c r="AZ3" i="11" s="1"/>
  <c r="AS24" i="11"/>
  <c r="BB24" i="11" s="1"/>
  <c r="AS15" i="11"/>
  <c r="AZ15" i="11" s="1"/>
  <c r="AS18" i="11"/>
  <c r="BB18" i="11" s="1"/>
  <c r="AS27" i="11"/>
  <c r="BB27" i="11" s="1"/>
  <c r="AS30" i="11"/>
  <c r="AS8" i="11"/>
  <c r="BB8" i="11" s="1"/>
  <c r="AS5" i="11"/>
  <c r="AT5" i="11" s="1"/>
  <c r="AS20" i="11"/>
  <c r="AS17" i="11"/>
  <c r="BB17" i="11" s="1"/>
  <c r="AS29" i="11"/>
  <c r="AT29" i="11" s="1"/>
  <c r="AS32" i="11"/>
  <c r="BB32" i="11" s="1"/>
  <c r="AS25" i="11"/>
  <c r="AZ25" i="11" s="1"/>
  <c r="AS26" i="11"/>
  <c r="BB26" i="11" s="1"/>
  <c r="AS7" i="11"/>
  <c r="P30" i="10" l="1"/>
  <c r="AB30" i="10" s="1"/>
  <c r="I56" i="2"/>
  <c r="J56" i="2" s="1"/>
  <c r="I32" i="2"/>
  <c r="J32" i="2" s="1"/>
  <c r="I30" i="10"/>
  <c r="Z30" i="10" s="1"/>
  <c r="AP3" i="11"/>
  <c r="BA3" i="11"/>
  <c r="AW3" i="11"/>
  <c r="AP30" i="11"/>
  <c r="AW30" i="11"/>
  <c r="BA30" i="11"/>
  <c r="AP27" i="11"/>
  <c r="BA27" i="11"/>
  <c r="BA8" i="11"/>
  <c r="AP8" i="11"/>
  <c r="BB16" i="11"/>
  <c r="BB12" i="11"/>
  <c r="AW27" i="11"/>
  <c r="BB25" i="11"/>
  <c r="AT17" i="11"/>
  <c r="BB34" i="11"/>
  <c r="BB29" i="11"/>
  <c r="AW8" i="11"/>
  <c r="BA15" i="11"/>
  <c r="AP15" i="11"/>
  <c r="AZ26" i="11"/>
  <c r="AZ18" i="11"/>
  <c r="AW15" i="11"/>
  <c r="AT15" i="11"/>
  <c r="I38" i="2"/>
  <c r="J38" i="2" s="1"/>
  <c r="BB15" i="11"/>
  <c r="R30" i="10"/>
  <c r="AP31" i="11"/>
  <c r="AW31" i="11"/>
  <c r="BA31" i="11"/>
  <c r="BA10" i="11"/>
  <c r="AP10" i="11"/>
  <c r="BA22" i="11"/>
  <c r="AP22" i="11"/>
  <c r="AW7" i="11"/>
  <c r="BA7" i="11"/>
  <c r="AP7" i="11"/>
  <c r="AP18" i="11"/>
  <c r="BA18" i="11"/>
  <c r="AP13" i="11"/>
  <c r="BA13" i="11"/>
  <c r="H30" i="10"/>
  <c r="AW18" i="11"/>
  <c r="AT18" i="11"/>
  <c r="BB21" i="11"/>
  <c r="I31" i="2"/>
  <c r="J31" i="2" s="1"/>
  <c r="AT8" i="11"/>
  <c r="I14" i="2"/>
  <c r="J14" i="2" s="1"/>
  <c r="AZ32" i="11"/>
  <c r="AT10" i="11"/>
  <c r="I59" i="2"/>
  <c r="J59" i="2" s="1"/>
  <c r="I17" i="2"/>
  <c r="J17" i="2" s="1"/>
  <c r="BB6" i="11"/>
  <c r="AW10" i="11"/>
  <c r="I57" i="2"/>
  <c r="J57" i="2" s="1"/>
  <c r="I28" i="2"/>
  <c r="J28" i="2" s="1"/>
  <c r="BB11" i="11"/>
  <c r="AW22" i="11"/>
  <c r="AZ24" i="11"/>
  <c r="BB28" i="11"/>
  <c r="I33" i="2"/>
  <c r="J33" i="2" s="1"/>
  <c r="I27" i="2"/>
  <c r="J27" i="2" s="1"/>
  <c r="AT13" i="11"/>
  <c r="AW13" i="11"/>
  <c r="AP19" i="11"/>
  <c r="BA19" i="11"/>
  <c r="BA28" i="11"/>
  <c r="AP28" i="11"/>
  <c r="AT28" i="11"/>
  <c r="BA34" i="11"/>
  <c r="AT34" i="11"/>
  <c r="AP34" i="11"/>
  <c r="BA24" i="11"/>
  <c r="AP24" i="11"/>
  <c r="BA26" i="11"/>
  <c r="AT26" i="11"/>
  <c r="AW26" i="11"/>
  <c r="AP26" i="11"/>
  <c r="AP14" i="11"/>
  <c r="BA14" i="11"/>
  <c r="AP9" i="11"/>
  <c r="AT9" i="11"/>
  <c r="BA9" i="11"/>
  <c r="O30" i="10"/>
  <c r="AT16" i="11"/>
  <c r="BJ5" i="12"/>
  <c r="BB9" i="11"/>
  <c r="I49" i="2"/>
  <c r="J49" i="2" s="1"/>
  <c r="I21" i="2"/>
  <c r="J21" i="2" s="1"/>
  <c r="I15" i="2"/>
  <c r="J15" i="2" s="1"/>
  <c r="BB3" i="11"/>
  <c r="AT27" i="11"/>
  <c r="AZ23" i="11"/>
  <c r="BB14" i="11"/>
  <c r="I46" i="2"/>
  <c r="J46" i="2" s="1"/>
  <c r="I40" i="2"/>
  <c r="J40" i="2" s="1"/>
  <c r="I29" i="2"/>
  <c r="J29" i="2" s="1"/>
  <c r="I18" i="2"/>
  <c r="J18" i="2" s="1"/>
  <c r="K30" i="10"/>
  <c r="AC30" i="10" s="1"/>
  <c r="AW14" i="11"/>
  <c r="I58" i="2"/>
  <c r="J58" i="2" s="1"/>
  <c r="I41" i="2"/>
  <c r="J41" i="2" s="1"/>
  <c r="AZ27" i="11"/>
  <c r="AZ8" i="11"/>
  <c r="AW28" i="11"/>
  <c r="AW19" i="11"/>
  <c r="BB10" i="11"/>
  <c r="I19" i="2"/>
  <c r="J19" i="2" s="1"/>
  <c r="AW34" i="11"/>
  <c r="I47" i="2"/>
  <c r="J47" i="2" s="1"/>
  <c r="I30" i="2"/>
  <c r="J30" i="2" s="1"/>
  <c r="AZ29" i="11"/>
  <c r="AZ14" i="11"/>
  <c r="AZ13" i="11"/>
  <c r="I16" i="2"/>
  <c r="J16" i="2" s="1"/>
  <c r="T30" i="10"/>
  <c r="S30" i="10"/>
  <c r="AT24" i="11"/>
  <c r="I54" i="2"/>
  <c r="J54" i="2" s="1"/>
  <c r="I48" i="2"/>
  <c r="J48" i="2" s="1"/>
  <c r="I26" i="2"/>
  <c r="J26" i="2" s="1"/>
  <c r="I20" i="2"/>
  <c r="J20" i="2" s="1"/>
  <c r="W6" i="11"/>
  <c r="AW24" i="11"/>
  <c r="BA11" i="11"/>
  <c r="AP11" i="11"/>
  <c r="AY2" i="12"/>
  <c r="AW12" i="11"/>
  <c r="AT12" i="11"/>
  <c r="BA12" i="11"/>
  <c r="AP12" i="11"/>
  <c r="BG4" i="12"/>
  <c r="AP21" i="11"/>
  <c r="BA21" i="11"/>
  <c r="AW21" i="11"/>
  <c r="AT21" i="11"/>
  <c r="BA17" i="11"/>
  <c r="AP17" i="11"/>
  <c r="BH5" i="12"/>
  <c r="I55" i="2"/>
  <c r="J55" i="2" s="1"/>
  <c r="I39" i="2"/>
  <c r="J39" i="2" s="1"/>
  <c r="AT11" i="11"/>
  <c r="AW16" i="11"/>
  <c r="AT23" i="11"/>
  <c r="BA23" i="11"/>
  <c r="AP32" i="11"/>
  <c r="BA32" i="11"/>
  <c r="AW32" i="11"/>
  <c r="AP33" i="11"/>
  <c r="BA33" i="11"/>
  <c r="BB22" i="11"/>
  <c r="AZ22" i="11"/>
  <c r="AX2" i="12"/>
  <c r="AW6" i="11"/>
  <c r="BA6" i="11"/>
  <c r="AP6" i="11"/>
  <c r="AZ5" i="11"/>
  <c r="BB5" i="11"/>
  <c r="BA29" i="11"/>
  <c r="AP29" i="11"/>
  <c r="BB3" i="12"/>
  <c r="AW2" i="12"/>
  <c r="AT25" i="11"/>
  <c r="AP25" i="11"/>
  <c r="AZ31" i="11"/>
  <c r="AT31" i="11"/>
  <c r="AY4" i="11"/>
  <c r="AT22" i="11"/>
  <c r="AT4" i="11"/>
  <c r="AZ4" i="11"/>
  <c r="AW11" i="11"/>
  <c r="AT30" i="11"/>
  <c r="AZ30" i="11"/>
  <c r="BB30" i="11"/>
  <c r="AT7" i="11"/>
  <c r="AZ7" i="11"/>
  <c r="BB7" i="11"/>
  <c r="AZ33" i="11"/>
  <c r="AT33" i="11"/>
  <c r="BB20" i="11"/>
  <c r="AT20" i="11"/>
  <c r="AZ20" i="11"/>
  <c r="AW5" i="11"/>
  <c r="BA5" i="11"/>
  <c r="BJ4" i="12"/>
  <c r="AT6" i="11"/>
  <c r="BG5" i="12"/>
  <c r="BH4" i="12"/>
  <c r="AT3" i="11"/>
  <c r="AZ17" i="11"/>
  <c r="AZ10" i="11"/>
  <c r="AT19" i="11"/>
  <c r="BG7" i="12"/>
  <c r="AT32" i="11"/>
  <c r="BB19" i="11"/>
  <c r="AY3" i="11" l="1"/>
  <c r="BI4" i="12"/>
  <c r="BI7" i="12"/>
  <c r="BI5" i="12"/>
</calcChain>
</file>

<file path=xl/sharedStrings.xml><?xml version="1.0" encoding="utf-8"?>
<sst xmlns="http://schemas.openxmlformats.org/spreadsheetml/2006/main" count="2615" uniqueCount="788">
  <si>
    <t>Case Number</t>
  </si>
  <si>
    <t>Case vs. Control</t>
  </si>
  <si>
    <t>349058-15</t>
  </si>
  <si>
    <t>Control - Confirmed</t>
  </si>
  <si>
    <t>5952-15</t>
  </si>
  <si>
    <t>328466-15</t>
  </si>
  <si>
    <t>349056-15</t>
  </si>
  <si>
    <t>Case - Confirmed</t>
  </si>
  <si>
    <t>003912-16</t>
  </si>
  <si>
    <t>RF</t>
  </si>
  <si>
    <t>007555-16</t>
  </si>
  <si>
    <t>010835-16</t>
  </si>
  <si>
    <t>065569-16</t>
  </si>
  <si>
    <t>096547-16</t>
  </si>
  <si>
    <t>098742-16</t>
  </si>
  <si>
    <t>103807-16</t>
  </si>
  <si>
    <t>161316-16</t>
  </si>
  <si>
    <t>140429-16</t>
  </si>
  <si>
    <t>155945-16</t>
  </si>
  <si>
    <t>132546-16</t>
  </si>
  <si>
    <t>160327-16</t>
  </si>
  <si>
    <t>DICOM FILE</t>
  </si>
  <si>
    <t>VerifiedIntact</t>
  </si>
  <si>
    <t>003912-16-LF_lat-50um_DICOM</t>
  </si>
  <si>
    <t>003912-16-LF_med_50um_DICOM</t>
  </si>
  <si>
    <t>003912-16-RF-lat_50um_DICOM</t>
  </si>
  <si>
    <t>003912-16-RF-med_50um_DICOM</t>
  </si>
  <si>
    <t>007555-16-lf-lat-50um_DICOM</t>
  </si>
  <si>
    <t>007555-16-lf-med_50um_DICOM</t>
  </si>
  <si>
    <t>007555-16RF_lat_50um_DICOM</t>
  </si>
  <si>
    <t>007555-16RF_med_50um_DICOM</t>
  </si>
  <si>
    <t>010835-16-lf-lat-50um_DICOM</t>
  </si>
  <si>
    <t>010835-16-lf-med-50um_DICOM</t>
  </si>
  <si>
    <t>010835-16RF_lat_50um_DICOM</t>
  </si>
  <si>
    <t>010835_16RF_med_50um_DICOM</t>
  </si>
  <si>
    <t>065569-16_LF_lat_50um_DICOM</t>
  </si>
  <si>
    <t>065569-16_LF_med_50um_DICOM</t>
  </si>
  <si>
    <t>065569-16_RF_lat_50um_DICOM</t>
  </si>
  <si>
    <t>065569-16_RF_med_50um_DICOM</t>
  </si>
  <si>
    <t>096547-16-lf-lat_50um_DICOM</t>
  </si>
  <si>
    <t>096547-16-lf-med_50um_DICOM</t>
  </si>
  <si>
    <t>096547-16-rf-lat_50um_DICOM</t>
  </si>
  <si>
    <t>096547-16-rf-med-50um_DICOM</t>
  </si>
  <si>
    <t>103807-16_LF_lat_50um_DICOM</t>
  </si>
  <si>
    <t>103807-16_LF_med_50um_DICOM</t>
  </si>
  <si>
    <t>103807-16_RF_lat_50um_DICOM</t>
  </si>
  <si>
    <t>103807-16_RF_med_50um_DICOM</t>
  </si>
  <si>
    <t>132546-16_LF_lat_50um_DICOM</t>
  </si>
  <si>
    <t>132546-16_LF_med_50um_DICOM</t>
  </si>
  <si>
    <t>132546-16_RF_lat_50um_DICOM</t>
  </si>
  <si>
    <t>132546-16_RF_med_50um_DICOM</t>
  </si>
  <si>
    <t>140429-16_LF_lat_50um_DICOM</t>
  </si>
  <si>
    <t>140429-16_LF_med_50um_DICOM</t>
  </si>
  <si>
    <t>140429-16_RF_lat_50um_DICOM</t>
  </si>
  <si>
    <t>140429-16_RF_med_50um_DICOM</t>
  </si>
  <si>
    <t>155945-16_LF_lat_50um_DICOM</t>
  </si>
  <si>
    <t>155945-16_LF_med_50um_DICOM</t>
  </si>
  <si>
    <t>155945-16_RF_lat_50um_DICOM</t>
  </si>
  <si>
    <t>155945-16_RF_med_50um_DICOM</t>
  </si>
  <si>
    <t>160327-16_LF_lat_50um_DICOM</t>
  </si>
  <si>
    <t>160327-16_LF_med_50um_DICOM</t>
  </si>
  <si>
    <t>160327-16_RF_lat_50um_DICOM</t>
  </si>
  <si>
    <t>160327-16_RF_med_50um_DICOM</t>
  </si>
  <si>
    <t>161316-16_LF_lat_50um_DICOM</t>
  </si>
  <si>
    <t>161316-16_LF_med_50um_DICOM</t>
  </si>
  <si>
    <t>161316-16_RF_lat_50um_DICOM</t>
  </si>
  <si>
    <t>161316-16_RF_med_50um_DICOM</t>
  </si>
  <si>
    <t>328466-15-lf-lat_50um_DICOM</t>
  </si>
  <si>
    <t>328466-15-lf-med_50um_DICOM</t>
  </si>
  <si>
    <t>328466-15-rf-lat-50um_DICOM</t>
  </si>
  <si>
    <t>328466-15-rf-med-50um_DICOM</t>
  </si>
  <si>
    <t>349056-15-lf_lat_firsthalfslice_50um_DICOM</t>
  </si>
  <si>
    <t>349056-15-lf_med_secondhalfslice_50um_DICOM</t>
  </si>
  <si>
    <t>349056_15_RF_lat_50um_DICOM</t>
  </si>
  <si>
    <t>349056_15_RF_med50um_DICOM</t>
  </si>
  <si>
    <t>349058-15-LF-med_50um_DICOM</t>
  </si>
  <si>
    <t>349058-15-rf-lat-50um_DICOM</t>
  </si>
  <si>
    <t>349058-15-rf-med-50um_DICOM</t>
  </si>
  <si>
    <t>349058_15_LF_lat_50um_DICOM</t>
  </si>
  <si>
    <t>5952-15-RF-lat-50um_DICOM</t>
  </si>
  <si>
    <t>5952-15-RF-med_50um_DICOM</t>
  </si>
  <si>
    <t>98742-16_LF_lat_50um_DICOM</t>
  </si>
  <si>
    <t>98742-16_LF_med_50um_DICOM</t>
  </si>
  <si>
    <t>98742-16_RF_lat_50um_DICOM</t>
  </si>
  <si>
    <t>98742-16_RF_med_50um_DICOM</t>
  </si>
  <si>
    <t>StudyIntact</t>
  </si>
  <si>
    <t>DoNotUse</t>
  </si>
  <si>
    <t>Column1</t>
  </si>
  <si>
    <t>family</t>
  </si>
  <si>
    <t>image_biomarker</t>
  </si>
  <si>
    <t xml:space="preserve">Tag </t>
  </si>
  <si>
    <t>Morphology</t>
  </si>
  <si>
    <t>Volume (mesh-based)</t>
  </si>
  <si>
    <t>morph_volume</t>
  </si>
  <si>
    <t>Volume (counting)</t>
  </si>
  <si>
    <t>morph_vol_approx</t>
  </si>
  <si>
    <t>Surface area</t>
  </si>
  <si>
    <t>morph_area_mesh</t>
  </si>
  <si>
    <t>Surface to volume ratio</t>
  </si>
  <si>
    <t>morph_av</t>
  </si>
  <si>
    <t>Compactness 1</t>
  </si>
  <si>
    <t>morph_comp_1</t>
  </si>
  <si>
    <t>Compactness 2</t>
  </si>
  <si>
    <t>morph_comp_2</t>
  </si>
  <si>
    <t>Spherical disproportion</t>
  </si>
  <si>
    <t>morph_sph_dispr</t>
  </si>
  <si>
    <t>Sphericity</t>
  </si>
  <si>
    <t>morph_sphericity</t>
  </si>
  <si>
    <t>Asphericity</t>
  </si>
  <si>
    <t>morph_asphericity</t>
  </si>
  <si>
    <t>Centre of mass shift</t>
  </si>
  <si>
    <t>morph_com</t>
  </si>
  <si>
    <t>Maximum 3D diameter</t>
  </si>
  <si>
    <t>morph_diam</t>
  </si>
  <si>
    <t>Major axis length</t>
  </si>
  <si>
    <t>morph_pca_maj_axis</t>
  </si>
  <si>
    <t>Minor axis length</t>
  </si>
  <si>
    <t>morph_pca_min_axis</t>
  </si>
  <si>
    <t>Least axis length</t>
  </si>
  <si>
    <t>morph_pca_least_axis</t>
  </si>
  <si>
    <t>Elongation</t>
  </si>
  <si>
    <t>morph_pca_elongation</t>
  </si>
  <si>
    <t>Flatness</t>
  </si>
  <si>
    <t>morph_pca_flatness</t>
  </si>
  <si>
    <t>Volume density (AABB)</t>
  </si>
  <si>
    <t>morph_vol_dens_aabb</t>
  </si>
  <si>
    <t>Area density (AABB)</t>
  </si>
  <si>
    <t>morph_area_dens_aabb</t>
  </si>
  <si>
    <t>Volume density (OMBB)</t>
  </si>
  <si>
    <t>morph_vol_dens_ombb</t>
  </si>
  <si>
    <t>Area density (OMBB)</t>
  </si>
  <si>
    <t>morph_area_dens_ombb</t>
  </si>
  <si>
    <t>Volume density (AEE)</t>
  </si>
  <si>
    <t>morph_vol_dens_aee</t>
  </si>
  <si>
    <t>Area density (AEE)</t>
  </si>
  <si>
    <t>morph_area_dens_aee</t>
  </si>
  <si>
    <t>Volume density (MVEE)</t>
  </si>
  <si>
    <t>morph_vol_dens_mvee</t>
  </si>
  <si>
    <t>Area density (MVEE)</t>
  </si>
  <si>
    <t>morph_area_dens_mvee</t>
  </si>
  <si>
    <t>Volume density (convex hull)</t>
  </si>
  <si>
    <t>morph_vol_dens_conv_hull</t>
  </si>
  <si>
    <t>Area density (convex hull)</t>
  </si>
  <si>
    <t>morph_area_dens_conv_hull</t>
  </si>
  <si>
    <t>Integrated intensity</t>
  </si>
  <si>
    <t>morph_integ_int</t>
  </si>
  <si>
    <t>Moran's I index</t>
  </si>
  <si>
    <t>morph_moran_i</t>
  </si>
  <si>
    <t>Geary's C measure</t>
  </si>
  <si>
    <t>morph_geary_c</t>
  </si>
  <si>
    <t>Local intensity</t>
  </si>
  <si>
    <t>Local intensity peak</t>
  </si>
  <si>
    <t>loc_peak_loc</t>
  </si>
  <si>
    <t>Global intensity peak</t>
  </si>
  <si>
    <t>loc_peak_glob</t>
  </si>
  <si>
    <t>Statistics</t>
  </si>
  <si>
    <t>Mean</t>
  </si>
  <si>
    <t>stat_mean</t>
  </si>
  <si>
    <t>Variance</t>
  </si>
  <si>
    <t>stat_var</t>
  </si>
  <si>
    <t>Skewness</t>
  </si>
  <si>
    <t>stat_skew</t>
  </si>
  <si>
    <t>(Excess) kurtosis</t>
  </si>
  <si>
    <t>stat_kurt</t>
  </si>
  <si>
    <t>Median</t>
  </si>
  <si>
    <t>stat_median</t>
  </si>
  <si>
    <t>Minimum</t>
  </si>
  <si>
    <t>stat_min</t>
  </si>
  <si>
    <t>10th percentile</t>
  </si>
  <si>
    <t>stat_p10</t>
  </si>
  <si>
    <t>90th percentile</t>
  </si>
  <si>
    <t>stat_p90</t>
  </si>
  <si>
    <t>Maximum</t>
  </si>
  <si>
    <t>stat_max</t>
  </si>
  <si>
    <t>Interquartile range</t>
  </si>
  <si>
    <t>stat_iqr</t>
  </si>
  <si>
    <t>Range</t>
  </si>
  <si>
    <t>stat_range</t>
  </si>
  <si>
    <t>Mean absolute deviation</t>
  </si>
  <si>
    <t>stat_mad</t>
  </si>
  <si>
    <t>Robust mean absolute deviation</t>
  </si>
  <si>
    <t>stat_rmad</t>
  </si>
  <si>
    <t>Median absolute deviation</t>
  </si>
  <si>
    <t>stat_medad</t>
  </si>
  <si>
    <t>Coefficient of variation</t>
  </si>
  <si>
    <t>stat_cov</t>
  </si>
  <si>
    <t>Quartile coefficient of dispersion</t>
  </si>
  <si>
    <t>stat_qcod</t>
  </si>
  <si>
    <t>Energy</t>
  </si>
  <si>
    <t>stat_energy</t>
  </si>
  <si>
    <t>Root mean square</t>
  </si>
  <si>
    <t>stat_rms</t>
  </si>
  <si>
    <t>Intensity histogram</t>
  </si>
  <si>
    <t>ih_mean</t>
  </si>
  <si>
    <t>ih_var</t>
  </si>
  <si>
    <t>ih_skew</t>
  </si>
  <si>
    <t>Kurtosis</t>
  </si>
  <si>
    <t>ih_kurt</t>
  </si>
  <si>
    <t>ih_median</t>
  </si>
  <si>
    <t>ih_min</t>
  </si>
  <si>
    <t>ih_p10</t>
  </si>
  <si>
    <t>ih_p90</t>
  </si>
  <si>
    <t>ih_max</t>
  </si>
  <si>
    <t>Mode</t>
  </si>
  <si>
    <t>ih_mode</t>
  </si>
  <si>
    <t>ih_iqr</t>
  </si>
  <si>
    <t>ih_range</t>
  </si>
  <si>
    <t>ih_mad</t>
  </si>
  <si>
    <t>ih_rmad</t>
  </si>
  <si>
    <t>ih_medad</t>
  </si>
  <si>
    <t>ih_cov</t>
  </si>
  <si>
    <t>ih_qcod</t>
  </si>
  <si>
    <t>Entropy</t>
  </si>
  <si>
    <t>ih_entropy</t>
  </si>
  <si>
    <t>Uniformity</t>
  </si>
  <si>
    <t>ih_uniformity</t>
  </si>
  <si>
    <t>Maximum histogram gradient</t>
  </si>
  <si>
    <t>ih_max_grad</t>
  </si>
  <si>
    <t>Maximum gradient grey level</t>
  </si>
  <si>
    <t>ih_max_grad_g</t>
  </si>
  <si>
    <t>Minimum histogram gradient</t>
  </si>
  <si>
    <t>ih_min_grad</t>
  </si>
  <si>
    <t>Minimum gradient grey level</t>
  </si>
  <si>
    <t>ih_min_grad_g</t>
  </si>
  <si>
    <t>Intensity volume histogram</t>
  </si>
  <si>
    <t>Volume fraction at 10% intensity</t>
  </si>
  <si>
    <t>ivh_v10</t>
  </si>
  <si>
    <t>Volume fraction at 90% intensity</t>
  </si>
  <si>
    <t>ivh_v90</t>
  </si>
  <si>
    <t>Intensity at 10% volume</t>
  </si>
  <si>
    <t>ivh_i10</t>
  </si>
  <si>
    <t>Intensity at 90% volume</t>
  </si>
  <si>
    <t>ivh_i90</t>
  </si>
  <si>
    <t>Volume fraction difference between 10% and 90% intensity</t>
  </si>
  <si>
    <t>ivh_diff_v10_v90</t>
  </si>
  <si>
    <t>Intensity difference between 10% and 90% volume</t>
  </si>
  <si>
    <t>ivh_diff_i10_i90</t>
  </si>
  <si>
    <t>Area under the IVH curve</t>
  </si>
  <si>
    <t>ivh_auc</t>
  </si>
  <si>
    <t>Co-occurrence matrix (3D, averaged)</t>
  </si>
  <si>
    <t>Joint maximum</t>
  </si>
  <si>
    <t>cm_joint_max_3D_avg</t>
  </si>
  <si>
    <t>Joint average</t>
  </si>
  <si>
    <t>cm_joint_avg_3D_avg</t>
  </si>
  <si>
    <t>Joint variance</t>
  </si>
  <si>
    <t>cm_joint_var_3D_avg</t>
  </si>
  <si>
    <t>Joint entropy</t>
  </si>
  <si>
    <t>cm_joint_entr_3D_avg</t>
  </si>
  <si>
    <t>Difference average</t>
  </si>
  <si>
    <t>cm_diff_avg_3D_avg</t>
  </si>
  <si>
    <t>Difference variance</t>
  </si>
  <si>
    <t>cm_diff_var_3D_avg</t>
  </si>
  <si>
    <t>Difference entropy</t>
  </si>
  <si>
    <t>cm_diff_entr_3D_avg</t>
  </si>
  <si>
    <t>Sum average</t>
  </si>
  <si>
    <t>cm_sum_avg_3D_avg</t>
  </si>
  <si>
    <t>Sum variance</t>
  </si>
  <si>
    <t>cm_sum_var_3D_avg</t>
  </si>
  <si>
    <t>Sum entropy</t>
  </si>
  <si>
    <t>cm_sum_entr_3D_avg</t>
  </si>
  <si>
    <t>Angular second moment</t>
  </si>
  <si>
    <t>cm_energy_3D_avg</t>
  </si>
  <si>
    <t>Contrast</t>
  </si>
  <si>
    <t>cm_contrast_3D_avg</t>
  </si>
  <si>
    <t>Dissimilarity</t>
  </si>
  <si>
    <t>cm_dissimilarity_3D_avg</t>
  </si>
  <si>
    <t>Inverse difference</t>
  </si>
  <si>
    <t>cm_inv_diff_3D_avg</t>
  </si>
  <si>
    <t>Inverse difference normalised</t>
  </si>
  <si>
    <t>cm_inv_diff_norm_3D_avg</t>
  </si>
  <si>
    <t>Inverse difference moment</t>
  </si>
  <si>
    <t>cm_inv_diff_mom_3D_avg</t>
  </si>
  <si>
    <t>Inverse difference moment normalised</t>
  </si>
  <si>
    <t>cm_inv_diff_mom_norm_3D_avg</t>
  </si>
  <si>
    <t>Inverse variance</t>
  </si>
  <si>
    <t>cm_inv_var_3D_avg</t>
  </si>
  <si>
    <t>Correlation</t>
  </si>
  <si>
    <t>cm_corr_3D_avg</t>
  </si>
  <si>
    <t>Autocorrelation</t>
  </si>
  <si>
    <t>cm_auto_corr_3D_avg</t>
  </si>
  <si>
    <t>Cluster tendency</t>
  </si>
  <si>
    <t>cm_clust_tend_3D_avg</t>
  </si>
  <si>
    <t>Cluster shade</t>
  </si>
  <si>
    <t>cm_clust_shade_3D_avg</t>
  </si>
  <si>
    <t>Cluster prominence</t>
  </si>
  <si>
    <t>cm_clust_prom_3D_avg</t>
  </si>
  <si>
    <t>Information correlation 1</t>
  </si>
  <si>
    <t>cm_info_corr1_3D_avg</t>
  </si>
  <si>
    <t>Information correlation 2</t>
  </si>
  <si>
    <t>cm_info_corr2_3D_avg</t>
  </si>
  <si>
    <t>Co-occurrence matrix (3D, merged)</t>
  </si>
  <si>
    <t>cm_joint_max_3D_comb</t>
  </si>
  <si>
    <t>cm_joint_avg_3D_comb</t>
  </si>
  <si>
    <t>cm_joint_var_3D_comb</t>
  </si>
  <si>
    <t>cm_joint_entr_3D_comb</t>
  </si>
  <si>
    <t>cm_diff_avg_3D_comb</t>
  </si>
  <si>
    <t>cm_diff_var_3D_comb</t>
  </si>
  <si>
    <t>cm_diff_entr_3D_comb</t>
  </si>
  <si>
    <t>cm_sum_avg_3D_comb</t>
  </si>
  <si>
    <t>cm_sum_var_3D_comb</t>
  </si>
  <si>
    <t>cm_sum_entr_3D_comb</t>
  </si>
  <si>
    <t>cm_energy_3D_comb</t>
  </si>
  <si>
    <t>cm_contrast_3D_comb</t>
  </si>
  <si>
    <t>cm_dissimilarity_3D_comb</t>
  </si>
  <si>
    <t>cm_inv_diff_3D_comb</t>
  </si>
  <si>
    <t>cm_inv_diff_norm_3D_comb</t>
  </si>
  <si>
    <t>cm_inv_diff_mom_3D_comb</t>
  </si>
  <si>
    <t>cm_inv_diff_mom_norm_3D_comb</t>
  </si>
  <si>
    <t>cm_inv_var_3D_comb</t>
  </si>
  <si>
    <t>cm_corr_3D_comb</t>
  </si>
  <si>
    <t>cm_auto_corr_3D_comb</t>
  </si>
  <si>
    <t>cm_clust_tend_3D_comb</t>
  </si>
  <si>
    <t>cm_clust_shade_3D_comb</t>
  </si>
  <si>
    <t>cm_clust_prom_3D_comb</t>
  </si>
  <si>
    <t>cm_info_corr1_3D_comb</t>
  </si>
  <si>
    <t>cm_info_corr2_3D_comb</t>
  </si>
  <si>
    <t>Run length matrix (3D, averaged)</t>
  </si>
  <si>
    <t>Short runs emphasis</t>
  </si>
  <si>
    <t>rlm_sre_3D_avg</t>
  </si>
  <si>
    <t>Long runs emphasis</t>
  </si>
  <si>
    <t>rlm_lre_3D_avg</t>
  </si>
  <si>
    <t>Low grey level run emphasis</t>
  </si>
  <si>
    <t>rlm_lgre_3D_avg</t>
  </si>
  <si>
    <t>High grey level run emphasis</t>
  </si>
  <si>
    <t>rlm_hgre_3D_avg</t>
  </si>
  <si>
    <t>Short run low grey level emphasis</t>
  </si>
  <si>
    <t>rlm_srlge_3D_avg</t>
  </si>
  <si>
    <t>Short run high grey level emphasis</t>
  </si>
  <si>
    <t>rlm_srhge_3D_avg</t>
  </si>
  <si>
    <t>Long run low grey level emphasis</t>
  </si>
  <si>
    <t>rlm_lrlge_3D_avg</t>
  </si>
  <si>
    <t>Long run high grey level emphasis</t>
  </si>
  <si>
    <t>rlm_lrhge_3D_avg</t>
  </si>
  <si>
    <t>Grey level non-uniformity</t>
  </si>
  <si>
    <t>rlm_glnu_3D_avg</t>
  </si>
  <si>
    <t>Grey level non-uniformity normalised</t>
  </si>
  <si>
    <t>rlm_glnu_norm_3D_avg</t>
  </si>
  <si>
    <t>Run length non-uniformity</t>
  </si>
  <si>
    <t>rlm_rlnu_3D_avg</t>
  </si>
  <si>
    <t>Run length non-uniformity normalised</t>
  </si>
  <si>
    <t>rlm_rlnu_norm_3D_avg</t>
  </si>
  <si>
    <t>Run percentage</t>
  </si>
  <si>
    <t>rlm_r_perc_3D_avg</t>
  </si>
  <si>
    <t>Grey level variance</t>
  </si>
  <si>
    <t>rlm_gl_var_3D_avg</t>
  </si>
  <si>
    <t>Run length variance</t>
  </si>
  <si>
    <t>rlm_rl_var_3D_avg</t>
  </si>
  <si>
    <t>Run entropy</t>
  </si>
  <si>
    <t>rlm_rl_entr_3D_avg</t>
  </si>
  <si>
    <t>Run length matrix (3D, merged)</t>
  </si>
  <si>
    <t>rlm_sre_3D_comb</t>
  </si>
  <si>
    <t>rlm_lre_3D_comb</t>
  </si>
  <si>
    <t>rlm_lgre_3D_comb</t>
  </si>
  <si>
    <t>rlm_hgre_3D_comb</t>
  </si>
  <si>
    <t>rlm_srlge_3D_comb</t>
  </si>
  <si>
    <t>rlm_srhge_3D_comb</t>
  </si>
  <si>
    <t>rlm_lrlge_3D_comb</t>
  </si>
  <si>
    <t>rlm_lrhge_3D_comb</t>
  </si>
  <si>
    <t>rlm_glnu_3D_comb</t>
  </si>
  <si>
    <t>rlm_glnu_norm_3D_comb</t>
  </si>
  <si>
    <t>rlm_rlnu_3D_comb</t>
  </si>
  <si>
    <t>rlm_rlnu_norm_3D_comb</t>
  </si>
  <si>
    <t>rlm_r_perc_3D_comb</t>
  </si>
  <si>
    <t>rlm_gl_var_3D_comb</t>
  </si>
  <si>
    <t>rlm_rl_var_3D_comb</t>
  </si>
  <si>
    <t>rlm_rl_entr_3D_comb</t>
  </si>
  <si>
    <t>Size zone matrix (3D)</t>
  </si>
  <si>
    <t>Small zone emphasis</t>
  </si>
  <si>
    <t>szm_sze_3D</t>
  </si>
  <si>
    <t>Large zone emphasis</t>
  </si>
  <si>
    <t>szm_lze_3D</t>
  </si>
  <si>
    <t>Low grey level emphasis</t>
  </si>
  <si>
    <t>szm_lgze_3D</t>
  </si>
  <si>
    <t>High grey level emphasis</t>
  </si>
  <si>
    <t>szm_hgze_3D</t>
  </si>
  <si>
    <t>Small zone low grey level emphasis</t>
  </si>
  <si>
    <t>szm_szlge_3D</t>
  </si>
  <si>
    <t>Small zone high grey level emphasis</t>
  </si>
  <si>
    <t>szm_szhge_3D</t>
  </si>
  <si>
    <t>Large zone low grey level emphasis</t>
  </si>
  <si>
    <t>szm_lzlge_3D</t>
  </si>
  <si>
    <t>Large zone high grey level emphasis</t>
  </si>
  <si>
    <t>szm_lzhge_3D</t>
  </si>
  <si>
    <t>szm_glnu_3D</t>
  </si>
  <si>
    <t>Grey level non uniformity normalised</t>
  </si>
  <si>
    <t>szm_glnu_norm_3D</t>
  </si>
  <si>
    <t>Zone size non-uniformity</t>
  </si>
  <si>
    <t>szm_zsnu_3D</t>
  </si>
  <si>
    <t>Zone size non-uniformity normalised</t>
  </si>
  <si>
    <t>szm_zsnu_norm_3D</t>
  </si>
  <si>
    <t>Zone percentage</t>
  </si>
  <si>
    <t>szm_z_perc_3D</t>
  </si>
  <si>
    <t>szm_gl_var_3D</t>
  </si>
  <si>
    <t>Zone size variance</t>
  </si>
  <si>
    <t>szm_zs_var_3D</t>
  </si>
  <si>
    <t>Zone size entropy</t>
  </si>
  <si>
    <t>szm_zs_entr_3D</t>
  </si>
  <si>
    <t>Distance zone matrix (3D)</t>
  </si>
  <si>
    <t>Small distance emphasis</t>
  </si>
  <si>
    <t>dzm_sde_3D</t>
  </si>
  <si>
    <t>Large distance emphasis</t>
  </si>
  <si>
    <t>dzm_lde_3D</t>
  </si>
  <si>
    <t>dzm_lgze_3D</t>
  </si>
  <si>
    <t>dzm_hgze_3D</t>
  </si>
  <si>
    <t>Small distance low grey level emphasis</t>
  </si>
  <si>
    <t>dzm_sdlge_3D</t>
  </si>
  <si>
    <t>Small distance high grey level emphasis</t>
  </si>
  <si>
    <t>dzm_sdhge_3D</t>
  </si>
  <si>
    <t>Large distance low grey level emphasis</t>
  </si>
  <si>
    <t>dzm_ldlge_3D</t>
  </si>
  <si>
    <t>Large distance high grey level emphasis</t>
  </si>
  <si>
    <t>dzm_ldhge_3D</t>
  </si>
  <si>
    <t>dzm_glnu_3D</t>
  </si>
  <si>
    <t>dzm_glnu_norm_3D</t>
  </si>
  <si>
    <t>Zone distance non-uniformity</t>
  </si>
  <si>
    <t>dzm_zdnu_3D</t>
  </si>
  <si>
    <t>Zone distance non-uniformity normalised</t>
  </si>
  <si>
    <t>dzm_zdnu_norm_3D</t>
  </si>
  <si>
    <t>dzm_z_perc_3D</t>
  </si>
  <si>
    <t>dzm_gl_var_3D</t>
  </si>
  <si>
    <t>Zone distance variance</t>
  </si>
  <si>
    <t>dzm_zd_var_3D</t>
  </si>
  <si>
    <t>Zone distance entropy</t>
  </si>
  <si>
    <t>dzm_zd_entr_3D</t>
  </si>
  <si>
    <t>Neighbourhood grey tone difference matrix (3D)</t>
  </si>
  <si>
    <t>Coarseness</t>
  </si>
  <si>
    <t>ngt_coarseness_3D</t>
  </si>
  <si>
    <t>ngt_contrast_3D</t>
  </si>
  <si>
    <t>Busyness</t>
  </si>
  <si>
    <t>ngt_busyness_3D</t>
  </si>
  <si>
    <t>Complexity</t>
  </si>
  <si>
    <t>ngt_complexity_3D</t>
  </si>
  <si>
    <t>Strength</t>
  </si>
  <si>
    <t>ngt_strength_3D</t>
  </si>
  <si>
    <t>Neighbouring grey level dependence matrix (3D)</t>
  </si>
  <si>
    <t>Low dependence emphasis</t>
  </si>
  <si>
    <t>ngl_lde_3D</t>
  </si>
  <si>
    <t>High dependence emphasis</t>
  </si>
  <si>
    <t>ngl_hde_3D</t>
  </si>
  <si>
    <t>Low grey level count emphasis</t>
  </si>
  <si>
    <t>ngl_lgce_3D</t>
  </si>
  <si>
    <t>High grey level count emphasis</t>
  </si>
  <si>
    <t>ngl_hgce_3D</t>
  </si>
  <si>
    <t>Low dependence low grey level emphasis</t>
  </si>
  <si>
    <t>ngl_ldlge_3D</t>
  </si>
  <si>
    <t>Low dependence high grey level emphasis</t>
  </si>
  <si>
    <t>ngl_ldhge_3D</t>
  </si>
  <si>
    <t>High dependence low grey level emphasis</t>
  </si>
  <si>
    <t>ngl_hdlge_3D</t>
  </si>
  <si>
    <t>High dependence high grey level emphasis</t>
  </si>
  <si>
    <t>ngl_hdhge_3D</t>
  </si>
  <si>
    <t>ngl_glnu_3D</t>
  </si>
  <si>
    <t>ngl_glnu_norm_3D</t>
  </si>
  <si>
    <t>Dependence count non-uniformity</t>
  </si>
  <si>
    <t>ngl_dcnu_3D</t>
  </si>
  <si>
    <t>Dependence count non-uniformity normalised</t>
  </si>
  <si>
    <t>ngl_dcnu_norm_3D</t>
  </si>
  <si>
    <t>Dependence count percentage</t>
  </si>
  <si>
    <t>ngl_dc_perc_3D</t>
  </si>
  <si>
    <t>ngl_gl_var_3D</t>
  </si>
  <si>
    <t>Dependence count variance</t>
  </si>
  <si>
    <t>ngl_dc_var_3D</t>
  </si>
  <si>
    <t>Dependence count entropy</t>
  </si>
  <si>
    <t>ngl_dc_entr_3D</t>
  </si>
  <si>
    <t>Dependence count energy</t>
  </si>
  <si>
    <t>ngl_dc_energy_3D</t>
  </si>
  <si>
    <t>Standard units</t>
  </si>
  <si>
    <t>mm3</t>
  </si>
  <si>
    <t>mm2</t>
  </si>
  <si>
    <t>m</t>
  </si>
  <si>
    <t>FBS</t>
  </si>
  <si>
    <t>NaN</t>
  </si>
  <si>
    <t>%% Radiomics Framework Settings</t>
  </si>
  <si>
    <t>                            </t>
  </si>
  <si>
    <t xml:space="preserve">DiscType    </t>
  </si>
  <si>
    <t xml:space="preserve">BinSize </t>
  </si>
  <si>
    <t xml:space="preserve">isotVoxSize </t>
  </si>
  <si>
    <t xml:space="preserve">isotVoxSize2D </t>
  </si>
  <si>
    <t xml:space="preserve">DataType    </t>
  </si>
  <si>
    <t xml:space="preserve">VoxInterp   </t>
  </si>
  <si>
    <t xml:space="preserve">ROIInterp   </t>
  </si>
  <si>
    <t xml:space="preserve">isScale     </t>
  </si>
  <si>
    <t xml:space="preserve">isGLround   </t>
  </si>
  <si>
    <t xml:space="preserve">isReSegRng  </t>
  </si>
  <si>
    <t xml:space="preserve">isOutliers  </t>
  </si>
  <si>
    <t xml:space="preserve">isQuntzStat </t>
  </si>
  <si>
    <t xml:space="preserve">isIsot2D    </t>
  </si>
  <si>
    <t xml:space="preserve">ReSegIntrvl </t>
  </si>
  <si>
    <t xml:space="preserve">ROI_PV      </t>
  </si>
  <si>
    <t xml:space="preserve">IVH_Type    </t>
  </si>
  <si>
    <t>IVH_DiscCont</t>
  </si>
  <si>
    <t xml:space="preserve">IVH_binSize </t>
  </si>
  <si>
    <t xml:space="preserve">ROIsPerImg  </t>
  </si>
  <si>
    <t xml:space="preserve">isROIsCombined </t>
  </si>
  <si>
    <t xml:space="preserve">Feats2out   </t>
  </si>
  <si>
    <t xml:space="preserve">ImgFileName </t>
  </si>
  <si>
    <t xml:space="preserve">ROIFileName </t>
  </si>
  <si>
    <t xml:space="preserve">ifSave      </t>
  </si>
  <si>
    <t xml:space="preserve">qntz        </t>
  </si>
  <si>
    <t xml:space="preserve"> 'FBN'</t>
  </si>
  <si>
    <t xml:space="preserve"> 'CT'</t>
  </si>
  <si>
    <t xml:space="preserve"> 'linear'</t>
  </si>
  <si>
    <t xml:space="preserve"> [0 4000]</t>
  </si>
  <si>
    <t xml:space="preserve"> 'imgs'</t>
  </si>
  <si>
    <t xml:space="preserve"> 'contours'</t>
  </si>
  <si>
    <t xml:space="preserve"> 'Uniform'</t>
  </si>
  <si>
    <t xml:space="preserve"> [2000 4000]</t>
  </si>
  <si>
    <t>FBN</t>
  </si>
  <si>
    <t>CT</t>
  </si>
  <si>
    <t>linear</t>
  </si>
  <si>
    <t>0-4000</t>
  </si>
  <si>
    <t>imgs</t>
  </si>
  <si>
    <t>contours</t>
  </si>
  <si>
    <t>Uniform</t>
  </si>
  <si>
    <t>1000-4000</t>
  </si>
  <si>
    <t>ControlIntact</t>
  </si>
  <si>
    <t>Study</t>
  </si>
  <si>
    <t>Control</t>
  </si>
  <si>
    <t>FinalStudy</t>
  </si>
  <si>
    <t>FinalControl</t>
  </si>
  <si>
    <t>[2000 4000]</t>
  </si>
  <si>
    <t>Features Classes</t>
  </si>
  <si>
    <t>Interpolation</t>
  </si>
  <si>
    <r>
      <t>-</t>
    </r>
    <r>
      <rPr>
        <sz val="7"/>
        <color indexed="8"/>
        <rFont val="Times New Roman"/>
        <family val="1"/>
      </rPr>
      <t xml:space="preserve">       </t>
    </r>
    <r>
      <rPr>
        <sz val="12"/>
        <color indexed="8"/>
        <rFont val="Calibri"/>
        <family val="2"/>
      </rPr>
      <t>Dimensions</t>
    </r>
  </si>
  <si>
    <r>
      <t>-</t>
    </r>
    <r>
      <rPr>
        <sz val="7"/>
        <color indexed="8"/>
        <rFont val="Times New Roman"/>
        <family val="1"/>
      </rPr>
      <t xml:space="preserve">       </t>
    </r>
    <r>
      <rPr>
        <sz val="12"/>
        <color indexed="8"/>
        <rFont val="Calibri"/>
        <family val="2"/>
      </rPr>
      <t>Settings</t>
    </r>
  </si>
  <si>
    <r>
      <t>-</t>
    </r>
    <r>
      <rPr>
        <sz val="7"/>
        <color indexed="8"/>
        <rFont val="Times New Roman"/>
        <family val="1"/>
      </rPr>
      <t xml:space="preserve">       </t>
    </r>
    <r>
      <rPr>
        <sz val="12"/>
        <color indexed="8"/>
        <rFont val="Times New Roman"/>
        <family val="1"/>
      </rPr>
      <t>Grey level rounding</t>
    </r>
  </si>
  <si>
    <r>
      <t>-</t>
    </r>
    <r>
      <rPr>
        <sz val="7"/>
        <color indexed="8"/>
        <rFont val="Times New Roman"/>
        <family val="1"/>
      </rPr>
      <t xml:space="preserve">       </t>
    </r>
    <r>
      <rPr>
        <sz val="12"/>
        <color indexed="8"/>
        <rFont val="Times New Roman"/>
        <family val="1"/>
      </rPr>
      <t>ROI interp. method</t>
    </r>
  </si>
  <si>
    <t>Resegmentation Range</t>
  </si>
  <si>
    <t>Discretization Method</t>
  </si>
  <si>
    <t>Resgmentation Resolution [mm]</t>
  </si>
  <si>
    <t>Settings [HU or # bins]</t>
  </si>
  <si>
    <t>FinalControlSUB</t>
  </si>
  <si>
    <t>Resolutions</t>
  </si>
  <si>
    <t>Simulated</t>
  </si>
  <si>
    <t>Volume ScaleFactor</t>
  </si>
  <si>
    <t>FX/SAMC pair</t>
  </si>
  <si>
    <t>Bone Volume Fraction (BV/TV, %)</t>
  </si>
  <si>
    <t>Bone Volume (pixels)</t>
  </si>
  <si>
    <t>Tissue Volume (pixels)</t>
  </si>
  <si>
    <t>Bone Volume (cm3)</t>
  </si>
  <si>
    <t>Tissue Volume (cm3)</t>
  </si>
  <si>
    <t>'003912-16-LF_lat-50um_DICOM_Processed'</t>
  </si>
  <si>
    <t>'003912-16-LF_med_50um_DICOM_Processed'</t>
  </si>
  <si>
    <t>'003912-16-RF-lat_50um_DICOM_Processed'</t>
  </si>
  <si>
    <t>'003912-16-RF-med_50um_DICOM_Processed'</t>
  </si>
  <si>
    <t>005952-15-RF-lat-50um_DICOM_Processed'</t>
  </si>
  <si>
    <t>00'5952-15-RF-med_50um_DICOM_Processed'</t>
  </si>
  <si>
    <t>[]</t>
  </si>
  <si>
    <t>'007555-16-lf-lat-50um_DICOM_Processed'</t>
  </si>
  <si>
    <t>'007555-16-lf-med_50um_DICOM_Processed'</t>
  </si>
  <si>
    <t>'007555-16RF_lat_50um_DICOM_Processed'</t>
  </si>
  <si>
    <t>'007555-16RF_med_50um_DICOM_Processed'</t>
  </si>
  <si>
    <t>'010835-16-lf-lat-50um_DICOM_Processed'</t>
  </si>
  <si>
    <t>'010835-16-lf-med-50um_DICOM_Processed'</t>
  </si>
  <si>
    <t>'010835-16RF_lat_50um_DICOM_Processed'</t>
  </si>
  <si>
    <t>'010835_16RF_med_50um_DICOM_Processed'</t>
  </si>
  <si>
    <t>'065569-16_LF_lat_50um_DICOM_Processed'</t>
  </si>
  <si>
    <t>'065569-16_LF_med_50um_DICOM_Processed'</t>
  </si>
  <si>
    <t>'065569-16_RF_lat_50um_DICOM_Processed'</t>
  </si>
  <si>
    <t>'065569-16_RF_med_50um_DICOM_Processed'</t>
  </si>
  <si>
    <t>'096547-16-lf-lat_50um_DICOM_Processed'</t>
  </si>
  <si>
    <t>'096547-16-lf-med_50um_DICOM_Processed'</t>
  </si>
  <si>
    <t>'096547-16-rf-lat_50um_DICOM_Processed'</t>
  </si>
  <si>
    <t>'096547-16-rf-med-50um_DICOM_Processed'</t>
  </si>
  <si>
    <t>098742-16_LF_lat_50um_DICOM_Processed'</t>
  </si>
  <si>
    <t>098742-16_LF_med_50um_DICOM_Processed'</t>
  </si>
  <si>
    <t>098742-16_RF_lat_50um_DICOM_Processed'</t>
  </si>
  <si>
    <t>098742-16_RF_med_50um_DICOM_Processed'</t>
  </si>
  <si>
    <t>'103807-16_LF_lat_50um_DICOM_Processed'</t>
  </si>
  <si>
    <t>'103807-16_LF_med_50um_DICOM_Processed'</t>
  </si>
  <si>
    <t>'103807-16_RF_lat_50um_DICOM_Processed'</t>
  </si>
  <si>
    <t>'103807-16_RF_med_50um_DICOM_Processed'</t>
  </si>
  <si>
    <t>'132546-16_LF_lat_50um_DICOM_Processed'</t>
  </si>
  <si>
    <t>'132546-16_LF_med_50um_DICOM_Processed'</t>
  </si>
  <si>
    <t>'132546-16_RF_lat_50um_DICOM_Processed'</t>
  </si>
  <si>
    <t>'132546-16_RF_med_50um_DICOM_Processed'</t>
  </si>
  <si>
    <t>'140429-16_LF_lat_50um_DICOM_Processed'</t>
  </si>
  <si>
    <t>'140429-16_LF_med_50um_DICOM_Processed'</t>
  </si>
  <si>
    <t>'140429-16_RF_lat_50um_DICOM_Processed'</t>
  </si>
  <si>
    <t>'140429-16_RF_med_50um_DICOM_Processed'</t>
  </si>
  <si>
    <t>'155945-16_LF_lat_50um_DICOM_Processed'</t>
  </si>
  <si>
    <t>'155945-16_LF_med_50um_DICOM_Processed'</t>
  </si>
  <si>
    <t>'155945-16_RF_lat_50um_DICOM_Processed'</t>
  </si>
  <si>
    <t>'155945-16_RF_med_50um_DICOM_Processed'</t>
  </si>
  <si>
    <t>'160327-16_LF_lat_50um_DICOM_Processed'</t>
  </si>
  <si>
    <t>'160327-16_LF_med_50um_DICOM_Processed'</t>
  </si>
  <si>
    <t>'160327-16_RF_lat_50um_DICOM_Processed'</t>
  </si>
  <si>
    <t>'160327-16_RF_med_50um_DICOM_Processed'</t>
  </si>
  <si>
    <t>'161316-16_LF_lat_50um_DICOM_Processed'</t>
  </si>
  <si>
    <t>'161316-16_LF_med_50um_DICOM_Processed'</t>
  </si>
  <si>
    <t>'161316-16_RF_lat_50um_DICOM_Processed'</t>
  </si>
  <si>
    <t>'161316-16_RF_med_50um_DICOM_Processed'</t>
  </si>
  <si>
    <t>'328466-15-lf-lat_50um_DICOM_Processed'</t>
  </si>
  <si>
    <t>'328466-15-lf-med_50um_DICOM_Processed'</t>
  </si>
  <si>
    <t>'328466-15-rf-lat-50um_DICOM_Processed'</t>
  </si>
  <si>
    <t>'328466-15-rf-med-50um_DICOM_Processed'</t>
  </si>
  <si>
    <t>'349056-15-lf_firsthalfslice_50um_DICOM_Processed'</t>
  </si>
  <si>
    <t>'349056-15-lf_secondhalfslice_50um_DICOM_Processed'</t>
  </si>
  <si>
    <t>'349056_15_RF_lat_50um_DICOM_Processed'</t>
  </si>
  <si>
    <t>'349056_15_RF_med 50um_DICOM_Processed'</t>
  </si>
  <si>
    <t>'349058-15-LF-med_50um_DICOM_Processed'</t>
  </si>
  <si>
    <t>'349058-15-rf-lat-50um_DICOM_Processed'</t>
  </si>
  <si>
    <t>'349058-15-rf-med-50um_DICOM_Processed'</t>
  </si>
  <si>
    <t>'349058_15_LF_lat_50um_DICOM_Processed'</t>
  </si>
  <si>
    <t>BV/TV</t>
  </si>
  <si>
    <t>pixels</t>
  </si>
  <si>
    <t>cm3</t>
  </si>
  <si>
    <t>FX</t>
  </si>
  <si>
    <t>FXCL</t>
  </si>
  <si>
    <t>SAMC</t>
  </si>
  <si>
    <t>CONTROL</t>
  </si>
  <si>
    <t>STUDY</t>
  </si>
  <si>
    <t>ActualRes</t>
  </si>
  <si>
    <t>Sim'd Res</t>
  </si>
  <si>
    <t>CORRECTED BIN SIZES</t>
  </si>
  <si>
    <t>% Diff</t>
  </si>
  <si>
    <t>RadVol(highres)</t>
  </si>
  <si>
    <t>MESH</t>
  </si>
  <si>
    <t>VOXEL COUNT</t>
  </si>
  <si>
    <t>CRES</t>
  </si>
  <si>
    <t>RAD</t>
  </si>
  <si>
    <t>AVE</t>
  </si>
  <si>
    <t>STD</t>
  </si>
  <si>
    <t>CRES -ST</t>
  </si>
  <si>
    <t>CRES-CON</t>
  </si>
  <si>
    <t>RAD-ST</t>
  </si>
  <si>
    <t>RAD-CON</t>
  </si>
  <si>
    <t>Jons</t>
  </si>
  <si>
    <t>% difference=&gt;</t>
  </si>
  <si>
    <t>Auto</t>
  </si>
  <si>
    <t>Group</t>
  </si>
  <si>
    <t>Specimen</t>
  </si>
  <si>
    <t>Limb</t>
  </si>
  <si>
    <t>Med/Lat</t>
  </si>
  <si>
    <t>'Bone (Folder)'</t>
  </si>
  <si>
    <t>'Width (med to lat)'</t>
  </si>
  <si>
    <t>'Depth (subchondral to flexor)'</t>
  </si>
  <si>
    <t>'Height (apical to basilar)'</t>
  </si>
  <si>
    <t>'Y for I (Moment of Inertia)'</t>
  </si>
  <si>
    <t>depth / width</t>
  </si>
  <si>
    <t>height / depth</t>
  </si>
  <si>
    <t>height / width</t>
  </si>
  <si>
    <t>Y / depth</t>
  </si>
  <si>
    <t>3912-16</t>
  </si>
  <si>
    <t xml:space="preserve">lf </t>
  </si>
  <si>
    <t>lat</t>
  </si>
  <si>
    <t xml:space="preserve">RF </t>
  </si>
  <si>
    <t xml:space="preserve">lat </t>
  </si>
  <si>
    <t>'5952-15-RF-lat-50um_DICOM_Processed'</t>
  </si>
  <si>
    <t>med</t>
  </si>
  <si>
    <t>'5952-15-RF-med_50um_DICOM_Processed'</t>
  </si>
  <si>
    <t>96547-16</t>
  </si>
  <si>
    <t>7555-16</t>
  </si>
  <si>
    <t>rf</t>
  </si>
  <si>
    <t>349058-16</t>
  </si>
  <si>
    <t xml:space="preserve">rf </t>
  </si>
  <si>
    <t>10835-16</t>
  </si>
  <si>
    <t>349056-16</t>
  </si>
  <si>
    <t>'349056-15-lf_lat_firsthalfslice_50um_DICOM_Processed'</t>
  </si>
  <si>
    <t>'349056-15-lf_med_secondhalfslice_50um_DICOM_Processed'</t>
  </si>
  <si>
    <t>065569-17</t>
  </si>
  <si>
    <t>'98742-16_LF_lat_50um_DICOM_Processed'</t>
  </si>
  <si>
    <t>065569-18</t>
  </si>
  <si>
    <t>098742-17</t>
  </si>
  <si>
    <t>'98742-16_LF_med_50um_DICOM_Processed'</t>
  </si>
  <si>
    <t>065569-19</t>
  </si>
  <si>
    <t>098742-18</t>
  </si>
  <si>
    <t>'98742-16_RF_lat_50um_DICOM_Processed'</t>
  </si>
  <si>
    <t>098742-19</t>
  </si>
  <si>
    <t>'98742-16_RF_med_50um_DICOM_Processed'</t>
  </si>
  <si>
    <t>132546-17</t>
  </si>
  <si>
    <t>132546-18</t>
  </si>
  <si>
    <t>103807-17</t>
  </si>
  <si>
    <t>132546-19</t>
  </si>
  <si>
    <t>103807-18</t>
  </si>
  <si>
    <t>103807-19</t>
  </si>
  <si>
    <t>140429-17</t>
  </si>
  <si>
    <t>140429-18</t>
  </si>
  <si>
    <t>155945-17</t>
  </si>
  <si>
    <t>140429-19</t>
  </si>
  <si>
    <t>155945-18</t>
  </si>
  <si>
    <t>155945-19</t>
  </si>
  <si>
    <t>160327-17</t>
  </si>
  <si>
    <t>160327-18</t>
  </si>
  <si>
    <t>161316-17</t>
  </si>
  <si>
    <t>160327-19</t>
  </si>
  <si>
    <t>161316-18</t>
  </si>
  <si>
    <t>161316-19</t>
  </si>
  <si>
    <t>Least Axis Raw</t>
  </si>
  <si>
    <t>Major</t>
  </si>
  <si>
    <t>Minor</t>
  </si>
  <si>
    <t>minor</t>
  </si>
  <si>
    <t>Least</t>
  </si>
  <si>
    <t>least</t>
  </si>
  <si>
    <t>Correl=&gt;</t>
  </si>
  <si>
    <t>AUTO</t>
  </si>
  <si>
    <t>VoxelCount</t>
  </si>
  <si>
    <t>Original Cresswell Data</t>
  </si>
  <si>
    <t>RadiomicsSimulated</t>
  </si>
  <si>
    <t>Correction Factor</t>
  </si>
  <si>
    <t>Radiomics Calculation of Volume</t>
  </si>
  <si>
    <t>Cresswell BV</t>
  </si>
  <si>
    <t>Cresswell TV</t>
  </si>
  <si>
    <t>Radiomics (vol)</t>
  </si>
  <si>
    <t>Cresswell (vol)</t>
  </si>
  <si>
    <t>RECHECK WITH DIFFERENT AUTO SEGMENTATION</t>
  </si>
  <si>
    <t>Ave Error=&gt;</t>
  </si>
  <si>
    <t>(Highly correlated)</t>
  </si>
  <si>
    <t>YET ANOTHER AUTO SEGMENTATION METHOD!</t>
  </si>
  <si>
    <t>Feature</t>
  </si>
  <si>
    <t>Cresswell Data</t>
  </si>
  <si>
    <t>Radiomics Data</t>
  </si>
  <si>
    <t>Study ONLY</t>
  </si>
  <si>
    <t>Contorl ONLY</t>
  </si>
  <si>
    <t>Cresswell</t>
  </si>
  <si>
    <t>Radiomics</t>
  </si>
  <si>
    <t>Study or Control dataset</t>
  </si>
  <si>
    <t>005952-15</t>
  </si>
  <si>
    <t>TV</t>
  </si>
  <si>
    <t>BVF</t>
  </si>
  <si>
    <t>005952-15-RF-lat-50um_DICOM</t>
  </si>
  <si>
    <t>005952-15-RF-med_50um_DICOM</t>
  </si>
  <si>
    <t>098742-16_LF_lat_50um_DICOM</t>
  </si>
  <si>
    <t>098742-16_LF_med_50um_DICOM</t>
  </si>
  <si>
    <t>098742-16_RF_lat_50um_DICOM</t>
  </si>
  <si>
    <t>098742-16_RF_med_50um_DICOM</t>
  </si>
  <si>
    <t>'003912-16-LF_lat-50um_DICOM'</t>
  </si>
  <si>
    <t>'003912-16-LF_med_50um_DICOM'</t>
  </si>
  <si>
    <t>'003912-16-RF-lat_50um_DICOM'</t>
  </si>
  <si>
    <t>'003912-16-RF-med_50um_DICOM'</t>
  </si>
  <si>
    <t>'007555-16-lf-lat-50um_DICOM'</t>
  </si>
  <si>
    <t>'007555-16-lf-med_50um_DICOM'</t>
  </si>
  <si>
    <t>'007555-16RF_lat_50um_DICOM'</t>
  </si>
  <si>
    <t>'007555-16RF_med_50um_DICOM'</t>
  </si>
  <si>
    <t>'010835-16-lf-lat-50um_DICOM'</t>
  </si>
  <si>
    <t>'010835-16-lf-med-50um_DICOM'</t>
  </si>
  <si>
    <t>'010835-16RF_lat_50um_DICOM'</t>
  </si>
  <si>
    <t>'010835_16RF_med_50um_DICOM'</t>
  </si>
  <si>
    <t>'065569-16_LF_lat_50um_DICOM'</t>
  </si>
  <si>
    <t>'065569-16_LF_med_50um_DICOM'</t>
  </si>
  <si>
    <t>'065569-16_RF_lat_50um_DICOM'</t>
  </si>
  <si>
    <t>'065569-16_RF_med_50um_DICOM'</t>
  </si>
  <si>
    <t>'096547-16-lf-lat_50um_DICOM'</t>
  </si>
  <si>
    <t>'096547-16-lf-med_50um_DICOM'</t>
  </si>
  <si>
    <t>'096547-16-rf-lat_50um_DICOM'</t>
  </si>
  <si>
    <t>'096547-16-rf-med-50um_DICOM'</t>
  </si>
  <si>
    <t>'103807-16_LF_lat_50um_DICOM'</t>
  </si>
  <si>
    <t>'103807-16_LF_med_50um_DICOM'</t>
  </si>
  <si>
    <t>'103807-16_RF_lat_50um_DICOM'</t>
  </si>
  <si>
    <t>'103807-16_RF_med_50um_DICOM'</t>
  </si>
  <si>
    <t>'132546-16_LF_lat_50um_DICOM'</t>
  </si>
  <si>
    <t>'132546-16_LF_med_50um_DICOM'</t>
  </si>
  <si>
    <t>'132546-16_RF_lat_50um_DICOM'</t>
  </si>
  <si>
    <t>'132546-16_RF_med_50um_DICOM'</t>
  </si>
  <si>
    <t>'140429-16_LF_lat_50um_DICOM'</t>
  </si>
  <si>
    <t>'140429-16_LF_med_50um_DICOM'</t>
  </si>
  <si>
    <t>'140429-16_RF_lat_50um_DICOM'</t>
  </si>
  <si>
    <t>'140429-16_RF_med_50um_DICOM'</t>
  </si>
  <si>
    <t>'155945-16_LF_lat_50um_DICOM'</t>
  </si>
  <si>
    <t>'155945-16_LF_med_50um_DICOM'</t>
  </si>
  <si>
    <t>'155945-16_RF_lat_50um_DICOM'</t>
  </si>
  <si>
    <t>'155945-16_RF_med_50um_DICOM'</t>
  </si>
  <si>
    <t>'160327-16_LF_lat_50um_DICOM'</t>
  </si>
  <si>
    <t>'160327-16_LF_med_50um_DICOM'</t>
  </si>
  <si>
    <t>'160327-16_RF_lat_50um_DICOM'</t>
  </si>
  <si>
    <t>'160327-16_RF_med_50um_DICOM'</t>
  </si>
  <si>
    <t>'161316-16_LF_lat_50um_DICOM'</t>
  </si>
  <si>
    <t>'161316-16_LF_med_50um_DICOM'</t>
  </si>
  <si>
    <t>'161316-16_RF_lat_50um_DICOM'</t>
  </si>
  <si>
    <t>'161316-16_RF_med_50um_DICOM'</t>
  </si>
  <si>
    <t>'328466-15-lf-lat_50um_DICOM'</t>
  </si>
  <si>
    <t>'328466-15-lf-med_50um_DICOM'</t>
  </si>
  <si>
    <t>'328466-15-rf-lat-50um_DICOM'</t>
  </si>
  <si>
    <t>'328466-15-rf-med-50um_DICOM'</t>
  </si>
  <si>
    <t>'349056-15-lf_lat_firsthalfslice_50um_DICOM'</t>
  </si>
  <si>
    <t>'349056-15-lf_med_secondhalfslice_50um_DICOM'</t>
  </si>
  <si>
    <t>'349056_15_RF_lat_50um_DICOM'</t>
  </si>
  <si>
    <t>'349056_15_RF_med 50um_DICOM'</t>
  </si>
  <si>
    <t>'349058-15-LF-med_50um_DICOM'</t>
  </si>
  <si>
    <t>'349058-15-rf-lat-50um_DICOM'</t>
  </si>
  <si>
    <t>'349058-15-rf-med-50um_DICOM'</t>
  </si>
  <si>
    <t>'349058_15_LF_lat_50um_DICOM'</t>
  </si>
  <si>
    <t>'005952-15-RF-lat-50um_DICOM'</t>
  </si>
  <si>
    <t>'005952-15-RF-med_50um_DICOM'</t>
  </si>
  <si>
    <t>'098742-16_LF_lat_50um_DICOM'</t>
  </si>
  <si>
    <t>'098742-16_LF_med_50um_DICOM'</t>
  </si>
  <si>
    <t>'098742-16_RF_lat_50um_DICOM'</t>
  </si>
  <si>
    <t>'098742-16_RF_med_50um_DICOM'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</si>
</sst>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71" formatCode="0.000"/>
    <numFmt numFmtId="172" formatCode="0.0%"/>
  </numFmts>
  <fonts count="32">
    <font>
      <sz val="12"/>
      <color theme="1"/>
      <name val="Calibri"/>
      <family val="2"/>
      <scheme val="minor"/>
    </font>
    <font>
      <sz val="12"/>
      <color indexed="8"/>
      <name val="Calibri"/>
      <family val="2"/>
    </font>
    <font>
      <sz val="12"/>
      <color indexed="8"/>
      <name val="Times New Roman"/>
      <family val="1"/>
    </font>
    <font>
      <sz val="7"/>
      <color indexed="8"/>
      <name val="Times New Roman"/>
      <family val="1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3F3F76"/>
      <name val="Calibri"/>
      <family val="2"/>
      <scheme val="minor"/>
    </font>
    <font>
      <sz val="12"/>
      <color rgb="FFFA7D00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rgb="FF3F3F3F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228B22"/>
      <name val="Calibri"/>
      <family val="2"/>
      <scheme val="minor"/>
    </font>
    <font>
      <sz val="8"/>
      <color rgb="FF000000"/>
      <name val="Courier"/>
      <family val="1"/>
    </font>
    <font>
      <sz val="8"/>
      <color rgb="FF228B22"/>
      <name val="Courier"/>
      <family val="1"/>
    </font>
    <font>
      <sz val="8"/>
      <color theme="1"/>
      <name val="Courier"/>
      <family val="1"/>
    </font>
    <font>
      <sz val="12"/>
      <color theme="1"/>
      <name val="Calibri"/>
      <family val="2"/>
    </font>
    <font>
      <sz val="10"/>
      <color theme="1"/>
      <name val="CMR10"/>
    </font>
    <font>
      <sz val="10"/>
      <color theme="1"/>
      <name val="Dingbats"/>
    </font>
    <font>
      <sz val="7"/>
      <color theme="1"/>
      <name val="CMR7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/>
      <diagonal/>
    </border>
  </borders>
  <cellStyleXfs count="44">
    <xf numFmtId="0" fontId="0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5" borderId="0" applyNumberFormat="0" applyBorder="0" applyAlignment="0" applyProtection="0"/>
    <xf numFmtId="0" fontId="6" fillId="26" borderId="0" applyNumberFormat="0" applyBorder="0" applyAlignment="0" applyProtection="0"/>
    <xf numFmtId="0" fontId="7" fillId="27" borderId="12" applyNumberFormat="0" applyAlignment="0" applyProtection="0"/>
    <xf numFmtId="0" fontId="8" fillId="28" borderId="13" applyNumberFormat="0" applyAlignment="0" applyProtection="0"/>
    <xf numFmtId="43" fontId="4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29" borderId="0" applyNumberFormat="0" applyBorder="0" applyAlignment="0" applyProtection="0"/>
    <xf numFmtId="0" fontId="11" fillId="0" borderId="14" applyNumberFormat="0" applyFill="0" applyAlignment="0" applyProtection="0"/>
    <xf numFmtId="0" fontId="12" fillId="0" borderId="15" applyNumberFormat="0" applyFill="0" applyAlignment="0" applyProtection="0"/>
    <xf numFmtId="0" fontId="13" fillId="0" borderId="16" applyNumberFormat="0" applyFill="0" applyAlignment="0" applyProtection="0"/>
    <xf numFmtId="0" fontId="13" fillId="0" borderId="0" applyNumberFormat="0" applyFill="0" applyBorder="0" applyAlignment="0" applyProtection="0"/>
    <xf numFmtId="0" fontId="14" fillId="30" borderId="12" applyNumberFormat="0" applyAlignment="0" applyProtection="0"/>
    <xf numFmtId="0" fontId="15" fillId="0" borderId="17" applyNumberFormat="0" applyFill="0" applyAlignment="0" applyProtection="0"/>
    <xf numFmtId="0" fontId="16" fillId="31" borderId="0" applyNumberFormat="0" applyBorder="0" applyAlignment="0" applyProtection="0"/>
    <xf numFmtId="0" fontId="4" fillId="32" borderId="18" applyNumberFormat="0" applyFont="0" applyAlignment="0" applyProtection="0"/>
    <xf numFmtId="0" fontId="17" fillId="27" borderId="19" applyNumberFormat="0" applyAlignment="0" applyProtection="0"/>
    <xf numFmtId="9" fontId="4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20" applyNumberFormat="0" applyFill="0" applyAlignment="0" applyProtection="0"/>
    <xf numFmtId="0" fontId="20" fillId="0" borderId="0" applyNumberFormat="0" applyFill="0" applyBorder="0" applyAlignment="0" applyProtection="0"/>
  </cellStyleXfs>
  <cellXfs count="93">
    <xf numFmtId="0" fontId="0" fillId="0" borderId="0" xfId="0"/>
    <xf numFmtId="0" fontId="21" fillId="0" borderId="0" xfId="0" applyFont="1"/>
    <xf numFmtId="0" fontId="0" fillId="0" borderId="0" xfId="0" applyAlignment="1">
      <alignment horizontal="center"/>
    </xf>
    <xf numFmtId="0" fontId="8" fillId="33" borderId="21" xfId="0" applyFont="1" applyFill="1" applyBorder="1"/>
    <xf numFmtId="0" fontId="8" fillId="33" borderId="22" xfId="0" applyFont="1" applyFill="1" applyBorder="1"/>
    <xf numFmtId="0" fontId="0" fillId="34" borderId="21" xfId="0" applyFill="1" applyBorder="1"/>
    <xf numFmtId="0" fontId="0" fillId="34" borderId="22" xfId="0" applyFill="1" applyBorder="1"/>
    <xf numFmtId="0" fontId="0" fillId="0" borderId="21" xfId="0" applyBorder="1"/>
    <xf numFmtId="0" fontId="0" fillId="0" borderId="22" xfId="0" applyBorder="1"/>
    <xf numFmtId="0" fontId="8" fillId="33" borderId="0" xfId="0" applyFont="1" applyFill="1" applyBorder="1"/>
    <xf numFmtId="0" fontId="0" fillId="34" borderId="0" xfId="0" applyFill="1" applyBorder="1"/>
    <xf numFmtId="0" fontId="0" fillId="0" borderId="0" xfId="0" applyFill="1" applyBorder="1"/>
    <xf numFmtId="171" fontId="0" fillId="0" borderId="0" xfId="0" applyNumberFormat="1"/>
    <xf numFmtId="0" fontId="22" fillId="0" borderId="0" xfId="0" applyFont="1"/>
    <xf numFmtId="0" fontId="0" fillId="0" borderId="0" xfId="0" quotePrefix="1" applyAlignment="1">
      <alignment horizontal="center"/>
    </xf>
    <xf numFmtId="171" fontId="0" fillId="0" borderId="0" xfId="0" applyNumberFormat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21" fillId="0" borderId="0" xfId="0" applyFont="1" applyFill="1"/>
    <xf numFmtId="0" fontId="23" fillId="0" borderId="0" xfId="0" applyFont="1"/>
    <xf numFmtId="0" fontId="24" fillId="0" borderId="0" xfId="0" applyFont="1"/>
    <xf numFmtId="0" fontId="25" fillId="0" borderId="0" xfId="0" applyFont="1"/>
    <xf numFmtId="11" fontId="0" fillId="0" borderId="0" xfId="0" applyNumberFormat="1"/>
    <xf numFmtId="9" fontId="4" fillId="0" borderId="0" xfId="40" applyFont="1"/>
    <xf numFmtId="0" fontId="0" fillId="0" borderId="0" xfId="0" applyFont="1" applyAlignment="1">
      <alignment horizontal="center"/>
    </xf>
    <xf numFmtId="0" fontId="0" fillId="0" borderId="0" xfId="0" quotePrefix="1" applyFont="1" applyAlignment="1">
      <alignment horizontal="center"/>
    </xf>
    <xf numFmtId="171" fontId="0" fillId="0" borderId="0" xfId="0" applyNumberFormat="1" applyFont="1" applyAlignment="1">
      <alignment horizontal="center"/>
    </xf>
    <xf numFmtId="0" fontId="0" fillId="35" borderId="0" xfId="0" applyFont="1" applyFill="1" applyAlignment="1">
      <alignment horizontal="center"/>
    </xf>
    <xf numFmtId="0" fontId="0" fillId="35" borderId="0" xfId="0" quotePrefix="1" applyFill="1" applyAlignment="1">
      <alignment horizontal="center"/>
    </xf>
    <xf numFmtId="0" fontId="0" fillId="35" borderId="0" xfId="0" applyFill="1" applyAlignment="1">
      <alignment horizontal="center"/>
    </xf>
    <xf numFmtId="0" fontId="0" fillId="0" borderId="0" xfId="0" applyFont="1"/>
    <xf numFmtId="0" fontId="0" fillId="35" borderId="0" xfId="0" applyFill="1"/>
    <xf numFmtId="9" fontId="4" fillId="0" borderId="0" xfId="40" applyFont="1" applyAlignment="1">
      <alignment horizontal="center"/>
    </xf>
    <xf numFmtId="0" fontId="0" fillId="0" borderId="1" xfId="0" applyBorder="1" applyAlignment="1">
      <alignment vertical="center" wrapText="1"/>
    </xf>
    <xf numFmtId="0" fontId="26" fillId="0" borderId="2" xfId="0" applyFont="1" applyBorder="1" applyAlignment="1">
      <alignment horizontal="left" vertical="center" wrapText="1" indent="4"/>
    </xf>
    <xf numFmtId="0" fontId="0" fillId="0" borderId="2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27" fillId="0" borderId="0" xfId="0" applyFont="1"/>
    <xf numFmtId="0" fontId="28" fillId="0" borderId="0" xfId="0" applyFont="1"/>
    <xf numFmtId="0" fontId="29" fillId="0" borderId="0" xfId="0" applyFont="1"/>
    <xf numFmtId="0" fontId="0" fillId="0" borderId="23" xfId="0" applyFill="1" applyBorder="1"/>
    <xf numFmtId="0" fontId="0" fillId="0" borderId="3" xfId="0" applyBorder="1"/>
    <xf numFmtId="0" fontId="0" fillId="0" borderId="3" xfId="0" applyBorder="1" applyAlignment="1">
      <alignment horizontal="center"/>
    </xf>
    <xf numFmtId="9" fontId="4" fillId="0" borderId="3" xfId="40" applyFont="1" applyBorder="1"/>
    <xf numFmtId="2" fontId="4" fillId="0" borderId="3" xfId="28" applyNumberFormat="1" applyFont="1" applyBorder="1" applyAlignment="1">
      <alignment horizontal="center"/>
    </xf>
    <xf numFmtId="0" fontId="0" fillId="36" borderId="0" xfId="0" applyFill="1"/>
    <xf numFmtId="0" fontId="0" fillId="37" borderId="0" xfId="0" applyFill="1"/>
    <xf numFmtId="0" fontId="0" fillId="38" borderId="0" xfId="0" quotePrefix="1" applyFill="1"/>
    <xf numFmtId="0" fontId="0" fillId="38" borderId="0" xfId="0" applyFill="1"/>
    <xf numFmtId="0" fontId="0" fillId="37" borderId="0" xfId="0" quotePrefix="1" applyFill="1"/>
    <xf numFmtId="0" fontId="0" fillId="36" borderId="0" xfId="0" quotePrefix="1" applyFill="1"/>
    <xf numFmtId="0" fontId="0" fillId="39" borderId="0" xfId="0" applyFill="1"/>
    <xf numFmtId="0" fontId="0" fillId="39" borderId="0" xfId="0" applyFill="1" applyAlignment="1">
      <alignment horizontal="center"/>
    </xf>
    <xf numFmtId="0" fontId="19" fillId="0" borderId="0" xfId="0" applyFont="1" applyFill="1"/>
    <xf numFmtId="0" fontId="19" fillId="0" borderId="0" xfId="0" applyFont="1" applyFill="1" applyAlignment="1">
      <alignment horizontal="center"/>
    </xf>
    <xf numFmtId="0" fontId="19" fillId="0" borderId="0" xfId="0" applyFont="1"/>
    <xf numFmtId="0" fontId="19" fillId="39" borderId="0" xfId="0" applyFont="1" applyFill="1" applyAlignment="1">
      <alignment horizontal="center"/>
    </xf>
    <xf numFmtId="172" fontId="4" fillId="0" borderId="0" xfId="40" applyNumberFormat="1" applyFont="1"/>
    <xf numFmtId="43" fontId="4" fillId="0" borderId="0" xfId="28" applyFont="1"/>
    <xf numFmtId="172" fontId="0" fillId="0" borderId="0" xfId="0" applyNumberFormat="1"/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0" fillId="36" borderId="0" xfId="0" applyFill="1" applyAlignment="1">
      <alignment horizontal="center"/>
    </xf>
    <xf numFmtId="0" fontId="0" fillId="38" borderId="0" xfId="0" applyFill="1" applyAlignment="1">
      <alignment horizontal="center"/>
    </xf>
    <xf numFmtId="0" fontId="0" fillId="37" borderId="0" xfId="0" applyFill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38" borderId="5" xfId="0" applyFill="1" applyBorder="1" applyAlignment="1">
      <alignment horizontal="center"/>
    </xf>
    <xf numFmtId="0" fontId="30" fillId="38" borderId="6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38" borderId="8" xfId="0" applyFill="1" applyBorder="1" applyAlignment="1">
      <alignment horizontal="center"/>
    </xf>
    <xf numFmtId="0" fontId="30" fillId="38" borderId="9" xfId="0" applyFont="1" applyFill="1" applyBorder="1" applyAlignment="1">
      <alignment horizontal="center"/>
    </xf>
    <xf numFmtId="0" fontId="0" fillId="37" borderId="5" xfId="0" applyFill="1" applyBorder="1" applyAlignment="1">
      <alignment horizontal="center"/>
    </xf>
    <xf numFmtId="0" fontId="30" fillId="37" borderId="6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30" fillId="37" borderId="11" xfId="0" applyFont="1" applyFill="1" applyBorder="1" applyAlignment="1">
      <alignment horizontal="center"/>
    </xf>
    <xf numFmtId="0" fontId="30" fillId="36" borderId="11" xfId="0" applyFont="1" applyFill="1" applyBorder="1" applyAlignment="1">
      <alignment horizontal="center"/>
    </xf>
    <xf numFmtId="0" fontId="0" fillId="36" borderId="8" xfId="0" applyFill="1" applyBorder="1" applyAlignment="1">
      <alignment horizontal="center"/>
    </xf>
    <xf numFmtId="0" fontId="30" fillId="36" borderId="9" xfId="0" applyFont="1" applyFill="1" applyBorder="1" applyAlignment="1">
      <alignment horizontal="center"/>
    </xf>
    <xf numFmtId="1" fontId="0" fillId="0" borderId="0" xfId="0" applyNumberFormat="1"/>
    <xf numFmtId="0" fontId="0" fillId="37" borderId="8" xfId="0" applyFill="1" applyBorder="1" applyAlignment="1">
      <alignment horizontal="center"/>
    </xf>
    <xf numFmtId="0" fontId="30" fillId="37" borderId="9" xfId="0" applyFont="1" applyFill="1" applyBorder="1" applyAlignment="1">
      <alignment horizontal="center"/>
    </xf>
    <xf numFmtId="0" fontId="0" fillId="0" borderId="4" xfId="0" applyBorder="1"/>
    <xf numFmtId="0" fontId="0" fillId="36" borderId="5" xfId="0" applyFill="1" applyBorder="1" applyAlignment="1">
      <alignment horizontal="center"/>
    </xf>
    <xf numFmtId="0" fontId="30" fillId="36" borderId="6" xfId="0" applyFont="1" applyFill="1" applyBorder="1" applyAlignment="1">
      <alignment horizontal="center"/>
    </xf>
    <xf numFmtId="0" fontId="0" fillId="0" borderId="7" xfId="0" applyBorder="1"/>
    <xf numFmtId="0" fontId="0" fillId="40" borderId="0" xfId="0" applyFill="1"/>
    <xf numFmtId="2" fontId="0" fillId="0" borderId="0" xfId="0" applyNumberFormat="1"/>
    <xf numFmtId="0" fontId="0" fillId="0" borderId="0" xfId="0" applyAlignment="1">
      <alignment horizontal="center"/>
    </xf>
    <xf numFmtId="0" fontId="31" fillId="0" borderId="0" xfId="0" applyFont="1"/>
    <xf numFmtId="0" fontId="31" fillId="0" borderId="0" xfId="0" quotePrefix="1" applyFont="1"/>
  </cellXfs>
  <cellStyles count="4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28" builtinId="3"/>
    <cellStyle name="Explanatory Text" xfId="29" builtinId="53" customBuiltin="1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te" xfId="38" builtinId="10" customBuiltin="1"/>
    <cellStyle name="Output" xfId="39" builtinId="21" customBuiltin="1"/>
    <cellStyle name="Percent" xfId="40" builtinId="5"/>
    <cellStyle name="Title" xfId="41" builtinId="15" customBuiltin="1"/>
    <cellStyle name="Total" xfId="42" builtinId="25" customBuiltin="1"/>
    <cellStyle name="Warning Text" xfId="43" builtinId="11" customBuiltin="1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78</xdr:row>
      <xdr:rowOff>0</xdr:rowOff>
    </xdr:from>
    <xdr:to>
      <xdr:col>18</xdr:col>
      <xdr:colOff>444500</xdr:colOff>
      <xdr:row>78</xdr:row>
      <xdr:rowOff>0</xdr:rowOff>
    </xdr:to>
    <xdr:pic>
      <xdr:nvPicPr>
        <xdr:cNvPr id="8253" name="Picture 1" descr="page28image3051436112">
          <a:extLst>
            <a:ext uri="{FF2B5EF4-FFF2-40B4-BE49-F238E27FC236}">
              <a16:creationId xmlns:a16="http://schemas.microsoft.com/office/drawing/2014/main" id="{7E61D068-1BD5-BF40-99ED-88E2242943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34900" y="16103600"/>
          <a:ext cx="53975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activeCell="A4" sqref="A4"/>
    </sheetView>
  </sheetViews>
  <sheetFormatPr baseColWidth="10" defaultRowHeight="16"/>
  <cols>
    <col min="2" max="2" width="17.33203125" bestFit="1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717</v>
      </c>
      <c r="B3" t="s">
        <v>3</v>
      </c>
    </row>
    <row r="4" spans="1:2">
      <c r="A4" t="s">
        <v>5</v>
      </c>
      <c r="B4" t="s">
        <v>3</v>
      </c>
    </row>
    <row r="5" spans="1:2">
      <c r="A5" t="s">
        <v>6</v>
      </c>
      <c r="B5" t="s">
        <v>7</v>
      </c>
    </row>
    <row r="6" spans="1:2">
      <c r="A6" t="s">
        <v>8</v>
      </c>
      <c r="B6" t="s">
        <v>7</v>
      </c>
    </row>
    <row r="7" spans="1:2">
      <c r="A7" t="s">
        <v>10</v>
      </c>
      <c r="B7" t="s">
        <v>7</v>
      </c>
    </row>
    <row r="8" spans="1:2">
      <c r="A8" t="s">
        <v>11</v>
      </c>
      <c r="B8" t="s">
        <v>7</v>
      </c>
    </row>
    <row r="9" spans="1:2">
      <c r="A9" t="s">
        <v>12</v>
      </c>
      <c r="B9" t="s">
        <v>3</v>
      </c>
    </row>
    <row r="10" spans="1:2">
      <c r="A10" t="s">
        <v>13</v>
      </c>
      <c r="B10" t="s">
        <v>3</v>
      </c>
    </row>
    <row r="11" spans="1:2">
      <c r="A11" t="s">
        <v>14</v>
      </c>
      <c r="B11" t="s">
        <v>7</v>
      </c>
    </row>
    <row r="12" spans="1:2">
      <c r="A12" t="s">
        <v>15</v>
      </c>
      <c r="B12" t="s">
        <v>7</v>
      </c>
    </row>
    <row r="13" spans="1:2">
      <c r="A13" t="s">
        <v>16</v>
      </c>
      <c r="B13" t="s">
        <v>7</v>
      </c>
    </row>
    <row r="14" spans="1:2">
      <c r="A14" t="s">
        <v>17</v>
      </c>
      <c r="B14" t="s">
        <v>3</v>
      </c>
    </row>
    <row r="15" spans="1:2">
      <c r="A15" t="s">
        <v>18</v>
      </c>
      <c r="B15" t="s">
        <v>7</v>
      </c>
    </row>
    <row r="16" spans="1:2">
      <c r="A16" t="s">
        <v>19</v>
      </c>
      <c r="B16" t="s">
        <v>3</v>
      </c>
    </row>
    <row r="17" spans="1:2">
      <c r="A17" t="s">
        <v>20</v>
      </c>
      <c r="B17" t="s">
        <v>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5"/>
  <sheetViews>
    <sheetView workbookViewId="0">
      <selection activeCell="N1" sqref="N1:N65536"/>
    </sheetView>
  </sheetViews>
  <sheetFormatPr baseColWidth="10" defaultRowHeight="16"/>
  <cols>
    <col min="1" max="1" width="43.1640625" style="16" bestFit="1" customWidth="1"/>
    <col min="2" max="3" width="11.5" style="17" customWidth="1"/>
    <col min="4" max="4" width="12.33203125" style="17" customWidth="1"/>
    <col min="5" max="5" width="10.33203125" style="17" customWidth="1"/>
    <col min="6" max="6" width="11.6640625" style="17" customWidth="1"/>
    <col min="7" max="7" width="9.5" style="17" customWidth="1"/>
    <col min="8" max="9" width="10.83203125" style="16" customWidth="1"/>
    <col min="10" max="10" width="14.5" style="16" bestFit="1" customWidth="1"/>
    <col min="11" max="16384" width="10.83203125" style="16"/>
  </cols>
  <sheetData>
    <row r="1" spans="1:12">
      <c r="A1" s="16" t="s">
        <v>21</v>
      </c>
      <c r="B1" s="17" t="s">
        <v>516</v>
      </c>
      <c r="C1" s="17" t="s">
        <v>517</v>
      </c>
      <c r="D1" s="17" t="s">
        <v>22</v>
      </c>
      <c r="E1" s="17" t="s">
        <v>85</v>
      </c>
      <c r="F1" s="17" t="s">
        <v>515</v>
      </c>
      <c r="G1" s="17" t="s">
        <v>86</v>
      </c>
      <c r="H1" s="18" t="s">
        <v>518</v>
      </c>
      <c r="I1" s="18" t="s">
        <v>519</v>
      </c>
      <c r="J1" s="18" t="s">
        <v>531</v>
      </c>
      <c r="K1" s="18" t="s">
        <v>718</v>
      </c>
      <c r="L1" s="18" t="s">
        <v>719</v>
      </c>
    </row>
    <row r="2" spans="1:12">
      <c r="A2" s="16" t="s">
        <v>23</v>
      </c>
      <c r="B2" s="17">
        <v>1</v>
      </c>
      <c r="C2" s="17">
        <v>0</v>
      </c>
      <c r="D2" s="17">
        <v>1</v>
      </c>
      <c r="E2" s="17">
        <v>1</v>
      </c>
      <c r="F2" s="17">
        <f>IF(C2=1,IF(D2=1,1,0),0)</f>
        <v>0</v>
      </c>
      <c r="G2" s="17">
        <v>0</v>
      </c>
      <c r="H2" s="18">
        <f>IF(E2=1,IF(G2=0,1,0),0)</f>
        <v>1</v>
      </c>
      <c r="I2" s="18">
        <f>IF(F2=1,IF(G2=0,1,0),0)</f>
        <v>0</v>
      </c>
      <c r="J2" s="18">
        <f>I2</f>
        <v>0</v>
      </c>
      <c r="K2" s="46">
        <v>10.978790375000003</v>
      </c>
      <c r="L2" s="46">
        <v>10.260482000000001</v>
      </c>
    </row>
    <row r="3" spans="1:12">
      <c r="A3" s="16" t="s">
        <v>24</v>
      </c>
      <c r="B3" s="17">
        <v>1</v>
      </c>
      <c r="C3" s="17">
        <v>0</v>
      </c>
      <c r="D3" s="17">
        <v>1</v>
      </c>
      <c r="E3" s="17">
        <v>1</v>
      </c>
      <c r="F3" s="17">
        <f t="shared" ref="F3:F63" si="0">IF(C3=1,IF(D3=1,1,0),0)</f>
        <v>0</v>
      </c>
      <c r="G3" s="17">
        <v>0</v>
      </c>
      <c r="H3" s="18">
        <f t="shared" ref="H3:I63" si="1">IF(E3=1,IF(G3=0,1,0),0)</f>
        <v>1</v>
      </c>
      <c r="I3" s="18">
        <f t="shared" si="1"/>
        <v>0</v>
      </c>
      <c r="J3" s="18">
        <f t="shared" ref="J3:J63" si="2">I3</f>
        <v>0</v>
      </c>
      <c r="K3" s="46">
        <v>10.448946000000001</v>
      </c>
      <c r="L3" s="46">
        <v>9.7914662500000009</v>
      </c>
    </row>
    <row r="4" spans="1:12">
      <c r="A4" s="16" t="s">
        <v>25</v>
      </c>
      <c r="B4" s="17">
        <v>1</v>
      </c>
      <c r="C4" s="17">
        <v>0</v>
      </c>
      <c r="D4" s="17">
        <v>1</v>
      </c>
      <c r="E4" s="17">
        <v>1</v>
      </c>
      <c r="F4" s="17">
        <f t="shared" si="0"/>
        <v>0</v>
      </c>
      <c r="G4" s="17">
        <v>0</v>
      </c>
      <c r="H4" s="18">
        <f t="shared" si="1"/>
        <v>1</v>
      </c>
      <c r="I4" s="18">
        <f t="shared" si="1"/>
        <v>0</v>
      </c>
      <c r="J4" s="18">
        <f t="shared" si="2"/>
        <v>0</v>
      </c>
      <c r="K4" s="47">
        <v>10.776996875000002</v>
      </c>
      <c r="L4" s="47">
        <v>9.9347690000000011</v>
      </c>
    </row>
    <row r="5" spans="1:12">
      <c r="A5" s="16" t="s">
        <v>26</v>
      </c>
      <c r="B5" s="17">
        <v>1</v>
      </c>
      <c r="C5" s="17">
        <v>0</v>
      </c>
      <c r="D5" s="17">
        <v>0</v>
      </c>
      <c r="E5" s="17">
        <v>0</v>
      </c>
      <c r="F5" s="17">
        <f t="shared" si="0"/>
        <v>0</v>
      </c>
      <c r="G5" s="17">
        <v>0</v>
      </c>
      <c r="H5" s="18">
        <f t="shared" si="1"/>
        <v>0</v>
      </c>
      <c r="I5" s="18">
        <f t="shared" si="1"/>
        <v>0</v>
      </c>
      <c r="J5" s="18">
        <f t="shared" si="2"/>
        <v>0</v>
      </c>
      <c r="K5" s="47">
        <v>10.724082750000003</v>
      </c>
      <c r="L5" s="47">
        <v>9.8973667500000015</v>
      </c>
    </row>
    <row r="6" spans="1:12">
      <c r="A6" s="16" t="s">
        <v>27</v>
      </c>
      <c r="B6" s="17">
        <v>1</v>
      </c>
      <c r="C6" s="17">
        <v>0</v>
      </c>
      <c r="D6" s="17">
        <v>0</v>
      </c>
      <c r="E6" s="17">
        <v>0</v>
      </c>
      <c r="F6" s="17">
        <f t="shared" si="0"/>
        <v>0</v>
      </c>
      <c r="G6" s="17">
        <v>0</v>
      </c>
      <c r="H6" s="18">
        <f t="shared" si="1"/>
        <v>0</v>
      </c>
      <c r="I6" s="18">
        <f t="shared" si="1"/>
        <v>0</v>
      </c>
      <c r="J6" s="18">
        <f t="shared" si="2"/>
        <v>0</v>
      </c>
      <c r="K6" s="47">
        <v>14.227973000000002</v>
      </c>
      <c r="L6" s="47">
        <v>13.086242000000002</v>
      </c>
    </row>
    <row r="7" spans="1:12">
      <c r="A7" s="16" t="s">
        <v>28</v>
      </c>
      <c r="B7" s="17">
        <v>1</v>
      </c>
      <c r="C7" s="17">
        <v>0</v>
      </c>
      <c r="D7" s="17">
        <v>1</v>
      </c>
      <c r="E7" s="17">
        <v>1</v>
      </c>
      <c r="F7" s="17">
        <f t="shared" si="0"/>
        <v>0</v>
      </c>
      <c r="G7" s="17">
        <v>0</v>
      </c>
      <c r="H7" s="18">
        <f t="shared" si="1"/>
        <v>1</v>
      </c>
      <c r="I7" s="18">
        <f t="shared" si="1"/>
        <v>0</v>
      </c>
      <c r="J7" s="18">
        <f t="shared" si="2"/>
        <v>0</v>
      </c>
      <c r="K7" s="47">
        <v>13.890533250000002</v>
      </c>
      <c r="L7" s="47">
        <v>12.810571750000003</v>
      </c>
    </row>
    <row r="8" spans="1:12">
      <c r="A8" s="16" t="s">
        <v>29</v>
      </c>
      <c r="B8" s="17">
        <v>1</v>
      </c>
      <c r="C8" s="17">
        <v>0</v>
      </c>
      <c r="D8" s="17">
        <v>1</v>
      </c>
      <c r="E8" s="17">
        <v>1</v>
      </c>
      <c r="F8" s="17">
        <f t="shared" si="0"/>
        <v>0</v>
      </c>
      <c r="G8" s="17">
        <v>0</v>
      </c>
      <c r="H8" s="18">
        <f t="shared" si="1"/>
        <v>1</v>
      </c>
      <c r="I8" s="18">
        <f t="shared" si="1"/>
        <v>0</v>
      </c>
      <c r="J8" s="18">
        <f t="shared" si="2"/>
        <v>0</v>
      </c>
      <c r="K8" s="46">
        <v>13.999608500000003</v>
      </c>
      <c r="L8" s="46">
        <v>13.057942000000002</v>
      </c>
    </row>
    <row r="9" spans="1:12">
      <c r="A9" s="16" t="s">
        <v>30</v>
      </c>
      <c r="B9" s="17">
        <v>1</v>
      </c>
      <c r="C9" s="17">
        <v>0</v>
      </c>
      <c r="D9" s="17">
        <v>1</v>
      </c>
      <c r="E9" s="17">
        <v>1</v>
      </c>
      <c r="F9" s="17">
        <f t="shared" si="0"/>
        <v>0</v>
      </c>
      <c r="G9" s="17">
        <v>0</v>
      </c>
      <c r="H9" s="18">
        <f t="shared" si="1"/>
        <v>1</v>
      </c>
      <c r="I9" s="18">
        <f t="shared" si="1"/>
        <v>0</v>
      </c>
      <c r="J9" s="18">
        <f t="shared" si="2"/>
        <v>0</v>
      </c>
      <c r="K9" s="46">
        <v>14.608389250000002</v>
      </c>
      <c r="L9" s="46">
        <v>13.454326375000003</v>
      </c>
    </row>
    <row r="10" spans="1:12">
      <c r="A10" s="16" t="s">
        <v>31</v>
      </c>
      <c r="B10" s="17">
        <v>1</v>
      </c>
      <c r="C10" s="17">
        <v>0</v>
      </c>
      <c r="D10" s="17">
        <v>0</v>
      </c>
      <c r="E10" s="17">
        <v>0</v>
      </c>
      <c r="F10" s="17">
        <f t="shared" si="0"/>
        <v>0</v>
      </c>
      <c r="G10" s="17">
        <v>0</v>
      </c>
      <c r="H10" s="18">
        <f t="shared" si="1"/>
        <v>0</v>
      </c>
      <c r="I10" s="18">
        <f t="shared" si="1"/>
        <v>0</v>
      </c>
      <c r="J10" s="18">
        <f t="shared" si="2"/>
        <v>0</v>
      </c>
      <c r="K10" s="47">
        <v>10.250334875000002</v>
      </c>
      <c r="L10" s="47">
        <v>9.062082375000001</v>
      </c>
    </row>
    <row r="11" spans="1:12">
      <c r="A11" s="16" t="s">
        <v>32</v>
      </c>
      <c r="B11" s="17">
        <v>1</v>
      </c>
      <c r="C11" s="17">
        <v>0</v>
      </c>
      <c r="D11" s="17">
        <v>0</v>
      </c>
      <c r="E11" s="17">
        <v>0</v>
      </c>
      <c r="F11" s="17">
        <f t="shared" si="0"/>
        <v>0</v>
      </c>
      <c r="G11" s="17">
        <v>0</v>
      </c>
      <c r="H11" s="18">
        <f t="shared" si="1"/>
        <v>0</v>
      </c>
      <c r="I11" s="18">
        <f t="shared" si="1"/>
        <v>0</v>
      </c>
      <c r="J11" s="18">
        <f t="shared" si="2"/>
        <v>0</v>
      </c>
      <c r="K11" s="47">
        <v>10.515598625000001</v>
      </c>
      <c r="L11" s="47">
        <v>9.3535378750000024</v>
      </c>
    </row>
    <row r="12" spans="1:12">
      <c r="A12" s="16" t="s">
        <v>33</v>
      </c>
      <c r="B12" s="17">
        <v>1</v>
      </c>
      <c r="C12" s="17">
        <v>0</v>
      </c>
      <c r="D12" s="17">
        <v>1</v>
      </c>
      <c r="E12" s="17">
        <v>1</v>
      </c>
      <c r="F12" s="17">
        <f t="shared" si="0"/>
        <v>0</v>
      </c>
      <c r="G12" s="17">
        <v>0</v>
      </c>
      <c r="H12" s="18">
        <f t="shared" si="1"/>
        <v>1</v>
      </c>
      <c r="I12" s="18">
        <f t="shared" si="1"/>
        <v>0</v>
      </c>
      <c r="J12" s="18">
        <f t="shared" si="2"/>
        <v>0</v>
      </c>
      <c r="K12" s="46">
        <v>10.013633375000001</v>
      </c>
      <c r="L12" s="46">
        <v>9.011197000000001</v>
      </c>
    </row>
    <row r="13" spans="1:12">
      <c r="A13" s="16" t="s">
        <v>34</v>
      </c>
      <c r="B13" s="17">
        <v>1</v>
      </c>
      <c r="C13" s="17">
        <v>0</v>
      </c>
      <c r="D13" s="17">
        <v>1</v>
      </c>
      <c r="E13" s="17">
        <v>1</v>
      </c>
      <c r="F13" s="17">
        <f t="shared" si="0"/>
        <v>0</v>
      </c>
      <c r="G13" s="17">
        <v>0</v>
      </c>
      <c r="H13" s="18">
        <f t="shared" si="1"/>
        <v>1</v>
      </c>
      <c r="I13" s="18">
        <f t="shared" si="1"/>
        <v>0</v>
      </c>
      <c r="J13" s="18">
        <f t="shared" si="2"/>
        <v>0</v>
      </c>
      <c r="K13" s="46">
        <v>9.9280421250000011</v>
      </c>
      <c r="L13" s="46">
        <v>8.7410308750000016</v>
      </c>
    </row>
    <row r="14" spans="1:12">
      <c r="A14" s="16" t="s">
        <v>35</v>
      </c>
      <c r="B14" s="17">
        <v>0</v>
      </c>
      <c r="C14" s="17">
        <v>1</v>
      </c>
      <c r="D14" s="17">
        <v>1</v>
      </c>
      <c r="E14" s="17">
        <v>0</v>
      </c>
      <c r="F14" s="17">
        <f t="shared" si="0"/>
        <v>1</v>
      </c>
      <c r="G14" s="17">
        <v>0</v>
      </c>
      <c r="H14" s="18">
        <f t="shared" si="1"/>
        <v>0</v>
      </c>
      <c r="I14" s="18">
        <f t="shared" si="1"/>
        <v>1</v>
      </c>
      <c r="J14" s="18">
        <f t="shared" si="2"/>
        <v>1</v>
      </c>
      <c r="K14" s="49">
        <v>13.471688125000002</v>
      </c>
      <c r="L14" s="49">
        <v>11.903481250000002</v>
      </c>
    </row>
    <row r="15" spans="1:12">
      <c r="A15" s="16" t="s">
        <v>36</v>
      </c>
      <c r="B15" s="17">
        <v>0</v>
      </c>
      <c r="C15" s="17">
        <v>1</v>
      </c>
      <c r="D15" s="17">
        <v>1</v>
      </c>
      <c r="E15" s="17">
        <v>0</v>
      </c>
      <c r="F15" s="17">
        <f t="shared" si="0"/>
        <v>1</v>
      </c>
      <c r="G15" s="17">
        <v>0</v>
      </c>
      <c r="H15" s="18">
        <f t="shared" si="1"/>
        <v>0</v>
      </c>
      <c r="I15" s="18">
        <f t="shared" si="1"/>
        <v>1</v>
      </c>
      <c r="J15" s="18">
        <f t="shared" si="2"/>
        <v>1</v>
      </c>
      <c r="K15" s="49">
        <v>13.689127500000001</v>
      </c>
      <c r="L15" s="49">
        <v>12.261613750000002</v>
      </c>
    </row>
    <row r="16" spans="1:12">
      <c r="A16" s="16" t="s">
        <v>37</v>
      </c>
      <c r="B16" s="17">
        <v>0</v>
      </c>
      <c r="C16" s="17">
        <v>1</v>
      </c>
      <c r="D16" s="17">
        <v>1</v>
      </c>
      <c r="E16" s="17">
        <v>0</v>
      </c>
      <c r="F16" s="17">
        <f t="shared" si="0"/>
        <v>1</v>
      </c>
      <c r="G16" s="17">
        <v>0</v>
      </c>
      <c r="H16" s="18">
        <f t="shared" si="1"/>
        <v>0</v>
      </c>
      <c r="I16" s="18">
        <f t="shared" si="1"/>
        <v>1</v>
      </c>
      <c r="J16" s="18">
        <f t="shared" si="2"/>
        <v>1</v>
      </c>
      <c r="K16" s="49">
        <v>12.629351000000002</v>
      </c>
      <c r="L16" s="49">
        <v>10.961917625000002</v>
      </c>
    </row>
    <row r="17" spans="1:12">
      <c r="A17" s="16" t="s">
        <v>38</v>
      </c>
      <c r="B17" s="17">
        <v>0</v>
      </c>
      <c r="C17" s="17">
        <v>1</v>
      </c>
      <c r="D17" s="17">
        <v>1</v>
      </c>
      <c r="E17" s="17">
        <v>0</v>
      </c>
      <c r="F17" s="17">
        <f t="shared" si="0"/>
        <v>1</v>
      </c>
      <c r="G17" s="17">
        <v>0</v>
      </c>
      <c r="H17" s="18">
        <f t="shared" si="1"/>
        <v>0</v>
      </c>
      <c r="I17" s="18">
        <f t="shared" si="1"/>
        <v>1</v>
      </c>
      <c r="J17" s="18">
        <f t="shared" si="2"/>
        <v>1</v>
      </c>
      <c r="K17" s="49">
        <v>13.569321125000002</v>
      </c>
      <c r="L17" s="49">
        <v>11.836002000000002</v>
      </c>
    </row>
    <row r="18" spans="1:12">
      <c r="A18" s="16" t="s">
        <v>39</v>
      </c>
      <c r="B18" s="17">
        <v>0</v>
      </c>
      <c r="C18" s="17">
        <v>1</v>
      </c>
      <c r="D18" s="17">
        <v>1</v>
      </c>
      <c r="E18" s="17">
        <v>0</v>
      </c>
      <c r="F18" s="17">
        <f t="shared" si="0"/>
        <v>1</v>
      </c>
      <c r="G18" s="17">
        <v>0</v>
      </c>
      <c r="H18" s="18">
        <f t="shared" si="1"/>
        <v>0</v>
      </c>
      <c r="I18" s="18">
        <f t="shared" si="1"/>
        <v>1</v>
      </c>
      <c r="J18" s="18">
        <f t="shared" si="2"/>
        <v>1</v>
      </c>
      <c r="K18" s="49">
        <v>15.609597875000002</v>
      </c>
      <c r="L18" s="49">
        <v>13.611983750000002</v>
      </c>
    </row>
    <row r="19" spans="1:12">
      <c r="A19" s="16" t="s">
        <v>40</v>
      </c>
      <c r="B19" s="17">
        <v>0</v>
      </c>
      <c r="C19" s="17">
        <v>1</v>
      </c>
      <c r="D19" s="17">
        <v>1</v>
      </c>
      <c r="E19" s="17">
        <v>0</v>
      </c>
      <c r="F19" s="17">
        <f t="shared" si="0"/>
        <v>1</v>
      </c>
      <c r="G19" s="17">
        <v>0</v>
      </c>
      <c r="H19" s="18">
        <f t="shared" si="1"/>
        <v>0</v>
      </c>
      <c r="I19" s="18">
        <f t="shared" si="1"/>
        <v>1</v>
      </c>
      <c r="J19" s="18">
        <f t="shared" si="2"/>
        <v>1</v>
      </c>
      <c r="K19" s="49">
        <v>14.389965500000002</v>
      </c>
      <c r="L19" s="49">
        <v>12.336639625000002</v>
      </c>
    </row>
    <row r="20" spans="1:12">
      <c r="A20" s="16" t="s">
        <v>41</v>
      </c>
      <c r="B20" s="17">
        <v>0</v>
      </c>
      <c r="C20" s="17">
        <v>1</v>
      </c>
      <c r="D20" s="17">
        <v>1</v>
      </c>
      <c r="E20" s="17">
        <v>0</v>
      </c>
      <c r="F20" s="17">
        <f t="shared" si="0"/>
        <v>1</v>
      </c>
      <c r="G20" s="17">
        <v>0</v>
      </c>
      <c r="H20" s="18">
        <f t="shared" si="1"/>
        <v>0</v>
      </c>
      <c r="I20" s="18">
        <f t="shared" si="1"/>
        <v>1</v>
      </c>
      <c r="J20" s="18">
        <f t="shared" si="2"/>
        <v>1</v>
      </c>
      <c r="K20" s="49">
        <v>14.725571125000002</v>
      </c>
      <c r="L20" s="49">
        <v>12.763739750000003</v>
      </c>
    </row>
    <row r="21" spans="1:12">
      <c r="A21" s="16" t="s">
        <v>42</v>
      </c>
      <c r="B21" s="17">
        <v>0</v>
      </c>
      <c r="C21" s="17">
        <v>1</v>
      </c>
      <c r="D21" s="17">
        <v>1</v>
      </c>
      <c r="E21" s="17">
        <v>0</v>
      </c>
      <c r="F21" s="17">
        <f t="shared" si="0"/>
        <v>1</v>
      </c>
      <c r="G21" s="17">
        <v>0</v>
      </c>
      <c r="H21" s="18">
        <f t="shared" si="1"/>
        <v>0</v>
      </c>
      <c r="I21" s="18">
        <f t="shared" si="1"/>
        <v>1</v>
      </c>
      <c r="J21" s="18">
        <f t="shared" si="2"/>
        <v>1</v>
      </c>
      <c r="K21" s="49">
        <v>15.216270000000003</v>
      </c>
      <c r="L21" s="49">
        <v>13.102586375000001</v>
      </c>
    </row>
    <row r="22" spans="1:12">
      <c r="A22" s="16" t="s">
        <v>43</v>
      </c>
      <c r="B22" s="17">
        <v>1</v>
      </c>
      <c r="C22" s="17">
        <v>0</v>
      </c>
      <c r="D22" s="17">
        <v>0</v>
      </c>
      <c r="E22" s="17">
        <v>0</v>
      </c>
      <c r="F22" s="17">
        <f t="shared" si="0"/>
        <v>0</v>
      </c>
      <c r="G22" s="17">
        <v>0</v>
      </c>
      <c r="H22" s="18">
        <f t="shared" si="1"/>
        <v>0</v>
      </c>
      <c r="I22" s="18">
        <f t="shared" si="1"/>
        <v>0</v>
      </c>
      <c r="J22" s="18">
        <f t="shared" si="2"/>
        <v>0</v>
      </c>
      <c r="K22" s="47">
        <v>11.575209125000002</v>
      </c>
      <c r="L22" s="47">
        <v>10.354274750000002</v>
      </c>
    </row>
    <row r="23" spans="1:12">
      <c r="A23" s="16" t="s">
        <v>44</v>
      </c>
      <c r="B23" s="17">
        <v>1</v>
      </c>
      <c r="C23" s="17">
        <v>0</v>
      </c>
      <c r="D23" s="17">
        <v>0</v>
      </c>
      <c r="E23" s="17">
        <v>0</v>
      </c>
      <c r="F23" s="17">
        <f t="shared" si="0"/>
        <v>0</v>
      </c>
      <c r="G23" s="17">
        <v>0</v>
      </c>
      <c r="H23" s="18">
        <f t="shared" si="1"/>
        <v>0</v>
      </c>
      <c r="I23" s="18">
        <f t="shared" si="1"/>
        <v>0</v>
      </c>
      <c r="J23" s="18">
        <f t="shared" si="2"/>
        <v>0</v>
      </c>
      <c r="K23" s="47">
        <v>11.957379250000002</v>
      </c>
      <c r="L23" s="47">
        <v>10.812155750000002</v>
      </c>
    </row>
    <row r="24" spans="1:12">
      <c r="A24" s="16" t="s">
        <v>45</v>
      </c>
      <c r="B24" s="17">
        <v>1</v>
      </c>
      <c r="C24" s="17">
        <v>0</v>
      </c>
      <c r="D24" s="17">
        <v>1</v>
      </c>
      <c r="E24" s="17">
        <v>1</v>
      </c>
      <c r="F24" s="17">
        <f t="shared" si="0"/>
        <v>0</v>
      </c>
      <c r="G24" s="17">
        <v>0</v>
      </c>
      <c r="H24" s="18">
        <f t="shared" si="1"/>
        <v>1</v>
      </c>
      <c r="I24" s="18">
        <f t="shared" si="1"/>
        <v>0</v>
      </c>
      <c r="J24" s="18">
        <f t="shared" si="2"/>
        <v>0</v>
      </c>
      <c r="K24" s="46">
        <v>11.588654625000002</v>
      </c>
      <c r="L24" s="46">
        <v>10.521107875000002</v>
      </c>
    </row>
    <row r="25" spans="1:12">
      <c r="A25" s="16" t="s">
        <v>46</v>
      </c>
      <c r="B25" s="17">
        <v>1</v>
      </c>
      <c r="C25" s="17">
        <v>0</v>
      </c>
      <c r="D25" s="17">
        <v>1</v>
      </c>
      <c r="E25" s="17">
        <v>1</v>
      </c>
      <c r="F25" s="17">
        <f t="shared" si="0"/>
        <v>0</v>
      </c>
      <c r="G25" s="17">
        <v>0</v>
      </c>
      <c r="H25" s="18">
        <f t="shared" si="1"/>
        <v>1</v>
      </c>
      <c r="I25" s="18">
        <f t="shared" si="1"/>
        <v>0</v>
      </c>
      <c r="J25" s="18">
        <f t="shared" si="2"/>
        <v>0</v>
      </c>
      <c r="K25" s="46">
        <v>11.710006875000001</v>
      </c>
      <c r="L25" s="46">
        <v>10.635110625000001</v>
      </c>
    </row>
    <row r="26" spans="1:12">
      <c r="A26" s="16" t="s">
        <v>47</v>
      </c>
      <c r="B26" s="17">
        <v>0</v>
      </c>
      <c r="C26" s="17">
        <v>1</v>
      </c>
      <c r="D26" s="17">
        <v>1</v>
      </c>
      <c r="E26" s="17">
        <v>0</v>
      </c>
      <c r="F26" s="17">
        <f t="shared" si="0"/>
        <v>1</v>
      </c>
      <c r="G26" s="17">
        <v>0</v>
      </c>
      <c r="H26" s="18">
        <f t="shared" si="1"/>
        <v>0</v>
      </c>
      <c r="I26" s="18">
        <f t="shared" si="1"/>
        <v>1</v>
      </c>
      <c r="J26" s="18">
        <f t="shared" si="2"/>
        <v>1</v>
      </c>
      <c r="K26" s="49">
        <v>12.163190125000002</v>
      </c>
      <c r="L26" s="49">
        <v>11.105329250000002</v>
      </c>
    </row>
    <row r="27" spans="1:12">
      <c r="A27" s="16" t="s">
        <v>48</v>
      </c>
      <c r="B27" s="17">
        <v>0</v>
      </c>
      <c r="C27" s="17">
        <v>1</v>
      </c>
      <c r="D27" s="17">
        <v>1</v>
      </c>
      <c r="E27" s="17">
        <v>0</v>
      </c>
      <c r="F27" s="17">
        <f t="shared" si="0"/>
        <v>1</v>
      </c>
      <c r="G27" s="17">
        <v>0</v>
      </c>
      <c r="H27" s="18">
        <f t="shared" si="1"/>
        <v>0</v>
      </c>
      <c r="I27" s="18">
        <f t="shared" si="1"/>
        <v>1</v>
      </c>
      <c r="J27" s="18">
        <f t="shared" si="2"/>
        <v>1</v>
      </c>
      <c r="K27" s="49">
        <v>12.865517625000003</v>
      </c>
      <c r="L27" s="49">
        <v>11.885428875000002</v>
      </c>
    </row>
    <row r="28" spans="1:12">
      <c r="A28" s="16" t="s">
        <v>49</v>
      </c>
      <c r="B28" s="17">
        <v>0</v>
      </c>
      <c r="C28" s="17">
        <v>1</v>
      </c>
      <c r="D28" s="17">
        <v>1</v>
      </c>
      <c r="E28" s="17">
        <v>0</v>
      </c>
      <c r="F28" s="17">
        <f t="shared" si="0"/>
        <v>1</v>
      </c>
      <c r="G28" s="17">
        <v>0</v>
      </c>
      <c r="H28" s="18">
        <f t="shared" si="1"/>
        <v>0</v>
      </c>
      <c r="I28" s="18">
        <f t="shared" si="1"/>
        <v>1</v>
      </c>
      <c r="J28" s="18">
        <f t="shared" si="2"/>
        <v>1</v>
      </c>
      <c r="K28" s="49">
        <v>12.576720625000002</v>
      </c>
      <c r="L28" s="49">
        <v>11.521743375000002</v>
      </c>
    </row>
    <row r="29" spans="1:12">
      <c r="A29" s="16" t="s">
        <v>50</v>
      </c>
      <c r="B29" s="17">
        <v>0</v>
      </c>
      <c r="C29" s="17">
        <v>1</v>
      </c>
      <c r="D29" s="17">
        <v>1</v>
      </c>
      <c r="E29" s="17">
        <v>0</v>
      </c>
      <c r="F29" s="17">
        <f t="shared" si="0"/>
        <v>1</v>
      </c>
      <c r="G29" s="17">
        <v>0</v>
      </c>
      <c r="H29" s="18">
        <f t="shared" si="1"/>
        <v>0</v>
      </c>
      <c r="I29" s="18">
        <f t="shared" si="1"/>
        <v>1</v>
      </c>
      <c r="J29" s="18">
        <f t="shared" si="2"/>
        <v>1</v>
      </c>
      <c r="K29" s="49">
        <v>12.704532000000002</v>
      </c>
      <c r="L29" s="49">
        <v>11.590084750000003</v>
      </c>
    </row>
    <row r="30" spans="1:12">
      <c r="A30" s="16" t="s">
        <v>51</v>
      </c>
      <c r="B30" s="17">
        <v>0</v>
      </c>
      <c r="C30" s="17">
        <v>1</v>
      </c>
      <c r="D30" s="17">
        <v>1</v>
      </c>
      <c r="E30" s="17">
        <v>0</v>
      </c>
      <c r="F30" s="17">
        <f t="shared" si="0"/>
        <v>1</v>
      </c>
      <c r="G30" s="17">
        <v>0</v>
      </c>
      <c r="H30" s="18">
        <f t="shared" si="1"/>
        <v>0</v>
      </c>
      <c r="I30" s="18">
        <f t="shared" si="1"/>
        <v>1</v>
      </c>
      <c r="J30" s="18">
        <f t="shared" si="2"/>
        <v>1</v>
      </c>
      <c r="K30" s="49">
        <v>12.004139875000002</v>
      </c>
      <c r="L30" s="49">
        <v>10.596302875000001</v>
      </c>
    </row>
    <row r="31" spans="1:12">
      <c r="A31" s="16" t="s">
        <v>52</v>
      </c>
      <c r="B31" s="17">
        <v>0</v>
      </c>
      <c r="C31" s="17">
        <v>1</v>
      </c>
      <c r="D31" s="17">
        <v>1</v>
      </c>
      <c r="E31" s="17">
        <v>0</v>
      </c>
      <c r="F31" s="17">
        <f t="shared" si="0"/>
        <v>1</v>
      </c>
      <c r="G31" s="17">
        <v>0</v>
      </c>
      <c r="H31" s="18">
        <f t="shared" si="1"/>
        <v>0</v>
      </c>
      <c r="I31" s="18">
        <f t="shared" si="1"/>
        <v>1</v>
      </c>
      <c r="J31" s="18">
        <f t="shared" si="2"/>
        <v>1</v>
      </c>
      <c r="K31" s="49">
        <v>11.774536125000003</v>
      </c>
      <c r="L31" s="49">
        <v>10.426026875000002</v>
      </c>
    </row>
    <row r="32" spans="1:12">
      <c r="A32" s="16" t="s">
        <v>53</v>
      </c>
      <c r="B32" s="17">
        <v>0</v>
      </c>
      <c r="C32" s="17">
        <v>1</v>
      </c>
      <c r="D32" s="17">
        <v>1</v>
      </c>
      <c r="E32" s="17">
        <v>0</v>
      </c>
      <c r="F32" s="17">
        <f t="shared" si="0"/>
        <v>1</v>
      </c>
      <c r="G32" s="17">
        <v>0</v>
      </c>
      <c r="H32" s="18">
        <f t="shared" si="1"/>
        <v>0</v>
      </c>
      <c r="I32" s="18">
        <f t="shared" si="1"/>
        <v>1</v>
      </c>
      <c r="J32" s="18">
        <f t="shared" si="2"/>
        <v>1</v>
      </c>
      <c r="K32" s="49">
        <v>12.250048375000002</v>
      </c>
      <c r="L32" s="49">
        <v>10.749366875000002</v>
      </c>
    </row>
    <row r="33" spans="1:12">
      <c r="A33" s="16" t="s">
        <v>54</v>
      </c>
      <c r="B33" s="17">
        <v>0</v>
      </c>
      <c r="C33" s="17">
        <v>1</v>
      </c>
      <c r="D33" s="17">
        <v>1</v>
      </c>
      <c r="E33" s="17">
        <v>0</v>
      </c>
      <c r="F33" s="17">
        <f t="shared" si="0"/>
        <v>1</v>
      </c>
      <c r="G33" s="17">
        <v>0</v>
      </c>
      <c r="H33" s="18">
        <f t="shared" si="1"/>
        <v>0</v>
      </c>
      <c r="I33" s="18">
        <f t="shared" si="1"/>
        <v>1</v>
      </c>
      <c r="J33" s="18">
        <f t="shared" si="2"/>
        <v>1</v>
      </c>
      <c r="K33" s="49">
        <v>11.842648125000002</v>
      </c>
      <c r="L33" s="49">
        <v>10.610206750000001</v>
      </c>
    </row>
    <row r="34" spans="1:12">
      <c r="A34" s="16" t="s">
        <v>55</v>
      </c>
      <c r="B34" s="17">
        <v>1</v>
      </c>
      <c r="C34" s="17">
        <v>0</v>
      </c>
      <c r="D34" s="17">
        <v>1</v>
      </c>
      <c r="E34" s="17">
        <v>1</v>
      </c>
      <c r="F34" s="17">
        <f t="shared" si="0"/>
        <v>0</v>
      </c>
      <c r="G34" s="17">
        <v>0</v>
      </c>
      <c r="H34" s="18">
        <f t="shared" si="1"/>
        <v>1</v>
      </c>
      <c r="I34" s="18">
        <f t="shared" si="1"/>
        <v>0</v>
      </c>
      <c r="J34" s="18">
        <f t="shared" si="2"/>
        <v>0</v>
      </c>
      <c r="K34" s="47">
        <v>11.874788500000003</v>
      </c>
      <c r="L34" s="47">
        <v>10.656516875000001</v>
      </c>
    </row>
    <row r="35" spans="1:12">
      <c r="A35" s="16" t="s">
        <v>56</v>
      </c>
      <c r="B35" s="17">
        <v>1</v>
      </c>
      <c r="C35" s="17">
        <v>0</v>
      </c>
      <c r="D35" s="17">
        <v>0</v>
      </c>
      <c r="E35" s="17">
        <v>0</v>
      </c>
      <c r="F35" s="17">
        <f t="shared" si="0"/>
        <v>0</v>
      </c>
      <c r="G35" s="17">
        <v>0</v>
      </c>
      <c r="H35" s="18">
        <f t="shared" si="1"/>
        <v>0</v>
      </c>
      <c r="I35" s="18">
        <f t="shared" si="1"/>
        <v>0</v>
      </c>
      <c r="J35" s="18">
        <f t="shared" si="2"/>
        <v>0</v>
      </c>
      <c r="K35" s="47">
        <v>11.839999250000002</v>
      </c>
      <c r="L35" s="47">
        <v>10.818809250000001</v>
      </c>
    </row>
    <row r="36" spans="1:12">
      <c r="A36" s="16" t="s">
        <v>57</v>
      </c>
      <c r="B36" s="17">
        <v>1</v>
      </c>
      <c r="C36" s="17">
        <v>0</v>
      </c>
      <c r="D36" s="17">
        <v>1</v>
      </c>
      <c r="E36" s="17">
        <v>1</v>
      </c>
      <c r="F36" s="17">
        <f t="shared" si="0"/>
        <v>0</v>
      </c>
      <c r="G36" s="17">
        <v>0</v>
      </c>
      <c r="H36" s="18">
        <f t="shared" si="1"/>
        <v>1</v>
      </c>
      <c r="I36" s="18">
        <f t="shared" si="1"/>
        <v>0</v>
      </c>
      <c r="J36" s="18">
        <f t="shared" si="2"/>
        <v>0</v>
      </c>
      <c r="K36" s="46">
        <v>11.522995500000002</v>
      </c>
      <c r="L36" s="46">
        <v>10.284888500000001</v>
      </c>
    </row>
    <row r="37" spans="1:12">
      <c r="A37" s="16" t="s">
        <v>58</v>
      </c>
      <c r="B37" s="17">
        <v>1</v>
      </c>
      <c r="C37" s="17">
        <v>0</v>
      </c>
      <c r="D37" s="17">
        <v>1</v>
      </c>
      <c r="E37" s="17">
        <v>1</v>
      </c>
      <c r="F37" s="17">
        <f t="shared" si="0"/>
        <v>0</v>
      </c>
      <c r="G37" s="17">
        <v>0</v>
      </c>
      <c r="H37" s="18">
        <f t="shared" si="1"/>
        <v>1</v>
      </c>
      <c r="I37" s="18">
        <f t="shared" si="1"/>
        <v>0</v>
      </c>
      <c r="J37" s="18">
        <f t="shared" si="2"/>
        <v>0</v>
      </c>
      <c r="K37" s="46">
        <v>12.105069875000002</v>
      </c>
      <c r="L37" s="46">
        <v>10.846476500000001</v>
      </c>
    </row>
    <row r="38" spans="1:12">
      <c r="A38" s="16" t="s">
        <v>59</v>
      </c>
      <c r="B38" s="17">
        <v>0</v>
      </c>
      <c r="C38" s="17">
        <v>1</v>
      </c>
      <c r="D38" s="17">
        <v>1</v>
      </c>
      <c r="E38" s="17">
        <v>0</v>
      </c>
      <c r="F38" s="17">
        <f t="shared" si="0"/>
        <v>1</v>
      </c>
      <c r="G38" s="17">
        <v>0</v>
      </c>
      <c r="H38" s="18">
        <f t="shared" si="1"/>
        <v>0</v>
      </c>
      <c r="I38" s="18">
        <f t="shared" si="1"/>
        <v>1</v>
      </c>
      <c r="J38" s="18">
        <f t="shared" si="2"/>
        <v>1</v>
      </c>
      <c r="K38" s="49">
        <v>12.083718125000003</v>
      </c>
      <c r="L38" s="49">
        <v>9.9123776250000013</v>
      </c>
    </row>
    <row r="39" spans="1:12">
      <c r="A39" s="16" t="s">
        <v>60</v>
      </c>
      <c r="B39" s="17">
        <v>0</v>
      </c>
      <c r="C39" s="17">
        <v>1</v>
      </c>
      <c r="D39" s="17">
        <v>1</v>
      </c>
      <c r="E39" s="17">
        <v>0</v>
      </c>
      <c r="F39" s="17">
        <f t="shared" si="0"/>
        <v>1</v>
      </c>
      <c r="G39" s="17">
        <v>0</v>
      </c>
      <c r="H39" s="18">
        <f t="shared" si="1"/>
        <v>0</v>
      </c>
      <c r="I39" s="18">
        <f t="shared" si="1"/>
        <v>1</v>
      </c>
      <c r="J39" s="18">
        <f t="shared" si="2"/>
        <v>1</v>
      </c>
      <c r="K39" s="49">
        <v>12.890066125000002</v>
      </c>
      <c r="L39" s="49">
        <v>10.629657250000001</v>
      </c>
    </row>
    <row r="40" spans="1:12">
      <c r="A40" s="16" t="s">
        <v>61</v>
      </c>
      <c r="B40" s="17">
        <v>0</v>
      </c>
      <c r="C40" s="17">
        <v>1</v>
      </c>
      <c r="D40" s="17">
        <v>1</v>
      </c>
      <c r="E40" s="17">
        <v>0</v>
      </c>
      <c r="F40" s="17">
        <f t="shared" si="0"/>
        <v>1</v>
      </c>
      <c r="G40" s="17">
        <v>0</v>
      </c>
      <c r="H40" s="18">
        <f t="shared" si="1"/>
        <v>0</v>
      </c>
      <c r="I40" s="18">
        <f t="shared" si="1"/>
        <v>1</v>
      </c>
      <c r="J40" s="18">
        <f t="shared" si="2"/>
        <v>1</v>
      </c>
      <c r="K40" s="49">
        <v>11.811375750000002</v>
      </c>
      <c r="L40" s="49">
        <v>9.7726257500000013</v>
      </c>
    </row>
    <row r="41" spans="1:12">
      <c r="A41" s="16" t="s">
        <v>62</v>
      </c>
      <c r="B41" s="17">
        <v>0</v>
      </c>
      <c r="C41" s="17">
        <v>1</v>
      </c>
      <c r="D41" s="17">
        <v>1</v>
      </c>
      <c r="E41" s="17">
        <v>0</v>
      </c>
      <c r="F41" s="17">
        <f t="shared" si="0"/>
        <v>1</v>
      </c>
      <c r="G41" s="17">
        <v>0</v>
      </c>
      <c r="H41" s="18">
        <f t="shared" si="1"/>
        <v>0</v>
      </c>
      <c r="I41" s="18">
        <f t="shared" si="1"/>
        <v>1</v>
      </c>
      <c r="J41" s="18">
        <f t="shared" si="2"/>
        <v>1</v>
      </c>
      <c r="K41" s="49">
        <v>12.319593625000001</v>
      </c>
      <c r="L41" s="49">
        <v>10.257023750000002</v>
      </c>
    </row>
    <row r="42" spans="1:12">
      <c r="A42" s="16" t="s">
        <v>63</v>
      </c>
      <c r="B42" s="17">
        <v>1</v>
      </c>
      <c r="C42" s="17">
        <v>0</v>
      </c>
      <c r="D42" s="17">
        <v>0</v>
      </c>
      <c r="E42" s="17">
        <v>0</v>
      </c>
      <c r="F42" s="17">
        <f t="shared" si="0"/>
        <v>0</v>
      </c>
      <c r="G42" s="17">
        <v>0</v>
      </c>
      <c r="H42" s="18">
        <f t="shared" si="1"/>
        <v>0</v>
      </c>
      <c r="I42" s="18">
        <f t="shared" si="1"/>
        <v>0</v>
      </c>
      <c r="J42" s="18">
        <f t="shared" si="2"/>
        <v>0</v>
      </c>
      <c r="K42" s="47">
        <v>10.355746125000001</v>
      </c>
      <c r="L42" s="47">
        <v>9.2713553750000024</v>
      </c>
    </row>
    <row r="43" spans="1:12">
      <c r="A43" s="16" t="s">
        <v>64</v>
      </c>
      <c r="B43" s="17">
        <v>1</v>
      </c>
      <c r="C43" s="17">
        <v>0</v>
      </c>
      <c r="D43" s="17">
        <v>0</v>
      </c>
      <c r="E43" s="17">
        <v>0</v>
      </c>
      <c r="F43" s="17">
        <f t="shared" si="0"/>
        <v>0</v>
      </c>
      <c r="G43" s="17">
        <v>0</v>
      </c>
      <c r="H43" s="18">
        <f t="shared" si="1"/>
        <v>0</v>
      </c>
      <c r="I43" s="18">
        <f t="shared" si="1"/>
        <v>0</v>
      </c>
      <c r="J43" s="18">
        <f t="shared" si="2"/>
        <v>0</v>
      </c>
      <c r="K43" s="47">
        <v>10.757722125000003</v>
      </c>
      <c r="L43" s="47">
        <v>9.7792355000000022</v>
      </c>
    </row>
    <row r="44" spans="1:12">
      <c r="A44" s="16" t="s">
        <v>65</v>
      </c>
      <c r="B44" s="17">
        <v>1</v>
      </c>
      <c r="C44" s="17">
        <v>0</v>
      </c>
      <c r="D44" s="17">
        <v>1</v>
      </c>
      <c r="E44" s="17">
        <v>1</v>
      </c>
      <c r="F44" s="17">
        <f t="shared" si="0"/>
        <v>0</v>
      </c>
      <c r="G44" s="17">
        <v>0</v>
      </c>
      <c r="H44" s="18">
        <f t="shared" si="1"/>
        <v>1</v>
      </c>
      <c r="I44" s="18">
        <f t="shared" si="1"/>
        <v>0</v>
      </c>
      <c r="J44" s="18">
        <f t="shared" si="2"/>
        <v>0</v>
      </c>
      <c r="K44" s="46">
        <v>10.701958750000001</v>
      </c>
      <c r="L44" s="46">
        <v>9.8341822500000013</v>
      </c>
    </row>
    <row r="45" spans="1:12">
      <c r="A45" s="16" t="s">
        <v>66</v>
      </c>
      <c r="B45" s="17">
        <v>1</v>
      </c>
      <c r="C45" s="17">
        <v>0</v>
      </c>
      <c r="D45" s="17">
        <v>1</v>
      </c>
      <c r="E45" s="17">
        <v>1</v>
      </c>
      <c r="F45" s="17">
        <f t="shared" si="0"/>
        <v>0</v>
      </c>
      <c r="G45" s="17">
        <v>0</v>
      </c>
      <c r="H45" s="18">
        <f t="shared" si="1"/>
        <v>1</v>
      </c>
      <c r="I45" s="18">
        <f t="shared" si="1"/>
        <v>0</v>
      </c>
      <c r="J45" s="18">
        <f t="shared" si="2"/>
        <v>0</v>
      </c>
      <c r="K45" s="46">
        <v>10.853273625000002</v>
      </c>
      <c r="L45" s="46">
        <v>9.709786375000002</v>
      </c>
    </row>
    <row r="46" spans="1:12">
      <c r="A46" s="16" t="s">
        <v>67</v>
      </c>
      <c r="B46" s="17">
        <v>0</v>
      </c>
      <c r="C46" s="17">
        <v>1</v>
      </c>
      <c r="D46" s="17">
        <v>1</v>
      </c>
      <c r="E46" s="17">
        <v>0</v>
      </c>
      <c r="F46" s="17">
        <f t="shared" si="0"/>
        <v>1</v>
      </c>
      <c r="G46" s="17">
        <v>0</v>
      </c>
      <c r="H46" s="18">
        <f t="shared" si="1"/>
        <v>0</v>
      </c>
      <c r="I46" s="18">
        <f t="shared" si="1"/>
        <v>1</v>
      </c>
      <c r="J46" s="18">
        <f t="shared" si="2"/>
        <v>1</v>
      </c>
      <c r="K46" s="49">
        <v>14.257829625000003</v>
      </c>
      <c r="L46" s="49">
        <v>12.115996625000003</v>
      </c>
    </row>
    <row r="47" spans="1:12">
      <c r="A47" s="16" t="s">
        <v>68</v>
      </c>
      <c r="B47" s="17">
        <v>0</v>
      </c>
      <c r="C47" s="17">
        <v>1</v>
      </c>
      <c r="D47" s="17">
        <v>1</v>
      </c>
      <c r="E47" s="17">
        <v>0</v>
      </c>
      <c r="F47" s="17">
        <f t="shared" si="0"/>
        <v>1</v>
      </c>
      <c r="G47" s="17">
        <v>0</v>
      </c>
      <c r="H47" s="18">
        <f t="shared" si="1"/>
        <v>0</v>
      </c>
      <c r="I47" s="18">
        <f t="shared" si="1"/>
        <v>1</v>
      </c>
      <c r="J47" s="18">
        <f t="shared" si="2"/>
        <v>1</v>
      </c>
      <c r="K47" s="49">
        <v>14.523250750000003</v>
      </c>
      <c r="L47" s="49">
        <v>12.217697875000002</v>
      </c>
    </row>
    <row r="48" spans="1:12">
      <c r="A48" s="16" t="s">
        <v>69</v>
      </c>
      <c r="B48" s="17">
        <v>0</v>
      </c>
      <c r="C48" s="17">
        <v>1</v>
      </c>
      <c r="D48" s="17">
        <v>1</v>
      </c>
      <c r="E48" s="17">
        <v>0</v>
      </c>
      <c r="F48" s="17">
        <f t="shared" si="0"/>
        <v>1</v>
      </c>
      <c r="G48" s="17">
        <v>0</v>
      </c>
      <c r="H48" s="18">
        <f t="shared" si="1"/>
        <v>0</v>
      </c>
      <c r="I48" s="18">
        <f t="shared" si="1"/>
        <v>1</v>
      </c>
      <c r="J48" s="18">
        <f t="shared" si="2"/>
        <v>1</v>
      </c>
      <c r="K48" s="49">
        <v>14.194397000000002</v>
      </c>
      <c r="L48" s="49">
        <v>11.973440375000003</v>
      </c>
    </row>
    <row r="49" spans="1:12">
      <c r="A49" s="16" t="s">
        <v>70</v>
      </c>
      <c r="B49" s="17">
        <v>0</v>
      </c>
      <c r="C49" s="17">
        <v>1</v>
      </c>
      <c r="D49" s="17">
        <v>1</v>
      </c>
      <c r="E49" s="17">
        <v>0</v>
      </c>
      <c r="F49" s="17">
        <f t="shared" si="0"/>
        <v>1</v>
      </c>
      <c r="G49" s="17">
        <v>0</v>
      </c>
      <c r="H49" s="18">
        <f t="shared" si="1"/>
        <v>0</v>
      </c>
      <c r="I49" s="18">
        <f t="shared" si="1"/>
        <v>1</v>
      </c>
      <c r="J49" s="18">
        <f t="shared" si="2"/>
        <v>1</v>
      </c>
      <c r="K49" s="49">
        <v>14.095811375000002</v>
      </c>
      <c r="L49" s="49">
        <v>12.045316750000001</v>
      </c>
    </row>
    <row r="50" spans="1:12">
      <c r="A50" s="16" t="s">
        <v>71</v>
      </c>
      <c r="B50" s="17">
        <v>1</v>
      </c>
      <c r="C50" s="17">
        <v>0</v>
      </c>
      <c r="D50" s="17">
        <v>0</v>
      </c>
      <c r="E50" s="17">
        <v>0</v>
      </c>
      <c r="F50" s="17">
        <f t="shared" si="0"/>
        <v>0</v>
      </c>
      <c r="G50" s="17">
        <v>1</v>
      </c>
      <c r="H50" s="18">
        <f t="shared" si="1"/>
        <v>0</v>
      </c>
      <c r="I50" s="18">
        <f t="shared" si="1"/>
        <v>0</v>
      </c>
      <c r="J50" s="18">
        <f t="shared" si="2"/>
        <v>0</v>
      </c>
      <c r="K50" s="47">
        <v>14.452553625000002</v>
      </c>
      <c r="L50" s="47">
        <v>12.864646625000002</v>
      </c>
    </row>
    <row r="51" spans="1:12">
      <c r="A51" s="16" t="s">
        <v>72</v>
      </c>
      <c r="B51" s="17">
        <v>1</v>
      </c>
      <c r="C51" s="17">
        <v>0</v>
      </c>
      <c r="D51" s="17">
        <v>0</v>
      </c>
      <c r="E51" s="17">
        <v>0</v>
      </c>
      <c r="F51" s="17">
        <f t="shared" si="0"/>
        <v>0</v>
      </c>
      <c r="G51" s="17">
        <v>1</v>
      </c>
      <c r="H51" s="18">
        <f t="shared" si="1"/>
        <v>0</v>
      </c>
      <c r="I51" s="18">
        <f t="shared" si="1"/>
        <v>0</v>
      </c>
      <c r="J51" s="18">
        <f t="shared" si="2"/>
        <v>0</v>
      </c>
      <c r="K51" s="47">
        <v>13.985248375000003</v>
      </c>
      <c r="L51" s="47">
        <v>12.659028375000002</v>
      </c>
    </row>
    <row r="52" spans="1:12">
      <c r="A52" s="16" t="s">
        <v>73</v>
      </c>
      <c r="B52" s="17">
        <v>1</v>
      </c>
      <c r="C52" s="17">
        <v>0</v>
      </c>
      <c r="D52" s="17">
        <v>1</v>
      </c>
      <c r="E52" s="17">
        <v>1</v>
      </c>
      <c r="F52" s="17">
        <f t="shared" si="0"/>
        <v>0</v>
      </c>
      <c r="G52" s="17">
        <v>0</v>
      </c>
      <c r="H52" s="18">
        <f t="shared" si="1"/>
        <v>1</v>
      </c>
      <c r="I52" s="18">
        <f t="shared" si="1"/>
        <v>0</v>
      </c>
      <c r="J52" s="18">
        <f t="shared" si="2"/>
        <v>0</v>
      </c>
      <c r="K52" s="46">
        <v>14.778204875000002</v>
      </c>
      <c r="L52" s="46">
        <v>13.094843000000003</v>
      </c>
    </row>
    <row r="53" spans="1:12">
      <c r="A53" s="16" t="s">
        <v>74</v>
      </c>
      <c r="B53" s="17">
        <v>1</v>
      </c>
      <c r="C53" s="17">
        <v>0</v>
      </c>
      <c r="D53" s="17">
        <v>1</v>
      </c>
      <c r="E53" s="17">
        <v>1</v>
      </c>
      <c r="F53" s="17">
        <f t="shared" si="0"/>
        <v>0</v>
      </c>
      <c r="G53" s="17">
        <v>0</v>
      </c>
      <c r="H53" s="18">
        <f t="shared" si="1"/>
        <v>1</v>
      </c>
      <c r="I53" s="18">
        <f t="shared" si="1"/>
        <v>0</v>
      </c>
      <c r="J53" s="18">
        <f t="shared" si="2"/>
        <v>0</v>
      </c>
      <c r="K53" s="46">
        <v>13.411661625000002</v>
      </c>
      <c r="L53" s="46">
        <v>11.727964625000002</v>
      </c>
    </row>
    <row r="54" spans="1:12">
      <c r="A54" s="16" t="s">
        <v>75</v>
      </c>
      <c r="B54" s="17">
        <v>0</v>
      </c>
      <c r="C54" s="17">
        <v>1</v>
      </c>
      <c r="D54" s="17">
        <v>1</v>
      </c>
      <c r="E54" s="17">
        <v>0</v>
      </c>
      <c r="F54" s="17">
        <f t="shared" si="0"/>
        <v>1</v>
      </c>
      <c r="G54" s="17">
        <v>0</v>
      </c>
      <c r="H54" s="18">
        <f t="shared" si="1"/>
        <v>0</v>
      </c>
      <c r="I54" s="18">
        <f t="shared" si="1"/>
        <v>1</v>
      </c>
      <c r="J54" s="18">
        <f t="shared" si="2"/>
        <v>1</v>
      </c>
      <c r="K54" s="49">
        <v>13.592646875000002</v>
      </c>
      <c r="L54" s="49">
        <v>11.944229875000001</v>
      </c>
    </row>
    <row r="55" spans="1:12">
      <c r="A55" s="16" t="s">
        <v>76</v>
      </c>
      <c r="B55" s="17">
        <v>0</v>
      </c>
      <c r="C55" s="17">
        <v>1</v>
      </c>
      <c r="D55" s="17">
        <v>1</v>
      </c>
      <c r="E55" s="17">
        <v>0</v>
      </c>
      <c r="F55" s="17">
        <f t="shared" si="0"/>
        <v>1</v>
      </c>
      <c r="G55" s="17">
        <v>0</v>
      </c>
      <c r="H55" s="18">
        <f t="shared" si="1"/>
        <v>0</v>
      </c>
      <c r="I55" s="18">
        <f t="shared" si="1"/>
        <v>1</v>
      </c>
      <c r="J55" s="18">
        <f t="shared" si="2"/>
        <v>1</v>
      </c>
      <c r="K55" s="49">
        <v>13.202606375000002</v>
      </c>
      <c r="L55" s="49">
        <v>11.795266875000001</v>
      </c>
    </row>
    <row r="56" spans="1:12">
      <c r="A56" s="16" t="s">
        <v>77</v>
      </c>
      <c r="B56" s="17">
        <v>0</v>
      </c>
      <c r="C56" s="17">
        <v>1</v>
      </c>
      <c r="D56" s="17">
        <v>1</v>
      </c>
      <c r="E56" s="17">
        <v>0</v>
      </c>
      <c r="F56" s="17">
        <f t="shared" si="0"/>
        <v>1</v>
      </c>
      <c r="G56" s="17">
        <v>0</v>
      </c>
      <c r="H56" s="18">
        <f t="shared" si="1"/>
        <v>0</v>
      </c>
      <c r="I56" s="18">
        <f t="shared" si="1"/>
        <v>1</v>
      </c>
      <c r="J56" s="18">
        <f t="shared" si="2"/>
        <v>1</v>
      </c>
      <c r="K56" s="49">
        <v>13.180047000000002</v>
      </c>
      <c r="L56" s="49">
        <v>11.529804750000002</v>
      </c>
    </row>
    <row r="57" spans="1:12">
      <c r="A57" s="16" t="s">
        <v>78</v>
      </c>
      <c r="B57" s="17">
        <v>0</v>
      </c>
      <c r="C57" s="17">
        <v>1</v>
      </c>
      <c r="D57" s="17">
        <v>1</v>
      </c>
      <c r="E57" s="17">
        <v>0</v>
      </c>
      <c r="F57" s="17">
        <f t="shared" si="0"/>
        <v>1</v>
      </c>
      <c r="G57" s="17">
        <v>0</v>
      </c>
      <c r="H57" s="18">
        <f t="shared" si="1"/>
        <v>0</v>
      </c>
      <c r="I57" s="18">
        <f t="shared" si="1"/>
        <v>1</v>
      </c>
      <c r="J57" s="18">
        <f t="shared" si="2"/>
        <v>1</v>
      </c>
      <c r="K57" s="49">
        <v>13.153666500000002</v>
      </c>
      <c r="L57" s="49">
        <v>11.766519500000001</v>
      </c>
    </row>
    <row r="58" spans="1:12">
      <c r="A58" s="16" t="s">
        <v>720</v>
      </c>
      <c r="B58" s="17">
        <v>0</v>
      </c>
      <c r="C58" s="17">
        <v>1</v>
      </c>
      <c r="D58" s="17">
        <v>1</v>
      </c>
      <c r="E58" s="17">
        <v>0</v>
      </c>
      <c r="F58" s="17">
        <f t="shared" si="0"/>
        <v>1</v>
      </c>
      <c r="G58" s="17">
        <v>0</v>
      </c>
      <c r="H58" s="18">
        <f t="shared" si="1"/>
        <v>0</v>
      </c>
      <c r="I58" s="18">
        <f t="shared" si="1"/>
        <v>1</v>
      </c>
      <c r="J58" s="18">
        <f t="shared" si="2"/>
        <v>1</v>
      </c>
      <c r="K58" s="49">
        <v>10.371862250000001</v>
      </c>
      <c r="L58" s="49">
        <v>9.211766625000001</v>
      </c>
    </row>
    <row r="59" spans="1:12">
      <c r="A59" s="16" t="s">
        <v>721</v>
      </c>
      <c r="B59" s="17">
        <v>0</v>
      </c>
      <c r="C59" s="17">
        <v>1</v>
      </c>
      <c r="D59" s="17">
        <v>1</v>
      </c>
      <c r="E59" s="17">
        <v>0</v>
      </c>
      <c r="F59" s="17">
        <f t="shared" si="0"/>
        <v>1</v>
      </c>
      <c r="G59" s="17">
        <v>0</v>
      </c>
      <c r="H59" s="18">
        <f t="shared" si="1"/>
        <v>0</v>
      </c>
      <c r="I59" s="18">
        <f t="shared" si="1"/>
        <v>1</v>
      </c>
      <c r="J59" s="18">
        <f t="shared" si="2"/>
        <v>1</v>
      </c>
      <c r="K59" s="49">
        <v>10.407253500000001</v>
      </c>
      <c r="L59" s="49">
        <v>8.8801301250000009</v>
      </c>
    </row>
    <row r="60" spans="1:12">
      <c r="A60" s="16" t="s">
        <v>722</v>
      </c>
      <c r="B60" s="17">
        <v>1</v>
      </c>
      <c r="C60" s="17">
        <v>0</v>
      </c>
      <c r="D60" s="17">
        <v>0</v>
      </c>
      <c r="E60" s="17">
        <v>0</v>
      </c>
      <c r="F60" s="17">
        <f t="shared" si="0"/>
        <v>0</v>
      </c>
      <c r="G60" s="17">
        <v>0</v>
      </c>
      <c r="H60" s="18">
        <f t="shared" si="1"/>
        <v>0</v>
      </c>
      <c r="I60" s="18">
        <f t="shared" si="1"/>
        <v>0</v>
      </c>
      <c r="J60" s="18">
        <f t="shared" si="2"/>
        <v>0</v>
      </c>
      <c r="K60" s="47">
        <v>12.055225375000003</v>
      </c>
      <c r="L60" s="47">
        <v>10.555036750000001</v>
      </c>
    </row>
    <row r="61" spans="1:12">
      <c r="A61" s="16" t="s">
        <v>723</v>
      </c>
      <c r="B61" s="17">
        <v>1</v>
      </c>
      <c r="C61" s="17">
        <v>0</v>
      </c>
      <c r="D61" s="17">
        <v>0</v>
      </c>
      <c r="E61" s="17">
        <v>0</v>
      </c>
      <c r="F61" s="17">
        <f t="shared" si="0"/>
        <v>0</v>
      </c>
      <c r="G61" s="17">
        <v>0</v>
      </c>
      <c r="H61" s="18">
        <f t="shared" si="1"/>
        <v>0</v>
      </c>
      <c r="I61" s="18">
        <f t="shared" si="1"/>
        <v>0</v>
      </c>
      <c r="J61" s="18">
        <f t="shared" si="2"/>
        <v>0</v>
      </c>
      <c r="K61" s="47">
        <v>12.400712250000002</v>
      </c>
      <c r="L61" s="47">
        <v>11.297086875000002</v>
      </c>
    </row>
    <row r="62" spans="1:12">
      <c r="A62" s="16" t="s">
        <v>724</v>
      </c>
      <c r="B62" s="17">
        <v>1</v>
      </c>
      <c r="C62" s="17">
        <v>0</v>
      </c>
      <c r="D62" s="17">
        <v>1</v>
      </c>
      <c r="E62" s="17">
        <v>1</v>
      </c>
      <c r="F62" s="17">
        <f t="shared" si="0"/>
        <v>0</v>
      </c>
      <c r="G62" s="17">
        <v>0</v>
      </c>
      <c r="H62" s="18">
        <f t="shared" si="1"/>
        <v>1</v>
      </c>
      <c r="I62" s="18">
        <f t="shared" si="1"/>
        <v>0</v>
      </c>
      <c r="J62" s="18">
        <f t="shared" si="2"/>
        <v>0</v>
      </c>
      <c r="K62" s="46">
        <v>12.054303875000002</v>
      </c>
      <c r="L62" s="46">
        <v>10.528654625000001</v>
      </c>
    </row>
    <row r="63" spans="1:12">
      <c r="A63" s="16" t="s">
        <v>725</v>
      </c>
      <c r="B63" s="17">
        <v>1</v>
      </c>
      <c r="C63" s="17">
        <v>0</v>
      </c>
      <c r="D63" s="17">
        <v>1</v>
      </c>
      <c r="E63" s="17">
        <v>1</v>
      </c>
      <c r="F63" s="17">
        <f t="shared" si="0"/>
        <v>0</v>
      </c>
      <c r="G63" s="17">
        <v>0</v>
      </c>
      <c r="H63" s="18">
        <f t="shared" si="1"/>
        <v>1</v>
      </c>
      <c r="I63" s="18">
        <f t="shared" si="1"/>
        <v>0</v>
      </c>
      <c r="J63" s="18">
        <f t="shared" si="2"/>
        <v>0</v>
      </c>
      <c r="K63" s="46">
        <v>11.981799125000002</v>
      </c>
      <c r="L63" s="46">
        <v>10.889127500000003</v>
      </c>
    </row>
    <row r="65" spans="8:10">
      <c r="H65" s="17"/>
      <c r="I65" s="17"/>
      <c r="J65" s="17"/>
    </row>
  </sheetData>
  <conditionalFormatting sqref="A1:A1048576">
    <cfRule type="expression" dxfId="2" priority="2" stopIfTrue="1">
      <formula>"if$H$2=1"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6"/>
  <sheetViews>
    <sheetView topLeftCell="A61" workbookViewId="0">
      <selection activeCell="B78" sqref="B78"/>
    </sheetView>
  </sheetViews>
  <sheetFormatPr baseColWidth="10" defaultRowHeight="16"/>
  <cols>
    <col min="1" max="1" width="8.33203125" bestFit="1" customWidth="1"/>
    <col min="2" max="2" width="41.5" bestFit="1" customWidth="1"/>
    <col min="3" max="3" width="26.33203125" customWidth="1"/>
    <col min="4" max="4" width="30.6640625" bestFit="1" customWidth="1"/>
    <col min="5" max="5" width="28.6640625" bestFit="1" customWidth="1"/>
  </cols>
  <sheetData>
    <row r="1" spans="1:5">
      <c r="A1" s="3" t="s">
        <v>87</v>
      </c>
      <c r="B1" s="4" t="s">
        <v>88</v>
      </c>
      <c r="C1" s="4" t="s">
        <v>89</v>
      </c>
      <c r="D1" s="4" t="s">
        <v>90</v>
      </c>
      <c r="E1" s="9" t="s">
        <v>466</v>
      </c>
    </row>
    <row r="2" spans="1:5">
      <c r="A2" s="5">
        <v>1</v>
      </c>
      <c r="B2" s="6" t="s">
        <v>91</v>
      </c>
      <c r="C2" s="6" t="s">
        <v>92</v>
      </c>
      <c r="D2" s="6" t="s">
        <v>93</v>
      </c>
      <c r="E2" s="10" t="s">
        <v>467</v>
      </c>
    </row>
    <row r="3" spans="1:5">
      <c r="A3" s="7">
        <v>2</v>
      </c>
      <c r="B3" s="8" t="s">
        <v>91</v>
      </c>
      <c r="C3" s="8" t="s">
        <v>94</v>
      </c>
      <c r="D3" s="8" t="s">
        <v>95</v>
      </c>
      <c r="E3" s="11" t="s">
        <v>467</v>
      </c>
    </row>
    <row r="4" spans="1:5">
      <c r="A4" s="5">
        <v>3</v>
      </c>
      <c r="B4" s="6" t="s">
        <v>91</v>
      </c>
      <c r="C4" s="6" t="s">
        <v>96</v>
      </c>
      <c r="D4" s="6" t="s">
        <v>97</v>
      </c>
      <c r="E4" s="10" t="s">
        <v>468</v>
      </c>
    </row>
    <row r="5" spans="1:5">
      <c r="A5" s="7">
        <v>4</v>
      </c>
      <c r="B5" s="8" t="s">
        <v>91</v>
      </c>
      <c r="C5" s="8" t="s">
        <v>98</v>
      </c>
      <c r="D5" s="8" t="s">
        <v>99</v>
      </c>
      <c r="E5" s="11" t="s">
        <v>469</v>
      </c>
    </row>
    <row r="6" spans="1:5">
      <c r="A6" s="5">
        <v>5</v>
      </c>
      <c r="B6" s="6" t="s">
        <v>91</v>
      </c>
      <c r="C6" s="6" t="s">
        <v>100</v>
      </c>
      <c r="D6" s="6" t="s">
        <v>101</v>
      </c>
    </row>
    <row r="7" spans="1:5">
      <c r="A7" s="7">
        <v>6</v>
      </c>
      <c r="B7" s="8" t="s">
        <v>91</v>
      </c>
      <c r="C7" s="8" t="s">
        <v>102</v>
      </c>
      <c r="D7" s="8" t="s">
        <v>103</v>
      </c>
    </row>
    <row r="8" spans="1:5">
      <c r="A8" s="5">
        <v>7</v>
      </c>
      <c r="B8" s="6" t="s">
        <v>91</v>
      </c>
      <c r="C8" s="6" t="s">
        <v>104</v>
      </c>
      <c r="D8" s="6" t="s">
        <v>105</v>
      </c>
    </row>
    <row r="9" spans="1:5">
      <c r="A9" s="7">
        <v>8</v>
      </c>
      <c r="B9" s="8" t="s">
        <v>91</v>
      </c>
      <c r="C9" s="8" t="s">
        <v>106</v>
      </c>
      <c r="D9" s="8" t="s">
        <v>107</v>
      </c>
    </row>
    <row r="10" spans="1:5">
      <c r="A10" s="5">
        <v>9</v>
      </c>
      <c r="B10" s="6" t="s">
        <v>91</v>
      </c>
      <c r="C10" s="6" t="s">
        <v>108</v>
      </c>
      <c r="D10" s="6" t="s">
        <v>109</v>
      </c>
    </row>
    <row r="11" spans="1:5">
      <c r="A11" s="7">
        <v>10</v>
      </c>
      <c r="B11" s="8" t="s">
        <v>91</v>
      </c>
      <c r="C11" s="8" t="s">
        <v>110</v>
      </c>
      <c r="D11" s="8" t="s">
        <v>111</v>
      </c>
    </row>
    <row r="12" spans="1:5">
      <c r="A12" s="5">
        <v>11</v>
      </c>
      <c r="B12" s="6" t="s">
        <v>91</v>
      </c>
      <c r="C12" s="6" t="s">
        <v>112</v>
      </c>
      <c r="D12" s="6" t="s">
        <v>113</v>
      </c>
    </row>
    <row r="13" spans="1:5">
      <c r="A13" s="7">
        <v>12</v>
      </c>
      <c r="B13" s="8" t="s">
        <v>91</v>
      </c>
      <c r="C13" s="8" t="s">
        <v>114</v>
      </c>
      <c r="D13" s="8" t="s">
        <v>115</v>
      </c>
    </row>
    <row r="14" spans="1:5">
      <c r="A14" s="5">
        <v>13</v>
      </c>
      <c r="B14" s="6" t="s">
        <v>91</v>
      </c>
      <c r="C14" s="6" t="s">
        <v>116</v>
      </c>
      <c r="D14" s="6" t="s">
        <v>117</v>
      </c>
    </row>
    <row r="15" spans="1:5">
      <c r="A15" s="7">
        <v>14</v>
      </c>
      <c r="B15" s="8" t="s">
        <v>91</v>
      </c>
      <c r="C15" s="8" t="s">
        <v>118</v>
      </c>
      <c r="D15" s="8" t="s">
        <v>119</v>
      </c>
    </row>
    <row r="16" spans="1:5">
      <c r="A16" s="5">
        <v>15</v>
      </c>
      <c r="B16" s="6" t="s">
        <v>91</v>
      </c>
      <c r="C16" s="6" t="s">
        <v>120</v>
      </c>
      <c r="D16" s="6" t="s">
        <v>121</v>
      </c>
    </row>
    <row r="17" spans="1:4">
      <c r="A17" s="7">
        <v>16</v>
      </c>
      <c r="B17" s="8" t="s">
        <v>91</v>
      </c>
      <c r="C17" s="8" t="s">
        <v>122</v>
      </c>
      <c r="D17" s="8" t="s">
        <v>123</v>
      </c>
    </row>
    <row r="18" spans="1:4">
      <c r="A18" s="5">
        <v>17</v>
      </c>
      <c r="B18" s="6" t="s">
        <v>91</v>
      </c>
      <c r="C18" s="6" t="s">
        <v>124</v>
      </c>
      <c r="D18" s="6" t="s">
        <v>125</v>
      </c>
    </row>
    <row r="19" spans="1:4">
      <c r="A19" s="7">
        <v>18</v>
      </c>
      <c r="B19" s="8" t="s">
        <v>91</v>
      </c>
      <c r="C19" s="8" t="s">
        <v>126</v>
      </c>
      <c r="D19" s="8" t="s">
        <v>127</v>
      </c>
    </row>
    <row r="20" spans="1:4">
      <c r="A20" s="5">
        <v>19</v>
      </c>
      <c r="B20" s="6" t="s">
        <v>91</v>
      </c>
      <c r="C20" s="6" t="s">
        <v>128</v>
      </c>
      <c r="D20" s="6" t="s">
        <v>129</v>
      </c>
    </row>
    <row r="21" spans="1:4">
      <c r="A21" s="7">
        <v>20</v>
      </c>
      <c r="B21" s="8" t="s">
        <v>91</v>
      </c>
      <c r="C21" s="8" t="s">
        <v>130</v>
      </c>
      <c r="D21" s="8" t="s">
        <v>131</v>
      </c>
    </row>
    <row r="22" spans="1:4">
      <c r="A22" s="5">
        <v>21</v>
      </c>
      <c r="B22" s="6" t="s">
        <v>91</v>
      </c>
      <c r="C22" s="6" t="s">
        <v>132</v>
      </c>
      <c r="D22" s="6" t="s">
        <v>133</v>
      </c>
    </row>
    <row r="23" spans="1:4">
      <c r="A23" s="7">
        <v>22</v>
      </c>
      <c r="B23" s="8" t="s">
        <v>91</v>
      </c>
      <c r="C23" s="8" t="s">
        <v>134</v>
      </c>
      <c r="D23" s="8" t="s">
        <v>135</v>
      </c>
    </row>
    <row r="24" spans="1:4">
      <c r="A24" s="5">
        <v>23</v>
      </c>
      <c r="B24" s="6" t="s">
        <v>91</v>
      </c>
      <c r="C24" s="6" t="s">
        <v>136</v>
      </c>
      <c r="D24" s="6" t="s">
        <v>137</v>
      </c>
    </row>
    <row r="25" spans="1:4">
      <c r="A25" s="7">
        <v>24</v>
      </c>
      <c r="B25" s="8" t="s">
        <v>91</v>
      </c>
      <c r="C25" s="8" t="s">
        <v>138</v>
      </c>
      <c r="D25" s="8" t="s">
        <v>139</v>
      </c>
    </row>
    <row r="26" spans="1:4">
      <c r="A26" s="5">
        <v>25</v>
      </c>
      <c r="B26" s="6" t="s">
        <v>91</v>
      </c>
      <c r="C26" s="6" t="s">
        <v>140</v>
      </c>
      <c r="D26" s="6" t="s">
        <v>141</v>
      </c>
    </row>
    <row r="27" spans="1:4">
      <c r="A27" s="7">
        <v>26</v>
      </c>
      <c r="B27" s="8" t="s">
        <v>91</v>
      </c>
      <c r="C27" s="8" t="s">
        <v>142</v>
      </c>
      <c r="D27" s="8" t="s">
        <v>143</v>
      </c>
    </row>
    <row r="28" spans="1:4">
      <c r="A28" s="5">
        <v>27</v>
      </c>
      <c r="B28" s="6" t="s">
        <v>91</v>
      </c>
      <c r="C28" s="6" t="s">
        <v>144</v>
      </c>
      <c r="D28" s="6" t="s">
        <v>145</v>
      </c>
    </row>
    <row r="29" spans="1:4">
      <c r="A29" s="7">
        <v>28</v>
      </c>
      <c r="B29" s="8" t="s">
        <v>91</v>
      </c>
      <c r="C29" s="8" t="s">
        <v>146</v>
      </c>
      <c r="D29" s="8" t="s">
        <v>147</v>
      </c>
    </row>
    <row r="30" spans="1:4">
      <c r="A30" s="5">
        <v>29</v>
      </c>
      <c r="B30" s="6" t="s">
        <v>91</v>
      </c>
      <c r="C30" s="6" t="s">
        <v>148</v>
      </c>
      <c r="D30" s="6" t="s">
        <v>149</v>
      </c>
    </row>
    <row r="31" spans="1:4">
      <c r="A31" s="7">
        <v>30</v>
      </c>
      <c r="B31" s="8" t="s">
        <v>150</v>
      </c>
      <c r="C31" s="8" t="s">
        <v>151</v>
      </c>
      <c r="D31" s="8" t="s">
        <v>152</v>
      </c>
    </row>
    <row r="32" spans="1:4">
      <c r="A32" s="5">
        <v>31</v>
      </c>
      <c r="B32" s="6" t="s">
        <v>150</v>
      </c>
      <c r="C32" s="6" t="s">
        <v>153</v>
      </c>
      <c r="D32" s="6" t="s">
        <v>154</v>
      </c>
    </row>
    <row r="33" spans="1:4">
      <c r="A33" s="7">
        <v>32</v>
      </c>
      <c r="B33" s="8" t="s">
        <v>155</v>
      </c>
      <c r="C33" s="8" t="s">
        <v>156</v>
      </c>
      <c r="D33" s="8" t="s">
        <v>157</v>
      </c>
    </row>
    <row r="34" spans="1:4">
      <c r="A34" s="5">
        <v>33</v>
      </c>
      <c r="B34" s="6" t="s">
        <v>155</v>
      </c>
      <c r="C34" s="6" t="s">
        <v>158</v>
      </c>
      <c r="D34" s="6" t="s">
        <v>159</v>
      </c>
    </row>
    <row r="35" spans="1:4">
      <c r="A35" s="7">
        <v>34</v>
      </c>
      <c r="B35" s="8" t="s">
        <v>155</v>
      </c>
      <c r="C35" s="8" t="s">
        <v>160</v>
      </c>
      <c r="D35" s="8" t="s">
        <v>161</v>
      </c>
    </row>
    <row r="36" spans="1:4">
      <c r="A36" s="5">
        <v>35</v>
      </c>
      <c r="B36" s="6" t="s">
        <v>155</v>
      </c>
      <c r="C36" s="6" t="s">
        <v>162</v>
      </c>
      <c r="D36" s="6" t="s">
        <v>163</v>
      </c>
    </row>
    <row r="37" spans="1:4">
      <c r="A37" s="7">
        <v>36</v>
      </c>
      <c r="B37" s="8" t="s">
        <v>155</v>
      </c>
      <c r="C37" s="8" t="s">
        <v>164</v>
      </c>
      <c r="D37" s="8" t="s">
        <v>165</v>
      </c>
    </row>
    <row r="38" spans="1:4">
      <c r="A38" s="5">
        <v>37</v>
      </c>
      <c r="B38" s="6" t="s">
        <v>155</v>
      </c>
      <c r="C38" s="6" t="s">
        <v>166</v>
      </c>
      <c r="D38" s="6" t="s">
        <v>167</v>
      </c>
    </row>
    <row r="39" spans="1:4">
      <c r="A39" s="7">
        <v>38</v>
      </c>
      <c r="B39" s="8" t="s">
        <v>155</v>
      </c>
      <c r="C39" s="8" t="s">
        <v>168</v>
      </c>
      <c r="D39" s="8" t="s">
        <v>169</v>
      </c>
    </row>
    <row r="40" spans="1:4">
      <c r="A40" s="5">
        <v>39</v>
      </c>
      <c r="B40" s="6" t="s">
        <v>155</v>
      </c>
      <c r="C40" s="6" t="s">
        <v>170</v>
      </c>
      <c r="D40" s="6" t="s">
        <v>171</v>
      </c>
    </row>
    <row r="41" spans="1:4">
      <c r="A41" s="7">
        <v>40</v>
      </c>
      <c r="B41" s="8" t="s">
        <v>155</v>
      </c>
      <c r="C41" s="8" t="s">
        <v>172</v>
      </c>
      <c r="D41" s="8" t="s">
        <v>173</v>
      </c>
    </row>
    <row r="42" spans="1:4">
      <c r="A42" s="5">
        <v>41</v>
      </c>
      <c r="B42" s="6" t="s">
        <v>155</v>
      </c>
      <c r="C42" s="6" t="s">
        <v>174</v>
      </c>
      <c r="D42" s="6" t="s">
        <v>175</v>
      </c>
    </row>
    <row r="43" spans="1:4">
      <c r="A43" s="7">
        <v>42</v>
      </c>
      <c r="B43" s="8" t="s">
        <v>155</v>
      </c>
      <c r="C43" s="8" t="s">
        <v>176</v>
      </c>
      <c r="D43" s="8" t="s">
        <v>177</v>
      </c>
    </row>
    <row r="44" spans="1:4">
      <c r="A44" s="5">
        <v>43</v>
      </c>
      <c r="B44" s="6" t="s">
        <v>155</v>
      </c>
      <c r="C44" s="6" t="s">
        <v>178</v>
      </c>
      <c r="D44" s="6" t="s">
        <v>179</v>
      </c>
    </row>
    <row r="45" spans="1:4">
      <c r="A45" s="7">
        <v>44</v>
      </c>
      <c r="B45" s="8" t="s">
        <v>155</v>
      </c>
      <c r="C45" s="8" t="s">
        <v>180</v>
      </c>
      <c r="D45" s="8" t="s">
        <v>181</v>
      </c>
    </row>
    <row r="46" spans="1:4">
      <c r="A46" s="5">
        <v>45</v>
      </c>
      <c r="B46" s="6" t="s">
        <v>155</v>
      </c>
      <c r="C46" s="6" t="s">
        <v>182</v>
      </c>
      <c r="D46" s="6" t="s">
        <v>183</v>
      </c>
    </row>
    <row r="47" spans="1:4">
      <c r="A47" s="7">
        <v>46</v>
      </c>
      <c r="B47" s="8" t="s">
        <v>155</v>
      </c>
      <c r="C47" s="8" t="s">
        <v>184</v>
      </c>
      <c r="D47" s="8" t="s">
        <v>185</v>
      </c>
    </row>
    <row r="48" spans="1:4">
      <c r="A48" s="5">
        <v>47</v>
      </c>
      <c r="B48" s="6" t="s">
        <v>155</v>
      </c>
      <c r="C48" s="6" t="s">
        <v>186</v>
      </c>
      <c r="D48" s="6" t="s">
        <v>187</v>
      </c>
    </row>
    <row r="49" spans="1:4">
      <c r="A49" s="7">
        <v>48</v>
      </c>
      <c r="B49" s="8" t="s">
        <v>155</v>
      </c>
      <c r="C49" s="8" t="s">
        <v>188</v>
      </c>
      <c r="D49" s="8" t="s">
        <v>189</v>
      </c>
    </row>
    <row r="50" spans="1:4">
      <c r="A50" s="5">
        <v>49</v>
      </c>
      <c r="B50" s="6" t="s">
        <v>155</v>
      </c>
      <c r="C50" s="6" t="s">
        <v>190</v>
      </c>
      <c r="D50" s="6" t="s">
        <v>191</v>
      </c>
    </row>
    <row r="51" spans="1:4">
      <c r="A51" s="7">
        <v>50</v>
      </c>
      <c r="B51" s="8" t="s">
        <v>192</v>
      </c>
      <c r="C51" s="8" t="s">
        <v>156</v>
      </c>
      <c r="D51" s="8" t="s">
        <v>193</v>
      </c>
    </row>
    <row r="52" spans="1:4">
      <c r="A52" s="5">
        <v>51</v>
      </c>
      <c r="B52" s="6" t="s">
        <v>192</v>
      </c>
      <c r="C52" s="6" t="s">
        <v>158</v>
      </c>
      <c r="D52" s="6" t="s">
        <v>194</v>
      </c>
    </row>
    <row r="53" spans="1:4">
      <c r="A53" s="7">
        <v>52</v>
      </c>
      <c r="B53" s="8" t="s">
        <v>192</v>
      </c>
      <c r="C53" s="8" t="s">
        <v>160</v>
      </c>
      <c r="D53" s="8" t="s">
        <v>195</v>
      </c>
    </row>
    <row r="54" spans="1:4">
      <c r="A54" s="5">
        <v>53</v>
      </c>
      <c r="B54" s="6" t="s">
        <v>192</v>
      </c>
      <c r="C54" s="6" t="s">
        <v>196</v>
      </c>
      <c r="D54" s="6" t="s">
        <v>197</v>
      </c>
    </row>
    <row r="55" spans="1:4">
      <c r="A55" s="7">
        <v>54</v>
      </c>
      <c r="B55" s="8" t="s">
        <v>192</v>
      </c>
      <c r="C55" s="8" t="s">
        <v>164</v>
      </c>
      <c r="D55" s="8" t="s">
        <v>198</v>
      </c>
    </row>
    <row r="56" spans="1:4">
      <c r="A56" s="5">
        <v>55</v>
      </c>
      <c r="B56" s="6" t="s">
        <v>192</v>
      </c>
      <c r="C56" s="6" t="s">
        <v>166</v>
      </c>
      <c r="D56" s="6" t="s">
        <v>199</v>
      </c>
    </row>
    <row r="57" spans="1:4">
      <c r="A57" s="7">
        <v>56</v>
      </c>
      <c r="B57" s="8" t="s">
        <v>192</v>
      </c>
      <c r="C57" s="8" t="s">
        <v>168</v>
      </c>
      <c r="D57" s="8" t="s">
        <v>200</v>
      </c>
    </row>
    <row r="58" spans="1:4">
      <c r="A58" s="5">
        <v>57</v>
      </c>
      <c r="B58" s="6" t="s">
        <v>192</v>
      </c>
      <c r="C58" s="6" t="s">
        <v>170</v>
      </c>
      <c r="D58" s="6" t="s">
        <v>201</v>
      </c>
    </row>
    <row r="59" spans="1:4">
      <c r="A59" s="7">
        <v>58</v>
      </c>
      <c r="B59" s="8" t="s">
        <v>192</v>
      </c>
      <c r="C59" s="8" t="s">
        <v>172</v>
      </c>
      <c r="D59" s="8" t="s">
        <v>202</v>
      </c>
    </row>
    <row r="60" spans="1:4">
      <c r="A60" s="5">
        <v>59</v>
      </c>
      <c r="B60" s="6" t="s">
        <v>192</v>
      </c>
      <c r="C60" s="6" t="s">
        <v>203</v>
      </c>
      <c r="D60" s="6" t="s">
        <v>204</v>
      </c>
    </row>
    <row r="61" spans="1:4">
      <c r="A61" s="7">
        <v>60</v>
      </c>
      <c r="B61" s="8" t="s">
        <v>192</v>
      </c>
      <c r="C61" s="8" t="s">
        <v>174</v>
      </c>
      <c r="D61" s="8" t="s">
        <v>205</v>
      </c>
    </row>
    <row r="62" spans="1:4">
      <c r="A62" s="5">
        <v>61</v>
      </c>
      <c r="B62" s="6" t="s">
        <v>192</v>
      </c>
      <c r="C62" s="6" t="s">
        <v>176</v>
      </c>
      <c r="D62" s="6" t="s">
        <v>206</v>
      </c>
    </row>
    <row r="63" spans="1:4">
      <c r="A63" s="7">
        <v>62</v>
      </c>
      <c r="B63" s="8" t="s">
        <v>192</v>
      </c>
      <c r="C63" s="8" t="s">
        <v>178</v>
      </c>
      <c r="D63" s="8" t="s">
        <v>207</v>
      </c>
    </row>
    <row r="64" spans="1:4">
      <c r="A64" s="5">
        <v>63</v>
      </c>
      <c r="B64" s="6" t="s">
        <v>192</v>
      </c>
      <c r="C64" s="6" t="s">
        <v>180</v>
      </c>
      <c r="D64" s="6" t="s">
        <v>208</v>
      </c>
    </row>
    <row r="65" spans="1:4">
      <c r="A65" s="7">
        <v>64</v>
      </c>
      <c r="B65" s="8" t="s">
        <v>192</v>
      </c>
      <c r="C65" s="8" t="s">
        <v>182</v>
      </c>
      <c r="D65" s="8" t="s">
        <v>209</v>
      </c>
    </row>
    <row r="66" spans="1:4">
      <c r="A66" s="5">
        <v>65</v>
      </c>
      <c r="B66" s="6" t="s">
        <v>192</v>
      </c>
      <c r="C66" s="6" t="s">
        <v>184</v>
      </c>
      <c r="D66" s="6" t="s">
        <v>210</v>
      </c>
    </row>
    <row r="67" spans="1:4">
      <c r="A67" s="7">
        <v>66</v>
      </c>
      <c r="B67" s="8" t="s">
        <v>192</v>
      </c>
      <c r="C67" s="8" t="s">
        <v>186</v>
      </c>
      <c r="D67" s="8" t="s">
        <v>211</v>
      </c>
    </row>
    <row r="68" spans="1:4">
      <c r="A68" s="5">
        <v>67</v>
      </c>
      <c r="B68" s="6" t="s">
        <v>192</v>
      </c>
      <c r="C68" s="6" t="s">
        <v>212</v>
      </c>
      <c r="D68" s="6" t="s">
        <v>213</v>
      </c>
    </row>
    <row r="69" spans="1:4">
      <c r="A69" s="7">
        <v>68</v>
      </c>
      <c r="B69" s="8" t="s">
        <v>192</v>
      </c>
      <c r="C69" s="8" t="s">
        <v>214</v>
      </c>
      <c r="D69" s="8" t="s">
        <v>215</v>
      </c>
    </row>
    <row r="70" spans="1:4">
      <c r="A70" s="5">
        <v>69</v>
      </c>
      <c r="B70" s="6" t="s">
        <v>192</v>
      </c>
      <c r="C70" s="6" t="s">
        <v>216</v>
      </c>
      <c r="D70" s="6" t="s">
        <v>217</v>
      </c>
    </row>
    <row r="71" spans="1:4">
      <c r="A71" s="7">
        <v>70</v>
      </c>
      <c r="B71" s="8" t="s">
        <v>192</v>
      </c>
      <c r="C71" s="8" t="s">
        <v>218</v>
      </c>
      <c r="D71" s="8" t="s">
        <v>219</v>
      </c>
    </row>
    <row r="72" spans="1:4">
      <c r="A72" s="5">
        <v>71</v>
      </c>
      <c r="B72" s="6" t="s">
        <v>192</v>
      </c>
      <c r="C72" s="6" t="s">
        <v>220</v>
      </c>
      <c r="D72" s="6" t="s">
        <v>221</v>
      </c>
    </row>
    <row r="73" spans="1:4">
      <c r="A73" s="7">
        <v>72</v>
      </c>
      <c r="B73" s="8" t="s">
        <v>192</v>
      </c>
      <c r="C73" s="8" t="s">
        <v>222</v>
      </c>
      <c r="D73" s="8" t="s">
        <v>223</v>
      </c>
    </row>
    <row r="74" spans="1:4">
      <c r="A74" s="5">
        <v>73</v>
      </c>
      <c r="B74" s="6" t="s">
        <v>224</v>
      </c>
      <c r="C74" s="6" t="s">
        <v>225</v>
      </c>
      <c r="D74" s="6" t="s">
        <v>226</v>
      </c>
    </row>
    <row r="75" spans="1:4">
      <c r="A75" s="7">
        <v>74</v>
      </c>
      <c r="B75" s="8" t="s">
        <v>224</v>
      </c>
      <c r="C75" s="8" t="s">
        <v>227</v>
      </c>
      <c r="D75" s="8" t="s">
        <v>228</v>
      </c>
    </row>
    <row r="76" spans="1:4">
      <c r="A76" s="5">
        <v>75</v>
      </c>
      <c r="B76" s="6" t="s">
        <v>224</v>
      </c>
      <c r="C76" s="6" t="s">
        <v>229</v>
      </c>
      <c r="D76" s="6" t="s">
        <v>230</v>
      </c>
    </row>
    <row r="77" spans="1:4">
      <c r="A77" s="7">
        <v>76</v>
      </c>
      <c r="B77" s="8" t="s">
        <v>224</v>
      </c>
      <c r="C77" s="8" t="s">
        <v>231</v>
      </c>
      <c r="D77" s="8" t="s">
        <v>232</v>
      </c>
    </row>
    <row r="78" spans="1:4">
      <c r="A78" s="5">
        <v>77</v>
      </c>
      <c r="B78" s="6" t="s">
        <v>224</v>
      </c>
      <c r="C78" s="6" t="s">
        <v>233</v>
      </c>
      <c r="D78" s="6" t="s">
        <v>234</v>
      </c>
    </row>
    <row r="79" spans="1:4">
      <c r="A79" s="7">
        <v>78</v>
      </c>
      <c r="B79" s="8" t="s">
        <v>224</v>
      </c>
      <c r="C79" s="8" t="s">
        <v>235</v>
      </c>
      <c r="D79" s="8" t="s">
        <v>236</v>
      </c>
    </row>
    <row r="80" spans="1:4">
      <c r="A80" s="5">
        <v>79</v>
      </c>
      <c r="B80" s="6" t="s">
        <v>224</v>
      </c>
      <c r="C80" s="6" t="s">
        <v>237</v>
      </c>
      <c r="D80" s="6" t="s">
        <v>238</v>
      </c>
    </row>
    <row r="81" spans="1:4">
      <c r="A81" s="7">
        <v>80</v>
      </c>
      <c r="B81" s="8" t="s">
        <v>239</v>
      </c>
      <c r="C81" s="8" t="s">
        <v>240</v>
      </c>
      <c r="D81" s="8" t="s">
        <v>241</v>
      </c>
    </row>
    <row r="82" spans="1:4">
      <c r="A82" s="5">
        <v>81</v>
      </c>
      <c r="B82" s="6" t="s">
        <v>239</v>
      </c>
      <c r="C82" s="6" t="s">
        <v>242</v>
      </c>
      <c r="D82" s="6" t="s">
        <v>243</v>
      </c>
    </row>
    <row r="83" spans="1:4">
      <c r="A83" s="7">
        <v>82</v>
      </c>
      <c r="B83" s="8" t="s">
        <v>239</v>
      </c>
      <c r="C83" s="8" t="s">
        <v>244</v>
      </c>
      <c r="D83" s="8" t="s">
        <v>245</v>
      </c>
    </row>
    <row r="84" spans="1:4">
      <c r="A84" s="5">
        <v>83</v>
      </c>
      <c r="B84" s="6" t="s">
        <v>239</v>
      </c>
      <c r="C84" s="6" t="s">
        <v>246</v>
      </c>
      <c r="D84" s="6" t="s">
        <v>247</v>
      </c>
    </row>
    <row r="85" spans="1:4">
      <c r="A85" s="7">
        <v>84</v>
      </c>
      <c r="B85" s="8" t="s">
        <v>239</v>
      </c>
      <c r="C85" s="8" t="s">
        <v>248</v>
      </c>
      <c r="D85" s="8" t="s">
        <v>249</v>
      </c>
    </row>
    <row r="86" spans="1:4">
      <c r="A86" s="5">
        <v>85</v>
      </c>
      <c r="B86" s="6" t="s">
        <v>239</v>
      </c>
      <c r="C86" s="6" t="s">
        <v>250</v>
      </c>
      <c r="D86" s="6" t="s">
        <v>251</v>
      </c>
    </row>
    <row r="87" spans="1:4">
      <c r="A87" s="7">
        <v>86</v>
      </c>
      <c r="B87" s="8" t="s">
        <v>239</v>
      </c>
      <c r="C87" s="8" t="s">
        <v>252</v>
      </c>
      <c r="D87" s="8" t="s">
        <v>253</v>
      </c>
    </row>
    <row r="88" spans="1:4">
      <c r="A88" s="5">
        <v>87</v>
      </c>
      <c r="B88" s="6" t="s">
        <v>239</v>
      </c>
      <c r="C88" s="6" t="s">
        <v>254</v>
      </c>
      <c r="D88" s="6" t="s">
        <v>255</v>
      </c>
    </row>
    <row r="89" spans="1:4">
      <c r="A89" s="7">
        <v>88</v>
      </c>
      <c r="B89" s="8" t="s">
        <v>239</v>
      </c>
      <c r="C89" s="8" t="s">
        <v>256</v>
      </c>
      <c r="D89" s="8" t="s">
        <v>257</v>
      </c>
    </row>
    <row r="90" spans="1:4">
      <c r="A90" s="5">
        <v>89</v>
      </c>
      <c r="B90" s="6" t="s">
        <v>239</v>
      </c>
      <c r="C90" s="6" t="s">
        <v>258</v>
      </c>
      <c r="D90" s="6" t="s">
        <v>259</v>
      </c>
    </row>
    <row r="91" spans="1:4">
      <c r="A91" s="7">
        <v>90</v>
      </c>
      <c r="B91" s="8" t="s">
        <v>239</v>
      </c>
      <c r="C91" s="8" t="s">
        <v>260</v>
      </c>
      <c r="D91" s="8" t="s">
        <v>261</v>
      </c>
    </row>
    <row r="92" spans="1:4">
      <c r="A92" s="5">
        <v>91</v>
      </c>
      <c r="B92" s="6" t="s">
        <v>239</v>
      </c>
      <c r="C92" s="6" t="s">
        <v>262</v>
      </c>
      <c r="D92" s="6" t="s">
        <v>263</v>
      </c>
    </row>
    <row r="93" spans="1:4">
      <c r="A93" s="7">
        <v>92</v>
      </c>
      <c r="B93" s="8" t="s">
        <v>239</v>
      </c>
      <c r="C93" s="8" t="s">
        <v>264</v>
      </c>
      <c r="D93" s="8" t="s">
        <v>265</v>
      </c>
    </row>
    <row r="94" spans="1:4">
      <c r="A94" s="5">
        <v>93</v>
      </c>
      <c r="B94" s="6" t="s">
        <v>239</v>
      </c>
      <c r="C94" s="6" t="s">
        <v>266</v>
      </c>
      <c r="D94" s="6" t="s">
        <v>267</v>
      </c>
    </row>
    <row r="95" spans="1:4">
      <c r="A95" s="7">
        <v>94</v>
      </c>
      <c r="B95" s="8" t="s">
        <v>239</v>
      </c>
      <c r="C95" s="8" t="s">
        <v>268</v>
      </c>
      <c r="D95" s="8" t="s">
        <v>269</v>
      </c>
    </row>
    <row r="96" spans="1:4">
      <c r="A96" s="5">
        <v>95</v>
      </c>
      <c r="B96" s="6" t="s">
        <v>239</v>
      </c>
      <c r="C96" s="6" t="s">
        <v>270</v>
      </c>
      <c r="D96" s="6" t="s">
        <v>271</v>
      </c>
    </row>
    <row r="97" spans="1:4">
      <c r="A97" s="7">
        <v>96</v>
      </c>
      <c r="B97" s="8" t="s">
        <v>239</v>
      </c>
      <c r="C97" s="8" t="s">
        <v>272</v>
      </c>
      <c r="D97" s="8" t="s">
        <v>273</v>
      </c>
    </row>
    <row r="98" spans="1:4">
      <c r="A98" s="5">
        <v>97</v>
      </c>
      <c r="B98" s="6" t="s">
        <v>239</v>
      </c>
      <c r="C98" s="6" t="s">
        <v>274</v>
      </c>
      <c r="D98" s="6" t="s">
        <v>275</v>
      </c>
    </row>
    <row r="99" spans="1:4">
      <c r="A99" s="7">
        <v>98</v>
      </c>
      <c r="B99" s="8" t="s">
        <v>239</v>
      </c>
      <c r="C99" s="8" t="s">
        <v>276</v>
      </c>
      <c r="D99" s="8" t="s">
        <v>277</v>
      </c>
    </row>
    <row r="100" spans="1:4">
      <c r="A100" s="5">
        <v>99</v>
      </c>
      <c r="B100" s="6" t="s">
        <v>239</v>
      </c>
      <c r="C100" s="6" t="s">
        <v>278</v>
      </c>
      <c r="D100" s="6" t="s">
        <v>279</v>
      </c>
    </row>
    <row r="101" spans="1:4">
      <c r="A101" s="7">
        <v>100</v>
      </c>
      <c r="B101" s="8" t="s">
        <v>239</v>
      </c>
      <c r="C101" s="8" t="s">
        <v>280</v>
      </c>
      <c r="D101" s="8" t="s">
        <v>281</v>
      </c>
    </row>
    <row r="102" spans="1:4">
      <c r="A102" s="5">
        <v>101</v>
      </c>
      <c r="B102" s="6" t="s">
        <v>239</v>
      </c>
      <c r="C102" s="6" t="s">
        <v>282</v>
      </c>
      <c r="D102" s="6" t="s">
        <v>283</v>
      </c>
    </row>
    <row r="103" spans="1:4">
      <c r="A103" s="7">
        <v>102</v>
      </c>
      <c r="B103" s="8" t="s">
        <v>239</v>
      </c>
      <c r="C103" s="8" t="s">
        <v>284</v>
      </c>
      <c r="D103" s="8" t="s">
        <v>285</v>
      </c>
    </row>
    <row r="104" spans="1:4">
      <c r="A104" s="5">
        <v>103</v>
      </c>
      <c r="B104" s="6" t="s">
        <v>239</v>
      </c>
      <c r="C104" s="6" t="s">
        <v>286</v>
      </c>
      <c r="D104" s="6" t="s">
        <v>287</v>
      </c>
    </row>
    <row r="105" spans="1:4">
      <c r="A105" s="7">
        <v>104</v>
      </c>
      <c r="B105" s="8" t="s">
        <v>239</v>
      </c>
      <c r="C105" s="8" t="s">
        <v>288</v>
      </c>
      <c r="D105" s="8" t="s">
        <v>289</v>
      </c>
    </row>
    <row r="106" spans="1:4">
      <c r="A106" s="5">
        <v>105</v>
      </c>
      <c r="B106" s="6" t="s">
        <v>290</v>
      </c>
      <c r="C106" s="6" t="s">
        <v>240</v>
      </c>
      <c r="D106" s="6" t="s">
        <v>291</v>
      </c>
    </row>
    <row r="107" spans="1:4">
      <c r="A107" s="7">
        <v>106</v>
      </c>
      <c r="B107" s="8" t="s">
        <v>290</v>
      </c>
      <c r="C107" s="8" t="s">
        <v>242</v>
      </c>
      <c r="D107" s="8" t="s">
        <v>292</v>
      </c>
    </row>
    <row r="108" spans="1:4">
      <c r="A108" s="5">
        <v>107</v>
      </c>
      <c r="B108" s="6" t="s">
        <v>290</v>
      </c>
      <c r="C108" s="6" t="s">
        <v>244</v>
      </c>
      <c r="D108" s="6" t="s">
        <v>293</v>
      </c>
    </row>
    <row r="109" spans="1:4">
      <c r="A109" s="7">
        <v>108</v>
      </c>
      <c r="B109" s="8" t="s">
        <v>290</v>
      </c>
      <c r="C109" s="8" t="s">
        <v>246</v>
      </c>
      <c r="D109" s="8" t="s">
        <v>294</v>
      </c>
    </row>
    <row r="110" spans="1:4">
      <c r="A110" s="5">
        <v>109</v>
      </c>
      <c r="B110" s="6" t="s">
        <v>290</v>
      </c>
      <c r="C110" s="6" t="s">
        <v>248</v>
      </c>
      <c r="D110" s="6" t="s">
        <v>295</v>
      </c>
    </row>
    <row r="111" spans="1:4">
      <c r="A111" s="7">
        <v>110</v>
      </c>
      <c r="B111" s="8" t="s">
        <v>290</v>
      </c>
      <c r="C111" s="8" t="s">
        <v>250</v>
      </c>
      <c r="D111" s="8" t="s">
        <v>296</v>
      </c>
    </row>
    <row r="112" spans="1:4">
      <c r="A112" s="5">
        <v>111</v>
      </c>
      <c r="B112" s="6" t="s">
        <v>290</v>
      </c>
      <c r="C112" s="6" t="s">
        <v>252</v>
      </c>
      <c r="D112" s="6" t="s">
        <v>297</v>
      </c>
    </row>
    <row r="113" spans="1:4">
      <c r="A113" s="7">
        <v>112</v>
      </c>
      <c r="B113" s="8" t="s">
        <v>290</v>
      </c>
      <c r="C113" s="8" t="s">
        <v>254</v>
      </c>
      <c r="D113" s="8" t="s">
        <v>298</v>
      </c>
    </row>
    <row r="114" spans="1:4">
      <c r="A114" s="5">
        <v>113</v>
      </c>
      <c r="B114" s="6" t="s">
        <v>290</v>
      </c>
      <c r="C114" s="6" t="s">
        <v>256</v>
      </c>
      <c r="D114" s="6" t="s">
        <v>299</v>
      </c>
    </row>
    <row r="115" spans="1:4">
      <c r="A115" s="7">
        <v>114</v>
      </c>
      <c r="B115" s="8" t="s">
        <v>290</v>
      </c>
      <c r="C115" s="8" t="s">
        <v>258</v>
      </c>
      <c r="D115" s="8" t="s">
        <v>300</v>
      </c>
    </row>
    <row r="116" spans="1:4">
      <c r="A116" s="5">
        <v>115</v>
      </c>
      <c r="B116" s="6" t="s">
        <v>290</v>
      </c>
      <c r="C116" s="6" t="s">
        <v>260</v>
      </c>
      <c r="D116" s="6" t="s">
        <v>301</v>
      </c>
    </row>
    <row r="117" spans="1:4">
      <c r="A117" s="7">
        <v>116</v>
      </c>
      <c r="B117" s="8" t="s">
        <v>290</v>
      </c>
      <c r="C117" s="8" t="s">
        <v>262</v>
      </c>
      <c r="D117" s="8" t="s">
        <v>302</v>
      </c>
    </row>
    <row r="118" spans="1:4">
      <c r="A118" s="5">
        <v>117</v>
      </c>
      <c r="B118" s="6" t="s">
        <v>290</v>
      </c>
      <c r="C118" s="6" t="s">
        <v>264</v>
      </c>
      <c r="D118" s="6" t="s">
        <v>303</v>
      </c>
    </row>
    <row r="119" spans="1:4">
      <c r="A119" s="7">
        <v>118</v>
      </c>
      <c r="B119" s="8" t="s">
        <v>290</v>
      </c>
      <c r="C119" s="8" t="s">
        <v>266</v>
      </c>
      <c r="D119" s="8" t="s">
        <v>304</v>
      </c>
    </row>
    <row r="120" spans="1:4">
      <c r="A120" s="5">
        <v>119</v>
      </c>
      <c r="B120" s="6" t="s">
        <v>290</v>
      </c>
      <c r="C120" s="6" t="s">
        <v>268</v>
      </c>
      <c r="D120" s="6" t="s">
        <v>305</v>
      </c>
    </row>
    <row r="121" spans="1:4">
      <c r="A121" s="7">
        <v>120</v>
      </c>
      <c r="B121" s="8" t="s">
        <v>290</v>
      </c>
      <c r="C121" s="8" t="s">
        <v>270</v>
      </c>
      <c r="D121" s="8" t="s">
        <v>306</v>
      </c>
    </row>
    <row r="122" spans="1:4">
      <c r="A122" s="5">
        <v>121</v>
      </c>
      <c r="B122" s="6" t="s">
        <v>290</v>
      </c>
      <c r="C122" s="6" t="s">
        <v>272</v>
      </c>
      <c r="D122" s="6" t="s">
        <v>307</v>
      </c>
    </row>
    <row r="123" spans="1:4">
      <c r="A123" s="7">
        <v>122</v>
      </c>
      <c r="B123" s="8" t="s">
        <v>290</v>
      </c>
      <c r="C123" s="8" t="s">
        <v>274</v>
      </c>
      <c r="D123" s="8" t="s">
        <v>308</v>
      </c>
    </row>
    <row r="124" spans="1:4">
      <c r="A124" s="5">
        <v>123</v>
      </c>
      <c r="B124" s="6" t="s">
        <v>290</v>
      </c>
      <c r="C124" s="6" t="s">
        <v>276</v>
      </c>
      <c r="D124" s="6" t="s">
        <v>309</v>
      </c>
    </row>
    <row r="125" spans="1:4">
      <c r="A125" s="7">
        <v>124</v>
      </c>
      <c r="B125" s="8" t="s">
        <v>290</v>
      </c>
      <c r="C125" s="8" t="s">
        <v>278</v>
      </c>
      <c r="D125" s="8" t="s">
        <v>310</v>
      </c>
    </row>
    <row r="126" spans="1:4">
      <c r="A126" s="5">
        <v>125</v>
      </c>
      <c r="B126" s="6" t="s">
        <v>290</v>
      </c>
      <c r="C126" s="6" t="s">
        <v>280</v>
      </c>
      <c r="D126" s="6" t="s">
        <v>311</v>
      </c>
    </row>
    <row r="127" spans="1:4">
      <c r="A127" s="7">
        <v>126</v>
      </c>
      <c r="B127" s="8" t="s">
        <v>290</v>
      </c>
      <c r="C127" s="8" t="s">
        <v>282</v>
      </c>
      <c r="D127" s="8" t="s">
        <v>312</v>
      </c>
    </row>
    <row r="128" spans="1:4">
      <c r="A128" s="5">
        <v>127</v>
      </c>
      <c r="B128" s="6" t="s">
        <v>290</v>
      </c>
      <c r="C128" s="6" t="s">
        <v>284</v>
      </c>
      <c r="D128" s="6" t="s">
        <v>313</v>
      </c>
    </row>
    <row r="129" spans="1:4">
      <c r="A129" s="7">
        <v>128</v>
      </c>
      <c r="B129" s="8" t="s">
        <v>290</v>
      </c>
      <c r="C129" s="8" t="s">
        <v>286</v>
      </c>
      <c r="D129" s="8" t="s">
        <v>314</v>
      </c>
    </row>
    <row r="130" spans="1:4">
      <c r="A130" s="5">
        <v>129</v>
      </c>
      <c r="B130" s="6" t="s">
        <v>290</v>
      </c>
      <c r="C130" s="6" t="s">
        <v>288</v>
      </c>
      <c r="D130" s="6" t="s">
        <v>315</v>
      </c>
    </row>
    <row r="131" spans="1:4">
      <c r="A131" s="7">
        <v>130</v>
      </c>
      <c r="B131" s="8" t="s">
        <v>316</v>
      </c>
      <c r="C131" s="8" t="s">
        <v>317</v>
      </c>
      <c r="D131" s="8" t="s">
        <v>318</v>
      </c>
    </row>
    <row r="132" spans="1:4">
      <c r="A132" s="5">
        <v>131</v>
      </c>
      <c r="B132" s="6" t="s">
        <v>316</v>
      </c>
      <c r="C132" s="6" t="s">
        <v>319</v>
      </c>
      <c r="D132" s="6" t="s">
        <v>320</v>
      </c>
    </row>
    <row r="133" spans="1:4">
      <c r="A133" s="7">
        <v>132</v>
      </c>
      <c r="B133" s="8" t="s">
        <v>316</v>
      </c>
      <c r="C133" s="8" t="s">
        <v>321</v>
      </c>
      <c r="D133" s="8" t="s">
        <v>322</v>
      </c>
    </row>
    <row r="134" spans="1:4">
      <c r="A134" s="5">
        <v>133</v>
      </c>
      <c r="B134" s="6" t="s">
        <v>316</v>
      </c>
      <c r="C134" s="6" t="s">
        <v>323</v>
      </c>
      <c r="D134" s="6" t="s">
        <v>324</v>
      </c>
    </row>
    <row r="135" spans="1:4">
      <c r="A135" s="7">
        <v>134</v>
      </c>
      <c r="B135" s="8" t="s">
        <v>316</v>
      </c>
      <c r="C135" s="8" t="s">
        <v>325</v>
      </c>
      <c r="D135" s="8" t="s">
        <v>326</v>
      </c>
    </row>
    <row r="136" spans="1:4">
      <c r="A136" s="5">
        <v>135</v>
      </c>
      <c r="B136" s="6" t="s">
        <v>316</v>
      </c>
      <c r="C136" s="6" t="s">
        <v>327</v>
      </c>
      <c r="D136" s="6" t="s">
        <v>328</v>
      </c>
    </row>
    <row r="137" spans="1:4">
      <c r="A137" s="7">
        <v>136</v>
      </c>
      <c r="B137" s="8" t="s">
        <v>316</v>
      </c>
      <c r="C137" s="8" t="s">
        <v>329</v>
      </c>
      <c r="D137" s="8" t="s">
        <v>330</v>
      </c>
    </row>
    <row r="138" spans="1:4">
      <c r="A138" s="5">
        <v>137</v>
      </c>
      <c r="B138" s="6" t="s">
        <v>316</v>
      </c>
      <c r="C138" s="6" t="s">
        <v>331</v>
      </c>
      <c r="D138" s="6" t="s">
        <v>332</v>
      </c>
    </row>
    <row r="139" spans="1:4">
      <c r="A139" s="7">
        <v>138</v>
      </c>
      <c r="B139" s="8" t="s">
        <v>316</v>
      </c>
      <c r="C139" s="8" t="s">
        <v>333</v>
      </c>
      <c r="D139" s="8" t="s">
        <v>334</v>
      </c>
    </row>
    <row r="140" spans="1:4">
      <c r="A140" s="5">
        <v>139</v>
      </c>
      <c r="B140" s="6" t="s">
        <v>316</v>
      </c>
      <c r="C140" s="6" t="s">
        <v>335</v>
      </c>
      <c r="D140" s="6" t="s">
        <v>336</v>
      </c>
    </row>
    <row r="141" spans="1:4">
      <c r="A141" s="7">
        <v>140</v>
      </c>
      <c r="B141" s="8" t="s">
        <v>316</v>
      </c>
      <c r="C141" s="8" t="s">
        <v>337</v>
      </c>
      <c r="D141" s="8" t="s">
        <v>338</v>
      </c>
    </row>
    <row r="142" spans="1:4">
      <c r="A142" s="5">
        <v>141</v>
      </c>
      <c r="B142" s="6" t="s">
        <v>316</v>
      </c>
      <c r="C142" s="6" t="s">
        <v>339</v>
      </c>
      <c r="D142" s="6" t="s">
        <v>340</v>
      </c>
    </row>
    <row r="143" spans="1:4">
      <c r="A143" s="7">
        <v>142</v>
      </c>
      <c r="B143" s="8" t="s">
        <v>316</v>
      </c>
      <c r="C143" s="8" t="s">
        <v>341</v>
      </c>
      <c r="D143" s="8" t="s">
        <v>342</v>
      </c>
    </row>
    <row r="144" spans="1:4">
      <c r="A144" s="5">
        <v>143</v>
      </c>
      <c r="B144" s="6" t="s">
        <v>316</v>
      </c>
      <c r="C144" s="6" t="s">
        <v>343</v>
      </c>
      <c r="D144" s="6" t="s">
        <v>344</v>
      </c>
    </row>
    <row r="145" spans="1:4">
      <c r="A145" s="7">
        <v>144</v>
      </c>
      <c r="B145" s="8" t="s">
        <v>316</v>
      </c>
      <c r="C145" s="8" t="s">
        <v>345</v>
      </c>
      <c r="D145" s="8" t="s">
        <v>346</v>
      </c>
    </row>
    <row r="146" spans="1:4">
      <c r="A146" s="5">
        <v>145</v>
      </c>
      <c r="B146" s="6" t="s">
        <v>316</v>
      </c>
      <c r="C146" s="6" t="s">
        <v>347</v>
      </c>
      <c r="D146" s="6" t="s">
        <v>348</v>
      </c>
    </row>
    <row r="147" spans="1:4">
      <c r="A147" s="7">
        <v>146</v>
      </c>
      <c r="B147" s="8" t="s">
        <v>349</v>
      </c>
      <c r="C147" s="8" t="s">
        <v>317</v>
      </c>
      <c r="D147" s="8" t="s">
        <v>350</v>
      </c>
    </row>
    <row r="148" spans="1:4">
      <c r="A148" s="5">
        <v>147</v>
      </c>
      <c r="B148" s="6" t="s">
        <v>349</v>
      </c>
      <c r="C148" s="6" t="s">
        <v>319</v>
      </c>
      <c r="D148" s="6" t="s">
        <v>351</v>
      </c>
    </row>
    <row r="149" spans="1:4">
      <c r="A149" s="7">
        <v>148</v>
      </c>
      <c r="B149" s="8" t="s">
        <v>349</v>
      </c>
      <c r="C149" s="8" t="s">
        <v>321</v>
      </c>
      <c r="D149" s="8" t="s">
        <v>352</v>
      </c>
    </row>
    <row r="150" spans="1:4">
      <c r="A150" s="5">
        <v>149</v>
      </c>
      <c r="B150" s="6" t="s">
        <v>349</v>
      </c>
      <c r="C150" s="6" t="s">
        <v>323</v>
      </c>
      <c r="D150" s="6" t="s">
        <v>353</v>
      </c>
    </row>
    <row r="151" spans="1:4">
      <c r="A151" s="7">
        <v>150</v>
      </c>
      <c r="B151" s="8" t="s">
        <v>349</v>
      </c>
      <c r="C151" s="8" t="s">
        <v>325</v>
      </c>
      <c r="D151" s="8" t="s">
        <v>354</v>
      </c>
    </row>
    <row r="152" spans="1:4">
      <c r="A152" s="5">
        <v>151</v>
      </c>
      <c r="B152" s="6" t="s">
        <v>349</v>
      </c>
      <c r="C152" s="6" t="s">
        <v>327</v>
      </c>
      <c r="D152" s="6" t="s">
        <v>355</v>
      </c>
    </row>
    <row r="153" spans="1:4">
      <c r="A153" s="7">
        <v>152</v>
      </c>
      <c r="B153" s="8" t="s">
        <v>349</v>
      </c>
      <c r="C153" s="8" t="s">
        <v>329</v>
      </c>
      <c r="D153" s="8" t="s">
        <v>356</v>
      </c>
    </row>
    <row r="154" spans="1:4">
      <c r="A154" s="5">
        <v>153</v>
      </c>
      <c r="B154" s="6" t="s">
        <v>349</v>
      </c>
      <c r="C154" s="6" t="s">
        <v>331</v>
      </c>
      <c r="D154" s="6" t="s">
        <v>357</v>
      </c>
    </row>
    <row r="155" spans="1:4">
      <c r="A155" s="7">
        <v>154</v>
      </c>
      <c r="B155" s="8" t="s">
        <v>349</v>
      </c>
      <c r="C155" s="8" t="s">
        <v>333</v>
      </c>
      <c r="D155" s="8" t="s">
        <v>358</v>
      </c>
    </row>
    <row r="156" spans="1:4">
      <c r="A156" s="5">
        <v>155</v>
      </c>
      <c r="B156" s="6" t="s">
        <v>349</v>
      </c>
      <c r="C156" s="6" t="s">
        <v>335</v>
      </c>
      <c r="D156" s="6" t="s">
        <v>359</v>
      </c>
    </row>
    <row r="157" spans="1:4">
      <c r="A157" s="7">
        <v>156</v>
      </c>
      <c r="B157" s="8" t="s">
        <v>349</v>
      </c>
      <c r="C157" s="8" t="s">
        <v>337</v>
      </c>
      <c r="D157" s="8" t="s">
        <v>360</v>
      </c>
    </row>
    <row r="158" spans="1:4">
      <c r="A158" s="5">
        <v>157</v>
      </c>
      <c r="B158" s="6" t="s">
        <v>349</v>
      </c>
      <c r="C158" s="6" t="s">
        <v>339</v>
      </c>
      <c r="D158" s="6" t="s">
        <v>361</v>
      </c>
    </row>
    <row r="159" spans="1:4">
      <c r="A159" s="7">
        <v>158</v>
      </c>
      <c r="B159" s="8" t="s">
        <v>349</v>
      </c>
      <c r="C159" s="8" t="s">
        <v>341</v>
      </c>
      <c r="D159" s="8" t="s">
        <v>362</v>
      </c>
    </row>
    <row r="160" spans="1:4">
      <c r="A160" s="5">
        <v>159</v>
      </c>
      <c r="B160" s="6" t="s">
        <v>349</v>
      </c>
      <c r="C160" s="6" t="s">
        <v>343</v>
      </c>
      <c r="D160" s="6" t="s">
        <v>363</v>
      </c>
    </row>
    <row r="161" spans="1:4">
      <c r="A161" s="7">
        <v>160</v>
      </c>
      <c r="B161" s="8" t="s">
        <v>349</v>
      </c>
      <c r="C161" s="8" t="s">
        <v>345</v>
      </c>
      <c r="D161" s="8" t="s">
        <v>364</v>
      </c>
    </row>
    <row r="162" spans="1:4">
      <c r="A162" s="5">
        <v>161</v>
      </c>
      <c r="B162" s="6" t="s">
        <v>349</v>
      </c>
      <c r="C162" s="6" t="s">
        <v>347</v>
      </c>
      <c r="D162" s="6" t="s">
        <v>365</v>
      </c>
    </row>
    <row r="163" spans="1:4">
      <c r="A163" s="7">
        <v>162</v>
      </c>
      <c r="B163" s="8" t="s">
        <v>366</v>
      </c>
      <c r="C163" s="8" t="s">
        <v>367</v>
      </c>
      <c r="D163" s="8" t="s">
        <v>368</v>
      </c>
    </row>
    <row r="164" spans="1:4">
      <c r="A164" s="5">
        <v>163</v>
      </c>
      <c r="B164" s="6" t="s">
        <v>366</v>
      </c>
      <c r="C164" s="6" t="s">
        <v>369</v>
      </c>
      <c r="D164" s="6" t="s">
        <v>370</v>
      </c>
    </row>
    <row r="165" spans="1:4">
      <c r="A165" s="7">
        <v>164</v>
      </c>
      <c r="B165" s="8" t="s">
        <v>366</v>
      </c>
      <c r="C165" s="8" t="s">
        <v>371</v>
      </c>
      <c r="D165" s="8" t="s">
        <v>372</v>
      </c>
    </row>
    <row r="166" spans="1:4">
      <c r="A166" s="5">
        <v>165</v>
      </c>
      <c r="B166" s="6" t="s">
        <v>366</v>
      </c>
      <c r="C166" s="6" t="s">
        <v>373</v>
      </c>
      <c r="D166" s="6" t="s">
        <v>374</v>
      </c>
    </row>
    <row r="167" spans="1:4">
      <c r="A167" s="7">
        <v>166</v>
      </c>
      <c r="B167" s="8" t="s">
        <v>366</v>
      </c>
      <c r="C167" s="8" t="s">
        <v>375</v>
      </c>
      <c r="D167" s="8" t="s">
        <v>376</v>
      </c>
    </row>
    <row r="168" spans="1:4">
      <c r="A168" s="5">
        <v>167</v>
      </c>
      <c r="B168" s="6" t="s">
        <v>366</v>
      </c>
      <c r="C168" s="6" t="s">
        <v>377</v>
      </c>
      <c r="D168" s="6" t="s">
        <v>378</v>
      </c>
    </row>
    <row r="169" spans="1:4">
      <c r="A169" s="7">
        <v>168</v>
      </c>
      <c r="B169" s="8" t="s">
        <v>366</v>
      </c>
      <c r="C169" s="8" t="s">
        <v>379</v>
      </c>
      <c r="D169" s="8" t="s">
        <v>380</v>
      </c>
    </row>
    <row r="170" spans="1:4">
      <c r="A170" s="5">
        <v>169</v>
      </c>
      <c r="B170" s="6" t="s">
        <v>366</v>
      </c>
      <c r="C170" s="6" t="s">
        <v>381</v>
      </c>
      <c r="D170" s="6" t="s">
        <v>382</v>
      </c>
    </row>
    <row r="171" spans="1:4">
      <c r="A171" s="7">
        <v>170</v>
      </c>
      <c r="B171" s="8" t="s">
        <v>366</v>
      </c>
      <c r="C171" s="8" t="s">
        <v>333</v>
      </c>
      <c r="D171" s="8" t="s">
        <v>383</v>
      </c>
    </row>
    <row r="172" spans="1:4">
      <c r="A172" s="5">
        <v>171</v>
      </c>
      <c r="B172" s="6" t="s">
        <v>366</v>
      </c>
      <c r="C172" s="6" t="s">
        <v>384</v>
      </c>
      <c r="D172" s="6" t="s">
        <v>385</v>
      </c>
    </row>
    <row r="173" spans="1:4">
      <c r="A173" s="7">
        <v>172</v>
      </c>
      <c r="B173" s="8" t="s">
        <v>366</v>
      </c>
      <c r="C173" s="8" t="s">
        <v>386</v>
      </c>
      <c r="D173" s="8" t="s">
        <v>387</v>
      </c>
    </row>
    <row r="174" spans="1:4">
      <c r="A174" s="5">
        <v>173</v>
      </c>
      <c r="B174" s="6" t="s">
        <v>366</v>
      </c>
      <c r="C174" s="6" t="s">
        <v>388</v>
      </c>
      <c r="D174" s="6" t="s">
        <v>389</v>
      </c>
    </row>
    <row r="175" spans="1:4">
      <c r="A175" s="7">
        <v>174</v>
      </c>
      <c r="B175" s="8" t="s">
        <v>366</v>
      </c>
      <c r="C175" s="8" t="s">
        <v>390</v>
      </c>
      <c r="D175" s="8" t="s">
        <v>391</v>
      </c>
    </row>
    <row r="176" spans="1:4">
      <c r="A176" s="5">
        <v>175</v>
      </c>
      <c r="B176" s="6" t="s">
        <v>366</v>
      </c>
      <c r="C176" s="6" t="s">
        <v>343</v>
      </c>
      <c r="D176" s="6" t="s">
        <v>392</v>
      </c>
    </row>
    <row r="177" spans="1:4">
      <c r="A177" s="7">
        <v>176</v>
      </c>
      <c r="B177" s="8" t="s">
        <v>366</v>
      </c>
      <c r="C177" s="8" t="s">
        <v>393</v>
      </c>
      <c r="D177" s="8" t="s">
        <v>394</v>
      </c>
    </row>
    <row r="178" spans="1:4">
      <c r="A178" s="5">
        <v>177</v>
      </c>
      <c r="B178" s="6" t="s">
        <v>366</v>
      </c>
      <c r="C178" s="6" t="s">
        <v>395</v>
      </c>
      <c r="D178" s="6" t="s">
        <v>396</v>
      </c>
    </row>
    <row r="179" spans="1:4">
      <c r="A179" s="7">
        <v>178</v>
      </c>
      <c r="B179" s="8" t="s">
        <v>397</v>
      </c>
      <c r="C179" s="8" t="s">
        <v>398</v>
      </c>
      <c r="D179" s="8" t="s">
        <v>399</v>
      </c>
    </row>
    <row r="180" spans="1:4">
      <c r="A180" s="5">
        <v>179</v>
      </c>
      <c r="B180" s="6" t="s">
        <v>397</v>
      </c>
      <c r="C180" s="6" t="s">
        <v>400</v>
      </c>
      <c r="D180" s="6" t="s">
        <v>401</v>
      </c>
    </row>
    <row r="181" spans="1:4">
      <c r="A181" s="7">
        <v>180</v>
      </c>
      <c r="B181" s="8" t="s">
        <v>397</v>
      </c>
      <c r="C181" s="8" t="s">
        <v>371</v>
      </c>
      <c r="D181" s="8" t="s">
        <v>402</v>
      </c>
    </row>
    <row r="182" spans="1:4">
      <c r="A182" s="5">
        <v>181</v>
      </c>
      <c r="B182" s="6" t="s">
        <v>397</v>
      </c>
      <c r="C182" s="6" t="s">
        <v>373</v>
      </c>
      <c r="D182" s="6" t="s">
        <v>403</v>
      </c>
    </row>
    <row r="183" spans="1:4">
      <c r="A183" s="7">
        <v>182</v>
      </c>
      <c r="B183" s="8" t="s">
        <v>397</v>
      </c>
      <c r="C183" s="8" t="s">
        <v>404</v>
      </c>
      <c r="D183" s="8" t="s">
        <v>405</v>
      </c>
    </row>
    <row r="184" spans="1:4">
      <c r="A184" s="5">
        <v>183</v>
      </c>
      <c r="B184" s="6" t="s">
        <v>397</v>
      </c>
      <c r="C184" s="6" t="s">
        <v>406</v>
      </c>
      <c r="D184" s="6" t="s">
        <v>407</v>
      </c>
    </row>
    <row r="185" spans="1:4">
      <c r="A185" s="7">
        <v>184</v>
      </c>
      <c r="B185" s="8" t="s">
        <v>397</v>
      </c>
      <c r="C185" s="8" t="s">
        <v>408</v>
      </c>
      <c r="D185" s="8" t="s">
        <v>409</v>
      </c>
    </row>
    <row r="186" spans="1:4">
      <c r="A186" s="5">
        <v>185</v>
      </c>
      <c r="B186" s="6" t="s">
        <v>397</v>
      </c>
      <c r="C186" s="6" t="s">
        <v>410</v>
      </c>
      <c r="D186" s="6" t="s">
        <v>411</v>
      </c>
    </row>
    <row r="187" spans="1:4">
      <c r="A187" s="7">
        <v>186</v>
      </c>
      <c r="B187" s="8" t="s">
        <v>397</v>
      </c>
      <c r="C187" s="8" t="s">
        <v>333</v>
      </c>
      <c r="D187" s="8" t="s">
        <v>412</v>
      </c>
    </row>
    <row r="188" spans="1:4">
      <c r="A188" s="5">
        <v>187</v>
      </c>
      <c r="B188" s="6" t="s">
        <v>397</v>
      </c>
      <c r="C188" s="6" t="s">
        <v>335</v>
      </c>
      <c r="D188" s="6" t="s">
        <v>413</v>
      </c>
    </row>
    <row r="189" spans="1:4">
      <c r="A189" s="7">
        <v>188</v>
      </c>
      <c r="B189" s="8" t="s">
        <v>397</v>
      </c>
      <c r="C189" s="8" t="s">
        <v>414</v>
      </c>
      <c r="D189" s="8" t="s">
        <v>415</v>
      </c>
    </row>
    <row r="190" spans="1:4">
      <c r="A190" s="5">
        <v>189</v>
      </c>
      <c r="B190" s="6" t="s">
        <v>397</v>
      </c>
      <c r="C190" s="6" t="s">
        <v>416</v>
      </c>
      <c r="D190" s="6" t="s">
        <v>417</v>
      </c>
    </row>
    <row r="191" spans="1:4">
      <c r="A191" s="7">
        <v>190</v>
      </c>
      <c r="B191" s="8" t="s">
        <v>397</v>
      </c>
      <c r="C191" s="8" t="s">
        <v>390</v>
      </c>
      <c r="D191" s="8" t="s">
        <v>418</v>
      </c>
    </row>
    <row r="192" spans="1:4">
      <c r="A192" s="5">
        <v>191</v>
      </c>
      <c r="B192" s="6" t="s">
        <v>397</v>
      </c>
      <c r="C192" s="6" t="s">
        <v>343</v>
      </c>
      <c r="D192" s="6" t="s">
        <v>419</v>
      </c>
    </row>
    <row r="193" spans="1:4">
      <c r="A193" s="7">
        <v>192</v>
      </c>
      <c r="B193" s="8" t="s">
        <v>397</v>
      </c>
      <c r="C193" s="8" t="s">
        <v>420</v>
      </c>
      <c r="D193" s="8" t="s">
        <v>421</v>
      </c>
    </row>
    <row r="194" spans="1:4">
      <c r="A194" s="5">
        <v>193</v>
      </c>
      <c r="B194" s="6" t="s">
        <v>397</v>
      </c>
      <c r="C194" s="6" t="s">
        <v>422</v>
      </c>
      <c r="D194" s="6" t="s">
        <v>423</v>
      </c>
    </row>
    <row r="195" spans="1:4">
      <c r="A195" s="7">
        <v>194</v>
      </c>
      <c r="B195" s="8" t="s">
        <v>424</v>
      </c>
      <c r="C195" s="8" t="s">
        <v>425</v>
      </c>
      <c r="D195" s="8" t="s">
        <v>426</v>
      </c>
    </row>
    <row r="196" spans="1:4">
      <c r="A196" s="5">
        <v>195</v>
      </c>
      <c r="B196" s="6" t="s">
        <v>424</v>
      </c>
      <c r="C196" s="6" t="s">
        <v>262</v>
      </c>
      <c r="D196" s="6" t="s">
        <v>427</v>
      </c>
    </row>
    <row r="197" spans="1:4">
      <c r="A197" s="7">
        <v>196</v>
      </c>
      <c r="B197" s="8" t="s">
        <v>424</v>
      </c>
      <c r="C197" s="8" t="s">
        <v>428</v>
      </c>
      <c r="D197" s="8" t="s">
        <v>429</v>
      </c>
    </row>
    <row r="198" spans="1:4">
      <c r="A198" s="5">
        <v>197</v>
      </c>
      <c r="B198" s="6" t="s">
        <v>424</v>
      </c>
      <c r="C198" s="6" t="s">
        <v>430</v>
      </c>
      <c r="D198" s="6" t="s">
        <v>431</v>
      </c>
    </row>
    <row r="199" spans="1:4">
      <c r="A199" s="7">
        <v>198</v>
      </c>
      <c r="B199" s="8" t="s">
        <v>424</v>
      </c>
      <c r="C199" s="8" t="s">
        <v>432</v>
      </c>
      <c r="D199" s="8" t="s">
        <v>433</v>
      </c>
    </row>
    <row r="200" spans="1:4">
      <c r="A200" s="5">
        <v>199</v>
      </c>
      <c r="B200" s="6" t="s">
        <v>434</v>
      </c>
      <c r="C200" s="6" t="s">
        <v>435</v>
      </c>
      <c r="D200" s="6" t="s">
        <v>436</v>
      </c>
    </row>
    <row r="201" spans="1:4">
      <c r="A201" s="7">
        <v>200</v>
      </c>
      <c r="B201" s="8" t="s">
        <v>434</v>
      </c>
      <c r="C201" s="8" t="s">
        <v>437</v>
      </c>
      <c r="D201" s="8" t="s">
        <v>438</v>
      </c>
    </row>
    <row r="202" spans="1:4">
      <c r="A202" s="5">
        <v>201</v>
      </c>
      <c r="B202" s="6" t="s">
        <v>434</v>
      </c>
      <c r="C202" s="6" t="s">
        <v>439</v>
      </c>
      <c r="D202" s="6" t="s">
        <v>440</v>
      </c>
    </row>
    <row r="203" spans="1:4">
      <c r="A203" s="7">
        <v>202</v>
      </c>
      <c r="B203" s="8" t="s">
        <v>434</v>
      </c>
      <c r="C203" s="8" t="s">
        <v>441</v>
      </c>
      <c r="D203" s="8" t="s">
        <v>442</v>
      </c>
    </row>
    <row r="204" spans="1:4">
      <c r="A204" s="5">
        <v>203</v>
      </c>
      <c r="B204" s="6" t="s">
        <v>434</v>
      </c>
      <c r="C204" s="6" t="s">
        <v>443</v>
      </c>
      <c r="D204" s="6" t="s">
        <v>444</v>
      </c>
    </row>
    <row r="205" spans="1:4">
      <c r="A205" s="7">
        <v>204</v>
      </c>
      <c r="B205" s="8" t="s">
        <v>434</v>
      </c>
      <c r="C205" s="8" t="s">
        <v>445</v>
      </c>
      <c r="D205" s="8" t="s">
        <v>446</v>
      </c>
    </row>
    <row r="206" spans="1:4">
      <c r="A206" s="5">
        <v>205</v>
      </c>
      <c r="B206" s="6" t="s">
        <v>434</v>
      </c>
      <c r="C206" s="6" t="s">
        <v>447</v>
      </c>
      <c r="D206" s="6" t="s">
        <v>448</v>
      </c>
    </row>
    <row r="207" spans="1:4">
      <c r="A207" s="7">
        <v>206</v>
      </c>
      <c r="B207" s="8" t="s">
        <v>434</v>
      </c>
      <c r="C207" s="8" t="s">
        <v>449</v>
      </c>
      <c r="D207" s="8" t="s">
        <v>450</v>
      </c>
    </row>
    <row r="208" spans="1:4">
      <c r="A208" s="5">
        <v>207</v>
      </c>
      <c r="B208" s="6" t="s">
        <v>434</v>
      </c>
      <c r="C208" s="6" t="s">
        <v>333</v>
      </c>
      <c r="D208" s="6" t="s">
        <v>451</v>
      </c>
    </row>
    <row r="209" spans="1:4">
      <c r="A209" s="7">
        <v>208</v>
      </c>
      <c r="B209" s="8" t="s">
        <v>434</v>
      </c>
      <c r="C209" s="8" t="s">
        <v>335</v>
      </c>
      <c r="D209" s="8" t="s">
        <v>452</v>
      </c>
    </row>
    <row r="210" spans="1:4">
      <c r="A210" s="5">
        <v>209</v>
      </c>
      <c r="B210" s="6" t="s">
        <v>434</v>
      </c>
      <c r="C210" s="6" t="s">
        <v>453</v>
      </c>
      <c r="D210" s="6" t="s">
        <v>454</v>
      </c>
    </row>
    <row r="211" spans="1:4">
      <c r="A211" s="7">
        <v>210</v>
      </c>
      <c r="B211" s="8" t="s">
        <v>434</v>
      </c>
      <c r="C211" s="8" t="s">
        <v>455</v>
      </c>
      <c r="D211" s="8" t="s">
        <v>456</v>
      </c>
    </row>
    <row r="212" spans="1:4">
      <c r="A212" s="5">
        <v>211</v>
      </c>
      <c r="B212" s="6" t="s">
        <v>434</v>
      </c>
      <c r="C212" s="6" t="s">
        <v>457</v>
      </c>
      <c r="D212" s="6" t="s">
        <v>458</v>
      </c>
    </row>
    <row r="213" spans="1:4">
      <c r="A213" s="7">
        <v>212</v>
      </c>
      <c r="B213" s="8" t="s">
        <v>434</v>
      </c>
      <c r="C213" s="8" t="s">
        <v>343</v>
      </c>
      <c r="D213" s="8" t="s">
        <v>459</v>
      </c>
    </row>
    <row r="214" spans="1:4">
      <c r="A214" s="5">
        <v>213</v>
      </c>
      <c r="B214" s="6" t="s">
        <v>434</v>
      </c>
      <c r="C214" s="6" t="s">
        <v>460</v>
      </c>
      <c r="D214" s="6" t="s">
        <v>461</v>
      </c>
    </row>
    <row r="215" spans="1:4">
      <c r="A215" s="7">
        <v>214</v>
      </c>
      <c r="B215" s="8" t="s">
        <v>434</v>
      </c>
      <c r="C215" s="8" t="s">
        <v>462</v>
      </c>
      <c r="D215" s="8" t="s">
        <v>463</v>
      </c>
    </row>
    <row r="216" spans="1:4">
      <c r="A216" s="5">
        <v>215</v>
      </c>
      <c r="B216" s="6" t="s">
        <v>434</v>
      </c>
      <c r="C216" s="6" t="s">
        <v>464</v>
      </c>
      <c r="D216" s="6" t="s">
        <v>465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2"/>
  <sheetViews>
    <sheetView topLeftCell="A20" workbookViewId="0">
      <selection activeCell="G22" sqref="G22"/>
    </sheetView>
  </sheetViews>
  <sheetFormatPr baseColWidth="10" defaultRowHeight="16"/>
  <cols>
    <col min="1" max="1" width="40.6640625" bestFit="1" customWidth="1"/>
  </cols>
  <sheetData>
    <row r="1" spans="1:4">
      <c r="A1" s="91" t="s">
        <v>726</v>
      </c>
      <c r="B1">
        <v>4.9917999999999997E-2</v>
      </c>
      <c r="C1">
        <v>4.9917999999999997E-2</v>
      </c>
      <c r="D1">
        <v>4.9917999999999997E-2</v>
      </c>
    </row>
    <row r="2" spans="1:4">
      <c r="A2" s="91" t="s">
        <v>727</v>
      </c>
      <c r="B2">
        <v>4.9917999999999997E-2</v>
      </c>
      <c r="C2">
        <v>4.9917999999999997E-2</v>
      </c>
      <c r="D2">
        <v>4.9917999999999997E-2</v>
      </c>
    </row>
    <row r="3" spans="1:4">
      <c r="A3" s="91" t="s">
        <v>728</v>
      </c>
      <c r="B3">
        <v>4.9917999999999997E-2</v>
      </c>
      <c r="C3">
        <v>4.9917999999999997E-2</v>
      </c>
      <c r="D3">
        <v>4.9917999999999997E-2</v>
      </c>
    </row>
    <row r="4" spans="1:4">
      <c r="A4" s="91" t="s">
        <v>729</v>
      </c>
      <c r="B4">
        <v>4.9917999999999997E-2</v>
      </c>
      <c r="C4">
        <v>4.9917999999999997E-2</v>
      </c>
      <c r="D4">
        <v>4.9917999999999997E-2</v>
      </c>
    </row>
    <row r="5" spans="1:4">
      <c r="A5" s="91" t="s">
        <v>730</v>
      </c>
      <c r="B5">
        <v>4.9917999999999997E-2</v>
      </c>
      <c r="C5">
        <v>4.9917999999999997E-2</v>
      </c>
      <c r="D5">
        <v>4.9917999999999997E-2</v>
      </c>
    </row>
    <row r="6" spans="1:4">
      <c r="A6" s="91" t="s">
        <v>731</v>
      </c>
      <c r="B6">
        <v>4.9917999999999997E-2</v>
      </c>
      <c r="C6">
        <v>4.9917999999999997E-2</v>
      </c>
      <c r="D6">
        <v>4.9917999999999997E-2</v>
      </c>
    </row>
    <row r="7" spans="1:4">
      <c r="A7" s="91" t="s">
        <v>732</v>
      </c>
      <c r="B7">
        <v>4.9917999999999997E-2</v>
      </c>
      <c r="C7">
        <v>4.9917999999999997E-2</v>
      </c>
      <c r="D7">
        <v>4.9917999999999997E-2</v>
      </c>
    </row>
    <row r="8" spans="1:4">
      <c r="A8" s="91" t="s">
        <v>733</v>
      </c>
      <c r="B8">
        <v>4.9917999999999997E-2</v>
      </c>
      <c r="C8">
        <v>4.9917999999999997E-2</v>
      </c>
      <c r="D8">
        <v>4.9917999999999997E-2</v>
      </c>
    </row>
    <row r="9" spans="1:4">
      <c r="A9" s="91" t="s">
        <v>734</v>
      </c>
      <c r="B9">
        <v>4.9917999999999997E-2</v>
      </c>
      <c r="C9">
        <v>4.9917999999999997E-2</v>
      </c>
      <c r="D9">
        <v>4.9917999999999997E-2</v>
      </c>
    </row>
    <row r="10" spans="1:4">
      <c r="A10" s="91" t="s">
        <v>735</v>
      </c>
      <c r="B10">
        <v>4.9917999999999997E-2</v>
      </c>
      <c r="C10">
        <v>4.9917999999999997E-2</v>
      </c>
      <c r="D10">
        <v>4.9917999999999997E-2</v>
      </c>
    </row>
    <row r="11" spans="1:4">
      <c r="A11" s="91" t="s">
        <v>736</v>
      </c>
      <c r="B11">
        <v>4.9917999999999997E-2</v>
      </c>
      <c r="C11">
        <v>4.9917999999999997E-2</v>
      </c>
      <c r="D11">
        <v>4.9917999999999997E-2</v>
      </c>
    </row>
    <row r="12" spans="1:4">
      <c r="A12" s="91" t="s">
        <v>737</v>
      </c>
      <c r="B12">
        <v>4.9917999999999997E-2</v>
      </c>
      <c r="C12">
        <v>4.9917999999999997E-2</v>
      </c>
      <c r="D12">
        <v>4.9917999999999997E-2</v>
      </c>
    </row>
    <row r="13" spans="1:4">
      <c r="A13" s="91" t="s">
        <v>738</v>
      </c>
      <c r="B13">
        <v>4.9917999999999997E-2</v>
      </c>
      <c r="C13">
        <v>4.9917999999999997E-2</v>
      </c>
      <c r="D13">
        <v>4.9917999999999997E-2</v>
      </c>
    </row>
    <row r="14" spans="1:4">
      <c r="A14" s="91" t="s">
        <v>739</v>
      </c>
      <c r="B14">
        <v>4.9917999999999997E-2</v>
      </c>
      <c r="C14">
        <v>4.9917999999999997E-2</v>
      </c>
      <c r="D14">
        <v>4.9917999999999997E-2</v>
      </c>
    </row>
    <row r="15" spans="1:4">
      <c r="A15" s="91" t="s">
        <v>740</v>
      </c>
      <c r="B15">
        <v>4.9917999999999997E-2</v>
      </c>
      <c r="C15">
        <v>4.9917999999999997E-2</v>
      </c>
      <c r="D15">
        <v>4.9917999999999997E-2</v>
      </c>
    </row>
    <row r="16" spans="1:4">
      <c r="A16" s="91" t="s">
        <v>741</v>
      </c>
      <c r="B16">
        <v>4.9917999999999997E-2</v>
      </c>
      <c r="C16">
        <v>4.9917999999999997E-2</v>
      </c>
      <c r="D16">
        <v>4.9917999999999997E-2</v>
      </c>
    </row>
    <row r="17" spans="1:4">
      <c r="A17" s="91" t="s">
        <v>742</v>
      </c>
      <c r="B17">
        <v>4.9917999999999997E-2</v>
      </c>
      <c r="C17">
        <v>4.9917999999999997E-2</v>
      </c>
      <c r="D17">
        <v>4.9917999999999997E-2</v>
      </c>
    </row>
    <row r="18" spans="1:4">
      <c r="A18" s="91" t="s">
        <v>743</v>
      </c>
      <c r="B18">
        <v>4.9917999999999997E-2</v>
      </c>
      <c r="C18">
        <v>4.9917999999999997E-2</v>
      </c>
      <c r="D18">
        <v>4.9917999999999997E-2</v>
      </c>
    </row>
    <row r="19" spans="1:4">
      <c r="A19" s="91" t="s">
        <v>744</v>
      </c>
      <c r="B19">
        <v>4.9917999999999997E-2</v>
      </c>
      <c r="C19">
        <v>4.9917999999999997E-2</v>
      </c>
      <c r="D19">
        <v>4.9917999999999997E-2</v>
      </c>
    </row>
    <row r="20" spans="1:4">
      <c r="A20" s="91" t="s">
        <v>745</v>
      </c>
      <c r="B20">
        <v>4.9917999999999997E-2</v>
      </c>
      <c r="C20">
        <v>4.9917999999999997E-2</v>
      </c>
      <c r="D20">
        <v>4.9917999999999997E-2</v>
      </c>
    </row>
    <row r="21" spans="1:4">
      <c r="A21" s="91" t="s">
        <v>746</v>
      </c>
      <c r="B21">
        <v>4.9917999999999997E-2</v>
      </c>
      <c r="C21">
        <v>4.9917999999999997E-2</v>
      </c>
      <c r="D21">
        <v>4.9917999999999997E-2</v>
      </c>
    </row>
    <row r="22" spans="1:4">
      <c r="A22" s="91" t="s">
        <v>747</v>
      </c>
      <c r="B22">
        <v>4.9917999999999997E-2</v>
      </c>
      <c r="C22">
        <v>4.9917999999999997E-2</v>
      </c>
      <c r="D22">
        <v>4.9917999999999997E-2</v>
      </c>
    </row>
    <row r="23" spans="1:4">
      <c r="A23" s="91" t="s">
        <v>748</v>
      </c>
      <c r="B23">
        <v>4.9917999999999997E-2</v>
      </c>
      <c r="C23">
        <v>4.9917999999999997E-2</v>
      </c>
      <c r="D23">
        <v>4.9917999999999997E-2</v>
      </c>
    </row>
    <row r="24" spans="1:4">
      <c r="A24" s="91" t="s">
        <v>749</v>
      </c>
      <c r="B24">
        <v>4.9917999999999997E-2</v>
      </c>
      <c r="C24">
        <v>4.9917999999999997E-2</v>
      </c>
      <c r="D24">
        <v>4.9917999999999997E-2</v>
      </c>
    </row>
    <row r="25" spans="1:4">
      <c r="A25" s="91" t="s">
        <v>750</v>
      </c>
      <c r="B25">
        <v>4.9917999999999997E-2</v>
      </c>
      <c r="C25">
        <v>4.9917999999999997E-2</v>
      </c>
      <c r="D25">
        <v>4.9917999999999997E-2</v>
      </c>
    </row>
    <row r="26" spans="1:4">
      <c r="A26" s="91" t="s">
        <v>751</v>
      </c>
      <c r="B26">
        <v>4.9917999999999997E-2</v>
      </c>
      <c r="C26">
        <v>4.9917999999999997E-2</v>
      </c>
      <c r="D26">
        <v>4.9917999999999997E-2</v>
      </c>
    </row>
    <row r="27" spans="1:4">
      <c r="A27" s="91" t="s">
        <v>752</v>
      </c>
      <c r="B27">
        <v>4.9917999999999997E-2</v>
      </c>
      <c r="C27">
        <v>4.9917999999999997E-2</v>
      </c>
      <c r="D27">
        <v>4.9917999999999997E-2</v>
      </c>
    </row>
    <row r="28" spans="1:4">
      <c r="A28" s="91" t="s">
        <v>753</v>
      </c>
      <c r="B28">
        <v>4.9917999999999997E-2</v>
      </c>
      <c r="C28">
        <v>4.9917999999999997E-2</v>
      </c>
      <c r="D28">
        <v>4.9917999999999997E-2</v>
      </c>
    </row>
    <row r="29" spans="1:4">
      <c r="A29" s="91" t="s">
        <v>754</v>
      </c>
      <c r="B29">
        <v>4.9917999999999997E-2</v>
      </c>
      <c r="C29">
        <v>4.9917999999999997E-2</v>
      </c>
      <c r="D29">
        <v>4.9917999999999997E-2</v>
      </c>
    </row>
    <row r="30" spans="1:4">
      <c r="A30" s="91" t="s">
        <v>755</v>
      </c>
      <c r="B30">
        <v>4.9917999999999997E-2</v>
      </c>
      <c r="C30">
        <v>4.9917999999999997E-2</v>
      </c>
      <c r="D30">
        <v>4.9917999999999997E-2</v>
      </c>
    </row>
    <row r="31" spans="1:4">
      <c r="A31" s="91" t="s">
        <v>756</v>
      </c>
      <c r="B31">
        <v>4.9917999999999997E-2</v>
      </c>
      <c r="C31">
        <v>4.9917999999999997E-2</v>
      </c>
      <c r="D31">
        <v>4.9917999999999997E-2</v>
      </c>
    </row>
    <row r="32" spans="1:4">
      <c r="A32" s="91" t="s">
        <v>757</v>
      </c>
      <c r="B32">
        <v>4.9917999999999997E-2</v>
      </c>
      <c r="C32">
        <v>4.9917999999999997E-2</v>
      </c>
      <c r="D32">
        <v>4.9917999999999997E-2</v>
      </c>
    </row>
    <row r="33" spans="1:4">
      <c r="A33" s="91" t="s">
        <v>758</v>
      </c>
      <c r="B33">
        <v>4.9917999999999997E-2</v>
      </c>
      <c r="C33">
        <v>4.9917999999999997E-2</v>
      </c>
      <c r="D33">
        <v>4.9917999999999997E-2</v>
      </c>
    </row>
    <row r="34" spans="1:4">
      <c r="A34" s="91" t="s">
        <v>759</v>
      </c>
      <c r="B34">
        <v>4.9917999999999997E-2</v>
      </c>
      <c r="C34">
        <v>4.9917999999999997E-2</v>
      </c>
      <c r="D34">
        <v>4.9917999999999997E-2</v>
      </c>
    </row>
    <row r="35" spans="1:4">
      <c r="A35" s="91" t="s">
        <v>760</v>
      </c>
      <c r="B35">
        <v>4.9917999999999997E-2</v>
      </c>
      <c r="C35">
        <v>4.9917999999999997E-2</v>
      </c>
      <c r="D35">
        <v>4.9917999999999997E-2</v>
      </c>
    </row>
    <row r="36" spans="1:4">
      <c r="A36" s="91" t="s">
        <v>761</v>
      </c>
      <c r="B36">
        <v>4.9917999999999997E-2</v>
      </c>
      <c r="C36">
        <v>4.9917999999999997E-2</v>
      </c>
      <c r="D36">
        <v>4.9917999999999997E-2</v>
      </c>
    </row>
    <row r="37" spans="1:4">
      <c r="A37" s="91" t="s">
        <v>762</v>
      </c>
      <c r="B37">
        <v>4.9917999999999997E-2</v>
      </c>
      <c r="C37">
        <v>4.9917999999999997E-2</v>
      </c>
      <c r="D37">
        <v>4.9917999999999997E-2</v>
      </c>
    </row>
    <row r="38" spans="1:4">
      <c r="A38" s="91" t="s">
        <v>763</v>
      </c>
      <c r="B38">
        <v>4.9917999999999997E-2</v>
      </c>
      <c r="C38">
        <v>4.9917999999999997E-2</v>
      </c>
      <c r="D38">
        <v>4.9917999999999997E-2</v>
      </c>
    </row>
    <row r="39" spans="1:4">
      <c r="A39" s="91" t="s">
        <v>764</v>
      </c>
      <c r="B39">
        <v>4.9917999999999997E-2</v>
      </c>
      <c r="C39">
        <v>4.9917999999999997E-2</v>
      </c>
      <c r="D39">
        <v>4.9917999999999997E-2</v>
      </c>
    </row>
    <row r="40" spans="1:4">
      <c r="A40" s="91" t="s">
        <v>765</v>
      </c>
      <c r="B40">
        <v>4.9917999999999997E-2</v>
      </c>
      <c r="C40">
        <v>4.9917999999999997E-2</v>
      </c>
      <c r="D40">
        <v>4.9917999999999997E-2</v>
      </c>
    </row>
    <row r="41" spans="1:4">
      <c r="A41" s="91" t="s">
        <v>766</v>
      </c>
      <c r="B41">
        <v>4.9917999999999997E-2</v>
      </c>
      <c r="C41">
        <v>4.9917999999999997E-2</v>
      </c>
      <c r="D41">
        <v>4.9917999999999997E-2</v>
      </c>
    </row>
    <row r="42" spans="1:4">
      <c r="A42" s="91" t="s">
        <v>767</v>
      </c>
      <c r="B42">
        <v>4.9917999999999997E-2</v>
      </c>
      <c r="C42">
        <v>4.9917999999999997E-2</v>
      </c>
      <c r="D42">
        <v>4.9917999999999997E-2</v>
      </c>
    </row>
    <row r="43" spans="1:4">
      <c r="A43" s="91" t="s">
        <v>768</v>
      </c>
      <c r="B43">
        <v>4.9917999999999997E-2</v>
      </c>
      <c r="C43">
        <v>4.9917999999999997E-2</v>
      </c>
      <c r="D43">
        <v>4.9917999999999997E-2</v>
      </c>
    </row>
    <row r="44" spans="1:4">
      <c r="A44" s="91" t="s">
        <v>769</v>
      </c>
      <c r="B44">
        <v>4.9917999999999997E-2</v>
      </c>
      <c r="C44">
        <v>4.9917999999999997E-2</v>
      </c>
      <c r="D44">
        <v>4.9917999999999997E-2</v>
      </c>
    </row>
    <row r="45" spans="1:4">
      <c r="A45" s="91" t="s">
        <v>770</v>
      </c>
      <c r="B45">
        <v>4.9917999999999997E-2</v>
      </c>
      <c r="C45">
        <v>4.9917999999999997E-2</v>
      </c>
      <c r="D45">
        <v>4.9917999999999997E-2</v>
      </c>
    </row>
    <row r="46" spans="1:4">
      <c r="A46" s="91" t="s">
        <v>771</v>
      </c>
      <c r="B46">
        <v>4.9917999999999997E-2</v>
      </c>
      <c r="C46">
        <v>4.9917999999999997E-2</v>
      </c>
      <c r="D46">
        <v>4.9917999999999997E-2</v>
      </c>
    </row>
    <row r="47" spans="1:4">
      <c r="A47" s="91" t="s">
        <v>772</v>
      </c>
      <c r="B47">
        <v>4.9917999999999997E-2</v>
      </c>
      <c r="C47">
        <v>4.9917999999999997E-2</v>
      </c>
      <c r="D47">
        <v>4.9917999999999997E-2</v>
      </c>
    </row>
    <row r="48" spans="1:4">
      <c r="A48" s="91" t="s">
        <v>773</v>
      </c>
      <c r="B48">
        <v>4.9917999999999997E-2</v>
      </c>
      <c r="C48">
        <v>4.9917999999999997E-2</v>
      </c>
      <c r="D48">
        <v>4.9917999999999997E-2</v>
      </c>
    </row>
    <row r="49" spans="1:4">
      <c r="A49" s="91" t="s">
        <v>774</v>
      </c>
      <c r="B49">
        <v>4.9917999999999997E-2</v>
      </c>
      <c r="C49">
        <v>4.9917999999999997E-2</v>
      </c>
      <c r="D49">
        <v>4.9917999999999997E-2</v>
      </c>
    </row>
    <row r="50" spans="1:4">
      <c r="A50" s="91" t="s">
        <v>775</v>
      </c>
      <c r="B50">
        <v>4.9917999999999997E-2</v>
      </c>
      <c r="C50">
        <v>4.9917999999999997E-2</v>
      </c>
      <c r="D50">
        <v>4.9917999999999997E-2</v>
      </c>
    </row>
    <row r="51" spans="1:4">
      <c r="A51" s="91" t="s">
        <v>776</v>
      </c>
      <c r="B51">
        <v>4.9917999999999997E-2</v>
      </c>
      <c r="C51">
        <v>4.9917999999999997E-2</v>
      </c>
      <c r="D51">
        <v>4.9917999999999997E-2</v>
      </c>
    </row>
    <row r="52" spans="1:4">
      <c r="A52" s="91" t="s">
        <v>777</v>
      </c>
      <c r="B52">
        <v>4.9917999999999997E-2</v>
      </c>
      <c r="C52">
        <v>4.9917999999999997E-2</v>
      </c>
      <c r="D52">
        <v>4.9917999999999997E-2</v>
      </c>
    </row>
    <row r="53" spans="1:4">
      <c r="A53" s="91" t="s">
        <v>778</v>
      </c>
      <c r="B53">
        <v>4.9917999999999997E-2</v>
      </c>
      <c r="C53">
        <v>4.9917999999999997E-2</v>
      </c>
      <c r="D53">
        <v>4.9917999999999997E-2</v>
      </c>
    </row>
    <row r="54" spans="1:4">
      <c r="A54" s="91" t="s">
        <v>779</v>
      </c>
      <c r="B54">
        <v>4.9917999999999997E-2</v>
      </c>
      <c r="C54">
        <v>4.9917999999999997E-2</v>
      </c>
      <c r="D54">
        <v>4.9917999999999997E-2</v>
      </c>
    </row>
    <row r="55" spans="1:4">
      <c r="A55" s="91" t="s">
        <v>780</v>
      </c>
      <c r="B55">
        <v>4.9917999999999997E-2</v>
      </c>
      <c r="C55">
        <v>4.9917999999999997E-2</v>
      </c>
      <c r="D55">
        <v>4.9917999999999997E-2</v>
      </c>
    </row>
    <row r="56" spans="1:4">
      <c r="A56" s="91" t="s">
        <v>781</v>
      </c>
      <c r="B56">
        <v>4.9917999999999997E-2</v>
      </c>
      <c r="C56">
        <v>4.9917999999999997E-2</v>
      </c>
      <c r="D56">
        <v>4.9917999999999997E-2</v>
      </c>
    </row>
    <row r="57" spans="1:4">
      <c r="A57" s="92" t="s">
        <v>782</v>
      </c>
      <c r="B57">
        <v>4.9917999999999997E-2</v>
      </c>
      <c r="C57">
        <v>4.9917999999999997E-2</v>
      </c>
      <c r="D57">
        <v>4.9917999999999997E-2</v>
      </c>
    </row>
    <row r="58" spans="1:4">
      <c r="A58" s="92" t="s">
        <v>783</v>
      </c>
      <c r="B58">
        <v>4.9917999999999997E-2</v>
      </c>
      <c r="C58">
        <v>4.9917999999999997E-2</v>
      </c>
      <c r="D58">
        <v>4.9917999999999997E-2</v>
      </c>
    </row>
    <row r="59" spans="1:4">
      <c r="A59" s="92" t="s">
        <v>784</v>
      </c>
      <c r="B59">
        <v>4.9917999999999997E-2</v>
      </c>
      <c r="C59">
        <v>4.9917999999999997E-2</v>
      </c>
      <c r="D59">
        <v>4.9917999999999997E-2</v>
      </c>
    </row>
    <row r="60" spans="1:4">
      <c r="A60" s="92" t="s">
        <v>785</v>
      </c>
      <c r="B60">
        <v>4.9917999999999997E-2</v>
      </c>
      <c r="C60">
        <v>4.9917999999999997E-2</v>
      </c>
      <c r="D60">
        <v>4.9917999999999997E-2</v>
      </c>
    </row>
    <row r="61" spans="1:4">
      <c r="A61" s="92" t="s">
        <v>786</v>
      </c>
      <c r="B61">
        <v>4.9917999999999997E-2</v>
      </c>
      <c r="C61">
        <v>4.9917999999999997E-2</v>
      </c>
      <c r="D61">
        <v>4.9917999999999997E-2</v>
      </c>
    </row>
    <row r="62" spans="1:4">
      <c r="A62" s="92" t="s">
        <v>787</v>
      </c>
      <c r="B62">
        <v>4.9917999999999997E-2</v>
      </c>
      <c r="C62">
        <v>4.9917999999999997E-2</v>
      </c>
      <c r="D62">
        <v>4.9917999999999997E-2</v>
      </c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406"/>
  <sheetViews>
    <sheetView tabSelected="1" topLeftCell="C77" workbookViewId="0">
      <selection activeCell="C116" sqref="C116"/>
    </sheetView>
  </sheetViews>
  <sheetFormatPr baseColWidth="10" defaultRowHeight="16"/>
  <cols>
    <col min="1" max="1" width="15.6640625" customWidth="1"/>
    <col min="2" max="2" width="31.6640625" customWidth="1"/>
    <col min="3" max="3" width="50" customWidth="1"/>
    <col min="4" max="4" width="22.83203125" customWidth="1"/>
    <col min="5" max="5" width="10.83203125" style="2"/>
    <col min="6" max="6" width="10.83203125" style="24"/>
    <col min="7" max="8" width="10.83203125" style="2"/>
    <col min="9" max="10" width="10.83203125" style="2" customWidth="1"/>
    <col min="11" max="15" width="10.83203125" style="2" hidden="1" customWidth="1"/>
    <col min="16" max="16" width="10.83203125" hidden="1" customWidth="1"/>
    <col min="17" max="17" width="10.83203125" style="2" hidden="1" customWidth="1"/>
    <col min="18" max="23" width="10.83203125" hidden="1" customWidth="1"/>
    <col min="24" max="24" width="10.83203125" customWidth="1"/>
    <col min="26" max="26" width="10.83203125" style="30"/>
  </cols>
  <sheetData>
    <row r="1" spans="1:42">
      <c r="E1">
        <v>0.99836000000000003</v>
      </c>
      <c r="F1">
        <v>0.99836000000000003</v>
      </c>
      <c r="G1">
        <v>0.99836000000000003</v>
      </c>
      <c r="H1">
        <v>0.99836000000000003</v>
      </c>
      <c r="I1" s="2">
        <v>4.9917999999999997E-2</v>
      </c>
      <c r="Y1" t="s">
        <v>709</v>
      </c>
      <c r="Z1">
        <v>9.9835999999999994E-2</v>
      </c>
      <c r="AA1">
        <v>9.9835999999999994E-2</v>
      </c>
      <c r="AB1">
        <v>0.99836000000000003</v>
      </c>
      <c r="AC1" s="2">
        <v>4.9917999999999997E-2</v>
      </c>
      <c r="AF1">
        <v>9.9835999999999994E-2</v>
      </c>
      <c r="AG1">
        <v>9.9835999999999994E-2</v>
      </c>
      <c r="AH1">
        <v>9.9835999999999994E-2</v>
      </c>
      <c r="AI1">
        <v>0.99836000000000003</v>
      </c>
      <c r="AJ1" s="2">
        <v>4.9917999999999997E-2</v>
      </c>
      <c r="AM1">
        <v>0.99836000000000003</v>
      </c>
      <c r="AN1">
        <v>0.99836000000000003</v>
      </c>
      <c r="AO1">
        <v>0.99836000000000003</v>
      </c>
      <c r="AP1">
        <v>0.99836000000000003</v>
      </c>
    </row>
    <row r="2" spans="1:42">
      <c r="A2" s="13" t="s">
        <v>472</v>
      </c>
      <c r="E2" s="2">
        <v>1</v>
      </c>
      <c r="F2" s="24">
        <v>1</v>
      </c>
      <c r="G2" s="2">
        <v>1</v>
      </c>
      <c r="H2" s="2">
        <v>1</v>
      </c>
      <c r="K2" s="2">
        <v>1</v>
      </c>
      <c r="M2" s="2">
        <f>4*60*64/3600</f>
        <v>4.2666666666666666</v>
      </c>
      <c r="O2" s="2">
        <v>1</v>
      </c>
      <c r="P2" s="2">
        <v>1</v>
      </c>
      <c r="Q2">
        <f>0.099836/0.1</f>
        <v>0.99835999999999991</v>
      </c>
      <c r="S2" s="2">
        <v>0.1</v>
      </c>
      <c r="T2" s="2">
        <v>0.1</v>
      </c>
      <c r="U2" s="2"/>
      <c r="W2" s="2">
        <v>0.1</v>
      </c>
      <c r="Y2" s="29">
        <v>0.05</v>
      </c>
      <c r="Z2" s="24">
        <v>0.05</v>
      </c>
      <c r="AA2" s="2">
        <v>0.05</v>
      </c>
      <c r="AB2" s="2">
        <v>0.05</v>
      </c>
      <c r="AF2" s="31">
        <v>0.1</v>
      </c>
      <c r="AG2">
        <v>0.1</v>
      </c>
      <c r="AH2">
        <v>0.1</v>
      </c>
      <c r="AI2">
        <v>0.1</v>
      </c>
      <c r="AM2">
        <v>0.1</v>
      </c>
      <c r="AN2">
        <v>0.1</v>
      </c>
      <c r="AO2">
        <v>0.1</v>
      </c>
      <c r="AP2">
        <v>0.1</v>
      </c>
    </row>
    <row r="3" spans="1:42" ht="5" customHeight="1">
      <c r="A3" s="13"/>
      <c r="Y3" s="2"/>
      <c r="Z3" s="24"/>
      <c r="AA3" s="2"/>
      <c r="AB3" s="2"/>
    </row>
    <row r="4" spans="1:42">
      <c r="A4" s="1" t="s">
        <v>474</v>
      </c>
      <c r="B4" t="s">
        <v>499</v>
      </c>
      <c r="E4" s="14" t="s">
        <v>507</v>
      </c>
      <c r="F4" s="25" t="s">
        <v>507</v>
      </c>
      <c r="G4" s="28" t="s">
        <v>470</v>
      </c>
      <c r="H4" s="14" t="s">
        <v>470</v>
      </c>
      <c r="K4" s="14" t="s">
        <v>470</v>
      </c>
      <c r="N4" s="14">
        <f>4*661*63/(3600)</f>
        <v>46.27</v>
      </c>
      <c r="O4" s="14" t="s">
        <v>507</v>
      </c>
      <c r="P4" s="14" t="s">
        <v>507</v>
      </c>
      <c r="S4" s="14" t="s">
        <v>470</v>
      </c>
      <c r="T4" s="14" t="s">
        <v>470</v>
      </c>
      <c r="U4" s="14"/>
      <c r="W4" s="14" t="s">
        <v>470</v>
      </c>
      <c r="Y4" s="14" t="s">
        <v>507</v>
      </c>
      <c r="Z4" s="25" t="s">
        <v>507</v>
      </c>
      <c r="AA4" s="28" t="s">
        <v>470</v>
      </c>
      <c r="AB4" s="14" t="s">
        <v>470</v>
      </c>
      <c r="AF4" s="14" t="s">
        <v>507</v>
      </c>
      <c r="AG4" s="14" t="s">
        <v>507</v>
      </c>
      <c r="AH4" s="28" t="s">
        <v>470</v>
      </c>
      <c r="AI4" s="14" t="s">
        <v>470</v>
      </c>
      <c r="AL4" s="19"/>
      <c r="AM4" s="14" t="s">
        <v>507</v>
      </c>
      <c r="AN4" s="14" t="s">
        <v>507</v>
      </c>
      <c r="AO4" s="14" t="s">
        <v>470</v>
      </c>
      <c r="AP4" s="14" t="s">
        <v>470</v>
      </c>
    </row>
    <row r="5" spans="1:42">
      <c r="A5" s="1" t="s">
        <v>475</v>
      </c>
      <c r="B5">
        <v>1000</v>
      </c>
      <c r="E5" s="2">
        <v>1000</v>
      </c>
      <c r="F5" s="24">
        <v>1000</v>
      </c>
      <c r="G5" s="2">
        <v>100</v>
      </c>
      <c r="H5" s="2">
        <v>100</v>
      </c>
      <c r="I5" s="2" t="s">
        <v>612</v>
      </c>
      <c r="J5" s="2" t="s">
        <v>613</v>
      </c>
      <c r="K5" s="2">
        <v>10</v>
      </c>
      <c r="O5" s="2">
        <v>100</v>
      </c>
      <c r="P5" s="14">
        <v>1000</v>
      </c>
      <c r="S5" s="14">
        <v>100</v>
      </c>
      <c r="T5" s="14">
        <v>100</v>
      </c>
      <c r="U5" s="14"/>
      <c r="W5" s="14">
        <v>10</v>
      </c>
      <c r="Y5" s="2">
        <v>1000</v>
      </c>
      <c r="Z5" s="24">
        <v>1000</v>
      </c>
      <c r="AA5" s="2">
        <v>100</v>
      </c>
      <c r="AB5" s="2">
        <v>100</v>
      </c>
      <c r="AC5" s="2" t="s">
        <v>612</v>
      </c>
      <c r="AD5" s="2" t="s">
        <v>613</v>
      </c>
      <c r="AF5" s="2">
        <v>1000</v>
      </c>
      <c r="AG5" s="2">
        <v>1000</v>
      </c>
      <c r="AH5" s="2">
        <v>100</v>
      </c>
      <c r="AI5" s="2">
        <v>100</v>
      </c>
      <c r="AJ5" s="2" t="s">
        <v>612</v>
      </c>
      <c r="AK5" s="2" t="s">
        <v>613</v>
      </c>
      <c r="AL5" s="19"/>
      <c r="AM5" s="2">
        <v>1000</v>
      </c>
      <c r="AN5" s="2">
        <v>1000</v>
      </c>
      <c r="AO5" s="2">
        <v>100</v>
      </c>
      <c r="AP5" s="2">
        <v>100</v>
      </c>
    </row>
    <row r="6" spans="1:42">
      <c r="A6" s="1" t="s">
        <v>476</v>
      </c>
      <c r="B6">
        <v>1</v>
      </c>
      <c r="E6" s="2">
        <v>1</v>
      </c>
      <c r="F6" s="27">
        <v>2</v>
      </c>
      <c r="G6" s="2">
        <v>1</v>
      </c>
      <c r="H6" s="29">
        <v>2</v>
      </c>
      <c r="I6" s="2">
        <f>I1</f>
        <v>4.9917999999999997E-2</v>
      </c>
      <c r="J6" s="2">
        <f>F6*I6</f>
        <v>9.9835999999999994E-2</v>
      </c>
      <c r="K6" s="2">
        <v>2</v>
      </c>
      <c r="O6" s="2">
        <v>2</v>
      </c>
      <c r="P6" s="2">
        <v>2</v>
      </c>
      <c r="S6" s="2">
        <v>2</v>
      </c>
      <c r="T6" s="2">
        <v>2</v>
      </c>
      <c r="U6" s="2"/>
      <c r="W6" s="2">
        <v>2</v>
      </c>
      <c r="Y6" s="2">
        <v>1</v>
      </c>
      <c r="Z6" s="27">
        <v>2</v>
      </c>
      <c r="AA6" s="2">
        <v>1</v>
      </c>
      <c r="AB6" s="29">
        <v>2</v>
      </c>
      <c r="AC6" s="2">
        <f>AC1/Y2</f>
        <v>0.99835999999999991</v>
      </c>
      <c r="AD6" s="2" t="e">
        <f>Y1/Y2</f>
        <v>#VALUE!</v>
      </c>
      <c r="AF6" s="2">
        <v>1</v>
      </c>
      <c r="AG6" s="29">
        <v>2</v>
      </c>
      <c r="AH6" s="2">
        <v>1</v>
      </c>
      <c r="AI6" s="29">
        <v>2</v>
      </c>
      <c r="AJ6" s="2">
        <f>AJ1/AF2</f>
        <v>0.49917999999999996</v>
      </c>
      <c r="AK6" s="2">
        <f>AF1/AF2</f>
        <v>0.99835999999999991</v>
      </c>
      <c r="AL6" s="19"/>
      <c r="AM6" s="2">
        <v>1</v>
      </c>
      <c r="AN6" s="2">
        <v>2</v>
      </c>
      <c r="AO6" s="2">
        <v>1</v>
      </c>
      <c r="AP6" s="2">
        <v>2</v>
      </c>
    </row>
    <row r="7" spans="1:42">
      <c r="A7" s="1" t="s">
        <v>477</v>
      </c>
      <c r="B7">
        <v>1</v>
      </c>
      <c r="E7" s="2">
        <v>1</v>
      </c>
      <c r="F7" s="27">
        <v>2</v>
      </c>
      <c r="G7" s="2">
        <v>1</v>
      </c>
      <c r="H7" s="29">
        <v>2</v>
      </c>
      <c r="K7" s="2">
        <v>2</v>
      </c>
      <c r="O7" s="2">
        <v>2</v>
      </c>
      <c r="P7" s="2">
        <v>2</v>
      </c>
      <c r="S7" s="2">
        <v>2</v>
      </c>
      <c r="T7" s="2">
        <v>2</v>
      </c>
      <c r="U7" s="2"/>
      <c r="W7" s="2">
        <v>2</v>
      </c>
      <c r="Y7" s="2">
        <v>1</v>
      </c>
      <c r="Z7" s="27">
        <v>2</v>
      </c>
      <c r="AA7" s="2">
        <v>1</v>
      </c>
      <c r="AB7" s="29">
        <v>2</v>
      </c>
      <c r="AF7" s="2">
        <v>1</v>
      </c>
      <c r="AG7" s="29">
        <v>2</v>
      </c>
      <c r="AH7" s="2">
        <v>1</v>
      </c>
      <c r="AI7" s="29">
        <v>2</v>
      </c>
      <c r="AJ7" s="2"/>
      <c r="AK7" s="2"/>
      <c r="AL7" s="19"/>
      <c r="AM7" s="2">
        <v>1</v>
      </c>
      <c r="AN7" s="2">
        <v>2</v>
      </c>
      <c r="AO7" s="2">
        <v>1</v>
      </c>
      <c r="AP7" s="2">
        <v>2</v>
      </c>
    </row>
    <row r="8" spans="1:42" ht="4" customHeight="1">
      <c r="A8" s="13"/>
      <c r="P8" s="2"/>
      <c r="S8" s="2"/>
      <c r="T8" s="2"/>
      <c r="U8" s="2"/>
      <c r="W8" s="2"/>
      <c r="Y8" s="2"/>
      <c r="Z8" s="24"/>
      <c r="AA8" s="2"/>
      <c r="AB8" s="2"/>
      <c r="AF8" s="2"/>
      <c r="AG8" s="2"/>
      <c r="AH8" s="2"/>
      <c r="AI8" s="2"/>
      <c r="AJ8" s="2"/>
      <c r="AK8" s="2"/>
      <c r="AL8" s="20"/>
      <c r="AM8" s="2"/>
      <c r="AN8" s="2"/>
      <c r="AO8" s="2"/>
      <c r="AP8" s="2"/>
    </row>
    <row r="9" spans="1:42">
      <c r="A9" s="1" t="s">
        <v>478</v>
      </c>
      <c r="B9" t="s">
        <v>500</v>
      </c>
      <c r="E9" s="2" t="s">
        <v>500</v>
      </c>
      <c r="F9" s="24" t="s">
        <v>500</v>
      </c>
      <c r="G9" s="2" t="s">
        <v>500</v>
      </c>
      <c r="H9" s="2" t="s">
        <v>500</v>
      </c>
      <c r="K9" s="2" t="s">
        <v>500</v>
      </c>
      <c r="O9" s="2" t="s">
        <v>508</v>
      </c>
      <c r="P9" s="2" t="s">
        <v>508</v>
      </c>
      <c r="S9" s="2" t="s">
        <v>508</v>
      </c>
      <c r="T9" s="2" t="s">
        <v>508</v>
      </c>
      <c r="U9" s="2"/>
      <c r="W9" s="2" t="s">
        <v>508</v>
      </c>
      <c r="Y9" s="2" t="s">
        <v>500</v>
      </c>
      <c r="Z9" s="24" t="s">
        <v>500</v>
      </c>
      <c r="AA9" s="2" t="s">
        <v>500</v>
      </c>
      <c r="AB9" s="2" t="s">
        <v>500</v>
      </c>
      <c r="AF9" s="2" t="s">
        <v>500</v>
      </c>
      <c r="AG9" s="2" t="s">
        <v>500</v>
      </c>
      <c r="AH9" s="2" t="s">
        <v>500</v>
      </c>
      <c r="AI9" s="2" t="s">
        <v>500</v>
      </c>
      <c r="AJ9" s="2"/>
      <c r="AK9" s="2"/>
      <c r="AL9" s="19"/>
      <c r="AM9" s="2" t="s">
        <v>500</v>
      </c>
      <c r="AN9" s="2" t="s">
        <v>500</v>
      </c>
      <c r="AO9" s="2" t="s">
        <v>500</v>
      </c>
      <c r="AP9" s="2" t="s">
        <v>500</v>
      </c>
    </row>
    <row r="10" spans="1:42">
      <c r="A10" s="1" t="s">
        <v>479</v>
      </c>
      <c r="B10" t="s">
        <v>501</v>
      </c>
      <c r="E10" s="2" t="s">
        <v>501</v>
      </c>
      <c r="F10" s="24" t="s">
        <v>501</v>
      </c>
      <c r="G10" s="2" t="s">
        <v>501</v>
      </c>
      <c r="H10" s="2" t="s">
        <v>501</v>
      </c>
      <c r="K10" s="2" t="s">
        <v>501</v>
      </c>
      <c r="O10" s="2" t="s">
        <v>509</v>
      </c>
      <c r="P10" s="2" t="s">
        <v>509</v>
      </c>
      <c r="S10" s="2" t="s">
        <v>509</v>
      </c>
      <c r="T10" s="2" t="s">
        <v>509</v>
      </c>
      <c r="U10" s="2"/>
      <c r="W10" s="2" t="s">
        <v>509</v>
      </c>
      <c r="Y10" s="2" t="s">
        <v>501</v>
      </c>
      <c r="Z10" s="24" t="s">
        <v>501</v>
      </c>
      <c r="AA10" s="2" t="s">
        <v>501</v>
      </c>
      <c r="AB10" s="2" t="s">
        <v>501</v>
      </c>
      <c r="AF10" s="2" t="s">
        <v>501</v>
      </c>
      <c r="AG10" s="2" t="s">
        <v>501</v>
      </c>
      <c r="AH10" s="2" t="s">
        <v>501</v>
      </c>
      <c r="AI10" s="2" t="s">
        <v>501</v>
      </c>
      <c r="AJ10" s="2"/>
      <c r="AK10" s="2"/>
      <c r="AL10" s="19"/>
      <c r="AM10" s="2" t="s">
        <v>501</v>
      </c>
      <c r="AN10" s="2" t="s">
        <v>501</v>
      </c>
      <c r="AO10" s="2" t="s">
        <v>501</v>
      </c>
      <c r="AP10" s="2" t="s">
        <v>501</v>
      </c>
    </row>
    <row r="11" spans="1:42">
      <c r="A11" s="1" t="s">
        <v>480</v>
      </c>
      <c r="B11" t="s">
        <v>501</v>
      </c>
      <c r="E11" s="2" t="s">
        <v>501</v>
      </c>
      <c r="F11" s="24" t="s">
        <v>501</v>
      </c>
      <c r="G11" s="2" t="s">
        <v>501</v>
      </c>
      <c r="H11" s="2" t="s">
        <v>501</v>
      </c>
      <c r="K11" s="2" t="s">
        <v>501</v>
      </c>
      <c r="O11" s="2" t="s">
        <v>509</v>
      </c>
      <c r="P11" s="2" t="s">
        <v>509</v>
      </c>
      <c r="S11" s="2" t="s">
        <v>509</v>
      </c>
      <c r="T11" s="2" t="s">
        <v>509</v>
      </c>
      <c r="U11" s="2"/>
      <c r="W11" s="2" t="s">
        <v>509</v>
      </c>
      <c r="Y11" s="2" t="s">
        <v>501</v>
      </c>
      <c r="Z11" s="24" t="s">
        <v>501</v>
      </c>
      <c r="AA11" s="2" t="s">
        <v>501</v>
      </c>
      <c r="AB11" s="2" t="s">
        <v>501</v>
      </c>
      <c r="AF11" s="2" t="s">
        <v>501</v>
      </c>
      <c r="AG11" s="2" t="s">
        <v>501</v>
      </c>
      <c r="AH11" s="2" t="s">
        <v>501</v>
      </c>
      <c r="AI11" s="2" t="s">
        <v>501</v>
      </c>
      <c r="AJ11" s="2"/>
      <c r="AK11" s="2"/>
      <c r="AL11" s="19"/>
      <c r="AM11" s="2" t="s">
        <v>501</v>
      </c>
      <c r="AN11" s="2" t="s">
        <v>501</v>
      </c>
      <c r="AO11" s="2" t="s">
        <v>501</v>
      </c>
      <c r="AP11" s="2" t="s">
        <v>501</v>
      </c>
    </row>
    <row r="12" spans="1:42" ht="5" customHeight="1">
      <c r="A12" s="13"/>
      <c r="P12" s="2"/>
      <c r="S12" s="2"/>
      <c r="T12" s="2"/>
      <c r="U12" s="2"/>
      <c r="W12" s="2"/>
      <c r="Y12" s="2"/>
      <c r="Z12" s="24"/>
      <c r="AA12" s="2"/>
      <c r="AB12" s="2"/>
      <c r="AF12" s="2"/>
      <c r="AG12" s="2"/>
      <c r="AH12" s="2"/>
      <c r="AI12" s="2"/>
      <c r="AJ12" s="2"/>
      <c r="AK12" s="2"/>
      <c r="AL12" s="20"/>
      <c r="AM12" s="2"/>
      <c r="AN12" s="2"/>
      <c r="AO12" s="2"/>
      <c r="AP12" s="2"/>
    </row>
    <row r="13" spans="1:42">
      <c r="A13" s="1" t="s">
        <v>481</v>
      </c>
      <c r="B13">
        <v>1</v>
      </c>
      <c r="E13" s="2">
        <v>1</v>
      </c>
      <c r="F13" s="24">
        <v>1</v>
      </c>
      <c r="G13" s="2">
        <v>1</v>
      </c>
      <c r="H13" s="2">
        <v>1</v>
      </c>
      <c r="K13" s="2">
        <v>2</v>
      </c>
      <c r="O13" s="2">
        <v>1</v>
      </c>
      <c r="P13" s="2">
        <v>1</v>
      </c>
      <c r="S13" s="2">
        <v>1</v>
      </c>
      <c r="T13" s="2">
        <v>1</v>
      </c>
      <c r="U13" s="2"/>
      <c r="W13" s="2">
        <v>1</v>
      </c>
      <c r="Y13" s="2">
        <v>1</v>
      </c>
      <c r="Z13" s="24">
        <v>1</v>
      </c>
      <c r="AA13" s="2">
        <v>1</v>
      </c>
      <c r="AB13" s="2">
        <v>1</v>
      </c>
      <c r="AF13" s="2">
        <v>1</v>
      </c>
      <c r="AG13" s="2">
        <v>1</v>
      </c>
      <c r="AH13" s="2">
        <v>1</v>
      </c>
      <c r="AI13" s="2">
        <v>1</v>
      </c>
      <c r="AJ13" s="2"/>
      <c r="AK13" s="2"/>
      <c r="AL13" s="19"/>
      <c r="AM13" s="2">
        <v>1</v>
      </c>
      <c r="AN13" s="2">
        <v>1</v>
      </c>
      <c r="AO13" s="2">
        <v>1</v>
      </c>
      <c r="AP13" s="2">
        <v>1</v>
      </c>
    </row>
    <row r="14" spans="1:42">
      <c r="A14" s="1" t="s">
        <v>482</v>
      </c>
      <c r="B14">
        <v>1</v>
      </c>
      <c r="E14" s="2">
        <v>1</v>
      </c>
      <c r="F14" s="24">
        <v>1</v>
      </c>
      <c r="G14" s="2">
        <v>1</v>
      </c>
      <c r="H14" s="2">
        <v>1</v>
      </c>
      <c r="K14" s="2">
        <v>2</v>
      </c>
      <c r="O14" s="2">
        <v>1</v>
      </c>
      <c r="P14" s="2">
        <v>1</v>
      </c>
      <c r="S14" s="2">
        <v>1</v>
      </c>
      <c r="T14" s="2">
        <v>1</v>
      </c>
      <c r="U14" s="2"/>
      <c r="W14" s="2">
        <v>1</v>
      </c>
      <c r="Y14" s="2">
        <v>1</v>
      </c>
      <c r="Z14" s="24">
        <v>1</v>
      </c>
      <c r="AA14" s="2">
        <v>1</v>
      </c>
      <c r="AB14" s="2">
        <v>1</v>
      </c>
      <c r="AF14" s="2">
        <v>1</v>
      </c>
      <c r="AG14" s="2">
        <v>1</v>
      </c>
      <c r="AH14" s="2">
        <v>1</v>
      </c>
      <c r="AI14" s="2">
        <v>1</v>
      </c>
      <c r="AJ14" s="2"/>
      <c r="AK14" s="2"/>
      <c r="AL14" s="19"/>
      <c r="AM14" s="2">
        <v>1</v>
      </c>
      <c r="AN14" s="2">
        <v>1</v>
      </c>
      <c r="AO14" s="2">
        <v>1</v>
      </c>
      <c r="AP14" s="2">
        <v>1</v>
      </c>
    </row>
    <row r="15" spans="1:42">
      <c r="A15" s="1" t="s">
        <v>483</v>
      </c>
      <c r="B15">
        <v>0</v>
      </c>
      <c r="E15" s="2">
        <v>0</v>
      </c>
      <c r="F15" s="24">
        <v>0</v>
      </c>
      <c r="G15" s="2">
        <v>0</v>
      </c>
      <c r="H15" s="2">
        <v>0</v>
      </c>
      <c r="K15" s="2">
        <v>0</v>
      </c>
      <c r="O15" s="2">
        <v>0</v>
      </c>
      <c r="P15" s="2">
        <v>0</v>
      </c>
      <c r="S15" s="2">
        <v>0</v>
      </c>
      <c r="T15" s="2">
        <v>0</v>
      </c>
      <c r="U15" s="2"/>
      <c r="W15" s="2">
        <v>0</v>
      </c>
      <c r="Y15" s="2">
        <v>0</v>
      </c>
      <c r="Z15" s="24">
        <v>0</v>
      </c>
      <c r="AA15" s="2">
        <v>0</v>
      </c>
      <c r="AB15" s="2">
        <v>0</v>
      </c>
      <c r="AF15" s="2">
        <v>0</v>
      </c>
      <c r="AG15" s="2">
        <v>0</v>
      </c>
      <c r="AH15" s="2">
        <v>0</v>
      </c>
      <c r="AI15" s="2">
        <v>0</v>
      </c>
      <c r="AJ15" s="2"/>
      <c r="AK15" s="2"/>
      <c r="AL15" s="19"/>
      <c r="AM15" s="2">
        <v>0</v>
      </c>
      <c r="AN15" s="2">
        <v>0</v>
      </c>
      <c r="AO15" s="2">
        <v>0</v>
      </c>
      <c r="AP15" s="2">
        <v>0</v>
      </c>
    </row>
    <row r="16" spans="1:42">
      <c r="A16" s="1" t="s">
        <v>484</v>
      </c>
      <c r="B16">
        <v>1</v>
      </c>
      <c r="E16" s="2">
        <v>1</v>
      </c>
      <c r="F16" s="24">
        <v>1</v>
      </c>
      <c r="G16" s="2">
        <v>1</v>
      </c>
      <c r="H16" s="2">
        <v>1</v>
      </c>
      <c r="K16" s="2">
        <v>1</v>
      </c>
      <c r="O16" s="2">
        <v>1</v>
      </c>
      <c r="P16" s="2">
        <v>1</v>
      </c>
      <c r="S16" s="2">
        <v>1</v>
      </c>
      <c r="T16" s="2">
        <v>1</v>
      </c>
      <c r="U16" s="2"/>
      <c r="W16" s="2">
        <v>1</v>
      </c>
      <c r="Y16" s="2">
        <v>1</v>
      </c>
      <c r="Z16" s="24">
        <v>1</v>
      </c>
      <c r="AA16" s="2">
        <v>1</v>
      </c>
      <c r="AB16" s="2">
        <v>1</v>
      </c>
      <c r="AF16" s="2">
        <v>1</v>
      </c>
      <c r="AG16" s="2">
        <v>1</v>
      </c>
      <c r="AH16" s="2">
        <v>1</v>
      </c>
      <c r="AI16" s="2">
        <v>1</v>
      </c>
      <c r="AJ16" s="2"/>
      <c r="AK16" s="2"/>
      <c r="AL16" s="19"/>
      <c r="AM16" s="2">
        <v>1</v>
      </c>
      <c r="AN16" s="2">
        <v>1</v>
      </c>
      <c r="AO16" s="2">
        <v>1</v>
      </c>
      <c r="AP16" s="2">
        <v>1</v>
      </c>
    </row>
    <row r="17" spans="1:42">
      <c r="A17" s="1" t="s">
        <v>485</v>
      </c>
      <c r="B17">
        <v>1</v>
      </c>
      <c r="E17" s="2">
        <v>1</v>
      </c>
      <c r="F17" s="24">
        <v>1</v>
      </c>
      <c r="G17" s="2">
        <v>1</v>
      </c>
      <c r="H17" s="2">
        <v>1</v>
      </c>
      <c r="K17" s="2">
        <v>1</v>
      </c>
      <c r="O17" s="2">
        <v>1</v>
      </c>
      <c r="P17" s="2">
        <v>1</v>
      </c>
      <c r="S17" s="2">
        <v>1</v>
      </c>
      <c r="T17" s="2">
        <v>1</v>
      </c>
      <c r="U17" s="2"/>
      <c r="W17" s="2">
        <v>1</v>
      </c>
      <c r="Y17" s="2">
        <v>1</v>
      </c>
      <c r="Z17" s="24">
        <v>1</v>
      </c>
      <c r="AA17" s="2">
        <v>1</v>
      </c>
      <c r="AB17" s="2">
        <v>1</v>
      </c>
      <c r="AF17" s="2">
        <v>1</v>
      </c>
      <c r="AG17" s="2">
        <v>1</v>
      </c>
      <c r="AH17" s="2">
        <v>1</v>
      </c>
      <c r="AI17" s="2">
        <v>1</v>
      </c>
      <c r="AJ17" s="2"/>
      <c r="AK17" s="2"/>
      <c r="AL17" s="19"/>
      <c r="AM17" s="2">
        <v>1</v>
      </c>
      <c r="AN17" s="2">
        <v>1</v>
      </c>
      <c r="AO17" s="2">
        <v>1</v>
      </c>
      <c r="AP17" s="2">
        <v>1</v>
      </c>
    </row>
    <row r="18" spans="1:42">
      <c r="A18" s="1" t="s">
        <v>486</v>
      </c>
      <c r="B18">
        <v>0</v>
      </c>
      <c r="E18" s="2">
        <v>0</v>
      </c>
      <c r="F18" s="24">
        <v>0</v>
      </c>
      <c r="G18" s="2">
        <v>0</v>
      </c>
      <c r="H18" s="2">
        <v>0</v>
      </c>
      <c r="K18" s="2">
        <v>0</v>
      </c>
      <c r="P18" s="2"/>
      <c r="S18" s="2"/>
      <c r="T18" s="2"/>
      <c r="U18" s="2"/>
      <c r="W18" s="2"/>
      <c r="Y18" s="2">
        <v>0</v>
      </c>
      <c r="Z18" s="24">
        <v>0</v>
      </c>
      <c r="AA18" s="2">
        <v>0</v>
      </c>
      <c r="AB18" s="2">
        <v>0</v>
      </c>
      <c r="AF18" s="2">
        <v>0</v>
      </c>
      <c r="AG18" s="2">
        <v>0</v>
      </c>
      <c r="AH18" s="2">
        <v>0</v>
      </c>
      <c r="AI18" s="2">
        <v>0</v>
      </c>
      <c r="AJ18" s="2"/>
      <c r="AK18" s="2"/>
      <c r="AL18" s="19"/>
      <c r="AM18" s="2">
        <v>0</v>
      </c>
      <c r="AN18" s="2">
        <v>0</v>
      </c>
      <c r="AO18" s="2">
        <v>0</v>
      </c>
      <c r="AP18" s="2">
        <v>0</v>
      </c>
    </row>
    <row r="19" spans="1:42" ht="4" customHeight="1">
      <c r="A19" s="13"/>
      <c r="P19" s="2"/>
      <c r="S19" s="2"/>
      <c r="T19" s="2"/>
      <c r="U19" s="2"/>
      <c r="W19" s="2"/>
      <c r="Y19" s="2"/>
      <c r="Z19" s="24"/>
      <c r="AA19" s="2"/>
      <c r="AB19" s="2"/>
      <c r="AF19" s="2"/>
      <c r="AG19" s="2"/>
      <c r="AH19" s="2"/>
      <c r="AI19" s="2"/>
      <c r="AJ19" s="2"/>
      <c r="AK19" s="2"/>
      <c r="AL19" s="20"/>
      <c r="AM19" s="2"/>
      <c r="AN19" s="2"/>
      <c r="AO19" s="2"/>
      <c r="AP19" s="2"/>
    </row>
    <row r="20" spans="1:42">
      <c r="A20" s="1" t="s">
        <v>487</v>
      </c>
      <c r="B20" t="s">
        <v>502</v>
      </c>
      <c r="E20" s="2" t="s">
        <v>502</v>
      </c>
      <c r="F20" s="24" t="s">
        <v>502</v>
      </c>
      <c r="G20" s="2" t="s">
        <v>502</v>
      </c>
      <c r="H20" s="2" t="s">
        <v>502</v>
      </c>
      <c r="K20" s="2" t="s">
        <v>506</v>
      </c>
      <c r="O20" s="2" t="s">
        <v>510</v>
      </c>
      <c r="P20" s="2" t="s">
        <v>510</v>
      </c>
      <c r="S20" s="2" t="s">
        <v>510</v>
      </c>
      <c r="T20" s="2" t="s">
        <v>514</v>
      </c>
      <c r="U20" s="2"/>
      <c r="W20" s="2" t="s">
        <v>510</v>
      </c>
      <c r="Y20" s="2" t="s">
        <v>502</v>
      </c>
      <c r="Z20" s="24" t="s">
        <v>502</v>
      </c>
      <c r="AA20" s="2" t="s">
        <v>502</v>
      </c>
      <c r="AB20" s="2" t="s">
        <v>502</v>
      </c>
      <c r="AF20" s="2" t="s">
        <v>502</v>
      </c>
      <c r="AG20" s="2" t="s">
        <v>502</v>
      </c>
      <c r="AH20" s="2" t="s">
        <v>502</v>
      </c>
      <c r="AI20" s="2" t="s">
        <v>502</v>
      </c>
      <c r="AJ20" s="2"/>
      <c r="AK20" s="2"/>
      <c r="AL20" s="19"/>
      <c r="AM20" s="2" t="s">
        <v>520</v>
      </c>
      <c r="AN20" s="2" t="s">
        <v>520</v>
      </c>
      <c r="AO20" s="2" t="s">
        <v>520</v>
      </c>
      <c r="AP20" s="2" t="s">
        <v>520</v>
      </c>
    </row>
    <row r="21" spans="1:42">
      <c r="A21" s="1" t="s">
        <v>488</v>
      </c>
      <c r="B21">
        <v>0.5</v>
      </c>
      <c r="E21" s="2">
        <v>0.5</v>
      </c>
      <c r="F21" s="24">
        <v>0.5</v>
      </c>
      <c r="G21" s="2">
        <v>0.5</v>
      </c>
      <c r="H21" s="2">
        <v>0.5</v>
      </c>
      <c r="K21" s="2">
        <v>0.5</v>
      </c>
      <c r="O21" s="2">
        <v>0.5</v>
      </c>
      <c r="P21" s="2">
        <v>0.5</v>
      </c>
      <c r="S21" s="2">
        <v>0.5</v>
      </c>
      <c r="T21" s="2">
        <v>0.5</v>
      </c>
      <c r="U21" s="2"/>
      <c r="W21" s="2">
        <v>0.5</v>
      </c>
      <c r="Y21" s="2">
        <v>0.5</v>
      </c>
      <c r="Z21" s="24">
        <v>0.5</v>
      </c>
      <c r="AA21" s="2">
        <v>0.5</v>
      </c>
      <c r="AB21" s="2">
        <v>0.5</v>
      </c>
      <c r="AF21" s="2">
        <v>0.5</v>
      </c>
      <c r="AG21" s="2">
        <v>0.5</v>
      </c>
      <c r="AH21" s="2">
        <v>0.5</v>
      </c>
      <c r="AI21" s="2">
        <v>0.5</v>
      </c>
      <c r="AJ21" s="2"/>
      <c r="AK21" s="2"/>
      <c r="AL21" s="19"/>
      <c r="AM21" s="2">
        <v>0.5</v>
      </c>
      <c r="AN21" s="2">
        <v>0.5</v>
      </c>
      <c r="AO21" s="2">
        <v>0.5</v>
      </c>
      <c r="AP21" s="2">
        <v>0.5</v>
      </c>
    </row>
    <row r="22" spans="1:42" ht="5" customHeight="1">
      <c r="A22" s="13"/>
      <c r="P22" s="2"/>
      <c r="S22" s="2"/>
      <c r="T22" s="2"/>
      <c r="U22" s="2"/>
      <c r="W22" s="2"/>
      <c r="Y22" s="2"/>
      <c r="Z22" s="24"/>
      <c r="AA22" s="2"/>
      <c r="AB22" s="2"/>
      <c r="AF22" s="2"/>
      <c r="AG22" s="2"/>
      <c r="AH22" s="2"/>
      <c r="AI22" s="2"/>
      <c r="AJ22" s="2"/>
      <c r="AK22" s="2"/>
      <c r="AL22" s="20"/>
      <c r="AM22" s="2"/>
      <c r="AN22" s="2"/>
      <c r="AO22" s="2"/>
      <c r="AP22" s="2"/>
    </row>
    <row r="23" spans="1:42">
      <c r="A23" s="1" t="s">
        <v>489</v>
      </c>
      <c r="B23">
        <v>0</v>
      </c>
      <c r="E23" s="2">
        <v>0</v>
      </c>
      <c r="F23" s="24">
        <v>0</v>
      </c>
      <c r="G23" s="2">
        <v>0</v>
      </c>
      <c r="H23" s="2">
        <v>0</v>
      </c>
      <c r="K23" s="2">
        <v>0</v>
      </c>
      <c r="O23" s="2">
        <v>0</v>
      </c>
      <c r="P23" s="2">
        <v>0</v>
      </c>
      <c r="S23" s="2">
        <v>0</v>
      </c>
      <c r="T23" s="2">
        <v>0</v>
      </c>
      <c r="U23" s="2"/>
      <c r="W23" s="2">
        <v>0</v>
      </c>
      <c r="Y23" s="2">
        <v>0</v>
      </c>
      <c r="Z23" s="24">
        <v>0</v>
      </c>
      <c r="AA23" s="2">
        <v>0</v>
      </c>
      <c r="AB23" s="2">
        <v>0</v>
      </c>
      <c r="AF23" s="2">
        <v>0</v>
      </c>
      <c r="AG23" s="2">
        <v>0</v>
      </c>
      <c r="AH23" s="2">
        <v>0</v>
      </c>
      <c r="AI23" s="2">
        <v>0</v>
      </c>
      <c r="AJ23" s="2"/>
      <c r="AK23" s="2"/>
      <c r="AL23" s="19"/>
      <c r="AM23" s="2">
        <v>0</v>
      </c>
      <c r="AN23" s="2">
        <v>0</v>
      </c>
      <c r="AO23" s="2">
        <v>0</v>
      </c>
      <c r="AP23" s="2">
        <v>0</v>
      </c>
    </row>
    <row r="24" spans="1:42">
      <c r="A24" s="1" t="s">
        <v>490</v>
      </c>
      <c r="B24">
        <v>1</v>
      </c>
      <c r="E24" s="2">
        <v>1</v>
      </c>
      <c r="F24" s="24">
        <v>1</v>
      </c>
      <c r="G24" s="2">
        <v>1</v>
      </c>
      <c r="H24" s="2">
        <v>1</v>
      </c>
      <c r="K24" s="2">
        <v>1</v>
      </c>
      <c r="O24" s="2">
        <v>0</v>
      </c>
      <c r="P24" s="2">
        <v>0</v>
      </c>
      <c r="S24" s="2">
        <v>0</v>
      </c>
      <c r="T24" s="2">
        <v>0</v>
      </c>
      <c r="U24" s="2"/>
      <c r="W24" s="2">
        <v>0</v>
      </c>
      <c r="Y24" s="2">
        <v>1</v>
      </c>
      <c r="Z24" s="24">
        <v>1</v>
      </c>
      <c r="AA24" s="2">
        <v>1</v>
      </c>
      <c r="AB24" s="2">
        <v>1</v>
      </c>
      <c r="AF24" s="2">
        <v>1</v>
      </c>
      <c r="AG24" s="2">
        <v>1</v>
      </c>
      <c r="AH24" s="2">
        <v>1</v>
      </c>
      <c r="AI24" s="2">
        <v>1</v>
      </c>
      <c r="AJ24" s="2"/>
      <c r="AK24" s="2"/>
      <c r="AL24" s="19"/>
      <c r="AM24" s="2">
        <v>1</v>
      </c>
      <c r="AN24" s="2">
        <v>1</v>
      </c>
      <c r="AO24" s="2">
        <v>1</v>
      </c>
      <c r="AP24" s="2">
        <v>1</v>
      </c>
    </row>
    <row r="25" spans="1:42">
      <c r="A25" s="1" t="s">
        <v>491</v>
      </c>
      <c r="B25">
        <v>2.5</v>
      </c>
      <c r="E25" s="2">
        <v>2.5</v>
      </c>
      <c r="F25" s="24">
        <v>2.5</v>
      </c>
      <c r="G25" s="2">
        <v>2.5</v>
      </c>
      <c r="H25" s="2">
        <v>2.5</v>
      </c>
      <c r="K25" s="2">
        <v>2.5</v>
      </c>
      <c r="P25" s="2">
        <v>2.5</v>
      </c>
      <c r="S25" s="2">
        <v>2.5</v>
      </c>
      <c r="T25" s="2">
        <v>2.5</v>
      </c>
      <c r="U25" s="2"/>
      <c r="W25" s="2">
        <v>2.5</v>
      </c>
      <c r="Y25" s="2">
        <v>2.5</v>
      </c>
      <c r="Z25" s="24">
        <v>2.5</v>
      </c>
      <c r="AA25" s="2">
        <v>2.5</v>
      </c>
      <c r="AB25" s="2">
        <v>2.5</v>
      </c>
      <c r="AF25" s="2">
        <v>2.5</v>
      </c>
      <c r="AG25" s="2">
        <v>2.5</v>
      </c>
      <c r="AH25" s="2">
        <v>2.5</v>
      </c>
      <c r="AI25" s="2">
        <v>2.5</v>
      </c>
      <c r="AJ25" s="2"/>
      <c r="AK25" s="2"/>
      <c r="AL25" s="19"/>
      <c r="AM25" s="2">
        <v>2.5</v>
      </c>
      <c r="AN25" s="2">
        <v>2.5</v>
      </c>
      <c r="AO25" s="2">
        <v>2.5</v>
      </c>
      <c r="AP25" s="2">
        <v>2.5</v>
      </c>
    </row>
    <row r="26" spans="1:42">
      <c r="A26" s="1" t="s">
        <v>492</v>
      </c>
      <c r="B26">
        <v>1</v>
      </c>
      <c r="E26" s="2">
        <v>1</v>
      </c>
      <c r="F26" s="24">
        <v>1</v>
      </c>
      <c r="G26" s="2">
        <v>1</v>
      </c>
      <c r="H26" s="2">
        <v>1</v>
      </c>
      <c r="K26" s="2">
        <v>1</v>
      </c>
      <c r="O26" s="2">
        <v>1</v>
      </c>
      <c r="P26" s="2">
        <v>1</v>
      </c>
      <c r="S26" s="2">
        <v>1</v>
      </c>
      <c r="T26" s="2">
        <v>1</v>
      </c>
      <c r="U26" s="2"/>
      <c r="W26" s="2">
        <v>1</v>
      </c>
      <c r="Y26" s="2">
        <v>1</v>
      </c>
      <c r="Z26" s="24">
        <v>1</v>
      </c>
      <c r="AA26" s="2">
        <v>1</v>
      </c>
      <c r="AB26" s="2">
        <v>1</v>
      </c>
      <c r="AF26" s="2">
        <v>1</v>
      </c>
      <c r="AG26" s="2">
        <v>1</v>
      </c>
      <c r="AH26" s="2">
        <v>1</v>
      </c>
      <c r="AI26" s="2">
        <v>1</v>
      </c>
      <c r="AJ26" s="2"/>
      <c r="AK26" s="2"/>
      <c r="AL26" s="19"/>
      <c r="AM26" s="2">
        <v>1</v>
      </c>
      <c r="AN26" s="2">
        <v>1</v>
      </c>
      <c r="AO26" s="2">
        <v>1</v>
      </c>
      <c r="AP26" s="2">
        <v>1</v>
      </c>
    </row>
    <row r="27" spans="1:42">
      <c r="A27" s="1" t="s">
        <v>493</v>
      </c>
      <c r="B27">
        <v>0</v>
      </c>
      <c r="E27" s="2">
        <v>0</v>
      </c>
      <c r="F27" s="24">
        <v>0</v>
      </c>
      <c r="G27" s="2">
        <v>0</v>
      </c>
      <c r="H27" s="2">
        <v>0</v>
      </c>
      <c r="K27" s="2">
        <v>0</v>
      </c>
      <c r="O27" s="2">
        <v>0</v>
      </c>
      <c r="P27" s="2">
        <v>0</v>
      </c>
      <c r="S27" s="2">
        <v>0</v>
      </c>
      <c r="T27" s="2">
        <v>0</v>
      </c>
      <c r="U27" s="2"/>
      <c r="W27" s="2">
        <v>0</v>
      </c>
      <c r="Y27" s="2">
        <v>0</v>
      </c>
      <c r="Z27" s="24">
        <v>0</v>
      </c>
      <c r="AA27" s="2">
        <v>0</v>
      </c>
      <c r="AB27" s="2">
        <v>0</v>
      </c>
      <c r="AF27" s="2">
        <v>0</v>
      </c>
      <c r="AG27" s="2">
        <v>0</v>
      </c>
      <c r="AH27" s="2">
        <v>0</v>
      </c>
      <c r="AI27" s="2">
        <v>0</v>
      </c>
      <c r="AJ27" s="2"/>
      <c r="AK27" s="2"/>
      <c r="AL27" s="19"/>
      <c r="AM27" s="2">
        <v>0</v>
      </c>
      <c r="AN27" s="2">
        <v>0</v>
      </c>
      <c r="AO27" s="2">
        <v>0</v>
      </c>
      <c r="AP27" s="2">
        <v>0</v>
      </c>
    </row>
    <row r="28" spans="1:42" ht="5" customHeight="1">
      <c r="A28" s="13"/>
      <c r="P28" s="2"/>
      <c r="S28" s="2"/>
      <c r="T28" s="2"/>
      <c r="U28" s="2"/>
      <c r="W28" s="2"/>
      <c r="Y28" s="2"/>
      <c r="Z28" s="24"/>
      <c r="AA28" s="2"/>
      <c r="AB28" s="2"/>
      <c r="AF28" s="2"/>
      <c r="AG28" s="2"/>
      <c r="AH28" s="2"/>
      <c r="AI28" s="2"/>
      <c r="AJ28" s="2"/>
      <c r="AK28" s="2"/>
      <c r="AL28" s="20"/>
      <c r="AM28" s="2"/>
      <c r="AN28" s="2"/>
      <c r="AO28" s="2"/>
      <c r="AP28" s="2"/>
    </row>
    <row r="29" spans="1:42">
      <c r="A29" s="1" t="s">
        <v>494</v>
      </c>
      <c r="B29">
        <v>2</v>
      </c>
      <c r="E29" s="2">
        <v>2</v>
      </c>
      <c r="F29" s="24">
        <v>2</v>
      </c>
      <c r="G29" s="2">
        <v>2</v>
      </c>
      <c r="H29" s="2">
        <v>2</v>
      </c>
      <c r="K29" s="2">
        <v>2</v>
      </c>
      <c r="O29" s="2">
        <v>2</v>
      </c>
      <c r="P29" s="2">
        <v>2</v>
      </c>
      <c r="S29" s="2">
        <v>2</v>
      </c>
      <c r="T29" s="2">
        <v>2</v>
      </c>
      <c r="U29" s="2"/>
      <c r="W29" s="2">
        <v>2</v>
      </c>
      <c r="Y29" s="2">
        <v>2</v>
      </c>
      <c r="Z29" s="24">
        <v>2</v>
      </c>
      <c r="AA29" s="2">
        <v>2</v>
      </c>
      <c r="AB29" s="2">
        <v>2</v>
      </c>
      <c r="AF29" s="2">
        <v>2</v>
      </c>
      <c r="AG29" s="2">
        <v>2</v>
      </c>
      <c r="AH29" s="2">
        <v>2</v>
      </c>
      <c r="AI29" s="2">
        <v>2</v>
      </c>
      <c r="AJ29" s="2"/>
      <c r="AK29" s="2"/>
      <c r="AL29" s="19"/>
      <c r="AM29" s="2">
        <v>2</v>
      </c>
      <c r="AN29" s="2">
        <v>2</v>
      </c>
      <c r="AO29" s="2">
        <v>2</v>
      </c>
      <c r="AP29" s="2">
        <v>2</v>
      </c>
    </row>
    <row r="30" spans="1:42" ht="4" customHeight="1">
      <c r="A30" s="13"/>
      <c r="P30" s="2"/>
      <c r="S30" s="2"/>
      <c r="T30" s="2"/>
      <c r="U30" s="2"/>
      <c r="W30" s="2"/>
      <c r="Y30" s="2"/>
      <c r="Z30" s="24"/>
      <c r="AA30" s="2"/>
      <c r="AB30" s="2"/>
      <c r="AF30" s="2"/>
      <c r="AG30" s="2"/>
      <c r="AH30" s="2"/>
      <c r="AI30" s="2"/>
      <c r="AJ30" s="2"/>
      <c r="AK30" s="2"/>
      <c r="AL30" s="20"/>
      <c r="AM30" s="2"/>
      <c r="AN30" s="2"/>
      <c r="AO30" s="2"/>
      <c r="AP30" s="2"/>
    </row>
    <row r="31" spans="1:42">
      <c r="A31" s="1" t="s">
        <v>495</v>
      </c>
      <c r="B31" t="s">
        <v>503</v>
      </c>
      <c r="E31" s="2" t="s">
        <v>503</v>
      </c>
      <c r="F31" s="24" t="s">
        <v>503</v>
      </c>
      <c r="G31" s="2" t="s">
        <v>503</v>
      </c>
      <c r="H31" s="2" t="s">
        <v>503</v>
      </c>
      <c r="K31" s="2" t="s">
        <v>503</v>
      </c>
      <c r="O31" s="2" t="s">
        <v>511</v>
      </c>
      <c r="P31" s="2" t="s">
        <v>511</v>
      </c>
      <c r="S31" s="2" t="s">
        <v>511</v>
      </c>
      <c r="T31" s="2" t="s">
        <v>511</v>
      </c>
      <c r="U31" s="2"/>
      <c r="W31" s="2" t="s">
        <v>511</v>
      </c>
      <c r="Y31" s="2" t="s">
        <v>503</v>
      </c>
      <c r="Z31" s="24" t="s">
        <v>503</v>
      </c>
      <c r="AA31" s="2" t="s">
        <v>503</v>
      </c>
      <c r="AB31" s="2" t="s">
        <v>503</v>
      </c>
      <c r="AF31" s="2" t="s">
        <v>503</v>
      </c>
      <c r="AG31" s="2" t="s">
        <v>503</v>
      </c>
      <c r="AH31" s="2" t="s">
        <v>503</v>
      </c>
      <c r="AI31" s="2" t="s">
        <v>503</v>
      </c>
      <c r="AJ31" s="2"/>
      <c r="AK31" s="2"/>
      <c r="AL31" s="19"/>
      <c r="AM31" s="2" t="s">
        <v>503</v>
      </c>
      <c r="AN31" s="2" t="s">
        <v>503</v>
      </c>
      <c r="AO31" s="2" t="s">
        <v>503</v>
      </c>
      <c r="AP31" s="2" t="s">
        <v>503</v>
      </c>
    </row>
    <row r="32" spans="1:42">
      <c r="A32" s="1" t="s">
        <v>496</v>
      </c>
      <c r="B32" t="s">
        <v>504</v>
      </c>
      <c r="E32" s="2" t="s">
        <v>504</v>
      </c>
      <c r="F32" s="24" t="s">
        <v>504</v>
      </c>
      <c r="G32" s="2" t="s">
        <v>504</v>
      </c>
      <c r="H32" s="2" t="s">
        <v>504</v>
      </c>
      <c r="K32" s="2" t="s">
        <v>504</v>
      </c>
      <c r="O32" s="2" t="s">
        <v>512</v>
      </c>
      <c r="P32" s="2" t="s">
        <v>512</v>
      </c>
      <c r="S32" s="2" t="s">
        <v>512</v>
      </c>
      <c r="T32" s="2" t="s">
        <v>512</v>
      </c>
      <c r="U32" s="2"/>
      <c r="W32" s="2" t="s">
        <v>512</v>
      </c>
      <c r="Y32" s="2" t="s">
        <v>504</v>
      </c>
      <c r="Z32" s="24" t="s">
        <v>504</v>
      </c>
      <c r="AA32" s="2" t="s">
        <v>504</v>
      </c>
      <c r="AB32" s="2" t="s">
        <v>504</v>
      </c>
      <c r="AF32" s="2" t="s">
        <v>504</v>
      </c>
      <c r="AG32" s="2" t="s">
        <v>504</v>
      </c>
      <c r="AH32" s="2" t="s">
        <v>504</v>
      </c>
      <c r="AI32" s="2" t="s">
        <v>504</v>
      </c>
      <c r="AJ32" s="2"/>
      <c r="AK32" s="2"/>
      <c r="AL32" s="19"/>
      <c r="AM32" s="2" t="s">
        <v>504</v>
      </c>
      <c r="AN32" s="2" t="s">
        <v>504</v>
      </c>
      <c r="AO32" s="2" t="s">
        <v>504</v>
      </c>
      <c r="AP32" s="2" t="s">
        <v>504</v>
      </c>
    </row>
    <row r="33" spans="1:54" ht="5" customHeight="1">
      <c r="A33" s="1"/>
      <c r="Y33" s="2"/>
      <c r="Z33" s="24"/>
      <c r="AA33" s="2"/>
      <c r="AB33" s="2"/>
      <c r="AF33" s="2"/>
      <c r="AH33" s="2"/>
      <c r="AI33" s="2"/>
      <c r="AJ33" s="2"/>
      <c r="AK33" s="2"/>
      <c r="AL33" s="19"/>
      <c r="AM33" s="2"/>
      <c r="AN33" s="2"/>
      <c r="AO33" s="2"/>
      <c r="AP33" s="2"/>
    </row>
    <row r="34" spans="1:54" ht="5" customHeight="1">
      <c r="A34" s="1"/>
      <c r="Y34" s="2"/>
      <c r="Z34" s="24"/>
      <c r="AA34" s="2"/>
      <c r="AB34" s="2"/>
      <c r="AF34" s="2"/>
      <c r="AH34" s="2"/>
      <c r="AI34" s="2"/>
      <c r="AJ34" s="2"/>
      <c r="AK34" s="2"/>
      <c r="AL34" s="19"/>
      <c r="AM34" s="2"/>
      <c r="AN34" s="2"/>
      <c r="AO34" s="2"/>
      <c r="AP34" s="2"/>
    </row>
    <row r="35" spans="1:54" ht="5" customHeight="1">
      <c r="A35" t="s">
        <v>473</v>
      </c>
      <c r="P35" s="2"/>
      <c r="S35" s="2"/>
      <c r="T35" s="2"/>
      <c r="U35" s="2"/>
      <c r="W35" s="2"/>
      <c r="Y35" s="2"/>
      <c r="Z35" s="24"/>
      <c r="AA35" s="2"/>
      <c r="AB35" s="2"/>
      <c r="AF35" s="2"/>
      <c r="AH35" s="2"/>
      <c r="AI35" s="2"/>
      <c r="AJ35" s="2"/>
      <c r="AK35" s="2"/>
      <c r="AL35" s="21"/>
      <c r="AM35" s="2"/>
      <c r="AN35" s="2"/>
      <c r="AO35" s="2"/>
      <c r="AP35" s="2"/>
    </row>
    <row r="36" spans="1:54">
      <c r="A36" s="1" t="s">
        <v>497</v>
      </c>
      <c r="B36">
        <v>0</v>
      </c>
      <c r="E36" s="2">
        <v>0</v>
      </c>
      <c r="F36" s="24">
        <v>0</v>
      </c>
      <c r="G36" s="2">
        <v>0</v>
      </c>
      <c r="H36" s="2">
        <v>0</v>
      </c>
      <c r="K36" s="2">
        <v>0</v>
      </c>
      <c r="O36" s="2">
        <v>0</v>
      </c>
      <c r="P36" s="2">
        <v>0</v>
      </c>
      <c r="S36" s="2">
        <v>1</v>
      </c>
      <c r="T36" s="2">
        <v>1</v>
      </c>
      <c r="U36" s="2"/>
      <c r="W36" s="2">
        <v>1</v>
      </c>
      <c r="Y36" s="2">
        <v>0</v>
      </c>
      <c r="Z36" s="24">
        <v>0</v>
      </c>
      <c r="AA36" s="2">
        <v>0</v>
      </c>
      <c r="AB36" s="2">
        <v>0</v>
      </c>
      <c r="AF36" s="2">
        <v>0</v>
      </c>
      <c r="AG36" s="2">
        <v>0</v>
      </c>
      <c r="AH36" s="2"/>
      <c r="AI36" s="2"/>
      <c r="AJ36" s="2"/>
      <c r="AK36" s="2"/>
      <c r="AL36" s="19"/>
      <c r="AM36" s="2">
        <v>0</v>
      </c>
      <c r="AN36" s="2">
        <v>0</v>
      </c>
      <c r="AO36" s="2">
        <v>0</v>
      </c>
      <c r="AP36" s="2">
        <v>0</v>
      </c>
    </row>
    <row r="37" spans="1:54">
      <c r="A37" s="1" t="s">
        <v>498</v>
      </c>
      <c r="B37" t="s">
        <v>505</v>
      </c>
      <c r="E37" s="2" t="s">
        <v>505</v>
      </c>
      <c r="F37" s="24" t="s">
        <v>505</v>
      </c>
      <c r="G37" s="2" t="s">
        <v>505</v>
      </c>
      <c r="H37" s="2" t="s">
        <v>505</v>
      </c>
      <c r="K37" s="2" t="s">
        <v>505</v>
      </c>
      <c r="O37" s="2" t="s">
        <v>513</v>
      </c>
      <c r="P37" s="2" t="s">
        <v>513</v>
      </c>
      <c r="S37" s="2" t="s">
        <v>513</v>
      </c>
      <c r="T37" s="2" t="s">
        <v>513</v>
      </c>
      <c r="U37" s="2"/>
      <c r="W37" s="2" t="s">
        <v>513</v>
      </c>
      <c r="Y37" s="2" t="s">
        <v>505</v>
      </c>
      <c r="Z37" s="24" t="s">
        <v>505</v>
      </c>
      <c r="AA37" s="2" t="s">
        <v>505</v>
      </c>
      <c r="AB37" s="2" t="s">
        <v>505</v>
      </c>
      <c r="AF37" s="2" t="s">
        <v>505</v>
      </c>
      <c r="AG37" s="2" t="s">
        <v>505</v>
      </c>
      <c r="AH37" s="2"/>
      <c r="AI37" s="2"/>
      <c r="AJ37" s="2"/>
      <c r="AK37" s="2"/>
      <c r="AL37" s="19"/>
      <c r="AM37" s="2" t="s">
        <v>505</v>
      </c>
      <c r="AN37" s="2" t="s">
        <v>505</v>
      </c>
      <c r="AO37" s="2" t="s">
        <v>505</v>
      </c>
      <c r="AP37" s="2" t="s">
        <v>505</v>
      </c>
    </row>
    <row r="38" spans="1:54" ht="6" customHeight="1"/>
    <row r="39" spans="1:54" ht="6" customHeight="1">
      <c r="AI39" s="22"/>
      <c r="AJ39" s="22"/>
      <c r="AK39" s="22"/>
    </row>
    <row r="40" spans="1:54">
      <c r="A40" s="5">
        <v>1</v>
      </c>
      <c r="B40" s="6" t="s">
        <v>91</v>
      </c>
      <c r="C40" s="6" t="s">
        <v>92</v>
      </c>
      <c r="D40" s="6" t="s">
        <v>93</v>
      </c>
      <c r="E40" s="15">
        <v>1.0307999999999999E-2</v>
      </c>
      <c r="F40" s="26">
        <v>1.0482E-2</v>
      </c>
      <c r="G40" s="15">
        <v>1.0307999999999999E-2</v>
      </c>
      <c r="H40" s="15">
        <v>1.0482E-2</v>
      </c>
      <c r="K40" s="2">
        <v>0.88095000000000001</v>
      </c>
      <c r="L40" s="2">
        <v>0.88095000000000001</v>
      </c>
      <c r="O40" s="2">
        <v>0.74336999999999998</v>
      </c>
      <c r="P40" s="12">
        <v>0.74336999999999998</v>
      </c>
      <c r="S40" s="12">
        <v>0.74456999999999995</v>
      </c>
      <c r="T40" s="12">
        <v>0.74456999999999995</v>
      </c>
      <c r="U40" s="12"/>
      <c r="W40" s="12">
        <v>0.74456999999999995</v>
      </c>
      <c r="Y40" s="15">
        <v>1.0846E-2</v>
      </c>
      <c r="Z40" s="26">
        <v>1.0583E-2</v>
      </c>
      <c r="AA40" s="15">
        <v>1.0846E-2</v>
      </c>
      <c r="AB40" s="15">
        <v>1.0583E-2</v>
      </c>
      <c r="AC40" s="15"/>
      <c r="AE40" s="15"/>
      <c r="AF40" s="15">
        <v>1.055E-2</v>
      </c>
      <c r="AG40" s="15">
        <v>8.0347999999999999E-3</v>
      </c>
      <c r="AH40" s="15">
        <v>1.055E-2</v>
      </c>
      <c r="AI40" s="15">
        <v>8.0347999999999999E-3</v>
      </c>
      <c r="AJ40" s="15"/>
      <c r="AK40" s="15"/>
      <c r="AL40" s="15"/>
      <c r="AM40" s="15">
        <v>1.055E-2</v>
      </c>
      <c r="AN40" s="15">
        <v>8.0347999999999999E-3</v>
      </c>
      <c r="AO40" s="15">
        <v>1.055E-2</v>
      </c>
      <c r="AP40" s="15">
        <v>1.055E-2</v>
      </c>
      <c r="AR40" s="15"/>
      <c r="AS40" s="15"/>
      <c r="AT40" s="15"/>
      <c r="AU40" s="15"/>
      <c r="AV40" s="15"/>
      <c r="AW40" s="15"/>
      <c r="AX40" s="15"/>
      <c r="AY40" s="15"/>
      <c r="AZ40" s="15"/>
      <c r="BA40" s="15"/>
      <c r="BB40" s="15"/>
    </row>
    <row r="41" spans="1:54">
      <c r="A41" s="7">
        <v>2</v>
      </c>
      <c r="B41" s="8" t="s">
        <v>91</v>
      </c>
      <c r="C41" s="8" t="s">
        <v>94</v>
      </c>
      <c r="D41" s="8" t="s">
        <v>95</v>
      </c>
      <c r="E41" s="15">
        <v>1.0351000000000001E-2</v>
      </c>
      <c r="F41" s="26">
        <v>1.0604000000000001E-2</v>
      </c>
      <c r="G41" s="15">
        <v>1.0351000000000001E-2</v>
      </c>
      <c r="H41" s="15">
        <v>1.0604000000000001E-2</v>
      </c>
      <c r="I41" s="15"/>
      <c r="J41" s="15"/>
      <c r="K41" s="15">
        <v>0.88434999999999997</v>
      </c>
      <c r="L41" s="15">
        <v>0.88434999999999997</v>
      </c>
      <c r="M41" s="15"/>
      <c r="N41" s="15"/>
      <c r="O41" s="15">
        <v>0.74555000000000005</v>
      </c>
      <c r="P41" s="12">
        <v>0.74555000000000005</v>
      </c>
      <c r="S41" s="12">
        <v>0.74605999999999995</v>
      </c>
      <c r="T41" s="12">
        <v>0.74605999999999995</v>
      </c>
      <c r="U41" s="12"/>
      <c r="W41" s="12">
        <v>0.74605999999999995</v>
      </c>
      <c r="Y41" s="15">
        <v>1.0877E-2</v>
      </c>
      <c r="Z41" s="26">
        <v>1.0675E-2</v>
      </c>
      <c r="AA41" s="15">
        <v>1.0877E-2</v>
      </c>
      <c r="AB41" s="15">
        <v>1.0675E-2</v>
      </c>
      <c r="AC41" s="15"/>
      <c r="AE41" s="15"/>
      <c r="AF41" s="15">
        <v>1.0574999999999999E-2</v>
      </c>
      <c r="AG41" s="15">
        <v>8.1547000000000008E-3</v>
      </c>
      <c r="AH41" s="15">
        <v>1.0574999999999999E-2</v>
      </c>
      <c r="AI41" s="15">
        <v>8.1547000000000008E-3</v>
      </c>
      <c r="AJ41" s="15"/>
      <c r="AK41" s="15"/>
      <c r="AL41" s="15"/>
      <c r="AM41" s="15">
        <v>1.0574999999999999E-2</v>
      </c>
      <c r="AN41" s="15">
        <v>8.1547000000000008E-3</v>
      </c>
      <c r="AO41" s="15">
        <v>1.0574999999999999E-2</v>
      </c>
      <c r="AP41" s="15">
        <v>1.0574999999999999E-2</v>
      </c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</row>
    <row r="42" spans="1:54">
      <c r="A42" s="5">
        <v>3</v>
      </c>
      <c r="B42" s="6" t="s">
        <v>91</v>
      </c>
      <c r="C42" s="6" t="s">
        <v>96</v>
      </c>
      <c r="D42" s="6" t="s">
        <v>97</v>
      </c>
      <c r="E42" s="15">
        <v>0.12202</v>
      </c>
      <c r="F42" s="26">
        <v>9.2837000000000003E-2</v>
      </c>
      <c r="G42" s="15">
        <v>0.12202</v>
      </c>
      <c r="H42" s="15">
        <v>9.2837000000000003E-2</v>
      </c>
      <c r="I42" s="15"/>
      <c r="J42" s="15"/>
      <c r="K42" s="15">
        <v>0.19184000000000001</v>
      </c>
      <c r="L42" s="15">
        <v>0.19184000000000001</v>
      </c>
      <c r="M42" s="15"/>
      <c r="N42" s="15"/>
      <c r="O42" s="15">
        <v>0.40965000000000001</v>
      </c>
      <c r="P42" s="12">
        <v>0.40965000000000001</v>
      </c>
      <c r="S42" s="12">
        <v>0.47545999999999999</v>
      </c>
      <c r="T42" s="12">
        <v>0.47545999999999999</v>
      </c>
      <c r="U42" s="12"/>
      <c r="W42" s="12">
        <v>0.47545999999999999</v>
      </c>
      <c r="Y42" s="15">
        <v>7.8411999999999996E-2</v>
      </c>
      <c r="Z42" s="26">
        <v>6.3597000000000001E-2</v>
      </c>
      <c r="AA42" s="15">
        <v>7.8411999999999996E-2</v>
      </c>
      <c r="AB42" s="15">
        <v>6.3597000000000001E-2</v>
      </c>
      <c r="AC42" s="15"/>
      <c r="AE42" s="15"/>
      <c r="AF42" s="15">
        <v>9.7078999999999999E-2</v>
      </c>
      <c r="AG42" s="15">
        <v>9.1898999999999995E-2</v>
      </c>
      <c r="AH42" s="15">
        <v>9.7078999999999999E-2</v>
      </c>
      <c r="AI42" s="15">
        <v>9.1898999999999995E-2</v>
      </c>
      <c r="AJ42" s="15"/>
      <c r="AK42" s="15"/>
      <c r="AL42" s="15"/>
      <c r="AM42" s="15">
        <v>9.7078999999999999E-2</v>
      </c>
      <c r="AN42" s="15">
        <v>9.1898999999999995E-2</v>
      </c>
      <c r="AO42" s="15">
        <v>9.7078999999999999E-2</v>
      </c>
      <c r="AP42" s="15">
        <v>9.7078999999999999E-2</v>
      </c>
      <c r="AR42" s="15"/>
      <c r="AS42" s="15"/>
      <c r="AT42" s="15"/>
      <c r="AU42" s="15"/>
      <c r="AV42" s="15"/>
      <c r="AW42" s="15"/>
      <c r="AX42" s="15"/>
      <c r="AY42" s="15"/>
      <c r="AZ42" s="15"/>
      <c r="BA42" s="15"/>
      <c r="BB42" s="15"/>
    </row>
    <row r="43" spans="1:54">
      <c r="A43" s="7">
        <v>4</v>
      </c>
      <c r="B43" s="8" t="s">
        <v>91</v>
      </c>
      <c r="C43" s="8" t="s">
        <v>98</v>
      </c>
      <c r="D43" s="8" t="s">
        <v>99</v>
      </c>
      <c r="E43" s="15">
        <v>5.8010000000000002E-5</v>
      </c>
      <c r="F43" s="26">
        <v>6.9233999999999995E-5</v>
      </c>
      <c r="G43" s="15">
        <v>5.8010000000000002E-5</v>
      </c>
      <c r="H43" s="15">
        <v>6.9233999999999995E-5</v>
      </c>
      <c r="I43" s="15"/>
      <c r="J43" s="15"/>
      <c r="K43" s="15">
        <v>5.6577000000000002E-2</v>
      </c>
      <c r="L43" s="15">
        <v>5.6577000000000002E-2</v>
      </c>
      <c r="M43" s="15"/>
      <c r="N43" s="15"/>
      <c r="O43" s="15">
        <v>8.5516999999999996E-2</v>
      </c>
      <c r="P43" s="12">
        <v>8.5516999999999996E-2</v>
      </c>
      <c r="S43" s="12">
        <v>0.10266</v>
      </c>
      <c r="T43" s="12">
        <v>0.10266</v>
      </c>
      <c r="U43" s="12"/>
      <c r="W43" s="12">
        <v>0.10266</v>
      </c>
      <c r="Y43" s="15">
        <v>1.8361000000000001E-4</v>
      </c>
      <c r="Z43" s="26">
        <v>8.3855000000000003E-5</v>
      </c>
      <c r="AA43" s="15">
        <v>1.8361000000000001E-4</v>
      </c>
      <c r="AB43" s="15">
        <v>8.3855000000000003E-5</v>
      </c>
      <c r="AC43" s="15"/>
      <c r="AE43" s="15"/>
      <c r="AF43" s="15">
        <v>5.1319000000000001E-5</v>
      </c>
      <c r="AG43" s="15">
        <v>5.1863999999999997E-5</v>
      </c>
      <c r="AH43" s="15">
        <v>5.1319000000000001E-5</v>
      </c>
      <c r="AI43" s="15">
        <v>5.1863999999999997E-5</v>
      </c>
      <c r="AJ43" s="15"/>
      <c r="AK43" s="15"/>
      <c r="AL43" s="15"/>
      <c r="AM43" s="15">
        <v>5.1319000000000001E-5</v>
      </c>
      <c r="AN43" s="15">
        <v>5.1863999999999997E-5</v>
      </c>
      <c r="AO43" s="15">
        <v>5.1319000000000001E-5</v>
      </c>
      <c r="AP43" s="15">
        <v>5.1319000000000001E-5</v>
      </c>
      <c r="AR43" s="15"/>
      <c r="AS43" s="15"/>
      <c r="AT43" s="15"/>
      <c r="AU43" s="15"/>
      <c r="AV43" s="15"/>
      <c r="AW43" s="15"/>
      <c r="AX43" s="15"/>
      <c r="AY43" s="15"/>
      <c r="AZ43" s="15"/>
      <c r="BA43" s="15"/>
      <c r="BB43" s="15"/>
    </row>
    <row r="44" spans="1:54">
      <c r="A44" s="5">
        <v>5</v>
      </c>
      <c r="B44" s="6" t="s">
        <v>91</v>
      </c>
      <c r="C44" s="6" t="s">
        <v>100</v>
      </c>
      <c r="D44" s="6" t="s">
        <v>101</v>
      </c>
      <c r="E44" s="15">
        <v>1.1906E-2</v>
      </c>
      <c r="F44" s="26">
        <v>1.7377E-2</v>
      </c>
      <c r="G44" s="15">
        <v>1.1906E-2</v>
      </c>
      <c r="H44" s="15">
        <v>1.7377E-2</v>
      </c>
      <c r="I44" s="15"/>
      <c r="J44" s="15"/>
      <c r="K44" s="15">
        <v>3.0336999999999999E-2</v>
      </c>
      <c r="L44" s="15">
        <v>3.0336999999999999E-2</v>
      </c>
      <c r="M44" s="15"/>
      <c r="N44" s="15"/>
      <c r="O44" s="15">
        <v>0.1009</v>
      </c>
      <c r="P44" s="12">
        <v>0.1009</v>
      </c>
      <c r="S44" s="12">
        <v>0.12501000000000001</v>
      </c>
      <c r="T44" s="12">
        <v>0.12501000000000001</v>
      </c>
      <c r="U44" s="12"/>
      <c r="W44" s="12">
        <v>0.12501000000000001</v>
      </c>
      <c r="Y44" s="15">
        <v>4.1313000000000002E-2</v>
      </c>
      <c r="Z44" s="26">
        <v>5.4972E-2</v>
      </c>
      <c r="AA44" s="15">
        <v>4.1313000000000002E-2</v>
      </c>
      <c r="AB44" s="15">
        <v>5.4972E-2</v>
      </c>
      <c r="AC44" s="15"/>
      <c r="AE44" s="15"/>
      <c r="AF44" s="15">
        <v>1.6774000000000001E-2</v>
      </c>
      <c r="AG44" s="15">
        <v>1.0428E-2</v>
      </c>
      <c r="AH44" s="15">
        <v>1.6774000000000001E-2</v>
      </c>
      <c r="AI44" s="15">
        <v>1.0428E-2</v>
      </c>
      <c r="AJ44" s="15"/>
      <c r="AK44" s="15"/>
      <c r="AL44" s="15"/>
      <c r="AM44" s="15">
        <v>1.6774000000000001E-2</v>
      </c>
      <c r="AN44" s="15">
        <v>1.0428E-2</v>
      </c>
      <c r="AO44" s="15">
        <v>1.6774000000000001E-2</v>
      </c>
      <c r="AP44" s="15">
        <v>1.6774000000000001E-2</v>
      </c>
      <c r="AR44" s="15"/>
      <c r="AS44" s="15"/>
      <c r="AT44" s="15"/>
      <c r="AU44" s="15"/>
      <c r="AV44" s="15"/>
      <c r="AW44" s="15"/>
      <c r="AX44" s="15"/>
      <c r="AY44" s="15"/>
      <c r="AZ44" s="15"/>
      <c r="BA44" s="15"/>
      <c r="BB44" s="15"/>
    </row>
    <row r="45" spans="1:54">
      <c r="A45" s="7">
        <v>6</v>
      </c>
      <c r="B45" s="8" t="s">
        <v>91</v>
      </c>
      <c r="C45" s="8" t="s">
        <v>102</v>
      </c>
      <c r="D45" s="8" t="s">
        <v>103</v>
      </c>
      <c r="E45" s="15">
        <v>1.1962E-2</v>
      </c>
      <c r="F45" s="26">
        <v>1.771E-2</v>
      </c>
      <c r="G45" s="15">
        <v>1.1962E-2</v>
      </c>
      <c r="H45" s="15">
        <v>1.771E-2</v>
      </c>
      <c r="I45" s="15"/>
      <c r="J45" s="15"/>
      <c r="K45" s="15">
        <v>3.0565999999999999E-2</v>
      </c>
      <c r="L45" s="15">
        <v>3.0565999999999999E-2</v>
      </c>
      <c r="M45" s="15"/>
      <c r="N45" s="15"/>
      <c r="O45" s="15">
        <v>0.10453</v>
      </c>
      <c r="P45" s="12">
        <v>0.10453</v>
      </c>
      <c r="S45" s="12">
        <v>0.12978000000000001</v>
      </c>
      <c r="T45" s="12">
        <v>0.12978000000000001</v>
      </c>
      <c r="U45" s="12"/>
      <c r="W45" s="12">
        <v>0.12978000000000001</v>
      </c>
      <c r="Y45" s="15">
        <v>4.1653000000000003E-2</v>
      </c>
      <c r="Z45" s="26">
        <v>5.4815999999999997E-2</v>
      </c>
      <c r="AA45" s="15">
        <v>4.1653000000000003E-2</v>
      </c>
      <c r="AB45" s="15">
        <v>5.4815999999999997E-2</v>
      </c>
      <c r="AC45" s="15"/>
      <c r="AE45" s="15"/>
      <c r="AF45" s="15">
        <v>1.7045999999999999E-2</v>
      </c>
      <c r="AG45" s="15">
        <v>1.0715000000000001E-2</v>
      </c>
      <c r="AH45" s="15">
        <v>1.7045999999999999E-2</v>
      </c>
      <c r="AI45" s="15">
        <v>1.0715000000000001E-2</v>
      </c>
      <c r="AJ45" s="15"/>
      <c r="AK45" s="15"/>
      <c r="AL45" s="15"/>
      <c r="AM45" s="15">
        <v>1.7045999999999999E-2</v>
      </c>
      <c r="AN45" s="15">
        <v>1.0715000000000001E-2</v>
      </c>
      <c r="AO45" s="15">
        <v>1.7045999999999999E-2</v>
      </c>
      <c r="AP45" s="15">
        <v>1.7045999999999999E-2</v>
      </c>
      <c r="AR45" s="15"/>
      <c r="AS45" s="15"/>
      <c r="AT45" s="15"/>
      <c r="AU45" s="15"/>
      <c r="AV45" s="15"/>
      <c r="AW45" s="15"/>
      <c r="AX45" s="15"/>
      <c r="AY45" s="15"/>
      <c r="AZ45" s="15"/>
      <c r="BA45" s="15"/>
      <c r="BB45" s="15"/>
    </row>
    <row r="46" spans="1:54">
      <c r="A46" s="5">
        <v>7</v>
      </c>
      <c r="B46" s="6" t="s">
        <v>91</v>
      </c>
      <c r="C46" s="6" t="s">
        <v>104</v>
      </c>
      <c r="D46" s="6" t="s">
        <v>105</v>
      </c>
      <c r="E46" s="15">
        <v>1.1938000000000001E-2</v>
      </c>
      <c r="F46" s="26">
        <v>1.6938000000000002E-2</v>
      </c>
      <c r="G46" s="15">
        <v>1.1938000000000001E-2</v>
      </c>
      <c r="H46" s="15">
        <v>1.6938000000000002E-2</v>
      </c>
      <c r="I46" s="15"/>
      <c r="J46" s="15"/>
      <c r="K46" s="15">
        <v>3.2564999999999997E-2</v>
      </c>
      <c r="L46" s="15">
        <v>3.2564999999999997E-2</v>
      </c>
      <c r="M46" s="15"/>
      <c r="N46" s="15"/>
      <c r="O46" s="15">
        <v>9.9804000000000004E-2</v>
      </c>
      <c r="P46" s="12">
        <v>9.9804000000000004E-2</v>
      </c>
      <c r="S46" s="12">
        <v>0.12217</v>
      </c>
      <c r="T46" s="12">
        <v>0.12217</v>
      </c>
      <c r="U46" s="12"/>
      <c r="W46" s="12">
        <v>0.12217</v>
      </c>
      <c r="Y46" s="15">
        <v>4.0869000000000003E-2</v>
      </c>
      <c r="Z46" s="26">
        <v>5.5391000000000003E-2</v>
      </c>
      <c r="AA46" s="15">
        <v>4.0869000000000003E-2</v>
      </c>
      <c r="AB46" s="15">
        <v>5.5391000000000003E-2</v>
      </c>
      <c r="AC46" s="15"/>
      <c r="AE46" s="15"/>
      <c r="AF46" s="15">
        <v>1.6395E-2</v>
      </c>
      <c r="AG46" s="15">
        <v>1.0104E-2</v>
      </c>
      <c r="AH46" s="15">
        <v>1.6395E-2</v>
      </c>
      <c r="AI46" s="15">
        <v>1.0104E-2</v>
      </c>
      <c r="AJ46" s="15"/>
      <c r="AK46" s="15"/>
      <c r="AL46" s="15"/>
      <c r="AM46" s="15">
        <v>1.6395E-2</v>
      </c>
      <c r="AN46" s="15">
        <v>1.0104E-2</v>
      </c>
      <c r="AO46" s="15">
        <v>1.6395E-2</v>
      </c>
      <c r="AP46" s="15">
        <v>1.6395E-2</v>
      </c>
      <c r="AR46" s="15"/>
      <c r="AS46" s="15"/>
      <c r="AT46" s="15"/>
      <c r="AU46" s="15"/>
      <c r="AV46" s="15"/>
      <c r="AW46" s="15"/>
      <c r="AX46" s="15"/>
      <c r="AY46" s="15"/>
      <c r="AZ46" s="15"/>
      <c r="BA46" s="15"/>
      <c r="BB46" s="15"/>
    </row>
    <row r="47" spans="1:54">
      <c r="A47" s="7">
        <v>8</v>
      </c>
      <c r="B47" s="8" t="s">
        <v>91</v>
      </c>
      <c r="C47" s="8" t="s">
        <v>106</v>
      </c>
      <c r="D47" s="8" t="s">
        <v>107</v>
      </c>
      <c r="E47" s="15">
        <v>1.1900000000000001E-2</v>
      </c>
      <c r="F47" s="26">
        <v>1.7277000000000001E-2</v>
      </c>
      <c r="G47" s="15">
        <v>1.1900000000000001E-2</v>
      </c>
      <c r="H47" s="15">
        <v>1.7277000000000001E-2</v>
      </c>
      <c r="I47" s="15"/>
      <c r="J47" s="15"/>
      <c r="K47" s="15">
        <v>3.0502000000000001E-2</v>
      </c>
      <c r="L47" s="15">
        <v>3.0502000000000001E-2</v>
      </c>
      <c r="M47" s="15"/>
      <c r="N47" s="15"/>
      <c r="O47" s="15">
        <v>0.10018000000000001</v>
      </c>
      <c r="P47" s="12">
        <v>0.10018000000000001</v>
      </c>
      <c r="S47" s="12">
        <v>0.12392</v>
      </c>
      <c r="T47" s="12">
        <v>0.12392</v>
      </c>
      <c r="U47" s="12"/>
      <c r="W47" s="12">
        <v>0.12392</v>
      </c>
      <c r="Y47" s="15">
        <v>4.1210999999999998E-2</v>
      </c>
      <c r="Z47" s="26">
        <v>5.5044000000000003E-2</v>
      </c>
      <c r="AA47" s="15">
        <v>4.1210999999999998E-2</v>
      </c>
      <c r="AB47" s="15">
        <v>5.5044000000000003E-2</v>
      </c>
      <c r="AC47" s="15"/>
      <c r="AE47" s="15"/>
      <c r="AF47" s="15">
        <v>1.669E-2</v>
      </c>
      <c r="AG47" s="15">
        <v>1.0347E-2</v>
      </c>
      <c r="AH47" s="15">
        <v>1.669E-2</v>
      </c>
      <c r="AI47" s="15">
        <v>1.0347E-2</v>
      </c>
      <c r="AJ47" s="15"/>
      <c r="AK47" s="15"/>
      <c r="AL47" s="15"/>
      <c r="AM47" s="15">
        <v>1.669E-2</v>
      </c>
      <c r="AN47" s="15">
        <v>1.0347E-2</v>
      </c>
      <c r="AO47" s="15">
        <v>1.669E-2</v>
      </c>
      <c r="AP47" s="15">
        <v>1.669E-2</v>
      </c>
      <c r="AR47" s="15"/>
      <c r="AS47" s="15"/>
      <c r="AT47" s="15"/>
      <c r="AU47" s="15"/>
      <c r="AV47" s="15"/>
      <c r="AW47" s="15"/>
      <c r="AX47" s="15"/>
      <c r="AY47" s="15"/>
      <c r="AZ47" s="15"/>
      <c r="BA47" s="15"/>
      <c r="BB47" s="15"/>
    </row>
    <row r="48" spans="1:54">
      <c r="A48" s="5">
        <v>9</v>
      </c>
      <c r="B48" s="6" t="s">
        <v>91</v>
      </c>
      <c r="C48" s="6" t="s">
        <v>108</v>
      </c>
      <c r="D48" s="6" t="s">
        <v>109</v>
      </c>
      <c r="E48" s="15">
        <v>1.1939E-2</v>
      </c>
      <c r="F48" s="26">
        <v>1.6937000000000001E-2</v>
      </c>
      <c r="G48" s="15">
        <v>1.1939E-2</v>
      </c>
      <c r="H48" s="15">
        <v>1.6937000000000001E-2</v>
      </c>
      <c r="I48" s="15"/>
      <c r="J48" s="15"/>
      <c r="K48" s="15">
        <v>3.2564999999999997E-2</v>
      </c>
      <c r="L48" s="15">
        <v>3.2564999999999997E-2</v>
      </c>
      <c r="M48" s="15"/>
      <c r="N48" s="15"/>
      <c r="O48" s="15">
        <v>9.9805000000000005E-2</v>
      </c>
      <c r="P48" s="12">
        <v>9.9805000000000005E-2</v>
      </c>
      <c r="S48" s="12">
        <v>0.12217</v>
      </c>
      <c r="T48" s="12">
        <v>0.12217</v>
      </c>
      <c r="U48" s="12"/>
      <c r="W48" s="12">
        <v>0.12217</v>
      </c>
      <c r="Y48" s="15">
        <v>4.0871999999999999E-2</v>
      </c>
      <c r="Z48" s="26">
        <v>5.5389000000000001E-2</v>
      </c>
      <c r="AA48" s="15">
        <v>4.0871999999999999E-2</v>
      </c>
      <c r="AB48" s="15">
        <v>5.5389000000000001E-2</v>
      </c>
      <c r="AC48" s="15"/>
      <c r="AE48" s="15"/>
      <c r="AF48" s="15">
        <v>1.6396000000000001E-2</v>
      </c>
      <c r="AG48" s="15">
        <v>1.0104999999999999E-2</v>
      </c>
      <c r="AH48" s="15">
        <v>1.6396000000000001E-2</v>
      </c>
      <c r="AI48" s="15">
        <v>1.0104999999999999E-2</v>
      </c>
      <c r="AJ48" s="15"/>
      <c r="AK48" s="15"/>
      <c r="AL48" s="15"/>
      <c r="AM48" s="15">
        <v>1.6396000000000001E-2</v>
      </c>
      <c r="AN48" s="15">
        <v>1.0104999999999999E-2</v>
      </c>
      <c r="AO48" s="15">
        <v>1.6396000000000001E-2</v>
      </c>
      <c r="AP48" s="15">
        <v>1.6396000000000001E-2</v>
      </c>
      <c r="AR48" s="15"/>
      <c r="AS48" s="15"/>
      <c r="AT48" s="15"/>
      <c r="AU48" s="15"/>
      <c r="AV48" s="15"/>
      <c r="AW48" s="15"/>
      <c r="AX48" s="15"/>
      <c r="AY48" s="15"/>
      <c r="AZ48" s="15"/>
      <c r="BA48" s="15"/>
      <c r="BB48" s="15"/>
    </row>
    <row r="49" spans="1:54">
      <c r="A49" s="7">
        <v>10</v>
      </c>
      <c r="B49" s="8" t="s">
        <v>91</v>
      </c>
      <c r="C49" s="8" t="s">
        <v>110</v>
      </c>
      <c r="D49" s="8" t="s">
        <v>111</v>
      </c>
      <c r="E49" s="15">
        <v>0.42604999999999998</v>
      </c>
      <c r="F49" s="26">
        <v>0.50343000000000004</v>
      </c>
      <c r="G49" s="15">
        <v>0.42604999999999998</v>
      </c>
      <c r="H49" s="15">
        <v>0.50343000000000004</v>
      </c>
      <c r="I49" s="15"/>
      <c r="J49" s="15"/>
      <c r="K49" s="15">
        <v>0.55479999999999996</v>
      </c>
      <c r="L49" s="15">
        <v>0.55479999999999996</v>
      </c>
      <c r="M49" s="15"/>
      <c r="N49" s="15"/>
      <c r="O49" s="15">
        <v>0.46456999999999998</v>
      </c>
      <c r="P49" s="12">
        <v>0.46456999999999998</v>
      </c>
      <c r="S49" s="12">
        <v>0.41075</v>
      </c>
      <c r="T49" s="12">
        <v>0.41075</v>
      </c>
      <c r="U49" s="12"/>
      <c r="W49" s="12">
        <v>0.41075</v>
      </c>
      <c r="Y49" s="15">
        <v>0.30891000000000002</v>
      </c>
      <c r="Z49" s="26">
        <v>0.30162</v>
      </c>
      <c r="AA49" s="15">
        <v>0.30891000000000002</v>
      </c>
      <c r="AB49" s="15">
        <v>0.30162</v>
      </c>
      <c r="AC49" s="15"/>
      <c r="AE49" s="15"/>
      <c r="AF49" s="15">
        <v>0.32740000000000002</v>
      </c>
      <c r="AG49" s="15">
        <v>0.33466000000000001</v>
      </c>
      <c r="AH49" s="15">
        <v>0.32740000000000002</v>
      </c>
      <c r="AI49" s="15">
        <v>0.33466000000000001</v>
      </c>
      <c r="AJ49" s="15"/>
      <c r="AK49" s="15"/>
      <c r="AL49" s="15"/>
      <c r="AM49" s="15">
        <v>0.32740000000000002</v>
      </c>
      <c r="AN49" s="15">
        <v>0.33466000000000001</v>
      </c>
      <c r="AO49" s="15">
        <v>0.32740000000000002</v>
      </c>
      <c r="AP49" s="15">
        <v>0.32740000000000002</v>
      </c>
      <c r="AR49" s="15"/>
      <c r="AS49" s="15"/>
      <c r="AT49" s="15"/>
      <c r="AU49" s="15"/>
      <c r="AV49" s="15"/>
      <c r="AW49" s="15"/>
      <c r="AX49" s="15"/>
      <c r="AY49" s="15"/>
      <c r="AZ49" s="15"/>
      <c r="BA49" s="15"/>
      <c r="BB49" s="15"/>
    </row>
    <row r="50" spans="1:54">
      <c r="A50" s="5">
        <v>11</v>
      </c>
      <c r="B50" s="6" t="s">
        <v>91</v>
      </c>
      <c r="C50" s="6" t="s">
        <v>112</v>
      </c>
      <c r="D50" s="6" t="s">
        <v>113</v>
      </c>
      <c r="E50" s="15">
        <v>0.74765000000000004</v>
      </c>
      <c r="F50" s="26">
        <v>0.69684999999999997</v>
      </c>
      <c r="G50" s="15">
        <v>0.74765000000000004</v>
      </c>
      <c r="H50" s="15">
        <v>0.69684999999999997</v>
      </c>
      <c r="I50" s="15"/>
      <c r="J50" s="15"/>
      <c r="K50" s="15">
        <v>0.98936999999999997</v>
      </c>
      <c r="L50" s="15">
        <v>0.98936999999999997</v>
      </c>
      <c r="M50" s="15"/>
      <c r="N50" s="15"/>
      <c r="O50" s="15">
        <v>0.93447000000000002</v>
      </c>
      <c r="P50" s="12">
        <v>0.93447000000000002</v>
      </c>
      <c r="S50" s="12">
        <v>0.92545999999999995</v>
      </c>
      <c r="T50" s="12">
        <v>0.92545999999999995</v>
      </c>
      <c r="U50" s="12"/>
      <c r="W50" s="12">
        <v>0.92545999999999995</v>
      </c>
      <c r="Y50" s="15">
        <v>0.58899000000000001</v>
      </c>
      <c r="Z50" s="26">
        <v>0.27261000000000002</v>
      </c>
      <c r="AA50" s="15">
        <v>0.58899000000000001</v>
      </c>
      <c r="AB50" s="15">
        <v>0.27261000000000002</v>
      </c>
      <c r="AC50" s="15"/>
      <c r="AE50" s="15"/>
      <c r="AF50" s="15">
        <v>0.59958</v>
      </c>
      <c r="AG50" s="15">
        <v>0.68057999999999996</v>
      </c>
      <c r="AH50" s="15">
        <v>0.59958</v>
      </c>
      <c r="AI50" s="15">
        <v>0.68057999999999996</v>
      </c>
      <c r="AJ50" s="15"/>
      <c r="AK50" s="15"/>
      <c r="AL50" s="15"/>
      <c r="AM50" s="15">
        <v>0.59958</v>
      </c>
      <c r="AN50" s="15">
        <v>0.68057999999999996</v>
      </c>
      <c r="AO50" s="15">
        <v>0.59958</v>
      </c>
      <c r="AP50" s="15">
        <v>0.59958</v>
      </c>
      <c r="AR50" s="15"/>
      <c r="AS50" s="15"/>
      <c r="AT50" s="15"/>
      <c r="AU50" s="15"/>
      <c r="AV50" s="15"/>
      <c r="AW50" s="15"/>
      <c r="AX50" s="15"/>
      <c r="AY50" s="15"/>
      <c r="AZ50" s="15"/>
      <c r="BA50" s="15"/>
      <c r="BB50" s="15"/>
    </row>
    <row r="51" spans="1:54">
      <c r="A51" s="7">
        <v>12</v>
      </c>
      <c r="B51" s="8" t="s">
        <v>91</v>
      </c>
      <c r="C51" s="8" t="s">
        <v>114</v>
      </c>
      <c r="D51" s="8" t="s">
        <v>115</v>
      </c>
      <c r="E51" s="15">
        <v>0.62509999999999999</v>
      </c>
      <c r="F51" s="26">
        <v>0.62978000000000001</v>
      </c>
      <c r="G51" s="15">
        <v>0.62509999999999999</v>
      </c>
      <c r="H51" s="15">
        <v>0.62978000000000001</v>
      </c>
      <c r="I51" s="15"/>
      <c r="J51" s="15"/>
      <c r="K51" s="15">
        <v>0.68269999999999997</v>
      </c>
      <c r="L51" s="15">
        <v>0.68269999999999997</v>
      </c>
      <c r="M51" s="15"/>
      <c r="N51" s="15"/>
      <c r="O51" s="15">
        <v>0.89964999999999995</v>
      </c>
      <c r="P51" s="12">
        <v>0.89964999999999995</v>
      </c>
      <c r="S51" s="12">
        <v>0.9052</v>
      </c>
      <c r="T51" s="12">
        <v>0.9052</v>
      </c>
      <c r="U51" s="12"/>
      <c r="W51" s="12">
        <v>0.9052</v>
      </c>
      <c r="Y51" s="15">
        <v>0.62787000000000004</v>
      </c>
      <c r="Z51" s="26">
        <v>0.63543000000000005</v>
      </c>
      <c r="AA51" s="15">
        <v>0.62787000000000004</v>
      </c>
      <c r="AB51" s="15">
        <v>0.63543000000000005</v>
      </c>
      <c r="AC51" s="15"/>
      <c r="AE51" s="15"/>
      <c r="AF51" s="15">
        <v>0.63317000000000001</v>
      </c>
      <c r="AG51" s="15">
        <v>0.64322999999999997</v>
      </c>
      <c r="AH51" s="15">
        <v>0.63317000000000001</v>
      </c>
      <c r="AI51" s="15">
        <v>0.64322999999999997</v>
      </c>
      <c r="AJ51" s="15"/>
      <c r="AK51" s="15"/>
      <c r="AL51" s="15"/>
      <c r="AM51" s="15">
        <v>0.63317000000000001</v>
      </c>
      <c r="AN51" s="15">
        <v>0.64322999999999997</v>
      </c>
      <c r="AO51" s="15">
        <v>0.63317000000000001</v>
      </c>
      <c r="AP51" s="15">
        <v>0.63317000000000001</v>
      </c>
      <c r="AR51" s="15"/>
      <c r="AS51" s="15"/>
      <c r="AT51" s="15"/>
      <c r="AU51" s="15"/>
      <c r="AV51" s="15"/>
      <c r="AW51" s="15"/>
      <c r="AX51" s="15"/>
      <c r="AY51" s="15"/>
      <c r="AZ51" s="15"/>
      <c r="BA51" s="15"/>
      <c r="BB51" s="15"/>
    </row>
    <row r="52" spans="1:54">
      <c r="A52" s="5">
        <v>13</v>
      </c>
      <c r="B52" s="6" t="s">
        <v>91</v>
      </c>
      <c r="C52" s="6" t="s">
        <v>116</v>
      </c>
      <c r="D52" s="6" t="s">
        <v>117</v>
      </c>
      <c r="E52" s="15">
        <v>1.2704999999999999E-2</v>
      </c>
      <c r="F52" s="26">
        <v>1.3022000000000001E-2</v>
      </c>
      <c r="G52" s="15">
        <v>1.2704999999999999E-2</v>
      </c>
      <c r="H52" s="15">
        <v>1.3022000000000001E-2</v>
      </c>
      <c r="I52" s="15"/>
      <c r="J52" s="15"/>
      <c r="K52" s="15">
        <v>0.92701</v>
      </c>
      <c r="L52" s="15">
        <v>0.92701</v>
      </c>
      <c r="M52" s="15"/>
      <c r="N52" s="15"/>
      <c r="O52" s="15">
        <v>0.97789999999999999</v>
      </c>
      <c r="P52" s="12">
        <v>0.97789999999999999</v>
      </c>
      <c r="S52" s="12">
        <v>0.98453000000000002</v>
      </c>
      <c r="T52" s="12">
        <v>0.98453000000000002</v>
      </c>
      <c r="U52" s="12"/>
      <c r="W52" s="12">
        <v>0.98453000000000002</v>
      </c>
      <c r="Y52" s="15">
        <v>8.9855999999999998E-3</v>
      </c>
      <c r="Z52" s="26">
        <v>7.4472000000000002E-3</v>
      </c>
      <c r="AA52" s="15">
        <v>8.9855999999999998E-3</v>
      </c>
      <c r="AB52" s="15">
        <v>7.4472000000000002E-3</v>
      </c>
      <c r="AC52" s="15"/>
      <c r="AE52" s="15"/>
      <c r="AF52" s="15">
        <v>9.7295999999999997E-3</v>
      </c>
      <c r="AG52" s="15">
        <v>7.1288000000000002E-3</v>
      </c>
      <c r="AH52" s="15">
        <v>9.7295999999999997E-3</v>
      </c>
      <c r="AI52" s="15">
        <v>7.1288000000000002E-3</v>
      </c>
      <c r="AJ52" s="15"/>
      <c r="AK52" s="15"/>
      <c r="AL52" s="15"/>
      <c r="AM52" s="15">
        <v>9.7295999999999997E-3</v>
      </c>
      <c r="AN52" s="15">
        <v>7.1288000000000002E-3</v>
      </c>
      <c r="AO52" s="15">
        <v>9.7295999999999997E-3</v>
      </c>
      <c r="AP52" s="15">
        <v>9.7295999999999997E-3</v>
      </c>
      <c r="AR52" s="15"/>
      <c r="AS52" s="15"/>
      <c r="AT52" s="15"/>
      <c r="AU52" s="15"/>
      <c r="AV52" s="15"/>
      <c r="AW52" s="15"/>
      <c r="AX52" s="15"/>
      <c r="AY52" s="15"/>
      <c r="AZ52" s="15"/>
      <c r="BA52" s="15"/>
      <c r="BB52" s="15"/>
    </row>
    <row r="53" spans="1:54">
      <c r="A53" s="7">
        <v>14</v>
      </c>
      <c r="B53" s="8" t="s">
        <v>91</v>
      </c>
      <c r="C53" s="8" t="s">
        <v>118</v>
      </c>
      <c r="D53" s="8" t="s">
        <v>119</v>
      </c>
      <c r="E53" s="15">
        <v>6.9315000000000002E-4</v>
      </c>
      <c r="F53" s="26">
        <v>6.9713000000000002E-4</v>
      </c>
      <c r="G53" s="15">
        <v>6.9315000000000002E-4</v>
      </c>
      <c r="H53" s="15">
        <v>6.9713000000000002E-4</v>
      </c>
      <c r="I53" s="15"/>
      <c r="J53" s="15"/>
      <c r="K53" s="15">
        <v>0.75146999999999997</v>
      </c>
      <c r="L53" s="15">
        <v>0.75146999999999997</v>
      </c>
      <c r="M53" s="15"/>
      <c r="N53" s="15"/>
      <c r="O53" s="15">
        <v>0.72331000000000001</v>
      </c>
      <c r="P53" s="12">
        <v>0.72331000000000001</v>
      </c>
      <c r="S53" s="12">
        <v>0.71223000000000003</v>
      </c>
      <c r="T53" s="12">
        <v>0.71223000000000003</v>
      </c>
      <c r="U53" s="12"/>
      <c r="W53" s="12">
        <v>0.71223000000000003</v>
      </c>
      <c r="Y53" s="15">
        <v>8.5293000000000001E-4</v>
      </c>
      <c r="Z53" s="26">
        <v>8.8139999999999996E-4</v>
      </c>
      <c r="AA53" s="15">
        <v>8.5293000000000001E-4</v>
      </c>
      <c r="AB53" s="15">
        <v>8.8139999999999996E-4</v>
      </c>
      <c r="AC53" s="15"/>
      <c r="AE53" s="15"/>
      <c r="AF53" s="15">
        <v>7.9531999999999997E-4</v>
      </c>
      <c r="AG53" s="15">
        <v>7.6656999999999995E-4</v>
      </c>
      <c r="AH53" s="15">
        <v>7.9531999999999997E-4</v>
      </c>
      <c r="AI53" s="15">
        <v>7.6656999999999995E-4</v>
      </c>
      <c r="AJ53" s="15"/>
      <c r="AK53" s="15"/>
      <c r="AL53" s="15"/>
      <c r="AM53" s="15">
        <v>7.9531999999999997E-4</v>
      </c>
      <c r="AN53" s="15">
        <v>7.6656999999999995E-4</v>
      </c>
      <c r="AO53" s="15">
        <v>7.9531999999999997E-4</v>
      </c>
      <c r="AP53" s="15">
        <v>7.9531999999999997E-4</v>
      </c>
      <c r="AR53" s="15"/>
      <c r="AS53" s="15"/>
      <c r="AT53" s="15"/>
      <c r="AU53" s="15"/>
      <c r="AV53" s="15"/>
      <c r="AW53" s="15"/>
      <c r="AX53" s="15"/>
      <c r="AY53" s="15"/>
      <c r="AZ53" s="15"/>
      <c r="BA53" s="15"/>
      <c r="BB53" s="15"/>
    </row>
    <row r="54" spans="1:54">
      <c r="A54" s="5">
        <v>15</v>
      </c>
      <c r="B54" s="6" t="s">
        <v>91</v>
      </c>
      <c r="C54" s="6" t="s">
        <v>120</v>
      </c>
      <c r="D54" s="6" t="s">
        <v>121</v>
      </c>
      <c r="E54" s="15">
        <v>0.15792999999999999</v>
      </c>
      <c r="F54" s="26">
        <v>0.15509999999999999</v>
      </c>
      <c r="G54" s="15">
        <v>0.15792999999999999</v>
      </c>
      <c r="H54" s="15">
        <v>0.15509999999999999</v>
      </c>
      <c r="I54" s="15"/>
      <c r="J54" s="15"/>
      <c r="K54" s="15">
        <v>0.79496</v>
      </c>
      <c r="L54" s="15">
        <v>0.79496</v>
      </c>
      <c r="M54" s="15"/>
      <c r="N54" s="15"/>
      <c r="O54" s="15">
        <v>0.90383000000000002</v>
      </c>
      <c r="P54" s="12">
        <v>0.90383000000000002</v>
      </c>
      <c r="S54" s="12">
        <v>0.90712999999999999</v>
      </c>
      <c r="T54" s="12">
        <v>0.90712999999999999</v>
      </c>
      <c r="U54" s="12"/>
      <c r="W54" s="12">
        <v>0.90712999999999999</v>
      </c>
      <c r="Y54" s="15">
        <v>0.13233</v>
      </c>
      <c r="Z54" s="26">
        <v>0.11711000000000001</v>
      </c>
      <c r="AA54" s="15">
        <v>0.13233</v>
      </c>
      <c r="AB54" s="15">
        <v>0.11711000000000001</v>
      </c>
      <c r="AC54" s="15"/>
      <c r="AE54" s="15"/>
      <c r="AF54" s="15">
        <v>0.13431000000000001</v>
      </c>
      <c r="AG54" s="15">
        <v>0.11276</v>
      </c>
      <c r="AH54" s="15">
        <v>0.13431000000000001</v>
      </c>
      <c r="AI54" s="15">
        <v>0.11276</v>
      </c>
      <c r="AJ54" s="15"/>
      <c r="AK54" s="15"/>
      <c r="AL54" s="15"/>
      <c r="AM54" s="15">
        <v>0.13431000000000001</v>
      </c>
      <c r="AN54" s="15">
        <v>0.11276</v>
      </c>
      <c r="AO54" s="15">
        <v>0.13431000000000001</v>
      </c>
      <c r="AP54" s="15">
        <v>0.13431000000000001</v>
      </c>
      <c r="AR54" s="15"/>
      <c r="AS54" s="15"/>
      <c r="AT54" s="15"/>
      <c r="AU54" s="15"/>
      <c r="AV54" s="15"/>
      <c r="AW54" s="15"/>
      <c r="AX54" s="15"/>
      <c r="AY54" s="15"/>
      <c r="AZ54" s="15"/>
      <c r="BA54" s="15"/>
      <c r="BB54" s="15"/>
    </row>
    <row r="55" spans="1:54">
      <c r="A55" s="7">
        <v>16</v>
      </c>
      <c r="B55" s="8" t="s">
        <v>91</v>
      </c>
      <c r="C55" s="8" t="s">
        <v>122</v>
      </c>
      <c r="D55" s="8" t="s">
        <v>123</v>
      </c>
      <c r="E55" s="15">
        <v>7.7203999999999997E-3</v>
      </c>
      <c r="F55" s="26">
        <v>7.4679999999999998E-3</v>
      </c>
      <c r="G55" s="15">
        <v>7.7203999999999997E-3</v>
      </c>
      <c r="H55" s="15">
        <v>7.4679999999999998E-3</v>
      </c>
      <c r="I55" s="15"/>
      <c r="J55" s="15"/>
      <c r="K55" s="15">
        <v>0.40873999999999999</v>
      </c>
      <c r="L55" s="15">
        <v>0.40873999999999999</v>
      </c>
      <c r="M55" s="15"/>
      <c r="N55" s="15"/>
      <c r="O55" s="15">
        <v>0.59069000000000005</v>
      </c>
      <c r="P55" s="12">
        <v>0.59069000000000005</v>
      </c>
      <c r="S55" s="12">
        <v>0.56308000000000002</v>
      </c>
      <c r="T55" s="12">
        <v>0.56308000000000002</v>
      </c>
      <c r="U55" s="12"/>
      <c r="W55" s="12">
        <v>0.56308000000000002</v>
      </c>
      <c r="Y55" s="15">
        <v>9.4379000000000008E-3</v>
      </c>
      <c r="Z55" s="26">
        <v>9.6057999999999994E-3</v>
      </c>
      <c r="AA55" s="15">
        <v>9.4379000000000008E-3</v>
      </c>
      <c r="AB55" s="15">
        <v>9.6057999999999994E-3</v>
      </c>
      <c r="AC55" s="15"/>
      <c r="AE55" s="15"/>
      <c r="AF55" s="15">
        <v>8.2383000000000005E-3</v>
      </c>
      <c r="AG55" s="15">
        <v>7.0762999999999998E-3</v>
      </c>
      <c r="AH55" s="15">
        <v>8.2383000000000005E-3</v>
      </c>
      <c r="AI55" s="15">
        <v>7.0762999999999998E-3</v>
      </c>
      <c r="AJ55" s="15"/>
      <c r="AK55" s="15"/>
      <c r="AL55" s="15"/>
      <c r="AM55" s="15">
        <v>8.2383000000000005E-3</v>
      </c>
      <c r="AN55" s="15">
        <v>7.0762999999999998E-3</v>
      </c>
      <c r="AO55" s="15">
        <v>8.2383000000000005E-3</v>
      </c>
      <c r="AP55" s="15">
        <v>8.2383000000000005E-3</v>
      </c>
      <c r="AR55" s="15"/>
      <c r="AS55" s="15"/>
      <c r="AT55" s="15"/>
      <c r="AU55" s="15"/>
      <c r="AV55" s="15"/>
      <c r="AW55" s="15"/>
      <c r="AX55" s="15"/>
      <c r="AY55" s="15"/>
      <c r="AZ55" s="15"/>
      <c r="BA55" s="15"/>
      <c r="BB55" s="15"/>
    </row>
    <row r="56" spans="1:54">
      <c r="A56" s="5">
        <v>17</v>
      </c>
      <c r="B56" s="6" t="s">
        <v>91</v>
      </c>
      <c r="C56" s="6" t="s">
        <v>124</v>
      </c>
      <c r="D56" s="6" t="s">
        <v>125</v>
      </c>
      <c r="E56" s="15">
        <v>5.7735000000000002E-2</v>
      </c>
      <c r="F56" s="26">
        <v>7.3375999999999997E-2</v>
      </c>
      <c r="G56" s="15">
        <v>5.7735000000000002E-2</v>
      </c>
      <c r="H56" s="15">
        <v>7.3375999999999997E-2</v>
      </c>
      <c r="I56" s="15"/>
      <c r="J56" s="15"/>
      <c r="K56" s="15">
        <v>0.96258999999999995</v>
      </c>
      <c r="L56" s="15">
        <v>0.96258999999999995</v>
      </c>
      <c r="M56" s="15"/>
      <c r="N56" s="15"/>
      <c r="O56" s="15">
        <v>0.92159999999999997</v>
      </c>
      <c r="P56" s="12">
        <v>0.92159999999999997</v>
      </c>
      <c r="S56" s="12">
        <v>0.89659</v>
      </c>
      <c r="T56" s="12">
        <v>0.89659</v>
      </c>
      <c r="U56" s="12"/>
      <c r="W56" s="12">
        <v>0.89659</v>
      </c>
      <c r="Y56" s="15">
        <v>0.11763999999999999</v>
      </c>
      <c r="Z56" s="26">
        <v>0.24976000000000001</v>
      </c>
      <c r="AA56" s="15">
        <v>0.11763999999999999</v>
      </c>
      <c r="AB56" s="15">
        <v>0.24976000000000001</v>
      </c>
      <c r="AC56" s="15"/>
      <c r="AE56" s="15"/>
      <c r="AF56" s="15">
        <v>7.6475000000000001E-2</v>
      </c>
      <c r="AG56" s="15">
        <v>6.5245999999999998E-2</v>
      </c>
      <c r="AH56" s="15">
        <v>7.6475000000000001E-2</v>
      </c>
      <c r="AI56" s="15">
        <v>6.5245999999999998E-2</v>
      </c>
      <c r="AJ56" s="15"/>
      <c r="AK56" s="15"/>
      <c r="AL56" s="15"/>
      <c r="AM56" s="15">
        <v>7.6475000000000001E-2</v>
      </c>
      <c r="AN56" s="15">
        <v>6.5245999999999998E-2</v>
      </c>
      <c r="AO56" s="15">
        <v>7.6475000000000001E-2</v>
      </c>
      <c r="AP56" s="15">
        <v>7.6475000000000001E-2</v>
      </c>
      <c r="AR56" s="15"/>
      <c r="AS56" s="15"/>
      <c r="AT56" s="15"/>
      <c r="AU56" s="15"/>
      <c r="AV56" s="15"/>
      <c r="AW56" s="15"/>
      <c r="AX56" s="15"/>
      <c r="AY56" s="15"/>
      <c r="AZ56" s="15"/>
      <c r="BA56" s="15"/>
      <c r="BB56" s="15"/>
    </row>
    <row r="57" spans="1:54">
      <c r="A57" s="7">
        <v>18</v>
      </c>
      <c r="B57" s="8" t="s">
        <v>91</v>
      </c>
      <c r="C57" s="8" t="s">
        <v>126</v>
      </c>
      <c r="D57" s="8" t="s">
        <v>127</v>
      </c>
      <c r="E57" s="15">
        <v>0.29705999999999999</v>
      </c>
      <c r="F57" s="26">
        <v>0.27518999999999999</v>
      </c>
      <c r="G57" s="15">
        <v>0.29705999999999999</v>
      </c>
      <c r="H57" s="15">
        <v>0.27518999999999999</v>
      </c>
      <c r="I57" s="15"/>
      <c r="J57" s="15"/>
      <c r="K57" s="15">
        <v>0.17297999999999999</v>
      </c>
      <c r="L57" s="15">
        <v>0.17297999999999999</v>
      </c>
      <c r="M57" s="15"/>
      <c r="N57" s="15"/>
      <c r="O57" s="15">
        <v>0.34018999999999999</v>
      </c>
      <c r="P57" s="12">
        <v>0.34018999999999999</v>
      </c>
      <c r="S57" s="12">
        <v>0.30707000000000001</v>
      </c>
      <c r="T57" s="12">
        <v>0.30707000000000001</v>
      </c>
      <c r="U57" s="12"/>
      <c r="W57" s="12">
        <v>0.30707000000000001</v>
      </c>
      <c r="Y57" s="15">
        <v>0.32571</v>
      </c>
      <c r="Z57" s="26">
        <v>0.57211000000000001</v>
      </c>
      <c r="AA57" s="15">
        <v>0.32571</v>
      </c>
      <c r="AB57" s="15">
        <v>0.57211000000000001</v>
      </c>
      <c r="AC57" s="15"/>
      <c r="AE57" s="15"/>
      <c r="AF57" s="15">
        <v>0.32563999999999999</v>
      </c>
      <c r="AG57" s="15">
        <v>0.32724999999999999</v>
      </c>
      <c r="AH57" s="15">
        <v>0.32563999999999999</v>
      </c>
      <c r="AI57" s="15">
        <v>0.32724999999999999</v>
      </c>
      <c r="AJ57" s="15"/>
      <c r="AK57" s="15"/>
      <c r="AL57" s="15"/>
      <c r="AM57" s="15">
        <v>0.32563999999999999</v>
      </c>
      <c r="AN57" s="15">
        <v>0.32724999999999999</v>
      </c>
      <c r="AO57" s="15">
        <v>0.32563999999999999</v>
      </c>
      <c r="AP57" s="15">
        <v>0.32563999999999999</v>
      </c>
      <c r="AR57" s="15"/>
      <c r="AS57" s="15"/>
      <c r="AT57" s="15"/>
      <c r="AU57" s="15"/>
      <c r="AV57" s="15"/>
      <c r="AW57" s="15"/>
      <c r="AX57" s="15"/>
      <c r="AY57" s="15"/>
      <c r="AZ57" s="15"/>
      <c r="BA57" s="15"/>
      <c r="BB57" s="15"/>
    </row>
    <row r="58" spans="1:54">
      <c r="A58" s="5">
        <v>19</v>
      </c>
      <c r="B58" s="6" t="s">
        <v>91</v>
      </c>
      <c r="C58" s="6" t="s">
        <v>128</v>
      </c>
      <c r="D58" s="6" t="s">
        <v>129</v>
      </c>
      <c r="E58" s="15">
        <v>8.1449999999999995E-2</v>
      </c>
      <c r="F58" s="26">
        <v>0.13245000000000001</v>
      </c>
      <c r="G58" s="15">
        <v>8.1449999999999995E-2</v>
      </c>
      <c r="H58" s="15">
        <v>0.13245000000000001</v>
      </c>
      <c r="I58" s="15"/>
      <c r="J58" s="15"/>
      <c r="K58" s="15">
        <v>0.52512999999999999</v>
      </c>
      <c r="L58" s="15">
        <v>0.52512999999999999</v>
      </c>
      <c r="M58" s="15"/>
      <c r="N58" s="15"/>
      <c r="O58" s="15">
        <v>0.58782000000000001</v>
      </c>
      <c r="P58" s="12">
        <v>0.58782000000000001</v>
      </c>
      <c r="S58" s="12">
        <v>0.64471999999999996</v>
      </c>
      <c r="T58" s="12">
        <v>0.64471999999999996</v>
      </c>
      <c r="U58" s="12"/>
      <c r="W58" s="12">
        <v>0.64471999999999996</v>
      </c>
      <c r="Y58" s="15">
        <v>6.6862000000000005E-2</v>
      </c>
      <c r="Z58" s="26">
        <v>0.41714000000000001</v>
      </c>
      <c r="AA58" s="15">
        <v>6.6862000000000005E-2</v>
      </c>
      <c r="AB58" s="15">
        <v>0.41714000000000001</v>
      </c>
      <c r="AC58" s="15"/>
      <c r="AE58" s="15"/>
      <c r="AF58" s="15">
        <v>0.15326000000000001</v>
      </c>
      <c r="AG58" s="15">
        <v>9.6479999999999996E-2</v>
      </c>
      <c r="AH58" s="15">
        <v>0.15326000000000001</v>
      </c>
      <c r="AI58" s="15">
        <v>9.6479999999999996E-2</v>
      </c>
      <c r="AJ58" s="15"/>
      <c r="AK58" s="15"/>
      <c r="AL58" s="15"/>
      <c r="AM58" s="15">
        <v>0.15326000000000001</v>
      </c>
      <c r="AN58" s="15">
        <v>9.6479999999999996E-2</v>
      </c>
      <c r="AO58" s="15">
        <v>0.15326000000000001</v>
      </c>
      <c r="AP58" s="15">
        <v>0.15326000000000001</v>
      </c>
      <c r="AR58" s="15"/>
      <c r="AS58" s="15"/>
      <c r="AT58" s="15"/>
      <c r="AU58" s="15"/>
      <c r="AV58" s="15"/>
      <c r="AW58" s="15"/>
      <c r="AX58" s="15"/>
      <c r="AY58" s="15"/>
      <c r="AZ58" s="15"/>
      <c r="BA58" s="15"/>
      <c r="BB58" s="15"/>
    </row>
    <row r="59" spans="1:54">
      <c r="A59" s="7">
        <v>20</v>
      </c>
      <c r="B59" s="8" t="s">
        <v>91</v>
      </c>
      <c r="C59" s="8" t="s">
        <v>130</v>
      </c>
      <c r="D59" s="8" t="s">
        <v>131</v>
      </c>
      <c r="E59" s="15">
        <v>0.76422999999999996</v>
      </c>
      <c r="F59" s="26">
        <v>0.77039000000000002</v>
      </c>
      <c r="G59" s="15">
        <v>0.76422999999999996</v>
      </c>
      <c r="H59" s="15">
        <v>0.77039000000000002</v>
      </c>
      <c r="I59" s="15"/>
      <c r="J59" s="15"/>
      <c r="K59" s="15">
        <v>8.0171000000000006E-2</v>
      </c>
      <c r="L59" s="15">
        <v>8.0171000000000006E-2</v>
      </c>
      <c r="M59" s="15"/>
      <c r="N59" s="15"/>
      <c r="O59" s="15">
        <v>0.18967000000000001</v>
      </c>
      <c r="P59" s="12">
        <v>0.18967000000000001</v>
      </c>
      <c r="S59" s="12">
        <v>0.19821</v>
      </c>
      <c r="T59" s="12">
        <v>0.19821</v>
      </c>
      <c r="U59" s="12"/>
      <c r="W59" s="12">
        <v>0.19821</v>
      </c>
      <c r="Y59" s="15">
        <v>0.36957000000000001</v>
      </c>
      <c r="Z59" s="26">
        <v>0.74380000000000002</v>
      </c>
      <c r="AA59" s="15">
        <v>0.36957000000000001</v>
      </c>
      <c r="AB59" s="15">
        <v>0.74380000000000002</v>
      </c>
      <c r="AC59" s="15"/>
      <c r="AE59" s="15"/>
      <c r="AF59" s="15">
        <v>0.94035999999999997</v>
      </c>
      <c r="AG59" s="15">
        <v>0.80081999999999998</v>
      </c>
      <c r="AH59" s="15">
        <v>0.94035999999999997</v>
      </c>
      <c r="AI59" s="15">
        <v>0.80081999999999998</v>
      </c>
      <c r="AJ59" s="15"/>
      <c r="AK59" s="15"/>
      <c r="AL59" s="15"/>
      <c r="AM59" s="15">
        <v>0.94035999999999997</v>
      </c>
      <c r="AN59" s="15">
        <v>0.80081999999999998</v>
      </c>
      <c r="AO59" s="15">
        <v>0.94035999999999997</v>
      </c>
      <c r="AP59" s="15">
        <v>0.94035999999999997</v>
      </c>
      <c r="AR59" s="15"/>
      <c r="AS59" s="15"/>
      <c r="AT59" s="15"/>
      <c r="AU59" s="15"/>
      <c r="AV59" s="15"/>
      <c r="AW59" s="15"/>
      <c r="AX59" s="15"/>
      <c r="AY59" s="15"/>
      <c r="AZ59" s="15"/>
      <c r="BA59" s="15"/>
      <c r="BB59" s="15"/>
    </row>
    <row r="60" spans="1:54">
      <c r="A60" s="5">
        <v>21</v>
      </c>
      <c r="B60" s="6" t="s">
        <v>91</v>
      </c>
      <c r="C60" s="6" t="s">
        <v>132</v>
      </c>
      <c r="D60" s="6" t="s">
        <v>133</v>
      </c>
      <c r="E60" s="15">
        <v>0.87570999999999999</v>
      </c>
      <c r="F60" s="26">
        <v>0.84665000000000001</v>
      </c>
      <c r="G60" s="15">
        <v>0.87570999999999999</v>
      </c>
      <c r="H60" s="15">
        <v>0.84665000000000001</v>
      </c>
      <c r="I60" s="15"/>
      <c r="J60" s="15"/>
      <c r="K60" s="15">
        <v>0.31302999999999997</v>
      </c>
      <c r="L60" s="15">
        <v>0.31302999999999997</v>
      </c>
      <c r="M60" s="15"/>
      <c r="N60" s="15"/>
      <c r="O60" s="15">
        <v>0.3165</v>
      </c>
      <c r="P60" s="12">
        <v>0.3165</v>
      </c>
      <c r="S60" s="12">
        <v>0.34993999999999997</v>
      </c>
      <c r="T60" s="12">
        <v>0.34993999999999997</v>
      </c>
      <c r="U60" s="12"/>
      <c r="W60" s="12">
        <v>0.34993999999999997</v>
      </c>
      <c r="Y60" s="15">
        <v>0.95098000000000005</v>
      </c>
      <c r="Z60" s="26">
        <v>0.89422999999999997</v>
      </c>
      <c r="AA60" s="15">
        <v>0.95098000000000005</v>
      </c>
      <c r="AB60" s="15">
        <v>0.89422999999999997</v>
      </c>
      <c r="AC60" s="15"/>
      <c r="AE60" s="15"/>
      <c r="AF60" s="15">
        <v>0.99068000000000001</v>
      </c>
      <c r="AG60" s="15">
        <v>0.63732999999999995</v>
      </c>
      <c r="AH60" s="15">
        <v>0.99068000000000001</v>
      </c>
      <c r="AI60" s="15">
        <v>0.63732999999999995</v>
      </c>
      <c r="AJ60" s="15"/>
      <c r="AK60" s="15"/>
      <c r="AL60" s="15"/>
      <c r="AM60" s="15">
        <v>0.99068000000000001</v>
      </c>
      <c r="AN60" s="15">
        <v>0.63732999999999995</v>
      </c>
      <c r="AO60" s="15">
        <v>0.99068000000000001</v>
      </c>
      <c r="AP60" s="15">
        <v>0.99068000000000001</v>
      </c>
      <c r="AR60" s="15"/>
      <c r="AS60" s="15"/>
      <c r="AT60" s="15"/>
      <c r="AU60" s="15"/>
      <c r="AV60" s="15"/>
      <c r="AW60" s="15"/>
      <c r="AX60" s="15"/>
      <c r="AY60" s="15"/>
      <c r="AZ60" s="15"/>
      <c r="BA60" s="15"/>
      <c r="BB60" s="15"/>
    </row>
    <row r="61" spans="1:54">
      <c r="A61" s="7">
        <v>22</v>
      </c>
      <c r="B61" s="8" t="s">
        <v>91</v>
      </c>
      <c r="C61" s="8" t="s">
        <v>134</v>
      </c>
      <c r="D61" s="8" t="s">
        <v>135</v>
      </c>
      <c r="E61" s="15">
        <v>5.876E-2</v>
      </c>
      <c r="F61" s="26">
        <v>0.11398999999999999</v>
      </c>
      <c r="G61" s="15">
        <v>5.876E-2</v>
      </c>
      <c r="H61" s="15">
        <v>0.11398999999999999</v>
      </c>
      <c r="I61" s="15"/>
      <c r="J61" s="15"/>
      <c r="K61" s="15">
        <v>6.6249000000000002E-2</v>
      </c>
      <c r="L61" s="15">
        <v>6.6249000000000002E-2</v>
      </c>
      <c r="M61" s="15"/>
      <c r="N61" s="15"/>
      <c r="O61" s="15">
        <v>0.27015</v>
      </c>
      <c r="P61" s="12">
        <v>0.27015</v>
      </c>
      <c r="S61" s="12">
        <v>0.32917000000000002</v>
      </c>
      <c r="T61" s="12">
        <v>0.32917000000000002</v>
      </c>
      <c r="U61" s="12"/>
      <c r="W61" s="12">
        <v>0.32917000000000002</v>
      </c>
      <c r="Y61" s="15">
        <v>0.11784</v>
      </c>
      <c r="Z61" s="26">
        <v>0.14207</v>
      </c>
      <c r="AA61" s="15">
        <v>0.11784</v>
      </c>
      <c r="AB61" s="15">
        <v>0.14207</v>
      </c>
      <c r="AC61" s="15"/>
      <c r="AE61" s="15"/>
      <c r="AF61" s="15">
        <v>7.17E-2</v>
      </c>
      <c r="AG61" s="15">
        <v>5.6808999999999998E-2</v>
      </c>
      <c r="AH61" s="15">
        <v>7.17E-2</v>
      </c>
      <c r="AI61" s="15">
        <v>5.6808999999999998E-2</v>
      </c>
      <c r="AJ61" s="15"/>
      <c r="AK61" s="15"/>
      <c r="AL61" s="15"/>
      <c r="AM61" s="15">
        <v>7.17E-2</v>
      </c>
      <c r="AN61" s="15">
        <v>5.6808999999999998E-2</v>
      </c>
      <c r="AO61" s="15">
        <v>7.17E-2</v>
      </c>
      <c r="AP61" s="15">
        <v>7.17E-2</v>
      </c>
      <c r="AR61" s="15"/>
      <c r="AS61" s="15"/>
      <c r="AT61" s="15"/>
      <c r="AU61" s="15"/>
      <c r="AV61" s="15"/>
      <c r="AW61" s="15"/>
      <c r="AX61" s="15"/>
      <c r="AY61" s="15"/>
      <c r="AZ61" s="15"/>
      <c r="BA61" s="15"/>
      <c r="BB61" s="15"/>
    </row>
    <row r="62" spans="1:54">
      <c r="A62" s="5">
        <v>23</v>
      </c>
      <c r="B62" s="6" t="s">
        <v>91</v>
      </c>
      <c r="C62" s="6" t="s">
        <v>136</v>
      </c>
      <c r="D62" s="6" t="s">
        <v>137</v>
      </c>
      <c r="E62" s="15">
        <v>5.5816999999999999E-2</v>
      </c>
      <c r="F62" s="26">
        <v>9.3720999999999999E-2</v>
      </c>
      <c r="G62" s="15">
        <v>5.5816999999999999E-2</v>
      </c>
      <c r="H62" s="15">
        <v>9.3720999999999999E-2</v>
      </c>
      <c r="I62" s="15"/>
      <c r="J62" s="15"/>
      <c r="K62" s="15">
        <v>7.7249999999999999E-2</v>
      </c>
      <c r="L62" s="15">
        <v>7.7249999999999999E-2</v>
      </c>
      <c r="M62" s="15"/>
      <c r="N62" s="15"/>
      <c r="O62" s="15">
        <v>0.13361999999999999</v>
      </c>
      <c r="P62" s="12">
        <v>0.13361999999999999</v>
      </c>
      <c r="S62" s="12">
        <v>0.1429</v>
      </c>
      <c r="T62" s="12">
        <v>0.1429</v>
      </c>
      <c r="U62" s="12"/>
      <c r="W62" s="12">
        <v>0.1429</v>
      </c>
      <c r="Y62" s="15">
        <v>0.10886</v>
      </c>
      <c r="Z62" s="26">
        <v>0.23921999999999999</v>
      </c>
      <c r="AA62" s="15">
        <v>0.10886</v>
      </c>
      <c r="AB62" s="15">
        <v>0.23921999999999999</v>
      </c>
      <c r="AC62" s="15"/>
      <c r="AE62" s="15"/>
      <c r="AF62" s="15">
        <v>0.11884</v>
      </c>
      <c r="AG62" s="15">
        <v>3.8184999999999997E-2</v>
      </c>
      <c r="AH62" s="15">
        <v>0.11884</v>
      </c>
      <c r="AI62" s="15">
        <v>3.8184999999999997E-2</v>
      </c>
      <c r="AJ62" s="15"/>
      <c r="AK62" s="15"/>
      <c r="AL62" s="15"/>
      <c r="AM62" s="15">
        <v>0.11884</v>
      </c>
      <c r="AN62" s="15">
        <v>3.8184999999999997E-2</v>
      </c>
      <c r="AO62" s="15">
        <v>0.11884</v>
      </c>
      <c r="AP62" s="15">
        <v>0.11884</v>
      </c>
      <c r="AR62" s="15"/>
      <c r="AS62" s="15"/>
      <c r="AT62" s="15"/>
      <c r="AU62" s="15"/>
      <c r="AV62" s="15"/>
      <c r="AW62" s="15"/>
      <c r="AX62" s="15"/>
      <c r="AY62" s="15"/>
      <c r="AZ62" s="15"/>
      <c r="BA62" s="15"/>
      <c r="BB62" s="15"/>
    </row>
    <row r="63" spans="1:54">
      <c r="A63" s="7">
        <v>24</v>
      </c>
      <c r="B63" s="8" t="s">
        <v>91</v>
      </c>
      <c r="C63" s="8" t="s">
        <v>138</v>
      </c>
      <c r="D63" s="8" t="s">
        <v>139</v>
      </c>
      <c r="E63" s="15">
        <v>1.3823E-2</v>
      </c>
      <c r="F63" s="26">
        <v>1.4428E-2</v>
      </c>
      <c r="G63" s="15">
        <v>1.3823E-2</v>
      </c>
      <c r="H63" s="15">
        <v>1.4428E-2</v>
      </c>
      <c r="I63" s="15"/>
      <c r="J63" s="15"/>
      <c r="K63" s="15">
        <v>3.8921999999999998E-2</v>
      </c>
      <c r="L63" s="15">
        <v>3.8921999999999998E-2</v>
      </c>
      <c r="M63" s="15"/>
      <c r="N63" s="15"/>
      <c r="O63" s="15">
        <v>0.10975</v>
      </c>
      <c r="P63" s="12">
        <v>0.10975</v>
      </c>
      <c r="S63" s="12">
        <v>0.11543</v>
      </c>
      <c r="T63" s="12">
        <v>0.11543</v>
      </c>
      <c r="U63" s="12"/>
      <c r="W63" s="12">
        <v>0.11543</v>
      </c>
      <c r="Y63" s="15">
        <v>2.1999999999999999E-2</v>
      </c>
      <c r="Z63" s="26">
        <v>1.6563999999999999E-2</v>
      </c>
      <c r="AA63" s="15">
        <v>2.1999999999999999E-2</v>
      </c>
      <c r="AB63" s="15">
        <v>1.6563999999999999E-2</v>
      </c>
      <c r="AC63" s="15"/>
      <c r="AE63" s="15"/>
      <c r="AF63" s="15">
        <v>1.1705999999999999E-2</v>
      </c>
      <c r="AG63" s="15">
        <v>1.1542999999999999E-2</v>
      </c>
      <c r="AH63" s="15">
        <v>1.1705999999999999E-2</v>
      </c>
      <c r="AI63" s="15">
        <v>1.1542999999999999E-2</v>
      </c>
      <c r="AJ63" s="15"/>
      <c r="AK63" s="15"/>
      <c r="AL63" s="15"/>
      <c r="AM63" s="15">
        <v>1.1705999999999999E-2</v>
      </c>
      <c r="AN63" s="15">
        <v>1.1542999999999999E-2</v>
      </c>
      <c r="AO63" s="15">
        <v>1.1705999999999999E-2</v>
      </c>
      <c r="AP63" s="15">
        <v>1.1705999999999999E-2</v>
      </c>
      <c r="AR63" s="15"/>
      <c r="AS63" s="15"/>
      <c r="AT63" s="15"/>
      <c r="AU63" s="15"/>
      <c r="AV63" s="15"/>
      <c r="AW63" s="15"/>
      <c r="AX63" s="15"/>
      <c r="AY63" s="15"/>
      <c r="AZ63" s="15"/>
      <c r="BA63" s="15"/>
      <c r="BB63" s="15"/>
    </row>
    <row r="64" spans="1:54">
      <c r="A64" s="5">
        <v>25</v>
      </c>
      <c r="B64" s="6" t="s">
        <v>91</v>
      </c>
      <c r="C64" s="6" t="s">
        <v>140</v>
      </c>
      <c r="D64" s="6" t="s">
        <v>141</v>
      </c>
      <c r="E64" s="15">
        <v>4.1967000000000003E-3</v>
      </c>
      <c r="F64" s="26">
        <v>5.0764E-3</v>
      </c>
      <c r="G64" s="15">
        <v>4.1967000000000003E-3</v>
      </c>
      <c r="H64" s="15">
        <v>5.0764E-3</v>
      </c>
      <c r="I64" s="15"/>
      <c r="J64" s="15"/>
      <c r="K64" s="15">
        <v>0.35457</v>
      </c>
      <c r="L64" s="15">
        <v>0.35457</v>
      </c>
      <c r="M64" s="15"/>
      <c r="N64" s="15"/>
      <c r="O64" s="15">
        <v>0.56527000000000005</v>
      </c>
      <c r="P64" s="12">
        <v>0.56527000000000005</v>
      </c>
      <c r="S64" s="12">
        <v>0.64095000000000002</v>
      </c>
      <c r="T64" s="12">
        <v>0.64095000000000002</v>
      </c>
      <c r="U64" s="12"/>
      <c r="W64" s="12">
        <v>0.64095000000000002</v>
      </c>
      <c r="Y64" s="15">
        <v>7.9378999999999995E-3</v>
      </c>
      <c r="Z64" s="26">
        <v>4.5401999999999998E-2</v>
      </c>
      <c r="AA64" s="15">
        <v>7.9378999999999995E-3</v>
      </c>
      <c r="AB64" s="15">
        <v>4.5401999999999998E-2</v>
      </c>
      <c r="AC64" s="15"/>
      <c r="AE64" s="15"/>
      <c r="AF64" s="15">
        <v>7.6077999999999996E-3</v>
      </c>
      <c r="AG64" s="15">
        <v>3.2369E-3</v>
      </c>
      <c r="AH64" s="15">
        <v>7.6077999999999996E-3</v>
      </c>
      <c r="AI64" s="15">
        <v>3.2369E-3</v>
      </c>
      <c r="AJ64" s="15"/>
      <c r="AK64" s="15"/>
      <c r="AL64" s="15"/>
      <c r="AM64" s="15">
        <v>7.6077999999999996E-3</v>
      </c>
      <c r="AN64" s="15">
        <v>3.2369E-3</v>
      </c>
      <c r="AO64" s="15">
        <v>7.6077999999999996E-3</v>
      </c>
      <c r="AP64" s="15">
        <v>7.6077999999999996E-3</v>
      </c>
      <c r="AR64" s="15"/>
      <c r="AS64" s="15"/>
      <c r="AT64" s="15"/>
      <c r="AU64" s="15"/>
      <c r="AV64" s="15"/>
      <c r="AW64" s="15"/>
      <c r="AX64" s="15"/>
      <c r="AY64" s="15"/>
      <c r="AZ64" s="15"/>
      <c r="BA64" s="15"/>
      <c r="BB64" s="15"/>
    </row>
    <row r="65" spans="1:54">
      <c r="A65" s="7">
        <v>26</v>
      </c>
      <c r="B65" s="8" t="s">
        <v>91</v>
      </c>
      <c r="C65" s="8" t="s">
        <v>142</v>
      </c>
      <c r="D65" s="8" t="s">
        <v>143</v>
      </c>
      <c r="E65" s="15">
        <v>0.13722000000000001</v>
      </c>
      <c r="F65" s="26">
        <v>3.6914000000000002E-2</v>
      </c>
      <c r="G65" s="15">
        <v>0.13722000000000001</v>
      </c>
      <c r="H65" s="15">
        <v>3.6914000000000002E-2</v>
      </c>
      <c r="I65" s="15"/>
      <c r="J65" s="15"/>
      <c r="K65" s="15">
        <v>4.1702999999999997E-2</v>
      </c>
      <c r="L65" s="15">
        <v>4.1702999999999997E-2</v>
      </c>
      <c r="M65" s="15"/>
      <c r="N65" s="15"/>
      <c r="O65" s="15">
        <v>9.7585000000000005E-2</v>
      </c>
      <c r="P65" s="12">
        <v>9.7585000000000005E-2</v>
      </c>
      <c r="S65" s="12">
        <v>0.12330000000000001</v>
      </c>
      <c r="T65" s="12">
        <v>0.12330000000000001</v>
      </c>
      <c r="U65" s="12"/>
      <c r="W65" s="12">
        <v>0.12330000000000001</v>
      </c>
      <c r="Y65" s="15">
        <v>2.1236000000000001E-2</v>
      </c>
      <c r="Z65" s="26">
        <v>0.21046000000000001</v>
      </c>
      <c r="AA65" s="15">
        <v>2.1236000000000001E-2</v>
      </c>
      <c r="AB65" s="15">
        <v>0.21046000000000001</v>
      </c>
      <c r="AC65" s="15"/>
      <c r="AE65" s="15"/>
      <c r="AF65" s="15">
        <v>0.17709</v>
      </c>
      <c r="AG65" s="15">
        <v>7.3632000000000003E-2</v>
      </c>
      <c r="AH65" s="15">
        <v>0.17709</v>
      </c>
      <c r="AI65" s="15">
        <v>7.3632000000000003E-2</v>
      </c>
      <c r="AJ65" s="15"/>
      <c r="AK65" s="15"/>
      <c r="AL65" s="15"/>
      <c r="AM65" s="15">
        <v>0.17709</v>
      </c>
      <c r="AN65" s="15">
        <v>7.3632000000000003E-2</v>
      </c>
      <c r="AO65" s="15">
        <v>0.17709</v>
      </c>
      <c r="AP65" s="15">
        <v>0.17709</v>
      </c>
      <c r="AR65" s="15"/>
      <c r="AS65" s="15"/>
      <c r="AT65" s="15"/>
      <c r="AU65" s="15"/>
      <c r="AV65" s="15"/>
      <c r="AW65" s="15"/>
      <c r="AX65" s="15"/>
      <c r="AY65" s="15"/>
      <c r="AZ65" s="15"/>
      <c r="BA65" s="15"/>
      <c r="BB65" s="15"/>
    </row>
    <row r="66" spans="1:54">
      <c r="A66" s="5">
        <v>27</v>
      </c>
      <c r="B66" s="6" t="s">
        <v>91</v>
      </c>
      <c r="C66" s="6" t="s">
        <v>144</v>
      </c>
      <c r="D66" s="6" t="s">
        <v>145</v>
      </c>
      <c r="E66" s="15">
        <v>0.25129000000000001</v>
      </c>
      <c r="F66" s="26">
        <v>0.25207000000000002</v>
      </c>
      <c r="G66" s="15">
        <v>0.25129000000000001</v>
      </c>
      <c r="H66" s="15">
        <v>0.25207000000000002</v>
      </c>
      <c r="I66" s="15"/>
      <c r="J66" s="15"/>
      <c r="K66" s="15">
        <v>0.95065999999999995</v>
      </c>
      <c r="L66" s="15">
        <v>0.95065999999999995</v>
      </c>
      <c r="M66" s="15"/>
      <c r="N66" s="15"/>
      <c r="O66" s="15">
        <v>0.88382000000000005</v>
      </c>
      <c r="P66" s="12">
        <v>0.88382000000000005</v>
      </c>
      <c r="S66" s="12">
        <v>0.88095000000000001</v>
      </c>
      <c r="T66" s="12">
        <v>0.88095000000000001</v>
      </c>
      <c r="U66" s="12"/>
      <c r="W66" s="12">
        <v>0.88095000000000001</v>
      </c>
      <c r="Y66" s="15">
        <v>0.23932999999999999</v>
      </c>
      <c r="Z66" s="26">
        <v>0.23874999999999999</v>
      </c>
      <c r="AA66" s="15">
        <v>0.23932999999999999</v>
      </c>
      <c r="AB66" s="15">
        <v>0.23874999999999999</v>
      </c>
      <c r="AC66" s="15"/>
      <c r="AE66" s="15"/>
      <c r="AF66" s="15">
        <v>0.24146999999999999</v>
      </c>
      <c r="AG66" s="15">
        <v>0.21820999999999999</v>
      </c>
      <c r="AH66" s="15">
        <v>0.24146999999999999</v>
      </c>
      <c r="AI66" s="15">
        <v>0.21820999999999999</v>
      </c>
      <c r="AJ66" s="15"/>
      <c r="AK66" s="15"/>
      <c r="AL66" s="15"/>
      <c r="AM66" s="15">
        <v>0.24146999999999999</v>
      </c>
      <c r="AN66" s="15">
        <v>0.21820999999999999</v>
      </c>
      <c r="AO66" s="15">
        <v>0.24146999999999999</v>
      </c>
      <c r="AP66" s="15">
        <v>0.24146999999999999</v>
      </c>
      <c r="AR66" s="15"/>
      <c r="AS66" s="15"/>
      <c r="AT66" s="15"/>
      <c r="AU66" s="15"/>
      <c r="AV66" s="15"/>
      <c r="AW66" s="15"/>
      <c r="AX66" s="15"/>
      <c r="AY66" s="15"/>
      <c r="AZ66" s="15"/>
      <c r="BA66" s="15"/>
      <c r="BB66" s="15"/>
    </row>
    <row r="67" spans="1:54">
      <c r="A67" s="7">
        <v>28</v>
      </c>
      <c r="B67" s="8" t="s">
        <v>91</v>
      </c>
      <c r="C67" s="8" t="s">
        <v>146</v>
      </c>
      <c r="D67" s="8" t="s">
        <v>147</v>
      </c>
      <c r="E67" s="15">
        <v>2.6776999999999999E-2</v>
      </c>
      <c r="F67" s="26">
        <v>2.1531000000000002E-2</v>
      </c>
      <c r="G67" s="15">
        <v>2.6776999999999999E-2</v>
      </c>
      <c r="H67" s="15">
        <v>2.1531000000000002E-2</v>
      </c>
      <c r="I67" s="15"/>
      <c r="J67" s="15"/>
      <c r="K67" s="15">
        <v>0.15739</v>
      </c>
      <c r="L67" s="15">
        <v>0.15739</v>
      </c>
      <c r="M67" s="15"/>
      <c r="N67" s="15"/>
      <c r="O67" s="15">
        <v>0.17851</v>
      </c>
      <c r="P67" s="12">
        <v>0.17851</v>
      </c>
      <c r="S67" s="12">
        <v>0.14451</v>
      </c>
      <c r="T67" s="12">
        <v>0.14451</v>
      </c>
      <c r="U67" s="12"/>
      <c r="W67" s="12">
        <v>0.14451</v>
      </c>
      <c r="Y67" s="15">
        <v>0.91308</v>
      </c>
      <c r="Z67" s="26">
        <v>0.95857000000000003</v>
      </c>
      <c r="AA67" s="15">
        <v>0.91308</v>
      </c>
      <c r="AB67" s="15">
        <v>0.95857000000000003</v>
      </c>
      <c r="AC67" s="15"/>
      <c r="AE67" s="15"/>
      <c r="AF67" s="15">
        <v>0.49603000000000003</v>
      </c>
      <c r="AG67" s="15">
        <v>0.36581000000000002</v>
      </c>
      <c r="AH67" s="15">
        <v>0.49603000000000003</v>
      </c>
      <c r="AI67" s="15">
        <v>0.36581000000000002</v>
      </c>
      <c r="AJ67" s="15"/>
      <c r="AK67" s="15"/>
      <c r="AL67" s="15"/>
      <c r="AM67" s="15">
        <v>0.49603000000000003</v>
      </c>
      <c r="AN67" s="15">
        <v>0.36581000000000002</v>
      </c>
      <c r="AO67" s="15">
        <v>0.49603000000000003</v>
      </c>
      <c r="AP67" s="15">
        <v>0.49603000000000003</v>
      </c>
      <c r="AR67" s="15"/>
      <c r="AS67" s="15"/>
      <c r="AT67" s="15"/>
      <c r="AU67" s="15"/>
      <c r="AV67" s="15"/>
      <c r="AW67" s="15"/>
      <c r="AX67" s="15"/>
      <c r="AY67" s="15"/>
      <c r="AZ67" s="15"/>
      <c r="BA67" s="15"/>
      <c r="BB67" s="15"/>
    </row>
    <row r="68" spans="1:54">
      <c r="A68" s="5">
        <v>29</v>
      </c>
      <c r="B68" s="6" t="s">
        <v>91</v>
      </c>
      <c r="C68" s="6" t="s">
        <v>148</v>
      </c>
      <c r="D68" s="6" t="s">
        <v>149</v>
      </c>
      <c r="E68" s="15">
        <v>3.1714000000000002E-5</v>
      </c>
      <c r="F68" s="26">
        <v>1.471E-5</v>
      </c>
      <c r="G68" s="15">
        <v>3.1714000000000002E-5</v>
      </c>
      <c r="H68" s="15">
        <v>1.471E-5</v>
      </c>
      <c r="I68" s="15"/>
      <c r="J68" s="15"/>
      <c r="K68" s="15">
        <v>0.24434</v>
      </c>
      <c r="L68" s="15">
        <v>0.24434</v>
      </c>
      <c r="M68" s="15"/>
      <c r="N68" s="15"/>
      <c r="O68" s="15">
        <v>0.24374000000000001</v>
      </c>
      <c r="P68" s="12">
        <v>0.24374000000000001</v>
      </c>
      <c r="S68" s="12">
        <v>9.1896000000000005E-2</v>
      </c>
      <c r="T68" s="12">
        <v>9.1896000000000005E-2</v>
      </c>
      <c r="U68" s="12"/>
      <c r="W68" s="12">
        <v>9.1896000000000005E-2</v>
      </c>
      <c r="Y68" s="15">
        <v>9.3836000000000006E-3</v>
      </c>
      <c r="Z68" s="26">
        <v>5.0829999999999998E-3</v>
      </c>
      <c r="AA68" s="15">
        <v>9.3836000000000006E-3</v>
      </c>
      <c r="AB68" s="15">
        <v>5.0829999999999998E-3</v>
      </c>
      <c r="AC68" s="15"/>
      <c r="AE68" s="15"/>
      <c r="AF68" s="15">
        <v>5.5384E-4</v>
      </c>
      <c r="AG68" s="15">
        <v>3.2501999999999997E-4</v>
      </c>
      <c r="AH68" s="15">
        <v>5.5384E-4</v>
      </c>
      <c r="AI68" s="15">
        <v>3.2501999999999997E-4</v>
      </c>
      <c r="AJ68" s="15"/>
      <c r="AK68" s="15"/>
      <c r="AL68" s="15"/>
      <c r="AM68" s="15">
        <v>5.5384E-4</v>
      </c>
      <c r="AN68" s="15">
        <v>3.2501999999999997E-4</v>
      </c>
      <c r="AO68" s="15">
        <v>5.5384E-4</v>
      </c>
      <c r="AP68" s="15">
        <v>5.5384E-4</v>
      </c>
      <c r="AR68" s="15"/>
      <c r="AS68" s="15"/>
      <c r="AT68" s="15"/>
      <c r="AU68" s="15"/>
      <c r="AV68" s="15"/>
      <c r="AW68" s="15"/>
      <c r="AX68" s="15"/>
      <c r="AY68" s="15"/>
      <c r="AZ68" s="15"/>
      <c r="BA68" s="15"/>
      <c r="BB68" s="15"/>
    </row>
    <row r="69" spans="1:54">
      <c r="A69" s="7">
        <v>30</v>
      </c>
      <c r="B69" s="8" t="s">
        <v>150</v>
      </c>
      <c r="C69" s="8" t="s">
        <v>151</v>
      </c>
      <c r="D69" s="8" t="s">
        <v>152</v>
      </c>
      <c r="E69" s="15">
        <v>0.55430000000000001</v>
      </c>
      <c r="F69" s="26">
        <v>0.44309999999999999</v>
      </c>
      <c r="G69" s="15">
        <v>0.55430000000000001</v>
      </c>
      <c r="H69" s="15">
        <v>0.44309999999999999</v>
      </c>
      <c r="I69" s="15"/>
      <c r="J69" s="15"/>
      <c r="K69" s="15">
        <v>0.85460000000000003</v>
      </c>
      <c r="L69" s="15">
        <v>0.85460000000000003</v>
      </c>
      <c r="M69" s="15"/>
      <c r="N69" s="15"/>
      <c r="O69" s="15">
        <v>0.76649999999999996</v>
      </c>
      <c r="P69" s="12">
        <v>0.76649999999999996</v>
      </c>
      <c r="S69" s="12">
        <v>0.81974000000000002</v>
      </c>
      <c r="T69" s="12">
        <v>0.81974000000000002</v>
      </c>
      <c r="U69" s="12"/>
      <c r="W69" s="12">
        <v>0.81974000000000002</v>
      </c>
      <c r="Y69" s="15">
        <v>0.26212000000000002</v>
      </c>
      <c r="Z69" s="26">
        <v>0.32066</v>
      </c>
      <c r="AA69" s="15">
        <v>0.26212000000000002</v>
      </c>
      <c r="AB69" s="15">
        <v>0.32066</v>
      </c>
      <c r="AC69" s="15"/>
      <c r="AE69" s="15"/>
      <c r="AF69" s="15">
        <v>0.90852999999999995</v>
      </c>
      <c r="AG69" s="15">
        <v>0.13311000000000001</v>
      </c>
      <c r="AH69" s="15">
        <v>0.90852999999999995</v>
      </c>
      <c r="AI69" s="15">
        <v>0.13311000000000001</v>
      </c>
      <c r="AJ69" s="15"/>
      <c r="AK69" s="15"/>
      <c r="AL69" s="15"/>
      <c r="AM69" s="15">
        <v>0.90852999999999995</v>
      </c>
      <c r="AN69" s="15">
        <v>0.13311000000000001</v>
      </c>
      <c r="AO69" s="15">
        <v>0.90852999999999995</v>
      </c>
      <c r="AP69" s="15">
        <v>0.90852999999999995</v>
      </c>
      <c r="AR69" s="15"/>
      <c r="AS69" s="15"/>
      <c r="AT69" s="15"/>
      <c r="AU69" s="15"/>
      <c r="AV69" s="15"/>
      <c r="AW69" s="15"/>
      <c r="AX69" s="15"/>
      <c r="AY69" s="15"/>
      <c r="AZ69" s="15"/>
      <c r="BA69" s="15"/>
      <c r="BB69" s="15"/>
    </row>
    <row r="70" spans="1:54">
      <c r="A70" s="5">
        <v>31</v>
      </c>
      <c r="B70" s="6" t="s">
        <v>150</v>
      </c>
      <c r="C70" s="6" t="s">
        <v>153</v>
      </c>
      <c r="D70" s="6" t="s">
        <v>154</v>
      </c>
      <c r="E70" s="15">
        <v>0.10944</v>
      </c>
      <c r="F70" s="26">
        <v>0.10731</v>
      </c>
      <c r="G70" s="15">
        <v>0.10944</v>
      </c>
      <c r="H70" s="15">
        <v>0.10731</v>
      </c>
      <c r="I70" s="15"/>
      <c r="J70" s="15"/>
      <c r="K70" s="15">
        <v>0.90237999999999996</v>
      </c>
      <c r="L70" s="15">
        <v>0.90237999999999996</v>
      </c>
      <c r="M70" s="15"/>
      <c r="N70" s="15"/>
      <c r="O70" s="15">
        <v>0.98233999999999999</v>
      </c>
      <c r="P70" s="12">
        <v>0.98233999999999999</v>
      </c>
      <c r="S70" s="12">
        <v>0.98916000000000004</v>
      </c>
      <c r="T70" s="12">
        <v>0.98916000000000004</v>
      </c>
      <c r="U70" s="12"/>
      <c r="W70" s="12">
        <v>0.98916000000000004</v>
      </c>
      <c r="Y70" s="15">
        <v>9.8211000000000007E-2</v>
      </c>
      <c r="Z70" s="26">
        <v>9.9757999999999999E-2</v>
      </c>
      <c r="AA70" s="15">
        <v>9.8211000000000007E-2</v>
      </c>
      <c r="AB70" s="15">
        <v>9.9757999999999999E-2</v>
      </c>
      <c r="AC70" s="15"/>
      <c r="AE70" s="15"/>
      <c r="AF70" s="15">
        <v>0.10606</v>
      </c>
      <c r="AG70" s="15">
        <v>0.10323</v>
      </c>
      <c r="AH70" s="15">
        <v>0.10606</v>
      </c>
      <c r="AI70" s="15">
        <v>0.10323</v>
      </c>
      <c r="AJ70" s="15"/>
      <c r="AK70" s="15"/>
      <c r="AL70" s="15"/>
      <c r="AM70" s="15">
        <v>0.10606</v>
      </c>
      <c r="AN70" s="15">
        <v>0.10323</v>
      </c>
      <c r="AO70" s="15">
        <v>0.10606</v>
      </c>
      <c r="AP70" s="15">
        <v>0.10606</v>
      </c>
      <c r="AR70" s="15"/>
      <c r="AS70" s="15"/>
      <c r="AT70" s="15"/>
      <c r="AU70" s="15"/>
      <c r="AV70" s="15"/>
      <c r="AW70" s="15"/>
      <c r="AX70" s="15"/>
      <c r="AY70" s="15"/>
      <c r="AZ70" s="15"/>
      <c r="BA70" s="15"/>
      <c r="BB70" s="15"/>
    </row>
    <row r="71" spans="1:54">
      <c r="A71" s="7">
        <v>32</v>
      </c>
      <c r="B71" s="8" t="s">
        <v>155</v>
      </c>
      <c r="C71" s="8" t="s">
        <v>156</v>
      </c>
      <c r="D71" s="8" t="s">
        <v>157</v>
      </c>
      <c r="E71" s="15">
        <v>4.7926000000000003E-2</v>
      </c>
      <c r="F71" s="26">
        <v>4.675E-2</v>
      </c>
      <c r="G71" s="15">
        <v>4.7926000000000003E-2</v>
      </c>
      <c r="H71" s="15">
        <v>4.675E-2</v>
      </c>
      <c r="I71" s="15"/>
      <c r="J71" s="15"/>
      <c r="K71" s="15">
        <v>0.77761999999999998</v>
      </c>
      <c r="L71" s="15">
        <v>0.77761999999999998</v>
      </c>
      <c r="M71" s="15"/>
      <c r="N71" s="15"/>
      <c r="O71" s="15">
        <v>0.96477999999999997</v>
      </c>
      <c r="P71" s="12">
        <v>0.96477999999999997</v>
      </c>
      <c r="S71" s="12">
        <v>0.96914999999999996</v>
      </c>
      <c r="T71" s="12">
        <v>0.96914999999999996</v>
      </c>
      <c r="U71" s="12"/>
      <c r="W71" s="12">
        <v>0.96914999999999996</v>
      </c>
      <c r="Y71" s="15">
        <v>6.8225999999999995E-2</v>
      </c>
      <c r="Z71" s="26">
        <v>6.2612000000000001E-2</v>
      </c>
      <c r="AA71" s="15">
        <v>6.8225999999999995E-2</v>
      </c>
      <c r="AB71" s="15">
        <v>6.2612000000000001E-2</v>
      </c>
      <c r="AC71" s="15"/>
      <c r="AE71" s="15"/>
      <c r="AF71" s="15">
        <v>5.8740000000000001E-2</v>
      </c>
      <c r="AG71" s="15">
        <v>4.7310999999999999E-2</v>
      </c>
      <c r="AH71" s="15">
        <v>5.8740000000000001E-2</v>
      </c>
      <c r="AI71" s="15">
        <v>4.7310999999999999E-2</v>
      </c>
      <c r="AJ71" s="15"/>
      <c r="AK71" s="15"/>
      <c r="AL71" s="15"/>
      <c r="AM71" s="15">
        <v>5.8740000000000001E-2</v>
      </c>
      <c r="AN71" s="15">
        <v>4.7310999999999999E-2</v>
      </c>
      <c r="AO71" s="15">
        <v>5.8740000000000001E-2</v>
      </c>
      <c r="AP71" s="15">
        <v>5.8740000000000001E-2</v>
      </c>
      <c r="AR71" s="15"/>
      <c r="AS71" s="15"/>
      <c r="AT71" s="15"/>
      <c r="AU71" s="15"/>
      <c r="AV71" s="15"/>
      <c r="AW71" s="15"/>
      <c r="AX71" s="15"/>
      <c r="AY71" s="15"/>
      <c r="AZ71" s="15"/>
      <c r="BA71" s="15"/>
      <c r="BB71" s="15"/>
    </row>
    <row r="72" spans="1:54">
      <c r="A72" s="5">
        <v>33</v>
      </c>
      <c r="B72" s="6" t="s">
        <v>155</v>
      </c>
      <c r="C72" s="6" t="s">
        <v>158</v>
      </c>
      <c r="D72" s="6" t="s">
        <v>159</v>
      </c>
      <c r="E72" s="15">
        <v>0.23047000000000001</v>
      </c>
      <c r="F72" s="26">
        <v>0.22283</v>
      </c>
      <c r="G72" s="15">
        <v>0.23047000000000001</v>
      </c>
      <c r="H72" s="15">
        <v>0.22283</v>
      </c>
      <c r="I72" s="15"/>
      <c r="J72" s="15"/>
      <c r="K72" s="15">
        <v>0.37579000000000001</v>
      </c>
      <c r="L72" s="15">
        <v>0.37579000000000001</v>
      </c>
      <c r="M72" s="15"/>
      <c r="N72" s="15"/>
      <c r="O72" s="15">
        <v>0.64459999999999995</v>
      </c>
      <c r="P72" s="12">
        <v>0.64459999999999995</v>
      </c>
      <c r="S72" s="12">
        <v>0.75221000000000005</v>
      </c>
      <c r="T72" s="12">
        <v>0.75221000000000005</v>
      </c>
      <c r="U72" s="12"/>
      <c r="W72" s="12">
        <v>0.75221000000000005</v>
      </c>
      <c r="Y72" s="15">
        <v>2.1555000000000001E-2</v>
      </c>
      <c r="Z72" s="26">
        <v>7.4365000000000001E-2</v>
      </c>
      <c r="AA72" s="15">
        <v>2.1555000000000001E-2</v>
      </c>
      <c r="AB72" s="15">
        <v>7.4365000000000001E-2</v>
      </c>
      <c r="AC72" s="15"/>
      <c r="AE72" s="15"/>
      <c r="AF72" s="15">
        <v>0.23929</v>
      </c>
      <c r="AG72" s="15">
        <v>0.80445999999999995</v>
      </c>
      <c r="AH72" s="15">
        <v>0.23929</v>
      </c>
      <c r="AI72" s="15">
        <v>0.80445999999999995</v>
      </c>
      <c r="AJ72" s="15"/>
      <c r="AK72" s="15"/>
      <c r="AL72" s="15"/>
      <c r="AM72" s="15">
        <v>0.23929</v>
      </c>
      <c r="AN72" s="15">
        <v>0.80445999999999995</v>
      </c>
      <c r="AO72" s="15">
        <v>0.23929</v>
      </c>
      <c r="AP72" s="15">
        <v>0.23929</v>
      </c>
      <c r="AR72" s="15"/>
      <c r="AS72" s="15"/>
      <c r="AT72" s="15"/>
      <c r="AU72" s="15"/>
      <c r="AV72" s="15"/>
      <c r="AW72" s="15"/>
      <c r="AX72" s="15"/>
      <c r="AY72" s="15"/>
      <c r="AZ72" s="15"/>
      <c r="BA72" s="15"/>
      <c r="BB72" s="15"/>
    </row>
    <row r="73" spans="1:54">
      <c r="A73" s="7">
        <v>34</v>
      </c>
      <c r="B73" s="8" t="s">
        <v>155</v>
      </c>
      <c r="C73" s="8" t="s">
        <v>160</v>
      </c>
      <c r="D73" s="8" t="s">
        <v>161</v>
      </c>
      <c r="E73" s="15">
        <v>6.2958999999999997E-4</v>
      </c>
      <c r="F73" s="26">
        <v>6.4283999999999999E-4</v>
      </c>
      <c r="G73" s="15">
        <v>6.2958999999999997E-4</v>
      </c>
      <c r="H73" s="15">
        <v>6.4283999999999999E-4</v>
      </c>
      <c r="I73" s="15"/>
      <c r="J73" s="15"/>
      <c r="K73" s="15">
        <v>0.90452999999999995</v>
      </c>
      <c r="L73" s="15">
        <v>0.90452999999999995</v>
      </c>
      <c r="M73" s="15"/>
      <c r="N73" s="15"/>
      <c r="O73" s="15">
        <v>0.84782999999999997</v>
      </c>
      <c r="P73" s="12">
        <v>0.84782999999999997</v>
      </c>
      <c r="S73" s="12">
        <v>0.56223000000000001</v>
      </c>
      <c r="T73" s="12">
        <v>0.56223000000000001</v>
      </c>
      <c r="U73" s="12"/>
      <c r="W73" s="12">
        <v>0.56223000000000001</v>
      </c>
      <c r="Y73" s="15">
        <v>5.4654999999999999E-3</v>
      </c>
      <c r="Z73" s="26">
        <v>1.6911999999999999E-3</v>
      </c>
      <c r="AA73" s="15">
        <v>5.4654999999999999E-3</v>
      </c>
      <c r="AB73" s="15">
        <v>1.6911999999999999E-3</v>
      </c>
      <c r="AC73" s="15"/>
      <c r="AE73" s="15"/>
      <c r="AF73" s="15">
        <v>9.7451000000000005E-4</v>
      </c>
      <c r="AG73" s="15">
        <v>1.0024999999999999E-3</v>
      </c>
      <c r="AH73" s="15">
        <v>9.7451000000000005E-4</v>
      </c>
      <c r="AI73" s="15">
        <v>1.0024999999999999E-3</v>
      </c>
      <c r="AJ73" s="15"/>
      <c r="AK73" s="15"/>
      <c r="AL73" s="15"/>
      <c r="AM73" s="15">
        <v>9.7451000000000005E-4</v>
      </c>
      <c r="AN73" s="15">
        <v>1.0024999999999999E-3</v>
      </c>
      <c r="AO73" s="15">
        <v>9.7451000000000005E-4</v>
      </c>
      <c r="AP73" s="15">
        <v>9.7451000000000005E-4</v>
      </c>
      <c r="AR73" s="15"/>
      <c r="AS73" s="15"/>
      <c r="AT73" s="15"/>
      <c r="AU73" s="15"/>
      <c r="AV73" s="15"/>
      <c r="AW73" s="15"/>
      <c r="AX73" s="15"/>
      <c r="AY73" s="15"/>
      <c r="AZ73" s="15"/>
      <c r="BA73" s="15"/>
      <c r="BB73" s="15"/>
    </row>
    <row r="74" spans="1:54">
      <c r="A74" s="5">
        <v>35</v>
      </c>
      <c r="B74" s="6" t="s">
        <v>155</v>
      </c>
      <c r="C74" s="6" t="s">
        <v>162</v>
      </c>
      <c r="D74" s="6" t="s">
        <v>163</v>
      </c>
      <c r="E74" s="15">
        <v>2.8111E-4</v>
      </c>
      <c r="F74" s="26">
        <v>2.7725999999999998E-4</v>
      </c>
      <c r="G74" s="15">
        <v>2.8111E-4</v>
      </c>
      <c r="H74" s="15">
        <v>2.7725999999999998E-4</v>
      </c>
      <c r="I74" s="15"/>
      <c r="J74" s="15"/>
      <c r="K74" s="15">
        <v>0.75172000000000005</v>
      </c>
      <c r="L74" s="15">
        <v>0.75172000000000005</v>
      </c>
      <c r="M74" s="15"/>
      <c r="N74" s="15"/>
      <c r="O74" s="15">
        <v>0.64388000000000001</v>
      </c>
      <c r="P74" s="12">
        <v>0.64388000000000001</v>
      </c>
      <c r="S74" s="12">
        <v>0.84821999999999997</v>
      </c>
      <c r="T74" s="12">
        <v>0.84821999999999997</v>
      </c>
      <c r="U74" s="12"/>
      <c r="W74" s="12">
        <v>0.84821999999999997</v>
      </c>
      <c r="Y74" s="15">
        <v>2.3088999999999998E-2</v>
      </c>
      <c r="Z74" s="26">
        <v>1.4149E-3</v>
      </c>
      <c r="AA74" s="15">
        <v>2.3088999999999998E-2</v>
      </c>
      <c r="AB74" s="15">
        <v>1.4149E-3</v>
      </c>
      <c r="AC74" s="15"/>
      <c r="AE74" s="15"/>
      <c r="AF74" s="15">
        <v>1.1674999999999999E-3</v>
      </c>
      <c r="AG74" s="15">
        <v>7.5718999999999998E-5</v>
      </c>
      <c r="AH74" s="15">
        <v>1.1674999999999999E-3</v>
      </c>
      <c r="AI74" s="15">
        <v>7.5718999999999998E-5</v>
      </c>
      <c r="AJ74" s="15"/>
      <c r="AK74" s="15"/>
      <c r="AL74" s="15"/>
      <c r="AM74" s="15">
        <v>1.1674999999999999E-3</v>
      </c>
      <c r="AN74" s="15">
        <v>7.5718999999999998E-5</v>
      </c>
      <c r="AO74" s="15">
        <v>1.1674999999999999E-3</v>
      </c>
      <c r="AP74" s="15">
        <v>1.1674999999999999E-3</v>
      </c>
      <c r="AR74" s="15"/>
      <c r="AS74" s="15"/>
      <c r="AT74" s="15"/>
      <c r="AU74" s="15"/>
      <c r="AV74" s="15"/>
      <c r="AW74" s="15"/>
      <c r="AX74" s="15"/>
      <c r="AY74" s="15"/>
      <c r="AZ74" s="15"/>
      <c r="BA74" s="15"/>
      <c r="BB74" s="15"/>
    </row>
    <row r="75" spans="1:54">
      <c r="A75" s="7">
        <v>36</v>
      </c>
      <c r="B75" s="8" t="s">
        <v>155</v>
      </c>
      <c r="C75" s="8" t="s">
        <v>164</v>
      </c>
      <c r="D75" s="8" t="s">
        <v>165</v>
      </c>
      <c r="E75" s="15">
        <v>7.3777999999999996E-2</v>
      </c>
      <c r="F75" s="26">
        <v>7.2031999999999999E-2</v>
      </c>
      <c r="G75" s="15">
        <v>7.3777999999999996E-2</v>
      </c>
      <c r="H75" s="15">
        <v>7.2031999999999999E-2</v>
      </c>
      <c r="I75" s="15"/>
      <c r="J75" s="15"/>
      <c r="K75" s="15">
        <v>0.69594999999999996</v>
      </c>
      <c r="L75" s="15">
        <v>0.69594999999999996</v>
      </c>
      <c r="M75" s="15"/>
      <c r="N75" s="15"/>
      <c r="O75" s="15">
        <v>0.91368000000000005</v>
      </c>
      <c r="P75" s="12">
        <v>0.91368000000000005</v>
      </c>
      <c r="S75" s="12">
        <v>0.93074999999999997</v>
      </c>
      <c r="T75" s="12">
        <v>0.93074999999999997</v>
      </c>
      <c r="U75" s="12"/>
      <c r="W75" s="12">
        <v>0.93074999999999997</v>
      </c>
      <c r="Y75" s="15">
        <v>2.8402E-2</v>
      </c>
      <c r="Z75" s="26">
        <v>2.9319999999999999E-2</v>
      </c>
      <c r="AA75" s="15">
        <v>2.8402E-2</v>
      </c>
      <c r="AB75" s="15">
        <v>2.9319999999999999E-2</v>
      </c>
      <c r="AC75" s="15"/>
      <c r="AE75" s="15"/>
      <c r="AF75" s="15">
        <v>3.5032000000000001E-2</v>
      </c>
      <c r="AG75" s="15">
        <v>3.1453000000000002E-2</v>
      </c>
      <c r="AH75" s="15">
        <v>3.5032000000000001E-2</v>
      </c>
      <c r="AI75" s="15">
        <v>3.1453000000000002E-2</v>
      </c>
      <c r="AJ75" s="15"/>
      <c r="AK75" s="15"/>
      <c r="AL75" s="15"/>
      <c r="AM75" s="15">
        <v>3.5032000000000001E-2</v>
      </c>
      <c r="AN75" s="15">
        <v>3.1453000000000002E-2</v>
      </c>
      <c r="AO75" s="15">
        <v>3.5032000000000001E-2</v>
      </c>
      <c r="AP75" s="15">
        <v>3.5032000000000001E-2</v>
      </c>
      <c r="AR75" s="15"/>
      <c r="AS75" s="15"/>
      <c r="AT75" s="15"/>
      <c r="AU75" s="15"/>
      <c r="AV75" s="15"/>
      <c r="AW75" s="15"/>
      <c r="AX75" s="15"/>
      <c r="AY75" s="15"/>
      <c r="AZ75" s="15"/>
      <c r="BA75" s="15"/>
      <c r="BB75" s="15"/>
    </row>
    <row r="76" spans="1:54">
      <c r="A76" s="5">
        <v>37</v>
      </c>
      <c r="B76" s="6" t="s">
        <v>155</v>
      </c>
      <c r="C76" s="6" t="s">
        <v>166</v>
      </c>
      <c r="D76" s="6" t="s">
        <v>167</v>
      </c>
      <c r="E76" s="15">
        <v>2.4392E-2</v>
      </c>
      <c r="F76" s="26">
        <v>2.4136000000000001E-2</v>
      </c>
      <c r="G76" s="15">
        <v>2.4392E-2</v>
      </c>
      <c r="H76" s="15">
        <v>2.4136000000000001E-2</v>
      </c>
      <c r="I76" s="15"/>
      <c r="J76" s="15"/>
      <c r="K76" s="15">
        <v>0.65561999999999998</v>
      </c>
      <c r="L76" s="15">
        <v>0.65561999999999998</v>
      </c>
      <c r="M76" s="15"/>
      <c r="N76" s="15"/>
      <c r="O76" s="15">
        <v>0.68832000000000004</v>
      </c>
      <c r="P76" s="12">
        <v>0.68832000000000004</v>
      </c>
      <c r="S76" s="12">
        <v>0.66793000000000002</v>
      </c>
      <c r="T76" s="12">
        <v>0.66793000000000002</v>
      </c>
      <c r="U76" s="12"/>
      <c r="W76" s="12">
        <v>0.66793000000000002</v>
      </c>
      <c r="Y76" s="15">
        <v>0.40225</v>
      </c>
      <c r="Z76" s="26">
        <v>0.31755</v>
      </c>
      <c r="AA76" s="15">
        <v>0.40225</v>
      </c>
      <c r="AB76" s="15">
        <v>0.31755</v>
      </c>
      <c r="AC76" s="15"/>
      <c r="AE76" s="15"/>
      <c r="AF76" s="15">
        <v>0.29432999999999998</v>
      </c>
      <c r="AG76" s="15">
        <v>0.15678</v>
      </c>
      <c r="AH76" s="15">
        <v>0.29432999999999998</v>
      </c>
      <c r="AI76" s="15">
        <v>0.15678</v>
      </c>
      <c r="AJ76" s="15"/>
      <c r="AK76" s="15"/>
      <c r="AL76" s="15"/>
      <c r="AM76" s="15">
        <v>0.29432999999999998</v>
      </c>
      <c r="AN76" s="15">
        <v>0.15678</v>
      </c>
      <c r="AO76" s="15">
        <v>0.29432999999999998</v>
      </c>
      <c r="AP76" s="15">
        <v>0.29432999999999998</v>
      </c>
      <c r="AR76" s="15"/>
      <c r="AS76" s="15"/>
      <c r="AT76" s="15"/>
      <c r="AU76" s="15"/>
      <c r="AV76" s="15"/>
      <c r="AW76" s="15"/>
      <c r="AX76" s="15"/>
      <c r="AY76" s="15"/>
      <c r="AZ76" s="15"/>
      <c r="BA76" s="15"/>
      <c r="BB76" s="15"/>
    </row>
    <row r="77" spans="1:54">
      <c r="A77" s="7">
        <v>38</v>
      </c>
      <c r="B77" s="8" t="s">
        <v>155</v>
      </c>
      <c r="C77" s="8" t="s">
        <v>168</v>
      </c>
      <c r="D77" s="8" t="s">
        <v>169</v>
      </c>
      <c r="E77" s="15">
        <v>6.5265000000000002E-3</v>
      </c>
      <c r="F77" s="26">
        <v>5.9458999999999996E-3</v>
      </c>
      <c r="G77" s="15">
        <v>6.5265000000000002E-3</v>
      </c>
      <c r="H77" s="15">
        <v>5.9458999999999996E-3</v>
      </c>
      <c r="I77" s="15"/>
      <c r="J77" s="15"/>
      <c r="K77" s="15">
        <v>0.83974000000000004</v>
      </c>
      <c r="L77" s="15">
        <v>0.83974000000000004</v>
      </c>
      <c r="M77" s="15"/>
      <c r="N77" s="15"/>
      <c r="O77" s="15">
        <v>0.78851000000000004</v>
      </c>
      <c r="P77" s="12">
        <v>0.78851000000000004</v>
      </c>
      <c r="S77" s="12">
        <v>0.79512000000000005</v>
      </c>
      <c r="T77" s="12">
        <v>0.79512000000000005</v>
      </c>
      <c r="U77" s="12"/>
      <c r="W77" s="12">
        <v>0.79512000000000005</v>
      </c>
      <c r="Y77" s="15">
        <v>0.32003999999999999</v>
      </c>
      <c r="Z77" s="26">
        <v>0.22431999999999999</v>
      </c>
      <c r="AA77" s="15">
        <v>0.32003999999999999</v>
      </c>
      <c r="AB77" s="15">
        <v>0.22431999999999999</v>
      </c>
      <c r="AC77" s="15"/>
      <c r="AE77" s="15"/>
      <c r="AF77" s="15">
        <v>0.14913999999999999</v>
      </c>
      <c r="AG77" s="15">
        <v>5.7804000000000001E-2</v>
      </c>
      <c r="AH77" s="15">
        <v>0.14913999999999999</v>
      </c>
      <c r="AI77" s="15">
        <v>5.7804000000000001E-2</v>
      </c>
      <c r="AJ77" s="15"/>
      <c r="AK77" s="15"/>
      <c r="AL77" s="15"/>
      <c r="AM77" s="15">
        <v>0.14913999999999999</v>
      </c>
      <c r="AN77" s="15">
        <v>5.7804000000000001E-2</v>
      </c>
      <c r="AO77" s="15">
        <v>0.14913999999999999</v>
      </c>
      <c r="AP77" s="15">
        <v>0.14913999999999999</v>
      </c>
      <c r="AR77" s="15"/>
      <c r="AS77" s="15"/>
      <c r="AT77" s="15"/>
      <c r="AU77" s="15"/>
      <c r="AV77" s="15"/>
      <c r="AW77" s="15"/>
      <c r="AX77" s="15"/>
      <c r="AY77" s="15"/>
      <c r="AZ77" s="15"/>
      <c r="BA77" s="15"/>
      <c r="BB77" s="15"/>
    </row>
    <row r="78" spans="1:54">
      <c r="A78" s="5">
        <v>39</v>
      </c>
      <c r="B78" s="6" t="s">
        <v>155</v>
      </c>
      <c r="C78" s="6" t="s">
        <v>170</v>
      </c>
      <c r="D78" s="6" t="s">
        <v>171</v>
      </c>
      <c r="E78" s="15">
        <v>0.18659000000000001</v>
      </c>
      <c r="F78" s="26">
        <v>0.19108</v>
      </c>
      <c r="G78" s="15">
        <v>0.18659000000000001</v>
      </c>
      <c r="H78" s="15">
        <v>0.19108</v>
      </c>
      <c r="I78" s="15"/>
      <c r="J78" s="15"/>
      <c r="K78" s="15">
        <v>0.73418000000000005</v>
      </c>
      <c r="L78" s="15">
        <v>0.73418000000000005</v>
      </c>
      <c r="M78" s="15"/>
      <c r="N78" s="15"/>
      <c r="O78" s="15">
        <v>0.92479999999999996</v>
      </c>
      <c r="P78" s="12">
        <v>0.92479999999999996</v>
      </c>
      <c r="S78" s="12">
        <v>0.95567000000000002</v>
      </c>
      <c r="T78" s="12">
        <v>0.95567000000000002</v>
      </c>
      <c r="U78" s="12"/>
      <c r="W78" s="12">
        <v>0.95567000000000002</v>
      </c>
      <c r="Y78" s="15">
        <v>9.3350000000000002E-2</v>
      </c>
      <c r="Z78" s="26">
        <v>9.9798999999999999E-2</v>
      </c>
      <c r="AA78" s="15">
        <v>9.3350000000000002E-2</v>
      </c>
      <c r="AB78" s="15">
        <v>9.9798999999999999E-2</v>
      </c>
      <c r="AC78" s="15"/>
      <c r="AE78" s="15"/>
      <c r="AF78" s="15">
        <v>0.11859</v>
      </c>
      <c r="AG78" s="15">
        <v>0.11259</v>
      </c>
      <c r="AH78" s="15">
        <v>0.11859</v>
      </c>
      <c r="AI78" s="15">
        <v>0.11259</v>
      </c>
      <c r="AJ78" s="15"/>
      <c r="AK78" s="15"/>
      <c r="AL78" s="15"/>
      <c r="AM78" s="15">
        <v>0.11859</v>
      </c>
      <c r="AN78" s="15">
        <v>0.11259</v>
      </c>
      <c r="AO78" s="15">
        <v>0.11859</v>
      </c>
      <c r="AP78" s="15">
        <v>0.11859</v>
      </c>
      <c r="AR78" s="15"/>
      <c r="AS78" s="15"/>
      <c r="AT78" s="15"/>
      <c r="AU78" s="15"/>
      <c r="AV78" s="15"/>
      <c r="AW78" s="15"/>
      <c r="AX78" s="15"/>
      <c r="AY78" s="15"/>
      <c r="AZ78" s="15"/>
      <c r="BA78" s="15"/>
      <c r="BB78" s="15"/>
    </row>
    <row r="79" spans="1:54">
      <c r="A79" s="7">
        <v>40</v>
      </c>
      <c r="B79" s="8" t="s">
        <v>155</v>
      </c>
      <c r="C79" s="8" t="s">
        <v>172</v>
      </c>
      <c r="D79" s="8" t="s">
        <v>173</v>
      </c>
      <c r="E79" s="15">
        <v>0.24353</v>
      </c>
      <c r="F79" s="26">
        <v>0.34004000000000001</v>
      </c>
      <c r="G79" s="15">
        <v>0.24353</v>
      </c>
      <c r="H79" s="15">
        <v>0.34004000000000001</v>
      </c>
      <c r="I79" s="15"/>
      <c r="J79" s="15"/>
      <c r="K79" s="15">
        <v>0.76090000000000002</v>
      </c>
      <c r="L79" s="15">
        <v>0.76090000000000002</v>
      </c>
      <c r="M79" s="15"/>
      <c r="N79" s="15"/>
      <c r="O79" s="15">
        <v>0.9042</v>
      </c>
      <c r="P79" s="12">
        <v>0.9042</v>
      </c>
      <c r="S79" s="12">
        <v>0.87939000000000001</v>
      </c>
      <c r="T79" s="12">
        <v>0.87939000000000001</v>
      </c>
      <c r="U79" s="12"/>
      <c r="W79" s="12">
        <v>0.87939000000000001</v>
      </c>
      <c r="Y79" s="15">
        <v>0.2137</v>
      </c>
      <c r="Z79" s="26">
        <v>0.23704</v>
      </c>
      <c r="AA79" s="15">
        <v>0.2137</v>
      </c>
      <c r="AB79" s="15">
        <v>0.23704</v>
      </c>
      <c r="AC79" s="15"/>
      <c r="AE79" s="15"/>
      <c r="AF79" s="15">
        <v>0.30234</v>
      </c>
      <c r="AG79" s="15">
        <v>0.26557999999999998</v>
      </c>
      <c r="AH79" s="15">
        <v>0.30234</v>
      </c>
      <c r="AI79" s="15">
        <v>0.26557999999999998</v>
      </c>
      <c r="AJ79" s="15"/>
      <c r="AK79" s="15"/>
      <c r="AL79" s="15"/>
      <c r="AM79" s="15">
        <v>0.30234</v>
      </c>
      <c r="AN79" s="15">
        <v>0.26557999999999998</v>
      </c>
      <c r="AO79" s="15">
        <v>0.30234</v>
      </c>
      <c r="AP79" s="15">
        <v>0.30234</v>
      </c>
      <c r="AR79" s="15"/>
      <c r="AS79" s="15"/>
      <c r="AT79" s="15"/>
      <c r="AU79" s="15"/>
      <c r="AV79" s="15"/>
      <c r="AW79" s="15"/>
      <c r="AX79" s="15"/>
      <c r="AY79" s="15"/>
      <c r="AZ79" s="15"/>
      <c r="BA79" s="15"/>
      <c r="BB79" s="15"/>
    </row>
    <row r="80" spans="1:54">
      <c r="A80" s="5">
        <v>41</v>
      </c>
      <c r="B80" s="6" t="s">
        <v>155</v>
      </c>
      <c r="C80" s="6" t="s">
        <v>174</v>
      </c>
      <c r="D80" s="6" t="s">
        <v>175</v>
      </c>
      <c r="E80" s="15">
        <v>1.8391E-3</v>
      </c>
      <c r="F80" s="26">
        <v>2.8295E-3</v>
      </c>
      <c r="G80" s="15">
        <v>1.8391E-3</v>
      </c>
      <c r="H80" s="15">
        <v>2.8295E-3</v>
      </c>
      <c r="I80" s="15"/>
      <c r="J80" s="15"/>
      <c r="K80" s="15">
        <v>0.49718000000000001</v>
      </c>
      <c r="L80" s="15">
        <v>0.49718000000000001</v>
      </c>
      <c r="M80" s="15"/>
      <c r="N80" s="15"/>
      <c r="O80" s="15">
        <v>0.59670999999999996</v>
      </c>
      <c r="P80" s="12">
        <v>0.59670999999999996</v>
      </c>
      <c r="S80" s="12">
        <v>0.80991000000000002</v>
      </c>
      <c r="T80" s="12">
        <v>0.80991000000000002</v>
      </c>
      <c r="U80" s="12"/>
      <c r="W80" s="12">
        <v>0.80991000000000002</v>
      </c>
      <c r="Y80" s="15">
        <v>0.56706000000000001</v>
      </c>
      <c r="Z80" s="26">
        <v>0.13835</v>
      </c>
      <c r="AA80" s="15">
        <v>0.56706000000000001</v>
      </c>
      <c r="AB80" s="15">
        <v>0.13835</v>
      </c>
      <c r="AC80" s="15"/>
      <c r="AE80" s="15"/>
      <c r="AF80" s="15">
        <v>1.6393999999999999E-2</v>
      </c>
      <c r="AG80" s="15">
        <v>1.6851000000000001E-2</v>
      </c>
      <c r="AH80" s="15">
        <v>1.6393999999999999E-2</v>
      </c>
      <c r="AI80" s="15">
        <v>1.6851000000000001E-2</v>
      </c>
      <c r="AJ80" s="15"/>
      <c r="AK80" s="15"/>
      <c r="AL80" s="15"/>
      <c r="AM80" s="15">
        <v>1.6393999999999999E-2</v>
      </c>
      <c r="AN80" s="15">
        <v>1.6851000000000001E-2</v>
      </c>
      <c r="AO80" s="15">
        <v>1.6393999999999999E-2</v>
      </c>
      <c r="AP80" s="15">
        <v>1.6393999999999999E-2</v>
      </c>
      <c r="AR80" s="15"/>
      <c r="AS80" s="15"/>
      <c r="AT80" s="15"/>
      <c r="AU80" s="15"/>
      <c r="AV80" s="15"/>
      <c r="AW80" s="15"/>
      <c r="AX80" s="15"/>
      <c r="AY80" s="15"/>
      <c r="AZ80" s="15"/>
      <c r="BA80" s="15"/>
      <c r="BB80" s="15"/>
    </row>
    <row r="81" spans="1:54">
      <c r="A81" s="7">
        <v>42</v>
      </c>
      <c r="B81" s="8" t="s">
        <v>155</v>
      </c>
      <c r="C81" s="8" t="s">
        <v>176</v>
      </c>
      <c r="D81" s="8" t="s">
        <v>177</v>
      </c>
      <c r="E81" s="15">
        <v>0.57084999999999997</v>
      </c>
      <c r="F81" s="26">
        <v>0.39604</v>
      </c>
      <c r="G81" s="15">
        <v>0.57084999999999997</v>
      </c>
      <c r="H81" s="15">
        <v>0.39604</v>
      </c>
      <c r="I81" s="15"/>
      <c r="J81" s="15"/>
      <c r="K81" s="15">
        <v>0.34548000000000001</v>
      </c>
      <c r="L81" s="15">
        <v>0.34548000000000001</v>
      </c>
      <c r="M81" s="15"/>
      <c r="N81" s="15"/>
      <c r="O81" s="15">
        <v>0.51583000000000001</v>
      </c>
      <c r="P81" s="12">
        <v>0.51583000000000001</v>
      </c>
      <c r="S81" s="12">
        <v>0.54427000000000003</v>
      </c>
      <c r="T81" s="12">
        <v>0.54427000000000003</v>
      </c>
      <c r="U81" s="12"/>
      <c r="W81" s="12">
        <v>0.54427000000000003</v>
      </c>
      <c r="Y81" s="15">
        <v>0.23830999999999999</v>
      </c>
      <c r="Z81" s="26">
        <v>0.37485000000000002</v>
      </c>
      <c r="AA81" s="15">
        <v>0.23830999999999999</v>
      </c>
      <c r="AB81" s="15">
        <v>0.37485000000000002</v>
      </c>
      <c r="AC81" s="15"/>
      <c r="AE81" s="15"/>
      <c r="AF81" s="15">
        <v>0.54398999999999997</v>
      </c>
      <c r="AG81" s="15">
        <v>0.82706999999999997</v>
      </c>
      <c r="AH81" s="15">
        <v>0.54398999999999997</v>
      </c>
      <c r="AI81" s="15">
        <v>0.82706999999999997</v>
      </c>
      <c r="AJ81" s="15"/>
      <c r="AK81" s="15"/>
      <c r="AL81" s="15"/>
      <c r="AM81" s="15">
        <v>0.54398999999999997</v>
      </c>
      <c r="AN81" s="15">
        <v>0.82706999999999997</v>
      </c>
      <c r="AO81" s="15">
        <v>0.54398999999999997</v>
      </c>
      <c r="AP81" s="15">
        <v>0.54398999999999997</v>
      </c>
      <c r="AR81" s="15"/>
      <c r="AS81" s="15"/>
      <c r="AT81" s="15"/>
      <c r="AU81" s="15"/>
      <c r="AV81" s="15"/>
      <c r="AW81" s="15"/>
      <c r="AX81" s="15"/>
      <c r="AY81" s="15"/>
      <c r="AZ81" s="15"/>
      <c r="BA81" s="15"/>
      <c r="BB81" s="15"/>
    </row>
    <row r="82" spans="1:54">
      <c r="A82" s="5">
        <v>43</v>
      </c>
      <c r="B82" s="6" t="s">
        <v>155</v>
      </c>
      <c r="C82" s="6" t="s">
        <v>178</v>
      </c>
      <c r="D82" s="6" t="s">
        <v>179</v>
      </c>
      <c r="E82" s="15">
        <v>3.1171999999999998E-2</v>
      </c>
      <c r="F82" s="26">
        <v>3.0387999999999998E-2</v>
      </c>
      <c r="G82" s="15">
        <v>3.1171999999999998E-2</v>
      </c>
      <c r="H82" s="15">
        <v>3.0387999999999998E-2</v>
      </c>
      <c r="I82" s="15"/>
      <c r="J82" s="15"/>
      <c r="K82" s="15">
        <v>0.39950000000000002</v>
      </c>
      <c r="L82" s="15">
        <v>0.39950000000000002</v>
      </c>
      <c r="M82" s="15"/>
      <c r="N82" s="15"/>
      <c r="O82" s="15">
        <v>0.58435000000000004</v>
      </c>
      <c r="P82" s="12">
        <v>0.58435000000000004</v>
      </c>
      <c r="S82" s="12">
        <v>0.70038</v>
      </c>
      <c r="T82" s="12">
        <v>0.70038</v>
      </c>
      <c r="U82" s="12"/>
      <c r="W82" s="12">
        <v>0.70038</v>
      </c>
      <c r="Y82" s="15">
        <v>7.1621000000000004E-2</v>
      </c>
      <c r="Z82" s="26">
        <v>0.3135</v>
      </c>
      <c r="AA82" s="15">
        <v>7.1621000000000004E-2</v>
      </c>
      <c r="AB82" s="15">
        <v>0.3135</v>
      </c>
      <c r="AC82" s="15"/>
      <c r="AE82" s="15"/>
      <c r="AF82" s="15">
        <v>0.91246000000000005</v>
      </c>
      <c r="AG82" s="15">
        <v>0.55740999999999996</v>
      </c>
      <c r="AH82" s="15">
        <v>0.91246000000000005</v>
      </c>
      <c r="AI82" s="15">
        <v>0.55740999999999996</v>
      </c>
      <c r="AJ82" s="15"/>
      <c r="AK82" s="15"/>
      <c r="AL82" s="15"/>
      <c r="AM82" s="15">
        <v>0.91246000000000005</v>
      </c>
      <c r="AN82" s="15">
        <v>0.55740999999999996</v>
      </c>
      <c r="AO82" s="15">
        <v>0.91246000000000005</v>
      </c>
      <c r="AP82" s="15">
        <v>0.91246000000000005</v>
      </c>
      <c r="AR82" s="15"/>
      <c r="AS82" s="15"/>
      <c r="AT82" s="15"/>
      <c r="AU82" s="15"/>
      <c r="AV82" s="15"/>
      <c r="AW82" s="15"/>
      <c r="AX82" s="15"/>
      <c r="AY82" s="15"/>
      <c r="AZ82" s="15"/>
      <c r="BA82" s="15"/>
      <c r="BB82" s="15"/>
    </row>
    <row r="83" spans="1:54">
      <c r="A83" s="7">
        <v>44</v>
      </c>
      <c r="B83" s="8" t="s">
        <v>155</v>
      </c>
      <c r="C83" s="8" t="s">
        <v>180</v>
      </c>
      <c r="D83" s="8" t="s">
        <v>181</v>
      </c>
      <c r="E83" s="15">
        <v>3.8284999999999999E-3</v>
      </c>
      <c r="F83" s="26">
        <v>3.8514E-3</v>
      </c>
      <c r="G83" s="15">
        <v>3.8284999999999999E-3</v>
      </c>
      <c r="H83" s="15">
        <v>3.8514E-3</v>
      </c>
      <c r="I83" s="15"/>
      <c r="J83" s="15"/>
      <c r="K83" s="15">
        <v>0.43134</v>
      </c>
      <c r="L83" s="15">
        <v>0.43134</v>
      </c>
      <c r="M83" s="15"/>
      <c r="N83" s="15"/>
      <c r="O83" s="15">
        <v>0.58472999999999997</v>
      </c>
      <c r="P83" s="12">
        <v>0.58472999999999997</v>
      </c>
      <c r="S83" s="12">
        <v>0.78166000000000002</v>
      </c>
      <c r="T83" s="12">
        <v>0.78166000000000002</v>
      </c>
      <c r="U83" s="12"/>
      <c r="W83" s="12">
        <v>0.78166000000000002</v>
      </c>
      <c r="Y83" s="15">
        <v>0.58135999999999999</v>
      </c>
      <c r="Z83" s="26">
        <v>0.60692999999999997</v>
      </c>
      <c r="AA83" s="15">
        <v>0.58135999999999999</v>
      </c>
      <c r="AB83" s="15">
        <v>0.60692999999999997</v>
      </c>
      <c r="AC83" s="15"/>
      <c r="AE83" s="15"/>
      <c r="AF83" s="15">
        <v>0.12416000000000001</v>
      </c>
      <c r="AG83" s="15">
        <v>6.6030000000000005E-2</v>
      </c>
      <c r="AH83" s="15">
        <v>0.12416000000000001</v>
      </c>
      <c r="AI83" s="15">
        <v>6.6030000000000005E-2</v>
      </c>
      <c r="AJ83" s="15"/>
      <c r="AK83" s="15"/>
      <c r="AL83" s="15"/>
      <c r="AM83" s="15">
        <v>0.12416000000000001</v>
      </c>
      <c r="AN83" s="15">
        <v>6.6030000000000005E-2</v>
      </c>
      <c r="AO83" s="15">
        <v>0.12416000000000001</v>
      </c>
      <c r="AP83" s="15">
        <v>0.12416000000000001</v>
      </c>
      <c r="AR83" s="15"/>
      <c r="AS83" s="15"/>
      <c r="AT83" s="15"/>
      <c r="AU83" s="15"/>
      <c r="AV83" s="15"/>
      <c r="AW83" s="15"/>
      <c r="AX83" s="15"/>
      <c r="AY83" s="15"/>
      <c r="AZ83" s="15"/>
      <c r="BA83" s="15"/>
      <c r="BB83" s="15"/>
    </row>
    <row r="84" spans="1:54">
      <c r="A84" s="5">
        <v>45</v>
      </c>
      <c r="B84" s="6" t="s">
        <v>155</v>
      </c>
      <c r="C84" s="6" t="s">
        <v>182</v>
      </c>
      <c r="D84" s="6" t="s">
        <v>183</v>
      </c>
      <c r="E84" s="15">
        <v>2.2676000000000002E-2</v>
      </c>
      <c r="F84" s="26">
        <v>2.2442E-2</v>
      </c>
      <c r="G84" s="15">
        <v>2.2676000000000002E-2</v>
      </c>
      <c r="H84" s="15">
        <v>2.2442E-2</v>
      </c>
      <c r="I84" s="15"/>
      <c r="J84" s="15"/>
      <c r="K84" s="15">
        <v>0.45458999999999999</v>
      </c>
      <c r="L84" s="15">
        <v>0.45458999999999999</v>
      </c>
      <c r="M84" s="15"/>
      <c r="N84" s="15"/>
      <c r="O84" s="15">
        <v>0.61182999999999998</v>
      </c>
      <c r="P84" s="12">
        <v>0.61182999999999998</v>
      </c>
      <c r="S84" s="12">
        <v>0.73426000000000002</v>
      </c>
      <c r="T84" s="12">
        <v>0.73426000000000002</v>
      </c>
      <c r="U84" s="12"/>
      <c r="W84" s="12">
        <v>0.73426000000000002</v>
      </c>
      <c r="Y84" s="15">
        <v>0.27172000000000002</v>
      </c>
      <c r="Z84" s="26">
        <v>0.70416999999999996</v>
      </c>
      <c r="AA84" s="15">
        <v>0.27172000000000002</v>
      </c>
      <c r="AB84" s="15">
        <v>0.70416999999999996</v>
      </c>
      <c r="AC84" s="15"/>
      <c r="AE84" s="15"/>
      <c r="AF84" s="15">
        <v>0.66110000000000002</v>
      </c>
      <c r="AG84" s="15">
        <v>0.36237999999999998</v>
      </c>
      <c r="AH84" s="15">
        <v>0.66110000000000002</v>
      </c>
      <c r="AI84" s="15">
        <v>0.36237999999999998</v>
      </c>
      <c r="AJ84" s="15"/>
      <c r="AK84" s="15"/>
      <c r="AL84" s="15"/>
      <c r="AM84" s="15">
        <v>0.66110000000000002</v>
      </c>
      <c r="AN84" s="15">
        <v>0.36237999999999998</v>
      </c>
      <c r="AO84" s="15">
        <v>0.66110000000000002</v>
      </c>
      <c r="AP84" s="15">
        <v>0.66110000000000002</v>
      </c>
      <c r="AR84" s="15"/>
      <c r="AS84" s="15"/>
      <c r="AT84" s="15"/>
      <c r="AU84" s="15"/>
      <c r="AV84" s="15"/>
      <c r="AW84" s="15"/>
      <c r="AX84" s="15"/>
      <c r="AY84" s="15"/>
      <c r="AZ84" s="15"/>
      <c r="BA84" s="15"/>
      <c r="BB84" s="15"/>
    </row>
    <row r="85" spans="1:54">
      <c r="A85" s="7">
        <v>46</v>
      </c>
      <c r="B85" s="8" t="s">
        <v>155</v>
      </c>
      <c r="C85" s="8" t="s">
        <v>184</v>
      </c>
      <c r="D85" s="8" t="s">
        <v>185</v>
      </c>
      <c r="E85" s="15">
        <v>9.3345000000000008E-3</v>
      </c>
      <c r="F85" s="26">
        <v>8.6019000000000009E-3</v>
      </c>
      <c r="G85" s="15">
        <v>9.3345000000000008E-3</v>
      </c>
      <c r="H85" s="15">
        <v>8.6019000000000009E-3</v>
      </c>
      <c r="I85" s="15"/>
      <c r="J85" s="15"/>
      <c r="K85" s="15">
        <v>0.35424</v>
      </c>
      <c r="L85" s="15">
        <v>0.35424</v>
      </c>
      <c r="M85" s="15"/>
      <c r="N85" s="15"/>
      <c r="O85" s="15">
        <v>0.39901999999999999</v>
      </c>
      <c r="P85" s="12">
        <v>0.39901999999999999</v>
      </c>
      <c r="S85" s="12">
        <v>0.47116999999999998</v>
      </c>
      <c r="T85" s="12">
        <v>0.47116999999999998</v>
      </c>
      <c r="U85" s="12"/>
      <c r="W85" s="12">
        <v>0.47116999999999998</v>
      </c>
      <c r="Y85" s="15">
        <v>0.23424</v>
      </c>
      <c r="Z85" s="26">
        <v>0.52342</v>
      </c>
      <c r="AA85" s="15">
        <v>0.23424</v>
      </c>
      <c r="AB85" s="15">
        <v>0.52342</v>
      </c>
      <c r="AC85" s="15"/>
      <c r="AE85" s="15"/>
      <c r="AF85" s="15">
        <v>0.97501000000000004</v>
      </c>
      <c r="AG85" s="15">
        <v>0.36986000000000002</v>
      </c>
      <c r="AH85" s="15">
        <v>0.97501000000000004</v>
      </c>
      <c r="AI85" s="15">
        <v>0.36986000000000002</v>
      </c>
      <c r="AJ85" s="15"/>
      <c r="AK85" s="15"/>
      <c r="AL85" s="15"/>
      <c r="AM85" s="15">
        <v>0.97501000000000004</v>
      </c>
      <c r="AN85" s="15">
        <v>0.36986000000000002</v>
      </c>
      <c r="AO85" s="15">
        <v>0.97501000000000004</v>
      </c>
      <c r="AP85" s="15">
        <v>0.97501000000000004</v>
      </c>
      <c r="AR85" s="15"/>
      <c r="AS85" s="15"/>
      <c r="AT85" s="15"/>
      <c r="AU85" s="15"/>
      <c r="AV85" s="15"/>
      <c r="AW85" s="15"/>
      <c r="AX85" s="15"/>
      <c r="AY85" s="15"/>
      <c r="AZ85" s="15"/>
      <c r="BA85" s="15"/>
      <c r="BB85" s="15"/>
    </row>
    <row r="86" spans="1:54">
      <c r="A86" s="5">
        <v>47</v>
      </c>
      <c r="B86" s="6" t="s">
        <v>155</v>
      </c>
      <c r="C86" s="6" t="s">
        <v>186</v>
      </c>
      <c r="D86" s="6" t="s">
        <v>187</v>
      </c>
      <c r="E86" s="15">
        <v>3.4574999999999997E-4</v>
      </c>
      <c r="F86" s="26">
        <v>5.8666999999999996E-4</v>
      </c>
      <c r="G86" s="15">
        <v>3.4574999999999997E-4</v>
      </c>
      <c r="H86" s="15">
        <v>5.8666999999999996E-4</v>
      </c>
      <c r="I86" s="15"/>
      <c r="J86" s="15"/>
      <c r="K86" s="15">
        <v>0.52139000000000002</v>
      </c>
      <c r="L86" s="15">
        <v>0.52139000000000002</v>
      </c>
      <c r="M86" s="15"/>
      <c r="N86" s="15"/>
      <c r="O86" s="15">
        <v>0.47122999999999998</v>
      </c>
      <c r="P86" s="12">
        <v>0.47122999999999998</v>
      </c>
      <c r="S86" s="12">
        <v>0.73589000000000004</v>
      </c>
      <c r="T86" s="12">
        <v>0.73589000000000004</v>
      </c>
      <c r="U86" s="12"/>
      <c r="W86" s="12">
        <v>0.73589000000000004</v>
      </c>
      <c r="Y86" s="15">
        <v>0.12827</v>
      </c>
      <c r="Z86" s="26">
        <v>1.7298000000000001E-2</v>
      </c>
      <c r="AA86" s="15">
        <v>0.12827</v>
      </c>
      <c r="AB86" s="15">
        <v>1.7298000000000001E-2</v>
      </c>
      <c r="AC86" s="15"/>
      <c r="AE86" s="15"/>
      <c r="AF86" s="15">
        <v>1.5858000000000001E-3</v>
      </c>
      <c r="AG86" s="15">
        <v>1.5493E-3</v>
      </c>
      <c r="AH86" s="15">
        <v>1.5858000000000001E-3</v>
      </c>
      <c r="AI86" s="15">
        <v>1.5493E-3</v>
      </c>
      <c r="AJ86" s="15"/>
      <c r="AK86" s="15"/>
      <c r="AL86" s="15"/>
      <c r="AM86" s="15">
        <v>1.5858000000000001E-3</v>
      </c>
      <c r="AN86" s="15">
        <v>1.5493E-3</v>
      </c>
      <c r="AO86" s="15">
        <v>1.5858000000000001E-3</v>
      </c>
      <c r="AP86" s="15">
        <v>1.5858000000000001E-3</v>
      </c>
      <c r="AR86" s="15"/>
      <c r="AS86" s="15"/>
      <c r="AT86" s="15"/>
      <c r="AU86" s="15"/>
      <c r="AV86" s="15"/>
      <c r="AW86" s="15"/>
      <c r="AX86" s="15"/>
      <c r="AY86" s="15"/>
      <c r="AZ86" s="15"/>
      <c r="BA86" s="15"/>
      <c r="BB86" s="15"/>
    </row>
    <row r="87" spans="1:54">
      <c r="A87" s="7">
        <v>48</v>
      </c>
      <c r="B87" s="8" t="s">
        <v>155</v>
      </c>
      <c r="C87" s="8" t="s">
        <v>188</v>
      </c>
      <c r="D87" s="8" t="s">
        <v>189</v>
      </c>
      <c r="E87" s="15">
        <v>0.73246</v>
      </c>
      <c r="F87" s="26">
        <v>0.73424999999999996</v>
      </c>
      <c r="G87" s="15">
        <v>0.73246</v>
      </c>
      <c r="H87" s="15">
        <v>0.73424999999999996</v>
      </c>
      <c r="I87" s="15"/>
      <c r="J87" s="15"/>
      <c r="K87" s="15">
        <v>0.80925999999999998</v>
      </c>
      <c r="L87" s="15">
        <v>0.80925999999999998</v>
      </c>
      <c r="M87" s="15"/>
      <c r="N87" s="15"/>
      <c r="O87" s="15">
        <v>0.98192999999999997</v>
      </c>
      <c r="P87" s="12">
        <v>0.98192999999999997</v>
      </c>
      <c r="S87" s="12">
        <v>0.97758999999999996</v>
      </c>
      <c r="T87" s="12">
        <v>0.97758999999999996</v>
      </c>
      <c r="U87" s="12"/>
      <c r="W87" s="12">
        <v>0.97758999999999996</v>
      </c>
      <c r="Y87" s="15">
        <v>0.77488000000000001</v>
      </c>
      <c r="Z87" s="26">
        <v>0.76773000000000002</v>
      </c>
      <c r="AA87" s="15">
        <v>0.77488000000000001</v>
      </c>
      <c r="AB87" s="15">
        <v>0.76773000000000002</v>
      </c>
      <c r="AC87" s="15"/>
      <c r="AE87" s="15"/>
      <c r="AF87" s="15">
        <v>0.75939999999999996</v>
      </c>
      <c r="AG87" s="15">
        <v>0.72048999999999996</v>
      </c>
      <c r="AH87" s="15">
        <v>0.75939999999999996</v>
      </c>
      <c r="AI87" s="15">
        <v>0.72048999999999996</v>
      </c>
      <c r="AJ87" s="15"/>
      <c r="AK87" s="15"/>
      <c r="AL87" s="15"/>
      <c r="AM87" s="15">
        <v>0.75939999999999996</v>
      </c>
      <c r="AN87" s="15">
        <v>0.72048999999999996</v>
      </c>
      <c r="AO87" s="15">
        <v>0.75939999999999996</v>
      </c>
      <c r="AP87" s="15">
        <v>0.75939999999999996</v>
      </c>
      <c r="AR87" s="15"/>
      <c r="AS87" s="15"/>
      <c r="AT87" s="15"/>
      <c r="AU87" s="15"/>
      <c r="AV87" s="15"/>
      <c r="AW87" s="15"/>
      <c r="AX87" s="15"/>
      <c r="AY87" s="15"/>
      <c r="AZ87" s="15"/>
      <c r="BA87" s="15"/>
      <c r="BB87" s="15"/>
    </row>
    <row r="88" spans="1:54">
      <c r="A88" s="5">
        <v>49</v>
      </c>
      <c r="B88" s="6" t="s">
        <v>155</v>
      </c>
      <c r="C88" s="6" t="s">
        <v>190</v>
      </c>
      <c r="D88" s="6" t="s">
        <v>191</v>
      </c>
      <c r="E88" s="15">
        <v>5.3193999999999998E-2</v>
      </c>
      <c r="F88" s="26">
        <v>5.1992999999999998E-2</v>
      </c>
      <c r="G88" s="15">
        <v>5.3193999999999998E-2</v>
      </c>
      <c r="H88" s="15">
        <v>5.1992999999999998E-2</v>
      </c>
      <c r="I88" s="15"/>
      <c r="J88" s="15"/>
      <c r="K88" s="15">
        <v>0.76604000000000005</v>
      </c>
      <c r="L88" s="15">
        <v>0.76604000000000005</v>
      </c>
      <c r="M88" s="15"/>
      <c r="N88" s="15"/>
      <c r="O88" s="15">
        <v>0.95725000000000005</v>
      </c>
      <c r="P88" s="12">
        <v>0.95725000000000005</v>
      </c>
      <c r="S88" s="12">
        <v>0.96433999999999997</v>
      </c>
      <c r="T88" s="12">
        <v>0.96433999999999997</v>
      </c>
      <c r="U88" s="12"/>
      <c r="W88" s="12">
        <v>0.96433999999999997</v>
      </c>
      <c r="Y88" s="15">
        <v>6.5411999999999998E-2</v>
      </c>
      <c r="Z88" s="26">
        <v>6.0845000000000003E-2</v>
      </c>
      <c r="AA88" s="15">
        <v>6.5411999999999998E-2</v>
      </c>
      <c r="AB88" s="15">
        <v>6.0845000000000003E-2</v>
      </c>
      <c r="AC88" s="15"/>
      <c r="AE88" s="15"/>
      <c r="AF88" s="15">
        <v>5.8201000000000003E-2</v>
      </c>
      <c r="AG88" s="15">
        <v>4.8263E-2</v>
      </c>
      <c r="AH88" s="15">
        <v>5.8201000000000003E-2</v>
      </c>
      <c r="AI88" s="15">
        <v>4.8263E-2</v>
      </c>
      <c r="AJ88" s="15"/>
      <c r="AK88" s="15"/>
      <c r="AL88" s="15"/>
      <c r="AM88" s="15">
        <v>5.8201000000000003E-2</v>
      </c>
      <c r="AN88" s="15">
        <v>4.8263E-2</v>
      </c>
      <c r="AO88" s="15">
        <v>5.8201000000000003E-2</v>
      </c>
      <c r="AP88" s="15">
        <v>5.8201000000000003E-2</v>
      </c>
      <c r="AR88" s="15"/>
      <c r="AS88" s="15"/>
      <c r="AT88" s="15"/>
      <c r="AU88" s="15"/>
      <c r="AV88" s="15"/>
      <c r="AW88" s="15"/>
      <c r="AX88" s="15"/>
      <c r="AY88" s="15"/>
      <c r="AZ88" s="15"/>
      <c r="BA88" s="15"/>
      <c r="BB88" s="15"/>
    </row>
    <row r="89" spans="1:54">
      <c r="A89" s="7">
        <v>50</v>
      </c>
      <c r="B89" s="8" t="s">
        <v>192</v>
      </c>
      <c r="C89" s="8" t="s">
        <v>156</v>
      </c>
      <c r="D89" s="8" t="s">
        <v>193</v>
      </c>
      <c r="E89" s="15">
        <v>0.20063</v>
      </c>
      <c r="F89" s="26">
        <v>4.3905E-2</v>
      </c>
      <c r="G89" s="15">
        <v>0.98185999999999996</v>
      </c>
      <c r="H89" s="15">
        <v>0.98285</v>
      </c>
      <c r="I89" s="15"/>
      <c r="J89" s="15"/>
      <c r="K89" s="15">
        <v>0.15620999999999999</v>
      </c>
      <c r="L89" s="15">
        <v>0.15617</v>
      </c>
      <c r="M89" s="15"/>
      <c r="N89" s="15"/>
      <c r="O89" s="15">
        <v>0.70167999999999997</v>
      </c>
      <c r="P89" s="12">
        <v>0.70143</v>
      </c>
      <c r="S89" s="12">
        <v>0.53090999999999999</v>
      </c>
      <c r="T89" s="12">
        <v>0.53090999999999999</v>
      </c>
      <c r="U89" s="12"/>
      <c r="W89" s="12">
        <v>0.53129999999999999</v>
      </c>
      <c r="Y89" s="15">
        <v>3.2794999999999998E-2</v>
      </c>
      <c r="Z89" s="26">
        <v>2.2724999999999999E-2</v>
      </c>
      <c r="AA89" s="15">
        <v>6.9500999999999999E-3</v>
      </c>
      <c r="AB89" s="15">
        <v>1.6378E-2</v>
      </c>
      <c r="AC89" s="15"/>
      <c r="AE89" s="15"/>
      <c r="AF89" s="15">
        <v>1.6639000000000001E-2</v>
      </c>
      <c r="AG89" s="15">
        <v>1.6473999999999999E-2</v>
      </c>
      <c r="AH89" s="15">
        <v>1.8284999999999999E-2</v>
      </c>
      <c r="AI89" s="15">
        <v>0.13108</v>
      </c>
      <c r="AJ89" s="15"/>
      <c r="AK89" s="15"/>
      <c r="AL89" s="15"/>
      <c r="AM89" s="15">
        <v>1.6639000000000001E-2</v>
      </c>
      <c r="AN89" s="15">
        <v>1.6473999999999999E-2</v>
      </c>
      <c r="AO89" s="15">
        <v>1.8284999999999999E-2</v>
      </c>
      <c r="AP89" s="15">
        <v>1.8284999999999999E-2</v>
      </c>
      <c r="AR89" s="15"/>
      <c r="AS89" s="15"/>
      <c r="AT89" s="15"/>
      <c r="AU89" s="15"/>
      <c r="AV89" s="15"/>
      <c r="AW89" s="15"/>
      <c r="AX89" s="15"/>
      <c r="AY89" s="15"/>
      <c r="AZ89" s="15"/>
      <c r="BA89" s="15"/>
      <c r="BB89" s="15"/>
    </row>
    <row r="90" spans="1:54">
      <c r="A90" s="5">
        <v>51</v>
      </c>
      <c r="B90" s="6" t="s">
        <v>192</v>
      </c>
      <c r="C90" s="6" t="s">
        <v>158</v>
      </c>
      <c r="D90" s="6" t="s">
        <v>194</v>
      </c>
      <c r="E90" s="15">
        <v>5.5655999999999997E-2</v>
      </c>
      <c r="F90" s="26">
        <v>0.13342999999999999</v>
      </c>
      <c r="G90" s="15">
        <v>0.22871</v>
      </c>
      <c r="H90" s="15">
        <v>0.22289999999999999</v>
      </c>
      <c r="I90" s="15"/>
      <c r="J90" s="15"/>
      <c r="K90" s="15">
        <v>0.37573000000000001</v>
      </c>
      <c r="L90" s="15">
        <v>0.37548999999999999</v>
      </c>
      <c r="M90" s="15"/>
      <c r="N90" s="15"/>
      <c r="O90" s="15">
        <v>0.86362000000000005</v>
      </c>
      <c r="P90" s="12">
        <v>0.86372000000000004</v>
      </c>
      <c r="S90" s="12">
        <v>0.75078999999999996</v>
      </c>
      <c r="T90" s="12">
        <v>0.75078999999999996</v>
      </c>
      <c r="U90" s="12"/>
      <c r="W90" s="12">
        <v>0.75231000000000003</v>
      </c>
      <c r="Y90" s="15">
        <v>8.3504999999999996E-2</v>
      </c>
      <c r="Z90" s="26">
        <v>0.13499</v>
      </c>
      <c r="AA90" s="15">
        <v>2.1611999999999999E-2</v>
      </c>
      <c r="AB90" s="15">
        <v>7.3923000000000003E-2</v>
      </c>
      <c r="AC90" s="15"/>
      <c r="AE90" s="15"/>
      <c r="AF90" s="15">
        <v>0.31958999999999999</v>
      </c>
      <c r="AG90" s="15">
        <v>0.96977999999999998</v>
      </c>
      <c r="AH90" s="15">
        <v>0.24076</v>
      </c>
      <c r="AI90" s="15">
        <v>0.80845</v>
      </c>
      <c r="AJ90" s="15"/>
      <c r="AK90" s="15"/>
      <c r="AL90" s="15"/>
      <c r="AM90" s="15">
        <v>0.31958999999999999</v>
      </c>
      <c r="AN90" s="15">
        <v>0.96977999999999998</v>
      </c>
      <c r="AO90" s="15">
        <v>0.24076</v>
      </c>
      <c r="AP90" s="15">
        <v>0.24076</v>
      </c>
      <c r="AR90" s="15"/>
      <c r="AS90" s="15"/>
      <c r="AT90" s="15"/>
      <c r="AU90" s="15"/>
      <c r="AV90" s="15"/>
      <c r="AW90" s="15"/>
      <c r="AX90" s="15"/>
      <c r="AY90" s="15"/>
      <c r="AZ90" s="15"/>
      <c r="BA90" s="15"/>
      <c r="BB90" s="15"/>
    </row>
    <row r="91" spans="1:54">
      <c r="A91" s="7">
        <v>52</v>
      </c>
      <c r="B91" s="8" t="s">
        <v>192</v>
      </c>
      <c r="C91" s="8" t="s">
        <v>160</v>
      </c>
      <c r="D91" s="8" t="s">
        <v>195</v>
      </c>
      <c r="E91" s="15">
        <v>6.2967999999999997E-4</v>
      </c>
      <c r="F91" s="26">
        <v>6.4393999999999996E-4</v>
      </c>
      <c r="G91" s="15">
        <v>6.0886999999999996E-4</v>
      </c>
      <c r="H91" s="15">
        <v>6.3383000000000005E-4</v>
      </c>
      <c r="I91" s="15"/>
      <c r="J91" s="15"/>
      <c r="K91" s="15">
        <v>0.90442</v>
      </c>
      <c r="L91" s="15">
        <v>0.89873000000000003</v>
      </c>
      <c r="M91" s="15"/>
      <c r="N91" s="15"/>
      <c r="O91" s="15">
        <v>0.84913000000000005</v>
      </c>
      <c r="P91" s="12">
        <v>0.84821000000000002</v>
      </c>
      <c r="S91" s="12">
        <v>0.55556000000000005</v>
      </c>
      <c r="T91" s="12">
        <v>0.55556000000000005</v>
      </c>
      <c r="U91" s="12"/>
      <c r="W91" s="12">
        <v>0.56277999999999995</v>
      </c>
      <c r="Y91" s="15">
        <v>5.4631000000000002E-3</v>
      </c>
      <c r="Z91" s="26">
        <v>1.6922E-3</v>
      </c>
      <c r="AA91" s="15">
        <v>4.9731000000000003E-3</v>
      </c>
      <c r="AB91" s="15">
        <v>1.6838999999999999E-3</v>
      </c>
      <c r="AC91" s="15"/>
      <c r="AE91" s="15"/>
      <c r="AF91" s="15">
        <v>9.7504000000000004E-4</v>
      </c>
      <c r="AG91" s="15">
        <v>1.0024000000000001E-3</v>
      </c>
      <c r="AH91" s="15">
        <v>9.5102000000000001E-4</v>
      </c>
      <c r="AI91" s="15">
        <v>1.1479999999999999E-3</v>
      </c>
      <c r="AJ91" s="15"/>
      <c r="AK91" s="15"/>
      <c r="AL91" s="15"/>
      <c r="AM91" s="15">
        <v>9.7504000000000004E-4</v>
      </c>
      <c r="AN91" s="15">
        <v>1.0024000000000001E-3</v>
      </c>
      <c r="AO91" s="15">
        <v>9.5102000000000001E-4</v>
      </c>
      <c r="AP91" s="15">
        <v>9.5102000000000001E-4</v>
      </c>
      <c r="AR91" s="15"/>
      <c r="AS91" s="15"/>
      <c r="AT91" s="15"/>
      <c r="AU91" s="15"/>
      <c r="AV91" s="15"/>
      <c r="AW91" s="15"/>
      <c r="AX91" s="15"/>
      <c r="AY91" s="15"/>
      <c r="AZ91" s="15"/>
      <c r="BA91" s="15"/>
      <c r="BB91" s="15"/>
    </row>
    <row r="92" spans="1:54">
      <c r="A92" s="5">
        <v>53</v>
      </c>
      <c r="B92" s="6" t="s">
        <v>192</v>
      </c>
      <c r="C92" s="6" t="s">
        <v>196</v>
      </c>
      <c r="D92" s="6" t="s">
        <v>197</v>
      </c>
      <c r="E92" s="15">
        <v>2.8101999999999999E-4</v>
      </c>
      <c r="F92" s="26">
        <v>2.7781000000000003E-4</v>
      </c>
      <c r="G92" s="15">
        <v>2.6595999999999998E-4</v>
      </c>
      <c r="H92" s="15">
        <v>2.6937E-4</v>
      </c>
      <c r="I92" s="15"/>
      <c r="J92" s="15"/>
      <c r="K92" s="15">
        <v>0.75197999999999998</v>
      </c>
      <c r="L92" s="15">
        <v>0.75509000000000004</v>
      </c>
      <c r="M92" s="15"/>
      <c r="N92" s="15"/>
      <c r="O92" s="15">
        <v>0.64446999999999999</v>
      </c>
      <c r="P92" s="12">
        <v>0.64407999999999999</v>
      </c>
      <c r="S92" s="12">
        <v>0.83186000000000004</v>
      </c>
      <c r="T92" s="12">
        <v>0.83186000000000004</v>
      </c>
      <c r="U92" s="12"/>
      <c r="W92" s="12">
        <v>0.84852000000000005</v>
      </c>
      <c r="Y92" s="15">
        <v>2.3082999999999999E-2</v>
      </c>
      <c r="Z92" s="26">
        <v>1.4181E-3</v>
      </c>
      <c r="AA92" s="15">
        <v>2.1117E-2</v>
      </c>
      <c r="AB92" s="15">
        <v>1.2819999999999999E-3</v>
      </c>
      <c r="AC92" s="15"/>
      <c r="AE92" s="15"/>
      <c r="AF92" s="15">
        <v>1.168E-3</v>
      </c>
      <c r="AG92" s="15">
        <v>7.5798999999999997E-5</v>
      </c>
      <c r="AH92" s="15">
        <v>1.0846E-3</v>
      </c>
      <c r="AI92" s="15">
        <v>8.5787999999999999E-5</v>
      </c>
      <c r="AJ92" s="15"/>
      <c r="AK92" s="15"/>
      <c r="AL92" s="15"/>
      <c r="AM92" s="15">
        <v>1.168E-3</v>
      </c>
      <c r="AN92" s="15">
        <v>7.5798999999999997E-5</v>
      </c>
      <c r="AO92" s="15">
        <v>1.0846E-3</v>
      </c>
      <c r="AP92" s="15">
        <v>1.0846E-3</v>
      </c>
      <c r="AR92" s="15"/>
      <c r="AS92" s="15"/>
      <c r="AT92" s="15"/>
      <c r="AU92" s="15"/>
      <c r="AV92" s="15"/>
      <c r="AW92" s="15"/>
      <c r="AX92" s="15"/>
      <c r="AY92" s="15"/>
      <c r="AZ92" s="15"/>
      <c r="BA92" s="15"/>
      <c r="BB92" s="15"/>
    </row>
    <row r="93" spans="1:54">
      <c r="A93" s="7">
        <v>54</v>
      </c>
      <c r="B93" s="8" t="s">
        <v>192</v>
      </c>
      <c r="C93" s="8" t="s">
        <v>164</v>
      </c>
      <c r="D93" s="8" t="s">
        <v>198</v>
      </c>
      <c r="E93" s="15">
        <v>0.60263</v>
      </c>
      <c r="F93" s="26">
        <v>0.21235000000000001</v>
      </c>
      <c r="G93" s="15">
        <v>0.82323999999999997</v>
      </c>
      <c r="H93" s="15">
        <v>0.89341000000000004</v>
      </c>
      <c r="I93" s="15"/>
      <c r="J93" s="15"/>
      <c r="K93" s="15">
        <v>0.15557000000000001</v>
      </c>
      <c r="L93" s="15">
        <v>0.16195999999999999</v>
      </c>
      <c r="M93" s="15"/>
      <c r="N93" s="15"/>
      <c r="O93" s="15">
        <v>0.56288000000000005</v>
      </c>
      <c r="P93" s="12">
        <v>0.58740999999999999</v>
      </c>
      <c r="S93" s="12">
        <v>0.51959999999999995</v>
      </c>
      <c r="T93" s="12">
        <v>0.51959999999999995</v>
      </c>
      <c r="U93" s="12"/>
      <c r="W93" s="12">
        <v>0.52471999999999996</v>
      </c>
      <c r="Y93" s="15">
        <v>1.072E-2</v>
      </c>
      <c r="Z93" s="26">
        <v>1.0749E-2</v>
      </c>
      <c r="AA93" s="15">
        <v>2.2932E-3</v>
      </c>
      <c r="AB93" s="15">
        <v>3.3858999999999998E-3</v>
      </c>
      <c r="AC93" s="15"/>
      <c r="AE93" s="15"/>
      <c r="AF93" s="15">
        <v>1.3354E-2</v>
      </c>
      <c r="AG93" s="15">
        <v>1.6611000000000001E-2</v>
      </c>
      <c r="AH93" s="15">
        <v>3.4091000000000003E-2</v>
      </c>
      <c r="AI93" s="15">
        <v>0.11873</v>
      </c>
      <c r="AJ93" s="15"/>
      <c r="AK93" s="15"/>
      <c r="AL93" s="15"/>
      <c r="AM93" s="15">
        <v>1.3354E-2</v>
      </c>
      <c r="AN93" s="15">
        <v>1.6611000000000001E-2</v>
      </c>
      <c r="AO93" s="15">
        <v>3.4091000000000003E-2</v>
      </c>
      <c r="AP93" s="15">
        <v>3.4091000000000003E-2</v>
      </c>
      <c r="AR93" s="15"/>
      <c r="AS93" s="15"/>
      <c r="AT93" s="15"/>
      <c r="AU93" s="15"/>
      <c r="AV93" s="15"/>
      <c r="AW93" s="15"/>
      <c r="AX93" s="15"/>
      <c r="AY93" s="15"/>
      <c r="AZ93" s="15"/>
      <c r="BA93" s="15"/>
      <c r="BB93" s="15"/>
    </row>
    <row r="94" spans="1:54">
      <c r="A94" s="5">
        <v>55</v>
      </c>
      <c r="B94" s="6" t="s">
        <v>192</v>
      </c>
      <c r="C94" s="6" t="s">
        <v>166</v>
      </c>
      <c r="D94" s="6" t="s">
        <v>199</v>
      </c>
      <c r="E94" s="15" t="s">
        <v>471</v>
      </c>
      <c r="F94" s="26" t="s">
        <v>471</v>
      </c>
      <c r="G94" s="15" t="s">
        <v>471</v>
      </c>
      <c r="H94" s="15" t="s">
        <v>471</v>
      </c>
      <c r="I94" s="15"/>
      <c r="J94" s="15"/>
      <c r="K94" s="15" t="s">
        <v>471</v>
      </c>
      <c r="L94" s="15" t="s">
        <v>471</v>
      </c>
      <c r="M94" s="15"/>
      <c r="N94" s="15"/>
      <c r="O94" s="15" t="s">
        <v>471</v>
      </c>
      <c r="P94" s="12" t="s">
        <v>471</v>
      </c>
      <c r="S94" s="12" t="s">
        <v>471</v>
      </c>
      <c r="T94" s="12" t="s">
        <v>471</v>
      </c>
      <c r="U94" s="12"/>
      <c r="W94" s="12" t="s">
        <v>471</v>
      </c>
      <c r="Y94" s="15" t="s">
        <v>471</v>
      </c>
      <c r="Z94" s="26" t="s">
        <v>471</v>
      </c>
      <c r="AA94" s="15" t="s">
        <v>471</v>
      </c>
      <c r="AB94" s="15" t="s">
        <v>471</v>
      </c>
      <c r="AC94" s="15"/>
      <c r="AE94" s="15"/>
      <c r="AF94" s="15" t="s">
        <v>471</v>
      </c>
      <c r="AG94" s="15" t="s">
        <v>471</v>
      </c>
      <c r="AH94" s="15" t="s">
        <v>471</v>
      </c>
      <c r="AI94" s="15" t="s">
        <v>471</v>
      </c>
      <c r="AJ94" s="15"/>
      <c r="AK94" s="15"/>
      <c r="AL94" s="15"/>
      <c r="AM94" s="15" t="s">
        <v>471</v>
      </c>
      <c r="AN94" s="15" t="s">
        <v>471</v>
      </c>
      <c r="AO94" s="15" t="s">
        <v>471</v>
      </c>
      <c r="AP94" s="15" t="s">
        <v>471</v>
      </c>
      <c r="AR94" s="15"/>
      <c r="AS94" s="15"/>
      <c r="AT94" s="15"/>
      <c r="AU94" s="15"/>
      <c r="AV94" s="15"/>
      <c r="AW94" s="15"/>
      <c r="AX94" s="15"/>
      <c r="AY94" s="15"/>
      <c r="AZ94" s="15"/>
      <c r="BA94" s="15"/>
      <c r="BB94" s="15"/>
    </row>
    <row r="95" spans="1:54">
      <c r="A95" s="7">
        <v>56</v>
      </c>
      <c r="B95" s="8" t="s">
        <v>192</v>
      </c>
      <c r="C95" s="8" t="s">
        <v>168</v>
      </c>
      <c r="D95" s="8" t="s">
        <v>200</v>
      </c>
      <c r="E95" s="15">
        <v>1.8273000000000001E-2</v>
      </c>
      <c r="F95" s="26">
        <v>9.3221999999999992E-3</v>
      </c>
      <c r="G95" s="15">
        <v>4.0981999999999998E-2</v>
      </c>
      <c r="H95" s="15">
        <v>2.7126999999999998E-2</v>
      </c>
      <c r="I95" s="15"/>
      <c r="J95" s="15"/>
      <c r="K95" s="15">
        <v>0.43469999999999998</v>
      </c>
      <c r="L95" s="15">
        <v>0.48692999999999997</v>
      </c>
      <c r="M95" s="15"/>
      <c r="N95" s="15"/>
      <c r="O95" s="15">
        <v>0.76732</v>
      </c>
      <c r="P95" s="12">
        <v>0.78776000000000002</v>
      </c>
      <c r="S95" s="12">
        <v>0.65190000000000003</v>
      </c>
      <c r="T95" s="12">
        <v>0.65190000000000003</v>
      </c>
      <c r="U95" s="12"/>
      <c r="W95" s="12">
        <v>0.50458999999999998</v>
      </c>
      <c r="Y95" s="15">
        <v>0.86460999999999999</v>
      </c>
      <c r="Z95" s="26">
        <v>0.43680999999999998</v>
      </c>
      <c r="AA95" s="15">
        <v>0.41904000000000002</v>
      </c>
      <c r="AB95" s="15">
        <v>0.21357999999999999</v>
      </c>
      <c r="AC95" s="15"/>
      <c r="AE95" s="15"/>
      <c r="AF95" s="15">
        <v>0.18944</v>
      </c>
      <c r="AG95" s="15">
        <v>6.6308000000000001E-3</v>
      </c>
      <c r="AH95" s="15">
        <v>3.1559999999999998E-2</v>
      </c>
      <c r="AI95" s="15">
        <v>3.6323000000000001E-2</v>
      </c>
      <c r="AJ95" s="15"/>
      <c r="AK95" s="15"/>
      <c r="AL95" s="15"/>
      <c r="AM95" s="15">
        <v>0.18944</v>
      </c>
      <c r="AN95" s="15">
        <v>6.6308000000000001E-3</v>
      </c>
      <c r="AO95" s="15">
        <v>3.1559999999999998E-2</v>
      </c>
      <c r="AP95" s="15">
        <v>3.1559999999999998E-2</v>
      </c>
      <c r="AR95" s="15"/>
      <c r="AS95" s="15"/>
      <c r="AT95" s="15"/>
      <c r="AU95" s="15"/>
      <c r="AV95" s="15"/>
      <c r="AW95" s="15"/>
      <c r="AX95" s="15"/>
      <c r="AY95" s="15"/>
      <c r="AZ95" s="15"/>
      <c r="BA95" s="15"/>
      <c r="BB95" s="15"/>
    </row>
    <row r="96" spans="1:54">
      <c r="A96" s="5">
        <v>57</v>
      </c>
      <c r="B96" s="6" t="s">
        <v>192</v>
      </c>
      <c r="C96" s="6" t="s">
        <v>170</v>
      </c>
      <c r="D96" s="6" t="s">
        <v>201</v>
      </c>
      <c r="E96" s="15">
        <v>0.55213000000000001</v>
      </c>
      <c r="F96" s="26">
        <v>0.73436999999999997</v>
      </c>
      <c r="G96" s="15">
        <v>0.46562999999999999</v>
      </c>
      <c r="H96" s="15">
        <v>0.55500000000000005</v>
      </c>
      <c r="I96" s="15"/>
      <c r="J96" s="15"/>
      <c r="K96" s="15">
        <v>0.25835000000000002</v>
      </c>
      <c r="L96" s="15">
        <v>0.25746999999999998</v>
      </c>
      <c r="M96" s="15"/>
      <c r="N96" s="15"/>
      <c r="O96" s="15">
        <v>0.81106999999999996</v>
      </c>
      <c r="P96" s="12">
        <v>0.80003000000000002</v>
      </c>
      <c r="S96" s="12">
        <v>0.62373000000000001</v>
      </c>
      <c r="T96" s="12">
        <v>0.62373000000000001</v>
      </c>
      <c r="U96" s="12"/>
      <c r="W96" s="12">
        <v>0.61224000000000001</v>
      </c>
      <c r="Y96" s="15">
        <v>0.15572</v>
      </c>
      <c r="Z96" s="26">
        <v>0.14477999999999999</v>
      </c>
      <c r="AA96" s="15">
        <v>1.8228000000000001E-2</v>
      </c>
      <c r="AB96" s="15">
        <v>0.21340000000000001</v>
      </c>
      <c r="AC96" s="15"/>
      <c r="AE96" s="15"/>
      <c r="AF96" s="15">
        <v>0.12467</v>
      </c>
      <c r="AG96" s="15">
        <v>0.19303000000000001</v>
      </c>
      <c r="AH96" s="15">
        <v>0.25441000000000003</v>
      </c>
      <c r="AI96" s="15">
        <v>0.45023999999999997</v>
      </c>
      <c r="AJ96" s="15"/>
      <c r="AK96" s="15"/>
      <c r="AL96" s="15"/>
      <c r="AM96" s="15">
        <v>0.12467</v>
      </c>
      <c r="AN96" s="15">
        <v>0.19303000000000001</v>
      </c>
      <c r="AO96" s="15">
        <v>0.25441000000000003</v>
      </c>
      <c r="AP96" s="15">
        <v>0.25441000000000003</v>
      </c>
      <c r="AR96" s="15"/>
      <c r="AS96" s="15"/>
      <c r="AT96" s="15"/>
      <c r="AU96" s="15"/>
      <c r="AV96" s="15"/>
      <c r="AW96" s="15"/>
      <c r="AX96" s="15"/>
      <c r="AY96" s="15"/>
      <c r="AZ96" s="15"/>
      <c r="BA96" s="15"/>
      <c r="BB96" s="15"/>
    </row>
    <row r="97" spans="1:54">
      <c r="A97" s="7">
        <v>58</v>
      </c>
      <c r="B97" s="8" t="s">
        <v>192</v>
      </c>
      <c r="C97" s="8" t="s">
        <v>172</v>
      </c>
      <c r="D97" s="8" t="s">
        <v>202</v>
      </c>
      <c r="E97" s="15" t="s">
        <v>471</v>
      </c>
      <c r="F97" s="26" t="s">
        <v>471</v>
      </c>
      <c r="G97" s="15">
        <v>0.62292999999999998</v>
      </c>
      <c r="H97" s="15">
        <v>0.49526999999999999</v>
      </c>
      <c r="I97" s="15"/>
      <c r="J97" s="15"/>
      <c r="K97" s="15">
        <v>0.34694000000000003</v>
      </c>
      <c r="L97" s="15">
        <v>0.36614999999999998</v>
      </c>
      <c r="M97" s="15"/>
      <c r="N97" s="15"/>
      <c r="O97" s="15" t="s">
        <v>471</v>
      </c>
      <c r="P97" s="12" t="s">
        <v>471</v>
      </c>
      <c r="S97" s="12">
        <v>0.53827999999999998</v>
      </c>
      <c r="T97" s="12">
        <v>0.53827999999999998</v>
      </c>
      <c r="U97" s="12"/>
      <c r="W97" s="12">
        <v>0.54059999999999997</v>
      </c>
      <c r="Y97" s="15" t="s">
        <v>471</v>
      </c>
      <c r="Z97" s="26" t="s">
        <v>471</v>
      </c>
      <c r="AA97" s="15">
        <v>0.18254999999999999</v>
      </c>
      <c r="AB97" s="15">
        <v>0.57101000000000002</v>
      </c>
      <c r="AC97" s="15"/>
      <c r="AE97" s="15"/>
      <c r="AF97" s="15" t="s">
        <v>471</v>
      </c>
      <c r="AG97" s="15" t="s">
        <v>471</v>
      </c>
      <c r="AH97" s="15">
        <v>0.68694999999999995</v>
      </c>
      <c r="AI97" s="15">
        <v>0.80852000000000002</v>
      </c>
      <c r="AJ97" s="15"/>
      <c r="AK97" s="15"/>
      <c r="AL97" s="15"/>
      <c r="AM97" s="15" t="s">
        <v>471</v>
      </c>
      <c r="AN97" s="15" t="s">
        <v>471</v>
      </c>
      <c r="AO97" s="15">
        <v>0.68694999999999995</v>
      </c>
      <c r="AP97" s="15">
        <v>0.68694999999999995</v>
      </c>
      <c r="AR97" s="15"/>
      <c r="AS97" s="15"/>
      <c r="AT97" s="15"/>
      <c r="AU97" s="15"/>
      <c r="AV97" s="15"/>
      <c r="AW97" s="15"/>
      <c r="AX97" s="15"/>
      <c r="AY97" s="15"/>
      <c r="AZ97" s="15"/>
      <c r="BA97" s="15"/>
      <c r="BB97" s="15"/>
    </row>
    <row r="98" spans="1:54">
      <c r="A98" s="5">
        <v>59</v>
      </c>
      <c r="B98" s="6" t="s">
        <v>192</v>
      </c>
      <c r="C98" s="6" t="s">
        <v>203</v>
      </c>
      <c r="D98" s="6" t="s">
        <v>204</v>
      </c>
      <c r="E98" s="15">
        <v>0.53263000000000005</v>
      </c>
      <c r="F98" s="26">
        <v>0.86178999999999994</v>
      </c>
      <c r="G98" s="15">
        <v>0.15295</v>
      </c>
      <c r="H98" s="15">
        <v>0.14899999999999999</v>
      </c>
      <c r="I98" s="15"/>
      <c r="J98" s="15"/>
      <c r="K98" s="15">
        <v>0.16814000000000001</v>
      </c>
      <c r="L98" s="15">
        <v>0.17127999999999999</v>
      </c>
      <c r="M98" s="15"/>
      <c r="N98" s="15"/>
      <c r="O98" s="15">
        <v>0.56694999999999995</v>
      </c>
      <c r="P98" s="12">
        <v>0.56191999999999998</v>
      </c>
      <c r="S98" s="12">
        <v>0.53808999999999996</v>
      </c>
      <c r="T98" s="12">
        <v>0.53808999999999996</v>
      </c>
      <c r="U98" s="12"/>
      <c r="W98" s="12">
        <v>0.50938000000000005</v>
      </c>
      <c r="Y98" s="15">
        <v>9.6904000000000004E-2</v>
      </c>
      <c r="Z98" s="26">
        <v>8.566E-2</v>
      </c>
      <c r="AA98" s="15">
        <v>1.4956000000000001E-2</v>
      </c>
      <c r="AB98" s="15">
        <v>5.9001999999999999E-2</v>
      </c>
      <c r="AC98" s="15"/>
      <c r="AE98" s="15"/>
      <c r="AF98" s="15">
        <v>0.41778999999999999</v>
      </c>
      <c r="AG98" s="15">
        <v>0.28488000000000002</v>
      </c>
      <c r="AH98" s="15">
        <v>0.15090999999999999</v>
      </c>
      <c r="AI98" s="15">
        <v>0.18264</v>
      </c>
      <c r="AJ98" s="15"/>
      <c r="AK98" s="15"/>
      <c r="AL98" s="15"/>
      <c r="AM98" s="15">
        <v>0.41778999999999999</v>
      </c>
      <c r="AN98" s="15">
        <v>0.28488000000000002</v>
      </c>
      <c r="AO98" s="15">
        <v>0.15090999999999999</v>
      </c>
      <c r="AP98" s="15">
        <v>0.15090999999999999</v>
      </c>
      <c r="AR98" s="15"/>
      <c r="AS98" s="15"/>
      <c r="AT98" s="15"/>
      <c r="AU98" s="15"/>
      <c r="AV98" s="15"/>
      <c r="AW98" s="15"/>
      <c r="AX98" s="15"/>
      <c r="AY98" s="15"/>
      <c r="AZ98" s="15"/>
      <c r="BA98" s="15"/>
      <c r="BB98" s="15"/>
    </row>
    <row r="99" spans="1:54">
      <c r="A99" s="7">
        <v>60</v>
      </c>
      <c r="B99" s="8" t="s">
        <v>192</v>
      </c>
      <c r="C99" s="8" t="s">
        <v>174</v>
      </c>
      <c r="D99" s="8" t="s">
        <v>205</v>
      </c>
      <c r="E99" s="15">
        <v>1.9906000000000001E-4</v>
      </c>
      <c r="F99" s="26">
        <v>5.3625999999999999E-4</v>
      </c>
      <c r="G99" s="15">
        <v>1.2289E-2</v>
      </c>
      <c r="H99" s="15">
        <v>7.1265E-3</v>
      </c>
      <c r="I99" s="15"/>
      <c r="J99" s="15"/>
      <c r="K99" s="15">
        <v>0.47214</v>
      </c>
      <c r="L99" s="15">
        <v>0.53524000000000005</v>
      </c>
      <c r="M99" s="15"/>
      <c r="N99" s="15"/>
      <c r="O99" s="15">
        <v>0.67813000000000001</v>
      </c>
      <c r="P99" s="12">
        <v>0.70540999999999998</v>
      </c>
      <c r="S99" s="12">
        <v>0.86621999999999999</v>
      </c>
      <c r="T99" s="12">
        <v>0.86621999999999999</v>
      </c>
      <c r="U99" s="12"/>
      <c r="W99" s="12">
        <v>0.77437</v>
      </c>
      <c r="Y99" s="15">
        <v>0.11909</v>
      </c>
      <c r="Z99" s="26">
        <v>1.1223E-2</v>
      </c>
      <c r="AA99" s="15">
        <v>0.17718</v>
      </c>
      <c r="AB99" s="15">
        <v>0.14409</v>
      </c>
      <c r="AC99" s="15"/>
      <c r="AE99" s="15"/>
      <c r="AF99" s="15">
        <v>5.3583999999999999E-4</v>
      </c>
      <c r="AG99" s="15">
        <v>5.5002999999999996E-4</v>
      </c>
      <c r="AH99" s="15">
        <v>3.4417999999999997E-2</v>
      </c>
      <c r="AI99" s="15">
        <v>0.72055000000000002</v>
      </c>
      <c r="AJ99" s="15"/>
      <c r="AK99" s="15"/>
      <c r="AL99" s="15"/>
      <c r="AM99" s="15">
        <v>5.3583999999999999E-4</v>
      </c>
      <c r="AN99" s="15">
        <v>5.5002999999999996E-4</v>
      </c>
      <c r="AO99" s="15">
        <v>3.4417999999999997E-2</v>
      </c>
      <c r="AP99" s="15">
        <v>3.4417999999999997E-2</v>
      </c>
      <c r="AR99" s="15"/>
      <c r="AS99" s="15"/>
      <c r="AT99" s="15"/>
      <c r="AU99" s="15"/>
      <c r="AV99" s="15"/>
      <c r="AW99" s="15"/>
      <c r="AX99" s="15"/>
      <c r="AY99" s="15"/>
      <c r="AZ99" s="15"/>
      <c r="BA99" s="15"/>
      <c r="BB99" s="15"/>
    </row>
    <row r="100" spans="1:54">
      <c r="A100" s="5">
        <v>61</v>
      </c>
      <c r="B100" s="6" t="s">
        <v>192</v>
      </c>
      <c r="C100" s="6" t="s">
        <v>176</v>
      </c>
      <c r="D100" s="6" t="s">
        <v>206</v>
      </c>
      <c r="E100" s="15" t="s">
        <v>471</v>
      </c>
      <c r="F100" s="26" t="s">
        <v>471</v>
      </c>
      <c r="G100" s="15">
        <v>0.62292999999999998</v>
      </c>
      <c r="H100" s="15">
        <v>0.49526999999999999</v>
      </c>
      <c r="I100" s="15"/>
      <c r="J100" s="15"/>
      <c r="K100" s="15">
        <v>0.34694000000000003</v>
      </c>
      <c r="L100" s="15">
        <v>0.36614999999999998</v>
      </c>
      <c r="M100" s="15"/>
      <c r="N100" s="15"/>
      <c r="O100" s="15" t="s">
        <v>471</v>
      </c>
      <c r="P100" s="12" t="s">
        <v>471</v>
      </c>
      <c r="S100" s="12">
        <v>0.53827999999999998</v>
      </c>
      <c r="T100" s="12">
        <v>0.53827999999999998</v>
      </c>
      <c r="U100" s="12"/>
      <c r="W100" s="12">
        <v>0.54059999999999997</v>
      </c>
      <c r="Y100" s="15" t="s">
        <v>471</v>
      </c>
      <c r="Z100" s="26" t="s">
        <v>471</v>
      </c>
      <c r="AA100" s="15">
        <v>0.18254999999999999</v>
      </c>
      <c r="AB100" s="15">
        <v>0.57101000000000002</v>
      </c>
      <c r="AC100" s="15"/>
      <c r="AE100" s="15"/>
      <c r="AF100" s="15" t="s">
        <v>471</v>
      </c>
      <c r="AG100" s="15" t="s">
        <v>471</v>
      </c>
      <c r="AH100" s="15">
        <v>0.68694999999999995</v>
      </c>
      <c r="AI100" s="15">
        <v>0.80852000000000002</v>
      </c>
      <c r="AJ100" s="15"/>
      <c r="AK100" s="15"/>
      <c r="AL100" s="15"/>
      <c r="AM100" s="15" t="s">
        <v>471</v>
      </c>
      <c r="AN100" s="15" t="s">
        <v>471</v>
      </c>
      <c r="AO100" s="15">
        <v>0.68694999999999995</v>
      </c>
      <c r="AP100" s="15">
        <v>0.68694999999999995</v>
      </c>
      <c r="AR100" s="15"/>
      <c r="AS100" s="15"/>
      <c r="AT100" s="15"/>
      <c r="AU100" s="15"/>
      <c r="AV100" s="15"/>
      <c r="AW100" s="15"/>
      <c r="AX100" s="15"/>
      <c r="AY100" s="15"/>
      <c r="AZ100" s="15"/>
      <c r="BA100" s="15"/>
      <c r="BB100" s="15"/>
    </row>
    <row r="101" spans="1:54">
      <c r="A101" s="7">
        <v>62</v>
      </c>
      <c r="B101" s="8" t="s">
        <v>192</v>
      </c>
      <c r="C101" s="8" t="s">
        <v>178</v>
      </c>
      <c r="D101" s="8" t="s">
        <v>207</v>
      </c>
      <c r="E101" s="15">
        <v>2.2447000000000001E-3</v>
      </c>
      <c r="F101" s="26">
        <v>4.2632E-3</v>
      </c>
      <c r="G101" s="15">
        <v>3.3825000000000001E-2</v>
      </c>
      <c r="H101" s="15">
        <v>3.2433999999999998E-2</v>
      </c>
      <c r="I101" s="15"/>
      <c r="J101" s="15"/>
      <c r="K101" s="15">
        <v>0.39957999999999999</v>
      </c>
      <c r="L101" s="15">
        <v>0.39939999999999998</v>
      </c>
      <c r="M101" s="15"/>
      <c r="N101" s="15"/>
      <c r="O101" s="15">
        <v>0.73021000000000003</v>
      </c>
      <c r="P101" s="12">
        <v>0.73033999999999999</v>
      </c>
      <c r="S101" s="12">
        <v>0.69374000000000002</v>
      </c>
      <c r="T101" s="12">
        <v>0.69374000000000002</v>
      </c>
      <c r="U101" s="12"/>
      <c r="W101" s="12">
        <v>0.70052000000000003</v>
      </c>
      <c r="Y101" s="15">
        <v>0.35043000000000002</v>
      </c>
      <c r="Z101" s="26">
        <v>0.78678000000000003</v>
      </c>
      <c r="AA101" s="15">
        <v>6.9335999999999995E-2</v>
      </c>
      <c r="AB101" s="15">
        <v>0.30435000000000001</v>
      </c>
      <c r="AC101" s="15"/>
      <c r="AE101" s="15"/>
      <c r="AF101" s="15">
        <v>0.48677999999999999</v>
      </c>
      <c r="AG101" s="15">
        <v>0.15683</v>
      </c>
      <c r="AH101" s="15">
        <v>0.88944999999999996</v>
      </c>
      <c r="AI101" s="15">
        <v>0.55974999999999997</v>
      </c>
      <c r="AJ101" s="15"/>
      <c r="AK101" s="15"/>
      <c r="AL101" s="15"/>
      <c r="AM101" s="15">
        <v>0.48677999999999999</v>
      </c>
      <c r="AN101" s="15">
        <v>0.15683</v>
      </c>
      <c r="AO101" s="15">
        <v>0.88944999999999996</v>
      </c>
      <c r="AP101" s="15">
        <v>0.88944999999999996</v>
      </c>
      <c r="AR101" s="15"/>
      <c r="AS101" s="15"/>
      <c r="AT101" s="15"/>
      <c r="AU101" s="15"/>
      <c r="AV101" s="15"/>
      <c r="AW101" s="15"/>
      <c r="AX101" s="15"/>
      <c r="AY101" s="15"/>
      <c r="AZ101" s="15"/>
      <c r="BA101" s="15"/>
      <c r="BB101" s="15"/>
    </row>
    <row r="102" spans="1:54">
      <c r="A102" s="5">
        <v>63</v>
      </c>
      <c r="B102" s="6" t="s">
        <v>192</v>
      </c>
      <c r="C102" s="6" t="s">
        <v>180</v>
      </c>
      <c r="D102" s="6" t="s">
        <v>208</v>
      </c>
      <c r="E102" s="15">
        <v>3.1573000000000001E-4</v>
      </c>
      <c r="F102" s="26">
        <v>4.9083000000000004E-4</v>
      </c>
      <c r="G102" s="15">
        <v>2.7030999999999999E-3</v>
      </c>
      <c r="H102" s="15">
        <v>3.0152999999999998E-3</v>
      </c>
      <c r="I102" s="15"/>
      <c r="J102" s="15"/>
      <c r="K102" s="15">
        <v>0.43260999999999999</v>
      </c>
      <c r="L102" s="15">
        <v>0.42280000000000001</v>
      </c>
      <c r="M102" s="15"/>
      <c r="N102" s="15"/>
      <c r="O102" s="15">
        <v>0.62887999999999999</v>
      </c>
      <c r="P102" s="12">
        <v>0.65559000000000001</v>
      </c>
      <c r="S102" s="12">
        <v>0.77597000000000005</v>
      </c>
      <c r="T102" s="12">
        <v>0.77597000000000005</v>
      </c>
      <c r="U102" s="12"/>
      <c r="W102" s="12">
        <v>0.78659999999999997</v>
      </c>
      <c r="Y102" s="15">
        <v>0.62597999999999998</v>
      </c>
      <c r="Z102" s="26">
        <v>0.11654</v>
      </c>
      <c r="AA102" s="15">
        <v>0.40845999999999999</v>
      </c>
      <c r="AB102" s="15">
        <v>0.42501</v>
      </c>
      <c r="AC102" s="15"/>
      <c r="AE102" s="15"/>
      <c r="AF102" s="15">
        <v>8.3760999999999992E-3</v>
      </c>
      <c r="AG102" s="15">
        <v>3.9157000000000003E-3</v>
      </c>
      <c r="AH102" s="15">
        <v>6.5265000000000004E-2</v>
      </c>
      <c r="AI102" s="15">
        <v>6.9744E-2</v>
      </c>
      <c r="AJ102" s="15"/>
      <c r="AK102" s="15"/>
      <c r="AL102" s="15"/>
      <c r="AM102" s="15">
        <v>8.3760999999999992E-3</v>
      </c>
      <c r="AN102" s="15">
        <v>3.9157000000000003E-3</v>
      </c>
      <c r="AO102" s="15">
        <v>6.5265000000000004E-2</v>
      </c>
      <c r="AP102" s="15">
        <v>6.5265000000000004E-2</v>
      </c>
      <c r="AR102" s="15"/>
      <c r="AS102" s="15"/>
      <c r="AT102" s="15"/>
      <c r="AU102" s="15"/>
      <c r="AV102" s="15"/>
      <c r="AW102" s="15"/>
      <c r="AX102" s="15"/>
      <c r="AY102" s="15"/>
      <c r="AZ102" s="15"/>
      <c r="BA102" s="15"/>
      <c r="BB102" s="15"/>
    </row>
    <row r="103" spans="1:54">
      <c r="A103" s="7">
        <v>64</v>
      </c>
      <c r="B103" s="8" t="s">
        <v>192</v>
      </c>
      <c r="C103" s="8" t="s">
        <v>182</v>
      </c>
      <c r="D103" s="8" t="s">
        <v>209</v>
      </c>
      <c r="E103" s="15">
        <v>7.9259000000000003E-4</v>
      </c>
      <c r="F103" s="26">
        <v>1.3872999999999999E-3</v>
      </c>
      <c r="G103" s="15">
        <v>2.3890000000000002E-2</v>
      </c>
      <c r="H103" s="15">
        <v>2.4140000000000002E-2</v>
      </c>
      <c r="I103" s="15"/>
      <c r="J103" s="15"/>
      <c r="K103" s="15">
        <v>0.45466000000000001</v>
      </c>
      <c r="L103" s="15">
        <v>0.45455000000000001</v>
      </c>
      <c r="M103" s="15"/>
      <c r="N103" s="15"/>
      <c r="O103" s="15">
        <v>0.80100000000000005</v>
      </c>
      <c r="P103" s="12">
        <v>0.80201999999999996</v>
      </c>
      <c r="S103" s="12">
        <v>0.74512999999999996</v>
      </c>
      <c r="T103" s="12">
        <v>0.74512999999999996</v>
      </c>
      <c r="U103" s="12"/>
      <c r="W103" s="12">
        <v>0.73419000000000001</v>
      </c>
      <c r="Y103" s="15">
        <v>0.95311000000000001</v>
      </c>
      <c r="Z103" s="26">
        <v>0.44156000000000001</v>
      </c>
      <c r="AA103" s="15">
        <v>0.29031000000000001</v>
      </c>
      <c r="AB103" s="15">
        <v>0.62617999999999996</v>
      </c>
      <c r="AC103" s="15"/>
      <c r="AE103" s="15"/>
      <c r="AF103" s="15">
        <v>8.7228E-2</v>
      </c>
      <c r="AG103" s="15">
        <v>2.7653E-2</v>
      </c>
      <c r="AH103" s="15">
        <v>0.74002000000000001</v>
      </c>
      <c r="AI103" s="15">
        <v>0.37726999999999999</v>
      </c>
      <c r="AJ103" s="15"/>
      <c r="AK103" s="15"/>
      <c r="AL103" s="15"/>
      <c r="AM103" s="15">
        <v>8.7228E-2</v>
      </c>
      <c r="AN103" s="15">
        <v>2.7653E-2</v>
      </c>
      <c r="AO103" s="15">
        <v>0.74002000000000001</v>
      </c>
      <c r="AP103" s="15">
        <v>0.74002000000000001</v>
      </c>
      <c r="AR103" s="15"/>
      <c r="AS103" s="15"/>
      <c r="AT103" s="15"/>
      <c r="AU103" s="15"/>
      <c r="AV103" s="15"/>
      <c r="AW103" s="15"/>
      <c r="AX103" s="15"/>
      <c r="AY103" s="15"/>
      <c r="AZ103" s="15"/>
      <c r="BA103" s="15"/>
      <c r="BB103" s="15"/>
    </row>
    <row r="104" spans="1:54">
      <c r="A104" s="5">
        <v>65</v>
      </c>
      <c r="B104" s="6" t="s">
        <v>192</v>
      </c>
      <c r="C104" s="6" t="s">
        <v>184</v>
      </c>
      <c r="D104" s="6" t="s">
        <v>210</v>
      </c>
      <c r="E104" s="15">
        <v>4.7353999999999999E-3</v>
      </c>
      <c r="F104" s="26">
        <v>3.6281E-3</v>
      </c>
      <c r="G104" s="15">
        <v>5.7159000000000003E-3</v>
      </c>
      <c r="H104" s="15">
        <v>4.6576999999999999E-3</v>
      </c>
      <c r="I104" s="15"/>
      <c r="J104" s="15"/>
      <c r="K104" s="15">
        <v>0.84545000000000003</v>
      </c>
      <c r="L104" s="15">
        <v>0.87155000000000005</v>
      </c>
      <c r="M104" s="15"/>
      <c r="N104" s="15"/>
      <c r="O104" s="15">
        <v>0.95281000000000005</v>
      </c>
      <c r="P104" s="12">
        <v>0.95104</v>
      </c>
      <c r="S104" s="12">
        <v>0.85360999999999998</v>
      </c>
      <c r="T104" s="12">
        <v>0.85360999999999998</v>
      </c>
      <c r="U104" s="12"/>
      <c r="W104" s="12">
        <v>0.77710999999999997</v>
      </c>
      <c r="Y104" s="15">
        <v>0.59687000000000001</v>
      </c>
      <c r="Z104" s="26">
        <v>0.20025000000000001</v>
      </c>
      <c r="AA104" s="15">
        <v>0.78139999999999998</v>
      </c>
      <c r="AB104" s="15">
        <v>0.31753999999999999</v>
      </c>
      <c r="AC104" s="15"/>
      <c r="AE104" s="15"/>
      <c r="AF104" s="15">
        <v>9.1854000000000005E-2</v>
      </c>
      <c r="AG104" s="15">
        <v>2.8181999999999999E-3</v>
      </c>
      <c r="AH104" s="15">
        <v>0.1318</v>
      </c>
      <c r="AI104" s="15">
        <v>5.1758000000000004E-3</v>
      </c>
      <c r="AJ104" s="15"/>
      <c r="AK104" s="15"/>
      <c r="AL104" s="15"/>
      <c r="AM104" s="15">
        <v>9.1854000000000005E-2</v>
      </c>
      <c r="AN104" s="15">
        <v>2.8181999999999999E-3</v>
      </c>
      <c r="AO104" s="15">
        <v>0.1318</v>
      </c>
      <c r="AP104" s="15">
        <v>0.1318</v>
      </c>
      <c r="AR104" s="15"/>
      <c r="AS104" s="15"/>
      <c r="AT104" s="15"/>
      <c r="AU104" s="15"/>
      <c r="AV104" s="15"/>
      <c r="AW104" s="15"/>
      <c r="AX104" s="15"/>
      <c r="AY104" s="15"/>
      <c r="AZ104" s="15"/>
      <c r="BA104" s="15"/>
      <c r="BB104" s="15"/>
    </row>
    <row r="105" spans="1:54">
      <c r="A105" s="7">
        <v>66</v>
      </c>
      <c r="B105" s="8" t="s">
        <v>192</v>
      </c>
      <c r="C105" s="8" t="s">
        <v>186</v>
      </c>
      <c r="D105" s="8" t="s">
        <v>211</v>
      </c>
      <c r="E105" s="15">
        <v>1.6613000000000001E-4</v>
      </c>
      <c r="F105" s="26">
        <v>3.6126000000000002E-4</v>
      </c>
      <c r="G105" s="15">
        <v>2.6351999999999999E-3</v>
      </c>
      <c r="H105" s="15">
        <v>1.06E-3</v>
      </c>
      <c r="I105" s="15"/>
      <c r="J105" s="15"/>
      <c r="K105" s="15">
        <v>0.91295000000000004</v>
      </c>
      <c r="L105" s="15">
        <v>0.99407999999999996</v>
      </c>
      <c r="M105" s="15"/>
      <c r="N105" s="15"/>
      <c r="O105" s="15">
        <v>0.74624999999999997</v>
      </c>
      <c r="P105" s="12">
        <v>0.77015</v>
      </c>
      <c r="S105" s="12">
        <v>0.70718999999999999</v>
      </c>
      <c r="T105" s="12">
        <v>0.70718999999999999</v>
      </c>
      <c r="U105" s="12"/>
      <c r="W105" s="12">
        <v>0.62473000000000001</v>
      </c>
      <c r="Y105" s="15">
        <v>6.3138999999999999E-3</v>
      </c>
      <c r="Z105" s="26">
        <v>3.6775000000000002E-4</v>
      </c>
      <c r="AA105" s="15">
        <v>1.1761000000000001E-2</v>
      </c>
      <c r="AB105" s="15">
        <v>9.6586999999999992E-3</v>
      </c>
      <c r="AC105" s="15"/>
      <c r="AE105" s="15"/>
      <c r="AF105" s="15">
        <v>6.2914000000000001E-5</v>
      </c>
      <c r="AG105" s="15">
        <v>1.9684999999999999E-5</v>
      </c>
      <c r="AH105" s="15">
        <v>1.5303000000000001E-3</v>
      </c>
      <c r="AI105" s="15">
        <v>0.21656</v>
      </c>
      <c r="AJ105" s="15"/>
      <c r="AK105" s="15"/>
      <c r="AL105" s="15"/>
      <c r="AM105" s="15">
        <v>6.2914000000000001E-5</v>
      </c>
      <c r="AN105" s="15">
        <v>1.9684999999999999E-5</v>
      </c>
      <c r="AO105" s="15">
        <v>1.5303000000000001E-3</v>
      </c>
      <c r="AP105" s="15">
        <v>1.5303000000000001E-3</v>
      </c>
      <c r="AR105" s="15"/>
      <c r="AS105" s="15"/>
      <c r="AT105" s="15"/>
      <c r="AU105" s="15"/>
      <c r="AV105" s="15"/>
      <c r="AW105" s="15"/>
      <c r="AX105" s="15"/>
      <c r="AY105" s="15"/>
      <c r="AZ105" s="15"/>
      <c r="BA105" s="15"/>
      <c r="BB105" s="15"/>
    </row>
    <row r="106" spans="1:54">
      <c r="A106" s="5">
        <v>67</v>
      </c>
      <c r="B106" s="6" t="s">
        <v>192</v>
      </c>
      <c r="C106" s="6" t="s">
        <v>212</v>
      </c>
      <c r="D106" s="6" t="s">
        <v>213</v>
      </c>
      <c r="E106" s="15">
        <v>2.3615999999999999E-4</v>
      </c>
      <c r="F106" s="26">
        <v>2.6458999999999999E-4</v>
      </c>
      <c r="G106" s="15">
        <v>1.9879999999999998E-2</v>
      </c>
      <c r="H106" s="15">
        <v>1.9694E-2</v>
      </c>
      <c r="I106" s="15"/>
      <c r="J106" s="15"/>
      <c r="K106" s="15">
        <v>0.67773000000000005</v>
      </c>
      <c r="L106" s="15">
        <v>0.67269000000000001</v>
      </c>
      <c r="M106" s="15"/>
      <c r="N106" s="15"/>
      <c r="O106" s="15">
        <v>0.87238000000000004</v>
      </c>
      <c r="P106" s="12">
        <v>0.99383999999999995</v>
      </c>
      <c r="S106" s="12">
        <v>0.72280999999999995</v>
      </c>
      <c r="T106" s="12">
        <v>0.72280999999999995</v>
      </c>
      <c r="U106" s="12"/>
      <c r="W106" s="12">
        <v>0.72987000000000002</v>
      </c>
      <c r="Y106" s="15">
        <v>8.8759000000000005E-2</v>
      </c>
      <c r="Z106" s="26">
        <v>1.1724E-2</v>
      </c>
      <c r="AA106" s="15">
        <v>0.93572</v>
      </c>
      <c r="AB106" s="15">
        <v>0.66759000000000002</v>
      </c>
      <c r="AC106" s="15"/>
      <c r="AE106" s="15"/>
      <c r="AF106" s="15">
        <v>4.4957E-3</v>
      </c>
      <c r="AG106" s="15">
        <v>2.0972999999999999E-3</v>
      </c>
      <c r="AH106" s="15">
        <v>0.24609</v>
      </c>
      <c r="AI106" s="15">
        <v>0.20992</v>
      </c>
      <c r="AJ106" s="15"/>
      <c r="AK106" s="15"/>
      <c r="AL106" s="15"/>
      <c r="AM106" s="15">
        <v>4.4957E-3</v>
      </c>
      <c r="AN106" s="15">
        <v>2.0972999999999999E-3</v>
      </c>
      <c r="AO106" s="15">
        <v>0.24609</v>
      </c>
      <c r="AP106" s="15">
        <v>0.24609</v>
      </c>
      <c r="AR106" s="15"/>
      <c r="AS106" s="15"/>
      <c r="AT106" s="15"/>
      <c r="AU106" s="15"/>
      <c r="AV106" s="15"/>
      <c r="AW106" s="15"/>
      <c r="AX106" s="15"/>
      <c r="AY106" s="15"/>
      <c r="AZ106" s="15"/>
      <c r="BA106" s="15"/>
      <c r="BB106" s="15"/>
    </row>
    <row r="107" spans="1:54">
      <c r="A107" s="7">
        <v>68</v>
      </c>
      <c r="B107" s="8" t="s">
        <v>192</v>
      </c>
      <c r="C107" s="8" t="s">
        <v>214</v>
      </c>
      <c r="D107" s="8" t="s">
        <v>215</v>
      </c>
      <c r="E107" s="15">
        <v>8.8837000000000003E-5</v>
      </c>
      <c r="F107" s="26">
        <v>1.4478000000000001E-4</v>
      </c>
      <c r="G107" s="15">
        <v>4.4577999999999996E-3</v>
      </c>
      <c r="H107" s="15">
        <v>4.5423E-3</v>
      </c>
      <c r="I107" s="15"/>
      <c r="J107" s="15"/>
      <c r="K107" s="15">
        <v>0.78756999999999999</v>
      </c>
      <c r="L107" s="15">
        <v>0.78591</v>
      </c>
      <c r="M107" s="15"/>
      <c r="N107" s="15"/>
      <c r="O107" s="15">
        <v>0.77007999999999999</v>
      </c>
      <c r="P107" s="12">
        <v>0.96018000000000003</v>
      </c>
      <c r="S107" s="12">
        <v>0.79249000000000003</v>
      </c>
      <c r="T107" s="12">
        <v>0.79249000000000003</v>
      </c>
      <c r="U107" s="12"/>
      <c r="W107" s="12">
        <v>0.80239000000000005</v>
      </c>
      <c r="Y107" s="15">
        <v>5.6211999999999998E-3</v>
      </c>
      <c r="Z107" s="26">
        <v>8.2237E-4</v>
      </c>
      <c r="AA107" s="15">
        <v>0.19927</v>
      </c>
      <c r="AB107" s="15">
        <v>7.2475999999999999E-2</v>
      </c>
      <c r="AC107" s="15"/>
      <c r="AE107" s="15"/>
      <c r="AF107" s="15">
        <v>5.5637999999999998E-4</v>
      </c>
      <c r="AG107" s="15">
        <v>3.2416999999999998E-4</v>
      </c>
      <c r="AH107" s="15">
        <v>2.0792000000000001E-2</v>
      </c>
      <c r="AI107" s="15">
        <v>2.1205999999999999E-2</v>
      </c>
      <c r="AJ107" s="15"/>
      <c r="AK107" s="15"/>
      <c r="AL107" s="15"/>
      <c r="AM107" s="15">
        <v>5.5637999999999998E-4</v>
      </c>
      <c r="AN107" s="15">
        <v>3.2416999999999998E-4</v>
      </c>
      <c r="AO107" s="15">
        <v>2.0792000000000001E-2</v>
      </c>
      <c r="AP107" s="15">
        <v>2.0792000000000001E-2</v>
      </c>
      <c r="AR107" s="15"/>
      <c r="AS107" s="15"/>
      <c r="AT107" s="15"/>
      <c r="AU107" s="15"/>
      <c r="AV107" s="15"/>
      <c r="AW107" s="15"/>
      <c r="AX107" s="15"/>
      <c r="AY107" s="15"/>
      <c r="AZ107" s="15"/>
      <c r="BA107" s="15"/>
      <c r="BB107" s="15"/>
    </row>
    <row r="108" spans="1:54">
      <c r="A108" s="5">
        <v>69</v>
      </c>
      <c r="B108" s="6" t="s">
        <v>192</v>
      </c>
      <c r="C108" s="6" t="s">
        <v>216</v>
      </c>
      <c r="D108" s="6" t="s">
        <v>217</v>
      </c>
      <c r="E108" s="15">
        <v>0.51200999999999997</v>
      </c>
      <c r="F108" s="26">
        <v>0.78634000000000004</v>
      </c>
      <c r="G108" s="15">
        <v>2.3890000000000002E-2</v>
      </c>
      <c r="H108" s="15">
        <v>2.9617000000000001E-2</v>
      </c>
      <c r="I108" s="15"/>
      <c r="J108" s="15"/>
      <c r="K108" s="15">
        <v>0.75738000000000005</v>
      </c>
      <c r="L108" s="15">
        <v>0.79296999999999995</v>
      </c>
      <c r="M108" s="15"/>
      <c r="N108" s="15"/>
      <c r="O108" s="15">
        <v>0.84347000000000005</v>
      </c>
      <c r="P108" s="12">
        <v>0.43426999999999999</v>
      </c>
      <c r="S108" s="12">
        <v>0.78935999999999995</v>
      </c>
      <c r="T108" s="12">
        <v>0.78935999999999995</v>
      </c>
      <c r="U108" s="12"/>
      <c r="W108" s="12">
        <v>0.58413000000000004</v>
      </c>
      <c r="Y108" s="15">
        <v>0.13924</v>
      </c>
      <c r="Z108" s="26">
        <v>0.23530999999999999</v>
      </c>
      <c r="AA108" s="15">
        <v>2.8752E-2</v>
      </c>
      <c r="AB108" s="15">
        <v>3.3224000000000001E-3</v>
      </c>
      <c r="AC108" s="15"/>
      <c r="AE108" s="15"/>
      <c r="AF108" s="15">
        <v>0.70975999999999995</v>
      </c>
      <c r="AG108" s="15">
        <v>3.3529999999999997E-2</v>
      </c>
      <c r="AH108" s="15">
        <v>1.1230000000000001E-3</v>
      </c>
      <c r="AI108" s="15">
        <v>5.7229000000000004E-4</v>
      </c>
      <c r="AJ108" s="15"/>
      <c r="AK108" s="15"/>
      <c r="AL108" s="15"/>
      <c r="AM108" s="15">
        <v>0.70975999999999995</v>
      </c>
      <c r="AN108" s="15">
        <v>3.3529999999999997E-2</v>
      </c>
      <c r="AO108" s="15">
        <v>1.1230000000000001E-3</v>
      </c>
      <c r="AP108" s="15">
        <v>1.1230000000000001E-3</v>
      </c>
      <c r="AR108" s="15"/>
      <c r="AS108" s="15"/>
      <c r="AT108" s="15"/>
      <c r="AU108" s="15"/>
      <c r="AV108" s="15"/>
      <c r="AW108" s="15"/>
      <c r="AX108" s="15"/>
      <c r="AY108" s="15"/>
      <c r="AZ108" s="15"/>
      <c r="BA108" s="15"/>
      <c r="BB108" s="15"/>
    </row>
    <row r="109" spans="1:54">
      <c r="A109" s="7">
        <v>70</v>
      </c>
      <c r="B109" s="8" t="s">
        <v>192</v>
      </c>
      <c r="C109" s="8" t="s">
        <v>218</v>
      </c>
      <c r="D109" s="8" t="s">
        <v>219</v>
      </c>
      <c r="E109" s="15">
        <v>0.13897000000000001</v>
      </c>
      <c r="F109" s="26">
        <v>0.72514999999999996</v>
      </c>
      <c r="G109" s="15">
        <v>0.22681999999999999</v>
      </c>
      <c r="H109" s="15">
        <v>0.27821000000000001</v>
      </c>
      <c r="I109" s="15"/>
      <c r="J109" s="15"/>
      <c r="K109" s="15">
        <v>0.24260000000000001</v>
      </c>
      <c r="L109" s="15">
        <v>0.13691999999999999</v>
      </c>
      <c r="M109" s="15"/>
      <c r="N109" s="15"/>
      <c r="O109" s="15">
        <v>0.42531999999999998</v>
      </c>
      <c r="P109" s="12">
        <v>0.86675999999999997</v>
      </c>
      <c r="S109" s="12">
        <v>0.44563999999999998</v>
      </c>
      <c r="T109" s="12">
        <v>0.44563999999999998</v>
      </c>
      <c r="U109" s="12"/>
      <c r="W109" s="12">
        <v>0.21031</v>
      </c>
      <c r="Y109" s="15">
        <v>0.26490000000000002</v>
      </c>
      <c r="Z109" s="26">
        <v>0.34090999999999999</v>
      </c>
      <c r="AA109" s="15">
        <v>4.9030999999999999E-5</v>
      </c>
      <c r="AB109" s="15">
        <v>2.5696999999999998E-3</v>
      </c>
      <c r="AC109" s="15"/>
      <c r="AE109" s="15"/>
      <c r="AF109" s="15">
        <v>4.2666999999999997E-2</v>
      </c>
      <c r="AG109" s="15">
        <v>0.24521000000000001</v>
      </c>
      <c r="AH109" s="15">
        <v>6.6763999999999999E-3</v>
      </c>
      <c r="AI109" s="15">
        <v>8.5140000000000007E-3</v>
      </c>
      <c r="AJ109" s="15"/>
      <c r="AK109" s="15"/>
      <c r="AL109" s="15"/>
      <c r="AM109" s="15">
        <v>4.2666999999999997E-2</v>
      </c>
      <c r="AN109" s="15">
        <v>0.24521000000000001</v>
      </c>
      <c r="AO109" s="15">
        <v>6.6763999999999999E-3</v>
      </c>
      <c r="AP109" s="15">
        <v>6.6763999999999999E-3</v>
      </c>
      <c r="AR109" s="15"/>
      <c r="AS109" s="15"/>
      <c r="AT109" s="15"/>
      <c r="AU109" s="15"/>
      <c r="AV109" s="15"/>
      <c r="AW109" s="15"/>
      <c r="AX109" s="15"/>
      <c r="AY109" s="15"/>
      <c r="AZ109" s="15"/>
      <c r="BA109" s="15"/>
      <c r="BB109" s="15"/>
    </row>
    <row r="110" spans="1:54">
      <c r="A110" s="5">
        <v>71</v>
      </c>
      <c r="B110" s="6" t="s">
        <v>192</v>
      </c>
      <c r="C110" s="6" t="s">
        <v>220</v>
      </c>
      <c r="D110" s="6" t="s">
        <v>221</v>
      </c>
      <c r="E110" s="15">
        <v>0.84904999999999997</v>
      </c>
      <c r="F110" s="26">
        <v>0.24457000000000001</v>
      </c>
      <c r="G110" s="15">
        <v>0.39391999999999999</v>
      </c>
      <c r="H110" s="15">
        <v>0.39989000000000002</v>
      </c>
      <c r="I110" s="15"/>
      <c r="J110" s="15"/>
      <c r="K110" s="15">
        <v>0.72357000000000005</v>
      </c>
      <c r="L110" s="15">
        <v>0.75473999999999997</v>
      </c>
      <c r="M110" s="15"/>
      <c r="N110" s="15"/>
      <c r="O110" s="15">
        <v>0.745</v>
      </c>
      <c r="P110" s="12">
        <v>0.23701</v>
      </c>
      <c r="S110" s="12">
        <v>0.85972999999999999</v>
      </c>
      <c r="T110" s="12">
        <v>0.85972999999999999</v>
      </c>
      <c r="U110" s="12"/>
      <c r="W110" s="12">
        <v>0.56301999999999996</v>
      </c>
      <c r="Y110" s="15">
        <v>0.28703000000000001</v>
      </c>
      <c r="Z110" s="26">
        <v>0.46810000000000002</v>
      </c>
      <c r="AA110" s="15">
        <v>0.15021000000000001</v>
      </c>
      <c r="AB110" s="15">
        <v>0.11916</v>
      </c>
      <c r="AC110" s="15"/>
      <c r="AE110" s="15"/>
      <c r="AF110" s="15">
        <v>0.48233999999999999</v>
      </c>
      <c r="AG110" s="15">
        <v>0.16708999999999999</v>
      </c>
      <c r="AH110" s="15">
        <v>0.22433</v>
      </c>
      <c r="AI110" s="15">
        <v>0.19470999999999999</v>
      </c>
      <c r="AJ110" s="15"/>
      <c r="AK110" s="15"/>
      <c r="AL110" s="15"/>
      <c r="AM110" s="15">
        <v>0.48233999999999999</v>
      </c>
      <c r="AN110" s="15">
        <v>0.16708999999999999</v>
      </c>
      <c r="AO110" s="15">
        <v>0.22433</v>
      </c>
      <c r="AP110" s="15">
        <v>0.22433</v>
      </c>
      <c r="AR110" s="15"/>
      <c r="AS110" s="15"/>
      <c r="AT110" s="15"/>
      <c r="AU110" s="15"/>
      <c r="AV110" s="15"/>
      <c r="AW110" s="15"/>
      <c r="AX110" s="15"/>
      <c r="AY110" s="15"/>
      <c r="AZ110" s="15"/>
      <c r="BA110" s="15"/>
      <c r="BB110" s="15"/>
    </row>
    <row r="111" spans="1:54">
      <c r="A111" s="7">
        <v>72</v>
      </c>
      <c r="B111" s="8" t="s">
        <v>192</v>
      </c>
      <c r="C111" s="8" t="s">
        <v>222</v>
      </c>
      <c r="D111" s="8" t="s">
        <v>223</v>
      </c>
      <c r="E111" s="15">
        <v>0.64076</v>
      </c>
      <c r="F111" s="26">
        <v>0.22664999999999999</v>
      </c>
      <c r="G111" s="15">
        <v>0.17632999999999999</v>
      </c>
      <c r="H111" s="15">
        <v>0.20266000000000001</v>
      </c>
      <c r="I111" s="15"/>
      <c r="J111" s="15"/>
      <c r="K111" s="15">
        <v>0.18911</v>
      </c>
      <c r="L111" s="15">
        <v>0.15423999999999999</v>
      </c>
      <c r="M111" s="15"/>
      <c r="N111" s="15"/>
      <c r="O111" s="15">
        <v>0.73492000000000002</v>
      </c>
      <c r="P111" s="12">
        <v>0.76976</v>
      </c>
      <c r="S111" s="12">
        <v>0.56947000000000003</v>
      </c>
      <c r="T111" s="12">
        <v>0.56947000000000003</v>
      </c>
      <c r="U111" s="12"/>
      <c r="W111" s="12">
        <v>0.59750999999999999</v>
      </c>
      <c r="Y111" s="15">
        <v>0.10113</v>
      </c>
      <c r="Z111" s="26">
        <v>0.45104</v>
      </c>
      <c r="AA111" s="15">
        <v>6.3366000000000006E-2</v>
      </c>
      <c r="AB111" s="15">
        <v>0.47105999999999998</v>
      </c>
      <c r="AC111" s="15"/>
      <c r="AE111" s="15"/>
      <c r="AF111" s="15">
        <v>0.22511999999999999</v>
      </c>
      <c r="AG111" s="15">
        <v>0.75165000000000004</v>
      </c>
      <c r="AH111" s="15">
        <v>0.52310000000000001</v>
      </c>
      <c r="AI111" s="15">
        <v>0.82926</v>
      </c>
      <c r="AJ111" s="15"/>
      <c r="AK111" s="15"/>
      <c r="AL111" s="15"/>
      <c r="AM111" s="15">
        <v>0.22511999999999999</v>
      </c>
      <c r="AN111" s="15">
        <v>0.75165000000000004</v>
      </c>
      <c r="AO111" s="15">
        <v>0.52310000000000001</v>
      </c>
      <c r="AP111" s="15">
        <v>0.52310000000000001</v>
      </c>
      <c r="AR111" s="15"/>
      <c r="AS111" s="15"/>
      <c r="AT111" s="15"/>
      <c r="AU111" s="15"/>
      <c r="AV111" s="15"/>
      <c r="AW111" s="15"/>
      <c r="AX111" s="15"/>
      <c r="AY111" s="15"/>
      <c r="AZ111" s="15"/>
      <c r="BA111" s="15"/>
      <c r="BB111" s="15"/>
    </row>
    <row r="112" spans="1:54">
      <c r="A112" s="5">
        <v>73</v>
      </c>
      <c r="B112" s="6" t="s">
        <v>224</v>
      </c>
      <c r="C112" s="6" t="s">
        <v>225</v>
      </c>
      <c r="D112" s="6" t="s">
        <v>226</v>
      </c>
      <c r="E112" s="15">
        <v>7.1778E-4</v>
      </c>
      <c r="F112" s="26">
        <v>2.7360000000000002E-3</v>
      </c>
      <c r="G112" s="15">
        <v>7.1778E-4</v>
      </c>
      <c r="H112" s="15">
        <v>2.7360000000000002E-3</v>
      </c>
      <c r="I112" s="15"/>
      <c r="J112" s="15"/>
      <c r="K112" s="15">
        <v>7.6616000000000004E-2</v>
      </c>
      <c r="L112" s="15">
        <v>7.6616000000000004E-2</v>
      </c>
      <c r="M112" s="15"/>
      <c r="N112" s="15"/>
      <c r="O112" s="15">
        <v>0.15687000000000001</v>
      </c>
      <c r="P112" s="12">
        <v>0.15687000000000001</v>
      </c>
      <c r="S112" s="12">
        <v>0.46511000000000002</v>
      </c>
      <c r="T112" s="12">
        <v>0.46511000000000002</v>
      </c>
      <c r="U112" s="12"/>
      <c r="W112" s="12">
        <v>0.46511000000000002</v>
      </c>
      <c r="Y112" s="15">
        <v>6.1349000000000004E-3</v>
      </c>
      <c r="Z112" s="26">
        <v>5.5900000000000004E-3</v>
      </c>
      <c r="AA112" s="15">
        <v>6.1349000000000004E-3</v>
      </c>
      <c r="AB112" s="15">
        <v>5.5900000000000004E-3</v>
      </c>
      <c r="AC112" s="15"/>
      <c r="AE112" s="15"/>
      <c r="AF112" s="15">
        <v>5.3226000000000002E-3</v>
      </c>
      <c r="AG112" s="15">
        <v>0.10483000000000001</v>
      </c>
      <c r="AH112" s="15">
        <v>5.3226000000000002E-3</v>
      </c>
      <c r="AI112" s="15">
        <v>0.10483000000000001</v>
      </c>
      <c r="AJ112" s="15"/>
      <c r="AK112" s="15"/>
      <c r="AL112" s="15"/>
      <c r="AM112" s="15">
        <v>5.3226000000000002E-3</v>
      </c>
      <c r="AN112" s="15">
        <v>0.10483000000000001</v>
      </c>
      <c r="AO112" s="15">
        <v>5.3226000000000002E-3</v>
      </c>
      <c r="AP112" s="15">
        <v>5.3226000000000002E-3</v>
      </c>
      <c r="AR112" s="15"/>
      <c r="AS112" s="15"/>
      <c r="AT112" s="15"/>
      <c r="AU112" s="15"/>
      <c r="AV112" s="15"/>
      <c r="AW112" s="15"/>
      <c r="AX112" s="15"/>
      <c r="AY112" s="15"/>
      <c r="AZ112" s="15"/>
      <c r="BA112" s="15"/>
      <c r="BB112" s="15"/>
    </row>
    <row r="113" spans="1:54">
      <c r="A113" s="7">
        <v>74</v>
      </c>
      <c r="B113" s="8" t="s">
        <v>224</v>
      </c>
      <c r="C113" s="8" t="s">
        <v>227</v>
      </c>
      <c r="D113" s="8" t="s">
        <v>228</v>
      </c>
      <c r="E113" s="15">
        <v>0.83164000000000005</v>
      </c>
      <c r="F113" s="26">
        <v>9.6183000000000005E-2</v>
      </c>
      <c r="G113" s="15">
        <v>0.83164000000000005</v>
      </c>
      <c r="H113" s="15">
        <v>9.6183000000000005E-2</v>
      </c>
      <c r="I113" s="15"/>
      <c r="J113" s="15"/>
      <c r="K113" s="15">
        <v>0.84084000000000003</v>
      </c>
      <c r="L113" s="15">
        <v>0.84084000000000003</v>
      </c>
      <c r="M113" s="15"/>
      <c r="N113" s="15"/>
      <c r="O113" s="15">
        <v>0.99497999999999998</v>
      </c>
      <c r="P113" s="12">
        <v>0.99497999999999998</v>
      </c>
      <c r="S113" s="12">
        <v>0.68374999999999997</v>
      </c>
      <c r="T113" s="12">
        <v>0.68374999999999997</v>
      </c>
      <c r="U113" s="12"/>
      <c r="W113" s="12">
        <v>0.68374999999999997</v>
      </c>
      <c r="Y113" s="15">
        <v>4.7823999999999998E-2</v>
      </c>
      <c r="Z113" s="26">
        <v>5.2179000000000003E-2</v>
      </c>
      <c r="AA113" s="15">
        <v>4.7823999999999998E-2</v>
      </c>
      <c r="AB113" s="15">
        <v>5.2179000000000003E-2</v>
      </c>
      <c r="AC113" s="15"/>
      <c r="AE113" s="15"/>
      <c r="AF113" s="15">
        <v>3.4551999999999999E-2</v>
      </c>
      <c r="AG113" s="15">
        <v>4.2660999999999998E-2</v>
      </c>
      <c r="AH113" s="15">
        <v>3.4551999999999999E-2</v>
      </c>
      <c r="AI113" s="15">
        <v>4.2660999999999998E-2</v>
      </c>
      <c r="AJ113" s="15"/>
      <c r="AK113" s="15"/>
      <c r="AL113" s="15"/>
      <c r="AM113" s="15">
        <v>3.4551999999999999E-2</v>
      </c>
      <c r="AN113" s="15">
        <v>4.2660999999999998E-2</v>
      </c>
      <c r="AO113" s="15">
        <v>3.4551999999999999E-2</v>
      </c>
      <c r="AP113" s="15">
        <v>3.4551999999999999E-2</v>
      </c>
      <c r="AR113" s="15"/>
      <c r="AS113" s="15"/>
      <c r="AT113" s="15"/>
      <c r="AU113" s="15"/>
      <c r="AV113" s="15"/>
      <c r="AW113" s="15"/>
      <c r="AX113" s="15"/>
      <c r="AY113" s="15"/>
      <c r="AZ113" s="15"/>
      <c r="BA113" s="15"/>
      <c r="BB113" s="15"/>
    </row>
    <row r="114" spans="1:54">
      <c r="A114" s="5">
        <v>75</v>
      </c>
      <c r="B114" s="6" t="s">
        <v>224</v>
      </c>
      <c r="C114" s="6" t="s">
        <v>229</v>
      </c>
      <c r="D114" s="6" t="s">
        <v>230</v>
      </c>
      <c r="E114" s="15">
        <v>0.18659000000000001</v>
      </c>
      <c r="F114" s="26">
        <v>0.19114999999999999</v>
      </c>
      <c r="G114" s="15">
        <v>0.18659000000000001</v>
      </c>
      <c r="H114" s="15">
        <v>0.19114999999999999</v>
      </c>
      <c r="I114" s="15"/>
      <c r="J114" s="15"/>
      <c r="K114" s="15">
        <v>0.73411999999999999</v>
      </c>
      <c r="L114" s="15">
        <v>0.73411999999999999</v>
      </c>
      <c r="M114" s="15"/>
      <c r="N114" s="15"/>
      <c r="O114" s="15">
        <v>0.92476999999999998</v>
      </c>
      <c r="P114" s="12">
        <v>0.92476999999999998</v>
      </c>
      <c r="S114" s="12">
        <v>0.95560999999999996</v>
      </c>
      <c r="T114" s="12">
        <v>0.95560999999999996</v>
      </c>
      <c r="U114" s="12"/>
      <c r="W114" s="12">
        <v>0.95560999999999996</v>
      </c>
      <c r="Y114" s="15">
        <v>9.3350000000000002E-2</v>
      </c>
      <c r="Z114" s="26">
        <v>9.9769999999999998E-2</v>
      </c>
      <c r="AA114" s="15">
        <v>9.3350000000000002E-2</v>
      </c>
      <c r="AB114" s="15">
        <v>9.9769999999999998E-2</v>
      </c>
      <c r="AC114" s="15"/>
      <c r="AE114" s="15"/>
      <c r="AF114" s="15">
        <v>0.11784</v>
      </c>
      <c r="AG114" s="15">
        <v>0.11230999999999999</v>
      </c>
      <c r="AH114" s="15">
        <v>0.11784</v>
      </c>
      <c r="AI114" s="15">
        <v>0.11230999999999999</v>
      </c>
      <c r="AJ114" s="15"/>
      <c r="AK114" s="15"/>
      <c r="AL114" s="15"/>
      <c r="AM114" s="15">
        <v>0.11784</v>
      </c>
      <c r="AN114" s="15">
        <v>0.11230999999999999</v>
      </c>
      <c r="AO114" s="15">
        <v>0.11784</v>
      </c>
      <c r="AP114" s="15">
        <v>0.11784</v>
      </c>
      <c r="AR114" s="15"/>
      <c r="AS114" s="15"/>
      <c r="AT114" s="15"/>
      <c r="AU114" s="15"/>
      <c r="AV114" s="15"/>
      <c r="AW114" s="15"/>
      <c r="AX114" s="15"/>
      <c r="AY114" s="15"/>
      <c r="AZ114" s="15"/>
      <c r="BA114" s="15"/>
      <c r="BB114" s="15"/>
    </row>
    <row r="115" spans="1:54">
      <c r="A115" s="7">
        <v>76</v>
      </c>
      <c r="B115" s="8" t="s">
        <v>224</v>
      </c>
      <c r="C115" s="8" t="s">
        <v>231</v>
      </c>
      <c r="D115" s="8" t="s">
        <v>232</v>
      </c>
      <c r="E115" s="15">
        <v>6.5265000000000002E-3</v>
      </c>
      <c r="F115" s="26">
        <v>5.9176000000000003E-3</v>
      </c>
      <c r="G115" s="15">
        <v>6.5265000000000002E-3</v>
      </c>
      <c r="H115" s="15">
        <v>5.9176000000000003E-3</v>
      </c>
      <c r="I115" s="15"/>
      <c r="J115" s="15"/>
      <c r="K115" s="15">
        <v>0.84009999999999996</v>
      </c>
      <c r="L115" s="15">
        <v>0.84009999999999996</v>
      </c>
      <c r="M115" s="15"/>
      <c r="N115" s="15"/>
      <c r="O115" s="15">
        <v>0.78825000000000001</v>
      </c>
      <c r="P115" s="12">
        <v>0.78825000000000001</v>
      </c>
      <c r="S115" s="12">
        <v>0.79512000000000005</v>
      </c>
      <c r="T115" s="12">
        <v>0.79512000000000005</v>
      </c>
      <c r="U115" s="12"/>
      <c r="W115" s="12">
        <v>0.79512000000000005</v>
      </c>
      <c r="Y115" s="15">
        <v>0.32024000000000002</v>
      </c>
      <c r="Z115" s="26">
        <v>0.22442999999999999</v>
      </c>
      <c r="AA115" s="15">
        <v>0.32024000000000002</v>
      </c>
      <c r="AB115" s="15">
        <v>0.22442999999999999</v>
      </c>
      <c r="AC115" s="15"/>
      <c r="AE115" s="15"/>
      <c r="AF115" s="15">
        <v>0.15064</v>
      </c>
      <c r="AG115" s="15">
        <v>5.7834000000000003E-2</v>
      </c>
      <c r="AH115" s="15">
        <v>0.15064</v>
      </c>
      <c r="AI115" s="15">
        <v>5.7834000000000003E-2</v>
      </c>
      <c r="AJ115" s="15"/>
      <c r="AK115" s="15"/>
      <c r="AL115" s="15"/>
      <c r="AM115" s="15">
        <v>0.15064</v>
      </c>
      <c r="AN115" s="15">
        <v>5.7834000000000003E-2</v>
      </c>
      <c r="AO115" s="15">
        <v>0.15064</v>
      </c>
      <c r="AP115" s="15">
        <v>0.15064</v>
      </c>
      <c r="AR115" s="15"/>
      <c r="AS115" s="15"/>
      <c r="AT115" s="15"/>
      <c r="AU115" s="15"/>
      <c r="AV115" s="15"/>
      <c r="AW115" s="15"/>
      <c r="AX115" s="15"/>
      <c r="AY115" s="15"/>
      <c r="AZ115" s="15"/>
      <c r="BA115" s="15"/>
      <c r="BB115" s="15"/>
    </row>
    <row r="116" spans="1:54">
      <c r="A116" s="5">
        <v>77</v>
      </c>
      <c r="B116" s="6" t="s">
        <v>224</v>
      </c>
      <c r="C116" s="6" t="s">
        <v>233</v>
      </c>
      <c r="D116" s="6" t="s">
        <v>234</v>
      </c>
      <c r="E116" s="15">
        <v>2.1251000000000001E-4</v>
      </c>
      <c r="F116" s="26">
        <v>1.4752000000000001E-3</v>
      </c>
      <c r="G116" s="15">
        <v>2.1251000000000001E-4</v>
      </c>
      <c r="H116" s="15">
        <v>1.4752000000000001E-3</v>
      </c>
      <c r="I116" s="15"/>
      <c r="J116" s="15"/>
      <c r="K116" s="15">
        <v>0.46694999999999998</v>
      </c>
      <c r="L116" s="15">
        <v>0.46694999999999998</v>
      </c>
      <c r="M116" s="15"/>
      <c r="N116" s="15"/>
      <c r="O116" s="15">
        <v>0.49817</v>
      </c>
      <c r="P116" s="12">
        <v>0.49817</v>
      </c>
      <c r="S116" s="12">
        <v>0.55325999999999997</v>
      </c>
      <c r="T116" s="12">
        <v>0.55325999999999997</v>
      </c>
      <c r="U116" s="12"/>
      <c r="W116" s="12">
        <v>0.55325999999999997</v>
      </c>
      <c r="Y116" s="15">
        <v>2.0157999999999999E-2</v>
      </c>
      <c r="Z116" s="26">
        <v>1.3497E-2</v>
      </c>
      <c r="AA116" s="15">
        <v>2.0157999999999999E-2</v>
      </c>
      <c r="AB116" s="15">
        <v>1.3497E-2</v>
      </c>
      <c r="AC116" s="15"/>
      <c r="AE116" s="15"/>
      <c r="AF116" s="15">
        <v>7.9257000000000008E-3</v>
      </c>
      <c r="AG116" s="15">
        <v>1.7461999999999998E-2</v>
      </c>
      <c r="AH116" s="15">
        <v>7.9257000000000008E-3</v>
      </c>
      <c r="AI116" s="15">
        <v>1.7461999999999998E-2</v>
      </c>
      <c r="AJ116" s="15"/>
      <c r="AK116" s="15"/>
      <c r="AL116" s="15"/>
      <c r="AM116" s="15">
        <v>7.9257000000000008E-3</v>
      </c>
      <c r="AN116" s="15">
        <v>1.7461999999999998E-2</v>
      </c>
      <c r="AO116" s="15">
        <v>7.9257000000000008E-3</v>
      </c>
      <c r="AP116" s="15">
        <v>7.9257000000000008E-3</v>
      </c>
      <c r="AR116" s="15"/>
      <c r="AS116" s="15"/>
      <c r="AT116" s="15"/>
      <c r="AU116" s="15"/>
      <c r="AV116" s="15"/>
      <c r="AW116" s="15"/>
      <c r="AX116" s="15"/>
      <c r="AY116" s="15"/>
      <c r="AZ116" s="15"/>
      <c r="BA116" s="15"/>
      <c r="BB116" s="15"/>
    </row>
    <row r="117" spans="1:54">
      <c r="A117" s="7">
        <v>78</v>
      </c>
      <c r="B117" s="8" t="s">
        <v>224</v>
      </c>
      <c r="C117" s="8" t="s">
        <v>235</v>
      </c>
      <c r="D117" s="8" t="s">
        <v>236</v>
      </c>
      <c r="E117" s="15">
        <v>8.4192000000000003E-2</v>
      </c>
      <c r="F117" s="26">
        <v>7.2674000000000002E-2</v>
      </c>
      <c r="G117" s="15">
        <v>8.4192000000000003E-2</v>
      </c>
      <c r="H117" s="15">
        <v>7.2674000000000002E-2</v>
      </c>
      <c r="I117" s="15"/>
      <c r="J117" s="15"/>
      <c r="K117" s="15">
        <v>0.42642999999999998</v>
      </c>
      <c r="L117" s="15">
        <v>0.42642999999999998</v>
      </c>
      <c r="M117" s="15"/>
      <c r="N117" s="15"/>
      <c r="O117" s="15">
        <v>0.60482000000000002</v>
      </c>
      <c r="P117" s="12">
        <v>0.60482000000000002</v>
      </c>
      <c r="S117" s="12">
        <v>0.68386999999999998</v>
      </c>
      <c r="T117" s="12">
        <v>0.68386999999999998</v>
      </c>
      <c r="U117" s="12"/>
      <c r="W117" s="12">
        <v>0.68386999999999998</v>
      </c>
      <c r="Y117" s="15">
        <v>2.9878999999999999E-2</v>
      </c>
      <c r="Z117" s="26">
        <v>0.14641000000000001</v>
      </c>
      <c r="AA117" s="15">
        <v>2.9878999999999999E-2</v>
      </c>
      <c r="AB117" s="15">
        <v>0.14641000000000001</v>
      </c>
      <c r="AC117" s="15"/>
      <c r="AE117" s="15"/>
      <c r="AF117" s="15">
        <v>0.49662000000000001</v>
      </c>
      <c r="AG117" s="15">
        <v>0.79142999999999997</v>
      </c>
      <c r="AH117" s="15">
        <v>0.49662000000000001</v>
      </c>
      <c r="AI117" s="15">
        <v>0.79142999999999997</v>
      </c>
      <c r="AJ117" s="15"/>
      <c r="AK117" s="15"/>
      <c r="AL117" s="15"/>
      <c r="AM117" s="15">
        <v>0.49662000000000001</v>
      </c>
      <c r="AN117" s="15">
        <v>0.79142999999999997</v>
      </c>
      <c r="AO117" s="15">
        <v>0.49662000000000001</v>
      </c>
      <c r="AP117" s="15">
        <v>0.49662000000000001</v>
      </c>
      <c r="AR117" s="15"/>
      <c r="AS117" s="15"/>
      <c r="AT117" s="15"/>
      <c r="AU117" s="15"/>
      <c r="AV117" s="15"/>
      <c r="AW117" s="15"/>
      <c r="AX117" s="15"/>
      <c r="AY117" s="15"/>
      <c r="AZ117" s="15"/>
      <c r="BA117" s="15"/>
      <c r="BB117" s="15"/>
    </row>
    <row r="118" spans="1:54">
      <c r="A118" s="5">
        <v>79</v>
      </c>
      <c r="B118" s="6" t="s">
        <v>224</v>
      </c>
      <c r="C118" s="6" t="s">
        <v>237</v>
      </c>
      <c r="D118" s="6" t="s">
        <v>238</v>
      </c>
      <c r="E118" s="15">
        <v>0.19971</v>
      </c>
      <c r="F118" s="26">
        <v>4.3885E-2</v>
      </c>
      <c r="G118" s="15">
        <v>0.19971</v>
      </c>
      <c r="H118" s="15">
        <v>4.3885E-2</v>
      </c>
      <c r="I118" s="15"/>
      <c r="J118" s="15"/>
      <c r="K118" s="15">
        <v>0.43930999999999998</v>
      </c>
      <c r="L118" s="15">
        <v>0.43930999999999998</v>
      </c>
      <c r="M118" s="15"/>
      <c r="N118" s="15"/>
      <c r="O118" s="15">
        <v>0.70079000000000002</v>
      </c>
      <c r="P118" s="12">
        <v>0.70079000000000002</v>
      </c>
      <c r="S118" s="12">
        <v>0.89263000000000003</v>
      </c>
      <c r="T118" s="12">
        <v>0.89263000000000003</v>
      </c>
      <c r="U118" s="12"/>
      <c r="W118" s="12">
        <v>0.89263000000000003</v>
      </c>
      <c r="Y118" s="15">
        <v>3.2641000000000003E-2</v>
      </c>
      <c r="Z118" s="26">
        <v>2.2651999999999999E-2</v>
      </c>
      <c r="AA118" s="15">
        <v>3.2641000000000003E-2</v>
      </c>
      <c r="AB118" s="15">
        <v>2.2651999999999999E-2</v>
      </c>
      <c r="AC118" s="15"/>
      <c r="AE118" s="15"/>
      <c r="AF118" s="15">
        <v>1.6233000000000001E-2</v>
      </c>
      <c r="AG118" s="15">
        <v>1.6846E-2</v>
      </c>
      <c r="AH118" s="15">
        <v>1.6233000000000001E-2</v>
      </c>
      <c r="AI118" s="15">
        <v>1.6846E-2</v>
      </c>
      <c r="AJ118" s="15"/>
      <c r="AK118" s="15"/>
      <c r="AL118" s="15"/>
      <c r="AM118" s="15">
        <v>1.6233000000000001E-2</v>
      </c>
      <c r="AN118" s="15">
        <v>1.6846E-2</v>
      </c>
      <c r="AO118" s="15">
        <v>1.6233000000000001E-2</v>
      </c>
      <c r="AP118" s="15">
        <v>1.6233000000000001E-2</v>
      </c>
      <c r="AR118" s="15"/>
      <c r="AS118" s="15"/>
      <c r="AT118" s="15"/>
      <c r="AU118" s="15"/>
      <c r="AV118" s="15"/>
      <c r="AW118" s="15"/>
      <c r="AX118" s="15"/>
      <c r="AY118" s="15"/>
      <c r="AZ118" s="15"/>
      <c r="BA118" s="15"/>
      <c r="BB118" s="15"/>
    </row>
    <row r="119" spans="1:54">
      <c r="A119" s="7">
        <v>80</v>
      </c>
      <c r="B119" s="8" t="s">
        <v>239</v>
      </c>
      <c r="C119" s="8" t="s">
        <v>240</v>
      </c>
      <c r="D119" s="8" t="s">
        <v>241</v>
      </c>
      <c r="E119" s="15">
        <v>3.2540999999999999E-6</v>
      </c>
      <c r="F119" s="26">
        <v>7.3198999999999998E-7</v>
      </c>
      <c r="G119" s="15">
        <v>2.8029999999999998E-4</v>
      </c>
      <c r="H119" s="15">
        <v>2.2719E-4</v>
      </c>
      <c r="I119" s="15"/>
      <c r="J119" s="15"/>
      <c r="K119" s="15">
        <v>0.43901000000000001</v>
      </c>
      <c r="L119" s="15">
        <v>0.95752000000000004</v>
      </c>
      <c r="M119" s="15"/>
      <c r="N119" s="15"/>
      <c r="O119" s="15">
        <v>0.70521</v>
      </c>
      <c r="P119" s="12">
        <v>0.81789999999999996</v>
      </c>
      <c r="S119" s="12">
        <v>0.49628</v>
      </c>
      <c r="T119" s="12">
        <v>0.49628</v>
      </c>
      <c r="U119" s="12"/>
      <c r="W119" s="12">
        <v>0.46923999999999999</v>
      </c>
      <c r="Y119" s="15">
        <v>1.0274E-5</v>
      </c>
      <c r="Z119" s="26">
        <v>5.0416999999999999E-7</v>
      </c>
      <c r="AA119" s="15">
        <v>3.347E-4</v>
      </c>
      <c r="AB119" s="15">
        <v>1.3044E-4</v>
      </c>
      <c r="AC119" s="15"/>
      <c r="AE119" s="15"/>
      <c r="AF119" s="15">
        <v>1.7136000000000001E-4</v>
      </c>
      <c r="AG119" s="15">
        <v>5.6417999999999999E-6</v>
      </c>
      <c r="AH119" s="15">
        <v>5.9895E-4</v>
      </c>
      <c r="AI119" s="15">
        <v>1.3660000000000001E-4</v>
      </c>
      <c r="AJ119" s="15"/>
      <c r="AK119" s="15"/>
      <c r="AL119" s="15"/>
      <c r="AM119" s="15">
        <v>1.7136000000000001E-4</v>
      </c>
      <c r="AN119" s="15">
        <v>5.6417999999999999E-6</v>
      </c>
      <c r="AO119" s="15">
        <v>5.9895E-4</v>
      </c>
      <c r="AP119" s="15">
        <v>5.9895E-4</v>
      </c>
      <c r="AR119" s="15"/>
      <c r="AS119" s="15"/>
      <c r="AT119" s="15"/>
      <c r="AU119" s="15"/>
      <c r="AV119" s="15"/>
      <c r="AW119" s="15"/>
      <c r="AX119" s="15"/>
      <c r="AY119" s="15"/>
      <c r="AZ119" s="15"/>
      <c r="BA119" s="15"/>
      <c r="BB119" s="15"/>
    </row>
    <row r="120" spans="1:54">
      <c r="A120" s="5">
        <v>81</v>
      </c>
      <c r="B120" s="6" t="s">
        <v>239</v>
      </c>
      <c r="C120" s="6" t="s">
        <v>242</v>
      </c>
      <c r="D120" s="6" t="s">
        <v>243</v>
      </c>
      <c r="E120" s="15">
        <v>0.14673</v>
      </c>
      <c r="F120" s="26">
        <v>2.4164999999999999E-2</v>
      </c>
      <c r="G120" s="15">
        <v>0.92403999999999997</v>
      </c>
      <c r="H120" s="15">
        <v>0.83174999999999999</v>
      </c>
      <c r="I120" s="15"/>
      <c r="J120" s="15"/>
      <c r="K120" s="15">
        <v>0.39043</v>
      </c>
      <c r="L120" s="15">
        <v>0.39380999999999999</v>
      </c>
      <c r="M120" s="15"/>
      <c r="N120" s="15"/>
      <c r="O120" s="15">
        <v>0.63627999999999996</v>
      </c>
      <c r="P120" s="12">
        <v>0.63612999999999997</v>
      </c>
      <c r="S120" s="12">
        <v>0.52744999999999997</v>
      </c>
      <c r="T120" s="12">
        <v>0.52744999999999997</v>
      </c>
      <c r="U120" s="12"/>
      <c r="W120" s="12">
        <v>0.52783000000000002</v>
      </c>
      <c r="Y120" s="15">
        <v>2.6811000000000001E-2</v>
      </c>
      <c r="Z120" s="26">
        <v>1.6329E-2</v>
      </c>
      <c r="AA120" s="15">
        <v>5.4755000000000003E-3</v>
      </c>
      <c r="AB120" s="15">
        <v>1.2076E-2</v>
      </c>
      <c r="AC120" s="15"/>
      <c r="AE120" s="15"/>
      <c r="AF120" s="15">
        <v>1.3030999999999999E-2</v>
      </c>
      <c r="AG120" s="15">
        <v>1.3901E-2</v>
      </c>
      <c r="AH120" s="15">
        <v>1.5495E-2</v>
      </c>
      <c r="AI120" s="15">
        <v>0.11551</v>
      </c>
      <c r="AJ120" s="15"/>
      <c r="AK120" s="15"/>
      <c r="AL120" s="15"/>
      <c r="AM120" s="15">
        <v>1.3030999999999999E-2</v>
      </c>
      <c r="AN120" s="15">
        <v>1.3901E-2</v>
      </c>
      <c r="AO120" s="15">
        <v>1.5495E-2</v>
      </c>
      <c r="AP120" s="15">
        <v>1.5495E-2</v>
      </c>
      <c r="AR120" s="15"/>
      <c r="AS120" s="15"/>
      <c r="AT120" s="15"/>
      <c r="AU120" s="15"/>
      <c r="AV120" s="15"/>
      <c r="AW120" s="15"/>
      <c r="AX120" s="15"/>
      <c r="AY120" s="15"/>
      <c r="AZ120" s="15"/>
      <c r="BA120" s="15"/>
      <c r="BB120" s="15"/>
    </row>
    <row r="121" spans="1:54">
      <c r="A121" s="7">
        <v>82</v>
      </c>
      <c r="B121" s="8" t="s">
        <v>239</v>
      </c>
      <c r="C121" s="8" t="s">
        <v>244</v>
      </c>
      <c r="D121" s="8" t="s">
        <v>245</v>
      </c>
      <c r="E121" s="15">
        <v>4.3125000000000004E-3</v>
      </c>
      <c r="F121" s="26">
        <v>4.6388999999999996E-3</v>
      </c>
      <c r="G121" s="15">
        <v>8.5389999999999994E-2</v>
      </c>
      <c r="H121" s="15">
        <v>5.5697999999999998E-2</v>
      </c>
      <c r="I121" s="15"/>
      <c r="J121" s="15"/>
      <c r="K121" s="15">
        <v>0.40368999999999999</v>
      </c>
      <c r="L121" s="15">
        <v>0.40342</v>
      </c>
      <c r="M121" s="15"/>
      <c r="N121" s="15"/>
      <c r="O121" s="15">
        <v>0.93693000000000004</v>
      </c>
      <c r="P121" s="12">
        <v>0.93698000000000004</v>
      </c>
      <c r="S121" s="12">
        <v>0.78308</v>
      </c>
      <c r="T121" s="12">
        <v>0.78308</v>
      </c>
      <c r="U121" s="12"/>
      <c r="W121" s="12">
        <v>0.78473000000000004</v>
      </c>
      <c r="Y121" s="15">
        <v>0.28519</v>
      </c>
      <c r="Z121" s="26">
        <v>0.77837000000000001</v>
      </c>
      <c r="AA121" s="15">
        <v>6.8825999999999998E-2</v>
      </c>
      <c r="AB121" s="15">
        <v>0.27234999999999998</v>
      </c>
      <c r="AC121" s="15"/>
      <c r="AE121" s="15"/>
      <c r="AF121" s="15">
        <v>0.94945000000000002</v>
      </c>
      <c r="AG121" s="15">
        <v>0.1996</v>
      </c>
      <c r="AH121" s="15">
        <v>0.52219000000000004</v>
      </c>
      <c r="AI121" s="15">
        <v>0.78310000000000002</v>
      </c>
      <c r="AJ121" s="15"/>
      <c r="AK121" s="15"/>
      <c r="AL121" s="15"/>
      <c r="AM121" s="15">
        <v>0.94945000000000002</v>
      </c>
      <c r="AN121" s="15">
        <v>0.1996</v>
      </c>
      <c r="AO121" s="15">
        <v>0.52219000000000004</v>
      </c>
      <c r="AP121" s="15">
        <v>0.52219000000000004</v>
      </c>
      <c r="AR121" s="15"/>
      <c r="AS121" s="15"/>
      <c r="AT121" s="15"/>
      <c r="AU121" s="15"/>
      <c r="AV121" s="15"/>
      <c r="AW121" s="15"/>
      <c r="AX121" s="15"/>
      <c r="AY121" s="15"/>
      <c r="AZ121" s="15"/>
      <c r="BA121" s="15"/>
      <c r="BB121" s="15"/>
    </row>
    <row r="122" spans="1:54">
      <c r="A122" s="5">
        <v>83</v>
      </c>
      <c r="B122" s="6" t="s">
        <v>239</v>
      </c>
      <c r="C122" s="6" t="s">
        <v>246</v>
      </c>
      <c r="D122" s="6" t="s">
        <v>247</v>
      </c>
      <c r="E122" s="15">
        <v>1.1068999999999999E-6</v>
      </c>
      <c r="F122" s="26">
        <v>3.6287E-4</v>
      </c>
      <c r="G122" s="15">
        <v>1.1999999999999999E-3</v>
      </c>
      <c r="H122" s="15">
        <v>1.2562999999999999E-3</v>
      </c>
      <c r="I122" s="15"/>
      <c r="J122" s="15"/>
      <c r="K122" s="15">
        <v>0.53957999999999995</v>
      </c>
      <c r="L122" s="15">
        <v>0.81664000000000003</v>
      </c>
      <c r="M122" s="15"/>
      <c r="N122" s="15"/>
      <c r="O122" s="15">
        <v>0.86434999999999995</v>
      </c>
      <c r="P122" s="12">
        <v>0.68762999999999996</v>
      </c>
      <c r="S122" s="12">
        <v>0.48180000000000001</v>
      </c>
      <c r="T122" s="12">
        <v>0.48180000000000001</v>
      </c>
      <c r="U122" s="12"/>
      <c r="W122" s="12">
        <v>0.53863000000000005</v>
      </c>
      <c r="Y122" s="15">
        <v>6.6278999999999997E-7</v>
      </c>
      <c r="Z122" s="26">
        <v>5.9969999999999997E-5</v>
      </c>
      <c r="AA122" s="15">
        <v>0.50956999999999997</v>
      </c>
      <c r="AB122" s="15">
        <v>6.8432999999999994E-2</v>
      </c>
      <c r="AC122" s="15"/>
      <c r="AE122" s="15"/>
      <c r="AF122" s="15">
        <v>5.6936E-6</v>
      </c>
      <c r="AG122" s="15">
        <v>6.4243000000000001E-5</v>
      </c>
      <c r="AH122" s="15">
        <v>9.3203000000000001E-3</v>
      </c>
      <c r="AI122" s="15">
        <v>1.3374E-2</v>
      </c>
      <c r="AJ122" s="15"/>
      <c r="AK122" s="15"/>
      <c r="AL122" s="15"/>
      <c r="AM122" s="15">
        <v>5.6936E-6</v>
      </c>
      <c r="AN122" s="15">
        <v>6.4243000000000001E-5</v>
      </c>
      <c r="AO122" s="15">
        <v>9.3203000000000001E-3</v>
      </c>
      <c r="AP122" s="15">
        <v>9.3203000000000001E-3</v>
      </c>
      <c r="AR122" s="15"/>
      <c r="AS122" s="15"/>
      <c r="AT122" s="15"/>
      <c r="AU122" s="15"/>
      <c r="AV122" s="15"/>
      <c r="AW122" s="15"/>
      <c r="AX122" s="15"/>
      <c r="AY122" s="15"/>
      <c r="AZ122" s="15"/>
      <c r="BA122" s="15"/>
      <c r="BB122" s="15"/>
    </row>
    <row r="123" spans="1:54">
      <c r="A123" s="7">
        <v>84</v>
      </c>
      <c r="B123" s="8" t="s">
        <v>239</v>
      </c>
      <c r="C123" s="8" t="s">
        <v>248</v>
      </c>
      <c r="D123" s="8" t="s">
        <v>249</v>
      </c>
      <c r="E123" s="15">
        <v>2.7498999999999999E-5</v>
      </c>
      <c r="F123" s="26">
        <v>8.1580000000000002E-5</v>
      </c>
      <c r="G123" s="15">
        <v>2.1699999999999999E-4</v>
      </c>
      <c r="H123" s="15">
        <v>3.9138999999999998E-4</v>
      </c>
      <c r="I123" s="15"/>
      <c r="J123" s="15"/>
      <c r="K123" s="15">
        <v>0.39368999999999998</v>
      </c>
      <c r="L123" s="15">
        <v>0.39288000000000001</v>
      </c>
      <c r="M123" s="15"/>
      <c r="N123" s="15"/>
      <c r="O123" s="15">
        <v>0.43752999999999997</v>
      </c>
      <c r="P123" s="12">
        <v>0.43756</v>
      </c>
      <c r="S123" s="12">
        <v>0.27134000000000003</v>
      </c>
      <c r="T123" s="12">
        <v>0.27134000000000003</v>
      </c>
      <c r="U123" s="12"/>
      <c r="W123" s="12">
        <v>0.27083000000000002</v>
      </c>
      <c r="Y123" s="15">
        <v>0.93457999999999997</v>
      </c>
      <c r="Z123" s="26">
        <v>0.25302999999999998</v>
      </c>
      <c r="AA123" s="15">
        <v>0.11058</v>
      </c>
      <c r="AB123" s="15">
        <v>0.91215000000000002</v>
      </c>
      <c r="AC123" s="15"/>
      <c r="AE123" s="15"/>
      <c r="AF123" s="15">
        <v>2.1740000000000002E-3</v>
      </c>
      <c r="AG123" s="15">
        <v>4.2659999999999998E-3</v>
      </c>
      <c r="AH123" s="15">
        <v>1.3997000000000001E-2</v>
      </c>
      <c r="AI123" s="15">
        <v>5.4876000000000001E-2</v>
      </c>
      <c r="AJ123" s="15"/>
      <c r="AK123" s="15"/>
      <c r="AL123" s="15"/>
      <c r="AM123" s="15">
        <v>2.1740000000000002E-3</v>
      </c>
      <c r="AN123" s="15">
        <v>4.2659999999999998E-3</v>
      </c>
      <c r="AO123" s="15">
        <v>1.3997000000000001E-2</v>
      </c>
      <c r="AP123" s="15">
        <v>1.3997000000000001E-2</v>
      </c>
      <c r="AR123" s="15"/>
      <c r="AS123" s="15"/>
      <c r="AT123" s="15"/>
      <c r="AU123" s="15"/>
      <c r="AV123" s="15"/>
      <c r="AW123" s="15"/>
      <c r="AX123" s="15"/>
      <c r="AY123" s="15"/>
      <c r="AZ123" s="15"/>
      <c r="BA123" s="15"/>
      <c r="BB123" s="15"/>
    </row>
    <row r="124" spans="1:54">
      <c r="A124" s="5">
        <v>85</v>
      </c>
      <c r="B124" s="6" t="s">
        <v>239</v>
      </c>
      <c r="C124" s="6" t="s">
        <v>250</v>
      </c>
      <c r="D124" s="6" t="s">
        <v>251</v>
      </c>
      <c r="E124" s="15">
        <v>2.4895E-3</v>
      </c>
      <c r="F124" s="26">
        <v>0.10185</v>
      </c>
      <c r="G124" s="15">
        <v>1.1468000000000001E-2</v>
      </c>
      <c r="H124" s="15">
        <v>6.8275000000000002E-2</v>
      </c>
      <c r="I124" s="15"/>
      <c r="J124" s="15"/>
      <c r="K124" s="15">
        <v>0.30585000000000001</v>
      </c>
      <c r="L124" s="15">
        <v>0.30592000000000003</v>
      </c>
      <c r="M124" s="15"/>
      <c r="N124" s="15"/>
      <c r="O124" s="15">
        <v>0.57455000000000001</v>
      </c>
      <c r="P124" s="12">
        <v>0.57455000000000001</v>
      </c>
      <c r="S124" s="12">
        <v>0.50536999999999999</v>
      </c>
      <c r="T124" s="12">
        <v>0.50536999999999999</v>
      </c>
      <c r="U124" s="12"/>
      <c r="W124" s="12">
        <v>0.50475000000000003</v>
      </c>
      <c r="Y124" s="15">
        <v>3.3158E-2</v>
      </c>
      <c r="Z124" s="26">
        <v>1.0732E-2</v>
      </c>
      <c r="AA124" s="15">
        <v>5.7759E-4</v>
      </c>
      <c r="AB124" s="15">
        <v>1.9266999999999999E-3</v>
      </c>
      <c r="AC124" s="15"/>
      <c r="AE124" s="15"/>
      <c r="AF124" s="15">
        <v>0.17302999999999999</v>
      </c>
      <c r="AG124" s="15">
        <v>0.29694999999999999</v>
      </c>
      <c r="AH124" s="15">
        <v>0.10453999999999999</v>
      </c>
      <c r="AI124" s="15">
        <v>0.49025999999999997</v>
      </c>
      <c r="AJ124" s="15"/>
      <c r="AK124" s="15"/>
      <c r="AL124" s="15"/>
      <c r="AM124" s="15">
        <v>0.17302999999999999</v>
      </c>
      <c r="AN124" s="15">
        <v>0.29694999999999999</v>
      </c>
      <c r="AO124" s="15">
        <v>0.10453999999999999</v>
      </c>
      <c r="AP124" s="15">
        <v>0.10453999999999999</v>
      </c>
      <c r="AR124" s="15"/>
      <c r="AS124" s="15"/>
      <c r="AT124" s="15"/>
      <c r="AU124" s="15"/>
      <c r="AV124" s="15"/>
      <c r="AW124" s="15"/>
      <c r="AX124" s="15"/>
      <c r="AY124" s="15"/>
      <c r="AZ124" s="15"/>
      <c r="BA124" s="15"/>
      <c r="BB124" s="15"/>
    </row>
    <row r="125" spans="1:54">
      <c r="A125" s="7">
        <v>86</v>
      </c>
      <c r="B125" s="8" t="s">
        <v>239</v>
      </c>
      <c r="C125" s="8" t="s">
        <v>252</v>
      </c>
      <c r="D125" s="8" t="s">
        <v>253</v>
      </c>
      <c r="E125" s="15">
        <v>1.0392E-5</v>
      </c>
      <c r="F125" s="26">
        <v>1.6478E-5</v>
      </c>
      <c r="G125" s="15">
        <v>2.0039999999999999E-4</v>
      </c>
      <c r="H125" s="15">
        <v>3.2228999999999998E-4</v>
      </c>
      <c r="I125" s="15"/>
      <c r="J125" s="15"/>
      <c r="K125" s="15">
        <v>0.92210000000000003</v>
      </c>
      <c r="L125" s="15">
        <v>0.82196000000000002</v>
      </c>
      <c r="M125" s="15"/>
      <c r="N125" s="15"/>
      <c r="O125" s="15">
        <v>0.44614999999999999</v>
      </c>
      <c r="P125" s="12">
        <v>0.44469999999999998</v>
      </c>
      <c r="S125" s="12">
        <v>0.19994999999999999</v>
      </c>
      <c r="T125" s="12">
        <v>0.19994999999999999</v>
      </c>
      <c r="U125" s="12"/>
      <c r="W125" s="12">
        <v>0.21135000000000001</v>
      </c>
      <c r="Y125" s="15">
        <v>3.9306000000000001E-2</v>
      </c>
      <c r="Z125" s="26">
        <v>2.4344000000000002E-3</v>
      </c>
      <c r="AA125" s="15">
        <v>3.4936000000000002E-2</v>
      </c>
      <c r="AB125" s="15">
        <v>0.93132999999999999</v>
      </c>
      <c r="AC125" s="15"/>
      <c r="AE125" s="15"/>
      <c r="AF125" s="15">
        <v>3.2025000000000001E-4</v>
      </c>
      <c r="AG125" s="15">
        <v>2.3068000000000001E-4</v>
      </c>
      <c r="AH125" s="15">
        <v>1.3239000000000001E-2</v>
      </c>
      <c r="AI125" s="15">
        <v>5.7577999999999997E-2</v>
      </c>
      <c r="AJ125" s="15"/>
      <c r="AK125" s="15"/>
      <c r="AL125" s="15"/>
      <c r="AM125" s="15">
        <v>3.2025000000000001E-4</v>
      </c>
      <c r="AN125" s="15">
        <v>2.3068000000000001E-4</v>
      </c>
      <c r="AO125" s="15">
        <v>1.3239000000000001E-2</v>
      </c>
      <c r="AP125" s="15">
        <v>1.3239000000000001E-2</v>
      </c>
      <c r="AR125" s="15"/>
      <c r="AS125" s="15"/>
      <c r="AT125" s="15"/>
      <c r="AU125" s="15"/>
      <c r="AV125" s="15"/>
      <c r="AW125" s="15"/>
      <c r="AX125" s="15"/>
      <c r="AY125" s="15"/>
      <c r="AZ125" s="15"/>
      <c r="BA125" s="15"/>
      <c r="BB125" s="15"/>
    </row>
    <row r="126" spans="1:54">
      <c r="A126" s="5">
        <v>87</v>
      </c>
      <c r="B126" s="6" t="s">
        <v>239</v>
      </c>
      <c r="C126" s="6" t="s">
        <v>254</v>
      </c>
      <c r="D126" s="6" t="s">
        <v>255</v>
      </c>
      <c r="E126" s="15">
        <v>0.14673</v>
      </c>
      <c r="F126" s="26">
        <v>2.4164999999999999E-2</v>
      </c>
      <c r="G126" s="15">
        <v>0.92403999999999997</v>
      </c>
      <c r="H126" s="15">
        <v>0.83174999999999999</v>
      </c>
      <c r="I126" s="15"/>
      <c r="J126" s="15"/>
      <c r="K126" s="15">
        <v>0.39043</v>
      </c>
      <c r="L126" s="15">
        <v>0.39380999999999999</v>
      </c>
      <c r="M126" s="15"/>
      <c r="N126" s="15"/>
      <c r="O126" s="15">
        <v>0.63627999999999996</v>
      </c>
      <c r="P126" s="12">
        <v>0.63612999999999997</v>
      </c>
      <c r="S126" s="12">
        <v>0.52744999999999997</v>
      </c>
      <c r="T126" s="12">
        <v>0.52744999999999997</v>
      </c>
      <c r="U126" s="12"/>
      <c r="W126" s="12">
        <v>0.52783000000000002</v>
      </c>
      <c r="Y126" s="15">
        <v>2.6811000000000001E-2</v>
      </c>
      <c r="Z126" s="26">
        <v>1.6329E-2</v>
      </c>
      <c r="AA126" s="15">
        <v>5.4755000000000003E-3</v>
      </c>
      <c r="AB126" s="15">
        <v>1.2076E-2</v>
      </c>
      <c r="AC126" s="15"/>
      <c r="AE126" s="15"/>
      <c r="AF126" s="15">
        <v>1.3030999999999999E-2</v>
      </c>
      <c r="AG126" s="15">
        <v>1.3901E-2</v>
      </c>
      <c r="AH126" s="15">
        <v>1.5495E-2</v>
      </c>
      <c r="AI126" s="15">
        <v>0.11551</v>
      </c>
      <c r="AJ126" s="15"/>
      <c r="AK126" s="15"/>
      <c r="AL126" s="15"/>
      <c r="AM126" s="15">
        <v>1.3030999999999999E-2</v>
      </c>
      <c r="AN126" s="15">
        <v>1.3901E-2</v>
      </c>
      <c r="AO126" s="15">
        <v>1.5495E-2</v>
      </c>
      <c r="AP126" s="15">
        <v>1.5495E-2</v>
      </c>
      <c r="AR126" s="15"/>
      <c r="AS126" s="15"/>
      <c r="AT126" s="15"/>
      <c r="AU126" s="15"/>
      <c r="AV126" s="15"/>
      <c r="AW126" s="15"/>
      <c r="AX126" s="15"/>
      <c r="AY126" s="15"/>
      <c r="AZ126" s="15"/>
      <c r="BA126" s="15"/>
      <c r="BB126" s="15"/>
    </row>
    <row r="127" spans="1:54">
      <c r="A127" s="7">
        <v>88</v>
      </c>
      <c r="B127" s="8" t="s">
        <v>239</v>
      </c>
      <c r="C127" s="8" t="s">
        <v>256</v>
      </c>
      <c r="D127" s="8" t="s">
        <v>257</v>
      </c>
      <c r="E127" s="15">
        <v>0.10428</v>
      </c>
      <c r="F127" s="26">
        <v>4.1704999999999999E-2</v>
      </c>
      <c r="G127" s="15">
        <v>0.33052999999999999</v>
      </c>
      <c r="H127" s="15">
        <v>0.18759999999999999</v>
      </c>
      <c r="I127" s="15"/>
      <c r="J127" s="15"/>
      <c r="K127" s="15">
        <v>0.47125</v>
      </c>
      <c r="L127" s="15">
        <v>0.47128999999999999</v>
      </c>
      <c r="M127" s="15"/>
      <c r="N127" s="15"/>
      <c r="O127" s="15">
        <v>0.78173000000000004</v>
      </c>
      <c r="P127" s="12">
        <v>0.78147999999999995</v>
      </c>
      <c r="S127" s="12">
        <v>0.88134000000000001</v>
      </c>
      <c r="T127" s="12">
        <v>0.88134000000000001</v>
      </c>
      <c r="U127" s="12"/>
      <c r="W127" s="12">
        <v>0.88378999999999996</v>
      </c>
      <c r="Y127" s="15">
        <v>0.34921000000000002</v>
      </c>
      <c r="Z127" s="26">
        <v>0.84997999999999996</v>
      </c>
      <c r="AA127" s="15">
        <v>8.5000000000000006E-2</v>
      </c>
      <c r="AB127" s="15">
        <v>0.40112999999999999</v>
      </c>
      <c r="AC127" s="15"/>
      <c r="AE127" s="15"/>
      <c r="AF127" s="15">
        <v>0.88146000000000002</v>
      </c>
      <c r="AG127" s="15">
        <v>0.21071000000000001</v>
      </c>
      <c r="AH127" s="15">
        <v>0.46139000000000002</v>
      </c>
      <c r="AI127" s="15">
        <v>0.81606000000000001</v>
      </c>
      <c r="AJ127" s="15"/>
      <c r="AK127" s="15"/>
      <c r="AL127" s="15"/>
      <c r="AM127" s="15">
        <v>0.88146000000000002</v>
      </c>
      <c r="AN127" s="15">
        <v>0.21071000000000001</v>
      </c>
      <c r="AO127" s="15">
        <v>0.46139000000000002</v>
      </c>
      <c r="AP127" s="15">
        <v>0.46139000000000002</v>
      </c>
      <c r="AR127" s="15"/>
      <c r="AS127" s="15"/>
      <c r="AT127" s="15"/>
      <c r="AU127" s="15"/>
      <c r="AV127" s="15"/>
      <c r="AW127" s="15"/>
      <c r="AX127" s="15"/>
      <c r="AY127" s="15"/>
      <c r="AZ127" s="15"/>
      <c r="BA127" s="15"/>
      <c r="BB127" s="15"/>
    </row>
    <row r="128" spans="1:54">
      <c r="A128" s="5">
        <v>89</v>
      </c>
      <c r="B128" s="6" t="s">
        <v>239</v>
      </c>
      <c r="C128" s="6" t="s">
        <v>258</v>
      </c>
      <c r="D128" s="6" t="s">
        <v>259</v>
      </c>
      <c r="E128" s="15">
        <v>7.0691000000000005E-4</v>
      </c>
      <c r="F128" s="26">
        <v>2.7160999999999998E-4</v>
      </c>
      <c r="G128" s="15">
        <v>3.5984000000000002E-2</v>
      </c>
      <c r="H128" s="15">
        <v>2.7421000000000001E-2</v>
      </c>
      <c r="I128" s="15"/>
      <c r="J128" s="15"/>
      <c r="K128" s="15">
        <v>0.64098999999999995</v>
      </c>
      <c r="L128" s="15">
        <v>0.81327000000000005</v>
      </c>
      <c r="M128" s="15"/>
      <c r="N128" s="15"/>
      <c r="O128" s="15">
        <v>0.60599999999999998</v>
      </c>
      <c r="P128" s="12">
        <v>0.59572999999999998</v>
      </c>
      <c r="S128" s="12">
        <v>0.81322000000000005</v>
      </c>
      <c r="T128" s="12">
        <v>0.81322000000000005</v>
      </c>
      <c r="U128" s="12"/>
      <c r="W128" s="12">
        <v>0.83791000000000004</v>
      </c>
      <c r="Y128" s="15">
        <v>2.5922000000000001E-2</v>
      </c>
      <c r="Z128" s="26">
        <v>3.2433000000000002E-3</v>
      </c>
      <c r="AA128" s="15">
        <v>0.46965000000000001</v>
      </c>
      <c r="AB128" s="15">
        <v>0.49029</v>
      </c>
      <c r="AC128" s="15"/>
      <c r="AE128" s="15"/>
      <c r="AF128" s="15">
        <v>2.9526999999999999E-3</v>
      </c>
      <c r="AG128" s="15">
        <v>3.7379999999999998E-4</v>
      </c>
      <c r="AH128" s="15">
        <v>0.21792</v>
      </c>
      <c r="AI128" s="15">
        <v>0.1759</v>
      </c>
      <c r="AJ128" s="15"/>
      <c r="AK128" s="15"/>
      <c r="AL128" s="15"/>
      <c r="AM128" s="15">
        <v>2.9526999999999999E-3</v>
      </c>
      <c r="AN128" s="15">
        <v>3.7379999999999998E-4</v>
      </c>
      <c r="AO128" s="15">
        <v>0.21792</v>
      </c>
      <c r="AP128" s="15">
        <v>0.21792</v>
      </c>
      <c r="AR128" s="15"/>
      <c r="AS128" s="15"/>
      <c r="AT128" s="15"/>
      <c r="AU128" s="15"/>
      <c r="AV128" s="15"/>
      <c r="AW128" s="15"/>
      <c r="AX128" s="15"/>
      <c r="AY128" s="15"/>
      <c r="AZ128" s="15"/>
      <c r="BA128" s="15"/>
      <c r="BB128" s="15"/>
    </row>
    <row r="129" spans="1:54">
      <c r="A129" s="7">
        <v>90</v>
      </c>
      <c r="B129" s="8" t="s">
        <v>239</v>
      </c>
      <c r="C129" s="8" t="s">
        <v>260</v>
      </c>
      <c r="D129" s="8" t="s">
        <v>261</v>
      </c>
      <c r="E129" s="15">
        <v>7.2572999999999997E-7</v>
      </c>
      <c r="F129" s="26">
        <v>1.0088E-4</v>
      </c>
      <c r="G129" s="15">
        <v>3.434E-4</v>
      </c>
      <c r="H129" s="15">
        <v>3.0479999999999998E-4</v>
      </c>
      <c r="I129" s="15"/>
      <c r="J129" s="15"/>
      <c r="K129" s="15">
        <v>0.38591999999999999</v>
      </c>
      <c r="L129" s="15">
        <v>0.63019000000000003</v>
      </c>
      <c r="M129" s="15"/>
      <c r="N129" s="15"/>
      <c r="O129" s="15">
        <v>0.98768</v>
      </c>
      <c r="P129" s="12">
        <v>0.70423999999999998</v>
      </c>
      <c r="S129" s="12">
        <v>0.53346000000000005</v>
      </c>
      <c r="T129" s="12">
        <v>0.53346000000000005</v>
      </c>
      <c r="U129" s="12"/>
      <c r="W129" s="12">
        <v>0.53254999999999997</v>
      </c>
      <c r="Y129" s="15">
        <v>9.8818E-7</v>
      </c>
      <c r="Z129" s="26">
        <v>7.2200000000000003E-6</v>
      </c>
      <c r="AA129" s="15">
        <v>2.6976000000000001E-3</v>
      </c>
      <c r="AB129" s="15">
        <v>4.4862999999999999E-4</v>
      </c>
      <c r="AC129" s="15"/>
      <c r="AE129" s="15"/>
      <c r="AF129" s="15">
        <v>1.3288999999999999E-5</v>
      </c>
      <c r="AG129" s="15">
        <v>9.9319000000000006E-6</v>
      </c>
      <c r="AH129" s="15">
        <v>5.2811000000000004E-4</v>
      </c>
      <c r="AI129" s="15">
        <v>3.4347000000000002E-4</v>
      </c>
      <c r="AJ129" s="15"/>
      <c r="AK129" s="15"/>
      <c r="AL129" s="15"/>
      <c r="AM129" s="15">
        <v>1.3288999999999999E-5</v>
      </c>
      <c r="AN129" s="15">
        <v>9.9319000000000006E-6</v>
      </c>
      <c r="AO129" s="15">
        <v>5.2811000000000004E-4</v>
      </c>
      <c r="AP129" s="15">
        <v>5.2811000000000004E-4</v>
      </c>
      <c r="AR129" s="15"/>
      <c r="AS129" s="15"/>
      <c r="AT129" s="15"/>
      <c r="AU129" s="15"/>
      <c r="AV129" s="15"/>
      <c r="AW129" s="15"/>
      <c r="AX129" s="15"/>
      <c r="AY129" s="15"/>
      <c r="AZ129" s="15"/>
      <c r="BA129" s="15"/>
      <c r="BB129" s="15"/>
    </row>
    <row r="130" spans="1:54">
      <c r="A130" s="5">
        <v>91</v>
      </c>
      <c r="B130" s="6" t="s">
        <v>239</v>
      </c>
      <c r="C130" s="6" t="s">
        <v>262</v>
      </c>
      <c r="D130" s="6" t="s">
        <v>263</v>
      </c>
      <c r="E130" s="15">
        <v>1.4792000000000001E-4</v>
      </c>
      <c r="F130" s="26">
        <v>1.1481E-3</v>
      </c>
      <c r="G130" s="15">
        <v>1.1375999999999999E-3</v>
      </c>
      <c r="H130" s="15">
        <v>3.4608999999999998E-3</v>
      </c>
      <c r="I130" s="15"/>
      <c r="J130" s="15"/>
      <c r="K130" s="15">
        <v>0.30259999999999998</v>
      </c>
      <c r="L130" s="15">
        <v>0.30175000000000002</v>
      </c>
      <c r="M130" s="15"/>
      <c r="N130" s="15"/>
      <c r="O130" s="15">
        <v>0.47957</v>
      </c>
      <c r="P130" s="12">
        <v>0.47958000000000001</v>
      </c>
      <c r="S130" s="12">
        <v>0.44178000000000001</v>
      </c>
      <c r="T130" s="12">
        <v>0.44178000000000001</v>
      </c>
      <c r="U130" s="12"/>
      <c r="W130" s="12">
        <v>0.44128000000000001</v>
      </c>
      <c r="Y130" s="15">
        <v>0.10548</v>
      </c>
      <c r="Z130" s="26">
        <v>0.12143</v>
      </c>
      <c r="AA130" s="15">
        <v>2.3927000000000002E-3</v>
      </c>
      <c r="AB130" s="15">
        <v>2.2554999999999999E-2</v>
      </c>
      <c r="AC130" s="15"/>
      <c r="AE130" s="15"/>
      <c r="AF130" s="15">
        <v>0.23372999999999999</v>
      </c>
      <c r="AG130" s="15">
        <v>0.45493</v>
      </c>
      <c r="AH130" s="15">
        <v>0.73441000000000001</v>
      </c>
      <c r="AI130" s="15">
        <v>0.69106000000000001</v>
      </c>
      <c r="AJ130" s="15"/>
      <c r="AK130" s="15"/>
      <c r="AL130" s="15"/>
      <c r="AM130" s="15">
        <v>0.23372999999999999</v>
      </c>
      <c r="AN130" s="15">
        <v>0.45493</v>
      </c>
      <c r="AO130" s="15">
        <v>0.73441000000000001</v>
      </c>
      <c r="AP130" s="15">
        <v>0.73441000000000001</v>
      </c>
      <c r="AR130" s="15"/>
      <c r="AS130" s="15"/>
      <c r="AT130" s="15"/>
      <c r="AU130" s="15"/>
      <c r="AV130" s="15"/>
      <c r="AW130" s="15"/>
      <c r="AX130" s="15"/>
      <c r="AY130" s="15"/>
      <c r="AZ130" s="15"/>
      <c r="BA130" s="15"/>
      <c r="BB130" s="15"/>
    </row>
    <row r="131" spans="1:54">
      <c r="A131" s="7">
        <v>92</v>
      </c>
      <c r="B131" s="8" t="s">
        <v>239</v>
      </c>
      <c r="C131" s="8" t="s">
        <v>264</v>
      </c>
      <c r="D131" s="8" t="s">
        <v>265</v>
      </c>
      <c r="E131" s="15">
        <v>2.7498999999999999E-5</v>
      </c>
      <c r="F131" s="26">
        <v>8.1580000000000002E-5</v>
      </c>
      <c r="G131" s="15">
        <v>2.1699999999999999E-4</v>
      </c>
      <c r="H131" s="15">
        <v>3.9138999999999998E-4</v>
      </c>
      <c r="I131" s="15"/>
      <c r="J131" s="15"/>
      <c r="K131" s="15">
        <v>0.39368999999999998</v>
      </c>
      <c r="L131" s="15">
        <v>0.39288000000000001</v>
      </c>
      <c r="M131" s="15"/>
      <c r="N131" s="15"/>
      <c r="O131" s="15">
        <v>0.43752999999999997</v>
      </c>
      <c r="P131" s="12">
        <v>0.43756</v>
      </c>
      <c r="S131" s="12">
        <v>0.27134000000000003</v>
      </c>
      <c r="T131" s="12">
        <v>0.27134000000000003</v>
      </c>
      <c r="U131" s="12"/>
      <c r="W131" s="12">
        <v>0.27083000000000002</v>
      </c>
      <c r="Y131" s="15">
        <v>0.93457999999999997</v>
      </c>
      <c r="Z131" s="26">
        <v>0.25302999999999998</v>
      </c>
      <c r="AA131" s="15">
        <v>0.11058</v>
      </c>
      <c r="AB131" s="15">
        <v>0.91215000000000002</v>
      </c>
      <c r="AC131" s="15"/>
      <c r="AE131" s="15"/>
      <c r="AF131" s="15">
        <v>2.1740000000000002E-3</v>
      </c>
      <c r="AG131" s="15">
        <v>4.2659999999999998E-3</v>
      </c>
      <c r="AH131" s="15">
        <v>1.3997000000000001E-2</v>
      </c>
      <c r="AI131" s="15">
        <v>5.4876000000000001E-2</v>
      </c>
      <c r="AJ131" s="15"/>
      <c r="AK131" s="15"/>
      <c r="AL131" s="15"/>
      <c r="AM131" s="15">
        <v>2.1740000000000002E-3</v>
      </c>
      <c r="AN131" s="15">
        <v>4.2659999999999998E-3</v>
      </c>
      <c r="AO131" s="15">
        <v>1.3997000000000001E-2</v>
      </c>
      <c r="AP131" s="15">
        <v>1.3997000000000001E-2</v>
      </c>
      <c r="AR131" s="15"/>
      <c r="AS131" s="15"/>
      <c r="AT131" s="15"/>
      <c r="AU131" s="15"/>
      <c r="AV131" s="15"/>
      <c r="AW131" s="15"/>
      <c r="AX131" s="15"/>
      <c r="AY131" s="15"/>
      <c r="AZ131" s="15"/>
      <c r="BA131" s="15"/>
      <c r="BB131" s="15"/>
    </row>
    <row r="132" spans="1:54">
      <c r="A132" s="5">
        <v>93</v>
      </c>
      <c r="B132" s="6" t="s">
        <v>239</v>
      </c>
      <c r="C132" s="6" t="s">
        <v>266</v>
      </c>
      <c r="D132" s="6" t="s">
        <v>267</v>
      </c>
      <c r="E132" s="15">
        <v>1.9238000000000001E-6</v>
      </c>
      <c r="F132" s="26">
        <v>3.2586999999999998E-6</v>
      </c>
      <c r="G132" s="15">
        <v>4.8751000000000001E-5</v>
      </c>
      <c r="H132" s="15">
        <v>6.7135E-5</v>
      </c>
      <c r="I132" s="15"/>
      <c r="J132" s="15"/>
      <c r="K132" s="15">
        <v>0.23401</v>
      </c>
      <c r="L132" s="15">
        <v>0.22597</v>
      </c>
      <c r="M132" s="15"/>
      <c r="N132" s="15"/>
      <c r="O132" s="15">
        <v>0.45080999999999999</v>
      </c>
      <c r="P132" s="12">
        <v>0.44678000000000001</v>
      </c>
      <c r="S132" s="12">
        <v>0.24068999999999999</v>
      </c>
      <c r="T132" s="12">
        <v>0.24068999999999999</v>
      </c>
      <c r="U132" s="12"/>
      <c r="W132" s="12">
        <v>0.30612</v>
      </c>
      <c r="Y132" s="15">
        <v>1.7598E-5</v>
      </c>
      <c r="Z132" s="26">
        <v>8.4486999999999993E-6</v>
      </c>
      <c r="AA132" s="15">
        <v>7.8404000000000001E-2</v>
      </c>
      <c r="AB132" s="15">
        <v>1.1848E-3</v>
      </c>
      <c r="AC132" s="15"/>
      <c r="AE132" s="15"/>
      <c r="AF132" s="15">
        <v>6.7586E-5</v>
      </c>
      <c r="AG132" s="15">
        <v>1.2988E-5</v>
      </c>
      <c r="AH132" s="15">
        <v>6.3548999999999995E-4</v>
      </c>
      <c r="AI132" s="15">
        <v>1.1812999999999999E-3</v>
      </c>
      <c r="AJ132" s="15"/>
      <c r="AK132" s="15"/>
      <c r="AL132" s="15"/>
      <c r="AM132" s="15">
        <v>6.7586E-5</v>
      </c>
      <c r="AN132" s="15">
        <v>1.2988E-5</v>
      </c>
      <c r="AO132" s="15">
        <v>6.3548999999999995E-4</v>
      </c>
      <c r="AP132" s="15">
        <v>6.3548999999999995E-4</v>
      </c>
      <c r="AR132" s="15"/>
      <c r="AS132" s="15"/>
      <c r="AT132" s="15"/>
      <c r="AU132" s="15"/>
      <c r="AV132" s="15"/>
      <c r="AW132" s="15"/>
      <c r="AX132" s="15"/>
      <c r="AY132" s="15"/>
      <c r="AZ132" s="15"/>
      <c r="BA132" s="15"/>
      <c r="BB132" s="15"/>
    </row>
    <row r="133" spans="1:54">
      <c r="A133" s="7">
        <v>94</v>
      </c>
      <c r="B133" s="8" t="s">
        <v>239</v>
      </c>
      <c r="C133" s="8" t="s">
        <v>268</v>
      </c>
      <c r="D133" s="8" t="s">
        <v>269</v>
      </c>
      <c r="E133" s="15">
        <v>1.8138000000000002E-5</v>
      </c>
      <c r="F133" s="26">
        <v>4.2454999999999999E-5</v>
      </c>
      <c r="G133" s="15">
        <v>1.3705E-5</v>
      </c>
      <c r="H133" s="15">
        <v>3.9486000000000001E-5</v>
      </c>
      <c r="I133" s="15"/>
      <c r="J133" s="15"/>
      <c r="K133" s="15">
        <v>0.49491000000000002</v>
      </c>
      <c r="L133" s="15">
        <v>0.49369000000000002</v>
      </c>
      <c r="M133" s="15"/>
      <c r="N133" s="15"/>
      <c r="O133" s="15">
        <v>0.42948999999999998</v>
      </c>
      <c r="P133" s="12">
        <v>0.42952000000000001</v>
      </c>
      <c r="S133" s="12">
        <v>0.30007</v>
      </c>
      <c r="T133" s="12">
        <v>0.30007</v>
      </c>
      <c r="U133" s="12"/>
      <c r="W133" s="12">
        <v>0.29232999999999998</v>
      </c>
      <c r="Y133" s="15">
        <v>0.68662999999999996</v>
      </c>
      <c r="Z133" s="26">
        <v>4.0217000000000003E-2</v>
      </c>
      <c r="AA133" s="15">
        <v>0.52641000000000004</v>
      </c>
      <c r="AB133" s="15">
        <v>0.13073000000000001</v>
      </c>
      <c r="AC133" s="15"/>
      <c r="AE133" s="15"/>
      <c r="AF133" s="15">
        <v>1.0349999999999999E-3</v>
      </c>
      <c r="AG133" s="15">
        <v>1.1642E-3</v>
      </c>
      <c r="AH133" s="15">
        <v>2.2563000000000001E-3</v>
      </c>
      <c r="AI133" s="15">
        <v>1.5226E-3</v>
      </c>
      <c r="AJ133" s="15"/>
      <c r="AK133" s="15"/>
      <c r="AL133" s="15"/>
      <c r="AM133" s="15">
        <v>1.0349999999999999E-3</v>
      </c>
      <c r="AN133" s="15">
        <v>1.1642E-3</v>
      </c>
      <c r="AO133" s="15">
        <v>2.2563000000000001E-3</v>
      </c>
      <c r="AP133" s="15">
        <v>2.2563000000000001E-3</v>
      </c>
      <c r="AR133" s="15"/>
      <c r="AS133" s="15"/>
      <c r="AT133" s="15"/>
      <c r="AU133" s="15"/>
      <c r="AV133" s="15"/>
      <c r="AW133" s="15"/>
      <c r="AX133" s="15"/>
      <c r="AY133" s="15"/>
      <c r="AZ133" s="15"/>
      <c r="BA133" s="15"/>
      <c r="BB133" s="15"/>
    </row>
    <row r="134" spans="1:54">
      <c r="A134" s="5">
        <v>95</v>
      </c>
      <c r="B134" s="6" t="s">
        <v>239</v>
      </c>
      <c r="C134" s="6" t="s">
        <v>270</v>
      </c>
      <c r="D134" s="6" t="s">
        <v>271</v>
      </c>
      <c r="E134" s="15">
        <v>1.2483E-6</v>
      </c>
      <c r="F134" s="26">
        <v>1.3305E-6</v>
      </c>
      <c r="G134" s="15">
        <v>4.3268E-5</v>
      </c>
      <c r="H134" s="15">
        <v>5.5733000000000003E-5</v>
      </c>
      <c r="I134" s="15"/>
      <c r="J134" s="15"/>
      <c r="K134" s="15">
        <v>0.24787000000000001</v>
      </c>
      <c r="L134" s="15">
        <v>0.23455999999999999</v>
      </c>
      <c r="M134" s="15"/>
      <c r="N134" s="15"/>
      <c r="O134" s="15">
        <v>0.47211999999999998</v>
      </c>
      <c r="P134" s="12">
        <v>0.43546000000000001</v>
      </c>
      <c r="S134" s="12">
        <v>0.23451</v>
      </c>
      <c r="T134" s="12">
        <v>0.23451</v>
      </c>
      <c r="U134" s="12"/>
      <c r="W134" s="12">
        <v>0.34444000000000002</v>
      </c>
      <c r="Y134" s="15">
        <v>9.1347999999999993E-6</v>
      </c>
      <c r="Z134" s="26">
        <v>4.7009000000000002E-6</v>
      </c>
      <c r="AA134" s="15">
        <v>0.20615</v>
      </c>
      <c r="AB134" s="15">
        <v>1.1816000000000001E-3</v>
      </c>
      <c r="AC134" s="15"/>
      <c r="AE134" s="15"/>
      <c r="AF134" s="15">
        <v>6.9064000000000001E-5</v>
      </c>
      <c r="AG134" s="15">
        <v>9.2758000000000002E-6</v>
      </c>
      <c r="AH134" s="15">
        <v>6.7292999999999997E-4</v>
      </c>
      <c r="AI134" s="15">
        <v>1.2256000000000001E-3</v>
      </c>
      <c r="AJ134" s="15"/>
      <c r="AK134" s="15"/>
      <c r="AL134" s="15"/>
      <c r="AM134" s="15">
        <v>6.9064000000000001E-5</v>
      </c>
      <c r="AN134" s="15">
        <v>9.2758000000000002E-6</v>
      </c>
      <c r="AO134" s="15">
        <v>6.7292999999999997E-4</v>
      </c>
      <c r="AP134" s="15">
        <v>6.7292999999999997E-4</v>
      </c>
      <c r="AR134" s="15"/>
      <c r="AS134" s="15"/>
      <c r="AT134" s="15"/>
      <c r="AU134" s="15"/>
      <c r="AV134" s="15"/>
      <c r="AW134" s="15"/>
      <c r="AX134" s="15"/>
      <c r="AY134" s="15"/>
      <c r="AZ134" s="15"/>
      <c r="BA134" s="15"/>
      <c r="BB134" s="15"/>
    </row>
    <row r="135" spans="1:54">
      <c r="A135" s="7">
        <v>96</v>
      </c>
      <c r="B135" s="8" t="s">
        <v>239</v>
      </c>
      <c r="C135" s="8" t="s">
        <v>272</v>
      </c>
      <c r="D135" s="8" t="s">
        <v>273</v>
      </c>
      <c r="E135" s="15">
        <v>9.0723999999999994E-5</v>
      </c>
      <c r="F135" s="26">
        <v>4.44E-4</v>
      </c>
      <c r="G135" s="15">
        <v>6.6975000000000002E-5</v>
      </c>
      <c r="H135" s="15">
        <v>4.1562000000000001E-4</v>
      </c>
      <c r="I135" s="15"/>
      <c r="J135" s="15"/>
      <c r="K135" s="15">
        <v>0.51880999999999999</v>
      </c>
      <c r="L135" s="15">
        <v>0.51871</v>
      </c>
      <c r="M135" s="15"/>
      <c r="N135" s="15"/>
      <c r="O135" s="15">
        <v>0.45948</v>
      </c>
      <c r="P135" s="12">
        <v>0.45943000000000001</v>
      </c>
      <c r="S135" s="12">
        <v>0.30793999999999999</v>
      </c>
      <c r="T135" s="12">
        <v>0.30793999999999999</v>
      </c>
      <c r="U135" s="12"/>
      <c r="W135" s="12">
        <v>0.27041999999999999</v>
      </c>
      <c r="Y135" s="15">
        <v>0.10297000000000001</v>
      </c>
      <c r="Z135" s="26">
        <v>0.18597</v>
      </c>
      <c r="AA135" s="15">
        <v>0.26961000000000002</v>
      </c>
      <c r="AB135" s="15">
        <v>7.3140999999999998E-2</v>
      </c>
      <c r="AC135" s="15"/>
      <c r="AE135" s="15"/>
      <c r="AF135" s="15">
        <v>0.10366</v>
      </c>
      <c r="AG135" s="15">
        <v>0.23100000000000001</v>
      </c>
      <c r="AH135" s="15">
        <v>0.22248000000000001</v>
      </c>
      <c r="AI135" s="15">
        <v>0.23504</v>
      </c>
      <c r="AJ135" s="15"/>
      <c r="AK135" s="15"/>
      <c r="AL135" s="15"/>
      <c r="AM135" s="15">
        <v>0.10366</v>
      </c>
      <c r="AN135" s="15">
        <v>0.23100000000000001</v>
      </c>
      <c r="AO135" s="15">
        <v>0.22248000000000001</v>
      </c>
      <c r="AP135" s="15">
        <v>0.22248000000000001</v>
      </c>
      <c r="AR135" s="15"/>
      <c r="AS135" s="15"/>
      <c r="AT135" s="15"/>
      <c r="AU135" s="15"/>
      <c r="AV135" s="15"/>
      <c r="AW135" s="15"/>
      <c r="AX135" s="15"/>
      <c r="AY135" s="15"/>
      <c r="AZ135" s="15"/>
      <c r="BA135" s="15"/>
      <c r="BB135" s="15"/>
    </row>
    <row r="136" spans="1:54">
      <c r="A136" s="5">
        <v>97</v>
      </c>
      <c r="B136" s="6" t="s">
        <v>239</v>
      </c>
      <c r="C136" s="6" t="s">
        <v>274</v>
      </c>
      <c r="D136" s="6" t="s">
        <v>275</v>
      </c>
      <c r="E136" s="15">
        <v>1.3715999999999999E-6</v>
      </c>
      <c r="F136" s="26">
        <v>1.5388E-6</v>
      </c>
      <c r="G136" s="15">
        <v>9.3014000000000001E-5</v>
      </c>
      <c r="H136" s="15">
        <v>6.7045000000000006E-5</v>
      </c>
      <c r="I136" s="15"/>
      <c r="J136" s="15"/>
      <c r="K136" s="15">
        <v>0.23966999999999999</v>
      </c>
      <c r="L136" s="15">
        <v>0.23300000000000001</v>
      </c>
      <c r="M136" s="15"/>
      <c r="N136" s="15"/>
      <c r="O136" s="15">
        <v>0.47349000000000002</v>
      </c>
      <c r="P136" s="12">
        <v>0.50792999999999999</v>
      </c>
      <c r="S136" s="12">
        <v>0.54501999999999995</v>
      </c>
      <c r="T136" s="12">
        <v>0.54501999999999995</v>
      </c>
      <c r="U136" s="12"/>
      <c r="W136" s="12">
        <v>0.33012000000000002</v>
      </c>
      <c r="Y136" s="15">
        <v>1.4222999999999999E-5</v>
      </c>
      <c r="Z136" s="26">
        <v>1.1768E-5</v>
      </c>
      <c r="AA136" s="15">
        <v>8.0894999999999994E-6</v>
      </c>
      <c r="AB136" s="15">
        <v>1.4567E-5</v>
      </c>
      <c r="AC136" s="15"/>
      <c r="AE136" s="15"/>
      <c r="AF136" s="15">
        <v>5.5519999999999997E-5</v>
      </c>
      <c r="AG136" s="15">
        <v>5.1664000000000002E-6</v>
      </c>
      <c r="AH136" s="15">
        <v>5.9997999999999997E-5</v>
      </c>
      <c r="AI136" s="15">
        <v>1.4992E-3</v>
      </c>
      <c r="AJ136" s="15"/>
      <c r="AK136" s="15"/>
      <c r="AL136" s="15"/>
      <c r="AM136" s="15">
        <v>5.5519999999999997E-5</v>
      </c>
      <c r="AN136" s="15">
        <v>5.1664000000000002E-6</v>
      </c>
      <c r="AO136" s="15">
        <v>5.9997999999999997E-5</v>
      </c>
      <c r="AP136" s="15">
        <v>5.9997999999999997E-5</v>
      </c>
      <c r="AR136" s="15"/>
      <c r="AS136" s="15"/>
      <c r="AT136" s="15"/>
      <c r="AU136" s="15"/>
      <c r="AV136" s="15"/>
      <c r="AW136" s="15"/>
      <c r="AX136" s="15"/>
      <c r="AY136" s="15"/>
      <c r="AZ136" s="15"/>
      <c r="BA136" s="15"/>
      <c r="BB136" s="15"/>
    </row>
    <row r="137" spans="1:54">
      <c r="A137" s="7">
        <v>98</v>
      </c>
      <c r="B137" s="8" t="s">
        <v>239</v>
      </c>
      <c r="C137" s="8" t="s">
        <v>276</v>
      </c>
      <c r="D137" s="8" t="s">
        <v>277</v>
      </c>
      <c r="E137" s="15">
        <v>9.5790000000000003E-4</v>
      </c>
      <c r="F137" s="26">
        <v>3.0749000000000002E-3</v>
      </c>
      <c r="G137" s="15">
        <v>1.0222E-3</v>
      </c>
      <c r="H137" s="15">
        <v>3.3530000000000001E-3</v>
      </c>
      <c r="I137" s="15"/>
      <c r="J137" s="15"/>
      <c r="K137" s="15">
        <v>0.4249</v>
      </c>
      <c r="L137" s="15">
        <v>0.4274</v>
      </c>
      <c r="M137" s="15"/>
      <c r="N137" s="15"/>
      <c r="O137" s="15">
        <v>0.25124000000000002</v>
      </c>
      <c r="P137" s="12">
        <v>0.25108999999999998</v>
      </c>
      <c r="S137" s="12">
        <v>9.7446000000000005E-2</v>
      </c>
      <c r="T137" s="12">
        <v>9.7446000000000005E-2</v>
      </c>
      <c r="U137" s="12"/>
      <c r="W137" s="12">
        <v>8.9126999999999998E-2</v>
      </c>
      <c r="Y137" s="15">
        <v>0.34647</v>
      </c>
      <c r="Z137" s="26">
        <v>9.9999000000000005E-2</v>
      </c>
      <c r="AA137" s="15">
        <v>0.46383000000000002</v>
      </c>
      <c r="AB137" s="15">
        <v>0.11142000000000001</v>
      </c>
      <c r="AC137" s="15"/>
      <c r="AE137" s="15"/>
      <c r="AF137" s="15">
        <v>0.2364</v>
      </c>
      <c r="AG137" s="15">
        <v>0.83465</v>
      </c>
      <c r="AH137" s="15">
        <v>0.23873</v>
      </c>
      <c r="AI137" s="15">
        <v>0.83538999999999997</v>
      </c>
      <c r="AJ137" s="15"/>
      <c r="AK137" s="15"/>
      <c r="AL137" s="15"/>
      <c r="AM137" s="15">
        <v>0.2364</v>
      </c>
      <c r="AN137" s="15">
        <v>0.83465</v>
      </c>
      <c r="AO137" s="15">
        <v>0.23873</v>
      </c>
      <c r="AP137" s="15">
        <v>0.23873</v>
      </c>
      <c r="AR137" s="15"/>
      <c r="AS137" s="15"/>
      <c r="AT137" s="15"/>
      <c r="AU137" s="15"/>
      <c r="AV137" s="15"/>
      <c r="AW137" s="15"/>
      <c r="AX137" s="15"/>
      <c r="AY137" s="15"/>
      <c r="AZ137" s="15"/>
      <c r="BA137" s="15"/>
      <c r="BB137" s="15"/>
    </row>
    <row r="138" spans="1:54">
      <c r="A138" s="5">
        <v>99</v>
      </c>
      <c r="B138" s="6" t="s">
        <v>239</v>
      </c>
      <c r="C138" s="6" t="s">
        <v>278</v>
      </c>
      <c r="D138" s="6" t="s">
        <v>279</v>
      </c>
      <c r="E138" s="15">
        <v>0.12842000000000001</v>
      </c>
      <c r="F138" s="26">
        <v>2.1495E-2</v>
      </c>
      <c r="G138" s="15">
        <v>0.84260000000000002</v>
      </c>
      <c r="H138" s="15">
        <v>0.77342999999999995</v>
      </c>
      <c r="I138" s="15"/>
      <c r="J138" s="15"/>
      <c r="K138" s="15">
        <v>0.31526999999999999</v>
      </c>
      <c r="L138" s="15">
        <v>0.31623000000000001</v>
      </c>
      <c r="M138" s="15"/>
      <c r="N138" s="15"/>
      <c r="O138" s="15">
        <v>0.68776999999999999</v>
      </c>
      <c r="P138" s="12">
        <v>0.68801000000000001</v>
      </c>
      <c r="S138" s="12">
        <v>0.62292000000000003</v>
      </c>
      <c r="T138" s="12">
        <v>0.62292000000000003</v>
      </c>
      <c r="U138" s="12"/>
      <c r="W138" s="12">
        <v>0.62672000000000005</v>
      </c>
      <c r="Y138" s="15">
        <v>2.7983000000000001E-2</v>
      </c>
      <c r="Z138" s="26">
        <v>1.9668999999999999E-2</v>
      </c>
      <c r="AA138" s="15">
        <v>5.4384999999999998E-3</v>
      </c>
      <c r="AB138" s="15">
        <v>1.3610000000000001E-2</v>
      </c>
      <c r="AC138" s="15"/>
      <c r="AE138" s="15"/>
      <c r="AF138" s="15">
        <v>1.4645E-2</v>
      </c>
      <c r="AG138" s="15">
        <v>1.6855999999999999E-2</v>
      </c>
      <c r="AH138" s="15">
        <v>1.7867999999999998E-2</v>
      </c>
      <c r="AI138" s="15">
        <v>0.12914999999999999</v>
      </c>
      <c r="AJ138" s="15"/>
      <c r="AK138" s="15"/>
      <c r="AL138" s="15"/>
      <c r="AM138" s="15">
        <v>1.4645E-2</v>
      </c>
      <c r="AN138" s="15">
        <v>1.6855999999999999E-2</v>
      </c>
      <c r="AO138" s="15">
        <v>1.7867999999999998E-2</v>
      </c>
      <c r="AP138" s="15">
        <v>1.7867999999999998E-2</v>
      </c>
      <c r="AR138" s="15"/>
      <c r="AS138" s="15"/>
      <c r="AT138" s="15"/>
      <c r="AU138" s="15"/>
      <c r="AV138" s="15"/>
      <c r="AW138" s="15"/>
      <c r="AX138" s="15"/>
      <c r="AY138" s="15"/>
      <c r="AZ138" s="15"/>
      <c r="BA138" s="15"/>
      <c r="BB138" s="15"/>
    </row>
    <row r="139" spans="1:54">
      <c r="A139" s="7">
        <v>100</v>
      </c>
      <c r="B139" s="8" t="s">
        <v>239</v>
      </c>
      <c r="C139" s="8" t="s">
        <v>280</v>
      </c>
      <c r="D139" s="8" t="s">
        <v>281</v>
      </c>
      <c r="E139" s="15">
        <v>0.10428</v>
      </c>
      <c r="F139" s="26">
        <v>4.1704999999999999E-2</v>
      </c>
      <c r="G139" s="15">
        <v>0.33052999999999999</v>
      </c>
      <c r="H139" s="15">
        <v>0.18759999999999999</v>
      </c>
      <c r="I139" s="15"/>
      <c r="J139" s="15"/>
      <c r="K139" s="15">
        <v>0.47125</v>
      </c>
      <c r="L139" s="15">
        <v>0.47128999999999999</v>
      </c>
      <c r="M139" s="15"/>
      <c r="N139" s="15"/>
      <c r="O139" s="15">
        <v>0.78173000000000004</v>
      </c>
      <c r="P139" s="12">
        <v>0.78147999999999995</v>
      </c>
      <c r="S139" s="12">
        <v>0.88134000000000001</v>
      </c>
      <c r="T139" s="12">
        <v>0.88134000000000001</v>
      </c>
      <c r="U139" s="12"/>
      <c r="W139" s="12">
        <v>0.88378999999999996</v>
      </c>
      <c r="Y139" s="15">
        <v>0.34921000000000002</v>
      </c>
      <c r="Z139" s="26">
        <v>0.84997999999999996</v>
      </c>
      <c r="AA139" s="15">
        <v>8.5000000000000006E-2</v>
      </c>
      <c r="AB139" s="15">
        <v>0.40112999999999999</v>
      </c>
      <c r="AC139" s="15"/>
      <c r="AE139" s="15"/>
      <c r="AF139" s="15">
        <v>0.88146000000000002</v>
      </c>
      <c r="AG139" s="15">
        <v>0.21071000000000001</v>
      </c>
      <c r="AH139" s="15">
        <v>0.46139000000000002</v>
      </c>
      <c r="AI139" s="15">
        <v>0.81606000000000001</v>
      </c>
      <c r="AJ139" s="15"/>
      <c r="AK139" s="15"/>
      <c r="AL139" s="15"/>
      <c r="AM139" s="15">
        <v>0.88146000000000002</v>
      </c>
      <c r="AN139" s="15">
        <v>0.21071000000000001</v>
      </c>
      <c r="AO139" s="15">
        <v>0.46139000000000002</v>
      </c>
      <c r="AP139" s="15">
        <v>0.46139000000000002</v>
      </c>
      <c r="AR139" s="15"/>
      <c r="AS139" s="15"/>
      <c r="AT139" s="15"/>
      <c r="AU139" s="15"/>
      <c r="AV139" s="15"/>
      <c r="AW139" s="15"/>
      <c r="AX139" s="15"/>
      <c r="AY139" s="15"/>
      <c r="AZ139" s="15"/>
      <c r="BA139" s="15"/>
      <c r="BB139" s="15"/>
    </row>
    <row r="140" spans="1:54">
      <c r="A140" s="5">
        <v>101</v>
      </c>
      <c r="B140" s="6" t="s">
        <v>239</v>
      </c>
      <c r="C140" s="6" t="s">
        <v>282</v>
      </c>
      <c r="D140" s="6" t="s">
        <v>283</v>
      </c>
      <c r="E140" s="15">
        <v>6.0992999999999999E-2</v>
      </c>
      <c r="F140" s="26">
        <v>6.4513000000000001E-2</v>
      </c>
      <c r="G140" s="15">
        <v>0.13847999999999999</v>
      </c>
      <c r="H140" s="15">
        <v>0.23416999999999999</v>
      </c>
      <c r="I140" s="15"/>
      <c r="J140" s="15"/>
      <c r="K140" s="15">
        <v>0.38174999999999998</v>
      </c>
      <c r="L140" s="15">
        <v>0.38185000000000002</v>
      </c>
      <c r="M140" s="15"/>
      <c r="N140" s="15"/>
      <c r="O140" s="15">
        <v>0.96728999999999998</v>
      </c>
      <c r="P140" s="12">
        <v>0.96626999999999996</v>
      </c>
      <c r="S140" s="12">
        <v>0.79407000000000005</v>
      </c>
      <c r="T140" s="12">
        <v>0.79407000000000005</v>
      </c>
      <c r="U140" s="12"/>
      <c r="W140" s="12">
        <v>0.79379999999999995</v>
      </c>
      <c r="Y140" s="15">
        <v>8.1735000000000002E-3</v>
      </c>
      <c r="Z140" s="26">
        <v>2.0941000000000001E-2</v>
      </c>
      <c r="AA140" s="15">
        <v>5.0237999999999997E-4</v>
      </c>
      <c r="AB140" s="15">
        <v>5.5328E-3</v>
      </c>
      <c r="AC140" s="15"/>
      <c r="AE140" s="15"/>
      <c r="AF140" s="15">
        <v>1.3844E-2</v>
      </c>
      <c r="AG140" s="15">
        <v>7.0937E-2</v>
      </c>
      <c r="AH140" s="15">
        <v>6.6566999999999998E-3</v>
      </c>
      <c r="AI140" s="15">
        <v>0.11849999999999999</v>
      </c>
      <c r="AJ140" s="15"/>
      <c r="AK140" s="15"/>
      <c r="AL140" s="15"/>
      <c r="AM140" s="15">
        <v>1.3844E-2</v>
      </c>
      <c r="AN140" s="15">
        <v>7.0937E-2</v>
      </c>
      <c r="AO140" s="15">
        <v>6.6566999999999998E-3</v>
      </c>
      <c r="AP140" s="15">
        <v>6.6566999999999998E-3</v>
      </c>
      <c r="AR140" s="15"/>
      <c r="AS140" s="15"/>
      <c r="AT140" s="15"/>
      <c r="AU140" s="15"/>
      <c r="AV140" s="15"/>
      <c r="AW140" s="15"/>
      <c r="AX140" s="15"/>
      <c r="AY140" s="15"/>
      <c r="AZ140" s="15"/>
      <c r="BA140" s="15"/>
      <c r="BB140" s="15"/>
    </row>
    <row r="141" spans="1:54">
      <c r="A141" s="7">
        <v>102</v>
      </c>
      <c r="B141" s="8" t="s">
        <v>239</v>
      </c>
      <c r="C141" s="8" t="s">
        <v>284</v>
      </c>
      <c r="D141" s="8" t="s">
        <v>285</v>
      </c>
      <c r="E141" s="15">
        <v>0.15165000000000001</v>
      </c>
      <c r="F141" s="26">
        <v>0.15096999999999999</v>
      </c>
      <c r="G141" s="15">
        <v>0.45866000000000001</v>
      </c>
      <c r="H141" s="15">
        <v>0.74148999999999998</v>
      </c>
      <c r="I141" s="15"/>
      <c r="J141" s="15"/>
      <c r="K141" s="15">
        <v>0.40401999999999999</v>
      </c>
      <c r="L141" s="15">
        <v>0.40409</v>
      </c>
      <c r="M141" s="15"/>
      <c r="N141" s="15"/>
      <c r="O141" s="15">
        <v>0.72538999999999998</v>
      </c>
      <c r="P141" s="12">
        <v>0.72463</v>
      </c>
      <c r="S141" s="12">
        <v>0.92081999999999997</v>
      </c>
      <c r="T141" s="12">
        <v>0.92081999999999997</v>
      </c>
      <c r="U141" s="12"/>
      <c r="W141" s="12">
        <v>0.92118</v>
      </c>
      <c r="Y141" s="15">
        <v>1.6426E-2</v>
      </c>
      <c r="Z141" s="26">
        <v>6.0908999999999998E-2</v>
      </c>
      <c r="AA141" s="15">
        <v>8.7270999999999998E-3</v>
      </c>
      <c r="AB141" s="15">
        <v>4.6066999999999997E-2</v>
      </c>
      <c r="AC141" s="15"/>
      <c r="AE141" s="15"/>
      <c r="AF141" s="15">
        <v>3.2539999999999999E-2</v>
      </c>
      <c r="AG141" s="15">
        <v>0.29032999999999998</v>
      </c>
      <c r="AH141" s="15">
        <v>4.3663E-2</v>
      </c>
      <c r="AI141" s="15">
        <v>0.35465999999999998</v>
      </c>
      <c r="AJ141" s="15"/>
      <c r="AK141" s="15"/>
      <c r="AL141" s="15"/>
      <c r="AM141" s="15">
        <v>3.2539999999999999E-2</v>
      </c>
      <c r="AN141" s="15">
        <v>0.29032999999999998</v>
      </c>
      <c r="AO141" s="15">
        <v>4.3663E-2</v>
      </c>
      <c r="AP141" s="15">
        <v>4.3663E-2</v>
      </c>
      <c r="AR141" s="15"/>
      <c r="AS141" s="15"/>
      <c r="AT141" s="15"/>
      <c r="AU141" s="15"/>
      <c r="AV141" s="15"/>
      <c r="AW141" s="15"/>
      <c r="AX141" s="15"/>
      <c r="AY141" s="15"/>
      <c r="AZ141" s="15"/>
      <c r="BA141" s="15"/>
      <c r="BB141" s="15"/>
    </row>
    <row r="142" spans="1:54">
      <c r="A142" s="5">
        <v>103</v>
      </c>
      <c r="B142" s="6" t="s">
        <v>239</v>
      </c>
      <c r="C142" s="6" t="s">
        <v>286</v>
      </c>
      <c r="D142" s="6" t="s">
        <v>287</v>
      </c>
      <c r="E142" s="15">
        <v>2.6075999999999998E-2</v>
      </c>
      <c r="F142" s="26">
        <v>0.38167000000000001</v>
      </c>
      <c r="G142" s="15">
        <v>1.7348999999999999E-4</v>
      </c>
      <c r="H142" s="15">
        <v>3.2299E-4</v>
      </c>
      <c r="I142" s="15"/>
      <c r="J142" s="15"/>
      <c r="K142" s="15">
        <v>0.82923999999999998</v>
      </c>
      <c r="L142" s="15">
        <v>0.70174999999999998</v>
      </c>
      <c r="M142" s="15"/>
      <c r="N142" s="15"/>
      <c r="O142" s="15">
        <v>0.23075000000000001</v>
      </c>
      <c r="P142" s="12">
        <v>0.82491999999999999</v>
      </c>
      <c r="S142" s="12">
        <v>0.13464999999999999</v>
      </c>
      <c r="T142" s="12">
        <v>0.13464999999999999</v>
      </c>
      <c r="U142" s="12"/>
      <c r="W142" s="12">
        <v>0.45799000000000001</v>
      </c>
      <c r="Y142" s="15">
        <v>9.8704999999999996E-8</v>
      </c>
      <c r="Z142" s="26">
        <v>7.0588999999999999E-2</v>
      </c>
      <c r="AA142" s="15">
        <v>0.14288000000000001</v>
      </c>
      <c r="AB142" s="15">
        <v>1.3114000000000001E-2</v>
      </c>
      <c r="AC142" s="15"/>
      <c r="AE142" s="15"/>
      <c r="AF142" s="15">
        <v>1.9489999999999999E-6</v>
      </c>
      <c r="AG142" s="15">
        <v>0.23846999999999999</v>
      </c>
      <c r="AH142" s="15">
        <v>9.5788999999999998E-4</v>
      </c>
      <c r="AI142" s="15">
        <v>2.1776999999999999E-3</v>
      </c>
      <c r="AJ142" s="15"/>
      <c r="AK142" s="15"/>
      <c r="AL142" s="15"/>
      <c r="AM142" s="15">
        <v>1.9489999999999999E-6</v>
      </c>
      <c r="AN142" s="15">
        <v>0.23846999999999999</v>
      </c>
      <c r="AO142" s="15">
        <v>9.5788999999999998E-4</v>
      </c>
      <c r="AP142" s="15">
        <v>9.5788999999999998E-4</v>
      </c>
      <c r="AR142" s="15"/>
      <c r="AS142" s="15"/>
      <c r="AT142" s="15"/>
      <c r="AU142" s="15"/>
      <c r="AV142" s="15"/>
      <c r="AW142" s="15"/>
      <c r="AX142" s="15"/>
      <c r="AY142" s="15"/>
      <c r="AZ142" s="15"/>
      <c r="BA142" s="15"/>
      <c r="BB142" s="15"/>
    </row>
    <row r="143" spans="1:54">
      <c r="A143" s="7">
        <v>104</v>
      </c>
      <c r="B143" s="8" t="s">
        <v>239</v>
      </c>
      <c r="C143" s="8" t="s">
        <v>288</v>
      </c>
      <c r="D143" s="8" t="s">
        <v>289</v>
      </c>
      <c r="E143" s="15">
        <v>0.41155000000000003</v>
      </c>
      <c r="F143" s="26">
        <v>6.1350000000000002E-2</v>
      </c>
      <c r="G143" s="15">
        <v>1.7160000000000001E-3</v>
      </c>
      <c r="H143" s="15">
        <v>2.7707000000000001E-3</v>
      </c>
      <c r="I143" s="15"/>
      <c r="J143" s="15"/>
      <c r="K143" s="15">
        <v>0.54517000000000004</v>
      </c>
      <c r="L143" s="15">
        <v>0.71597999999999995</v>
      </c>
      <c r="M143" s="15"/>
      <c r="N143" s="15"/>
      <c r="O143" s="15">
        <v>0.23152</v>
      </c>
      <c r="P143" s="12">
        <v>0.99051999999999996</v>
      </c>
      <c r="S143" s="12">
        <v>0.20072000000000001</v>
      </c>
      <c r="T143" s="12">
        <v>0.20072000000000001</v>
      </c>
      <c r="U143" s="12"/>
      <c r="W143" s="12">
        <v>0.68125000000000002</v>
      </c>
      <c r="Y143" s="15">
        <v>1.164E-5</v>
      </c>
      <c r="Z143" s="26">
        <v>0.75944</v>
      </c>
      <c r="AA143" s="15">
        <v>0.55554999999999999</v>
      </c>
      <c r="AB143" s="15">
        <v>0.11047999999999999</v>
      </c>
      <c r="AC143" s="15"/>
      <c r="AE143" s="15"/>
      <c r="AF143" s="15">
        <v>7.9867E-5</v>
      </c>
      <c r="AG143" s="15">
        <v>0.76819000000000004</v>
      </c>
      <c r="AH143" s="15">
        <v>8.3678999999999993E-3</v>
      </c>
      <c r="AI143" s="15">
        <v>2.2342000000000001E-2</v>
      </c>
      <c r="AJ143" s="15"/>
      <c r="AK143" s="15"/>
      <c r="AL143" s="15"/>
      <c r="AM143" s="15">
        <v>7.9867E-5</v>
      </c>
      <c r="AN143" s="15">
        <v>0.76819000000000004</v>
      </c>
      <c r="AO143" s="15">
        <v>8.3678999999999993E-3</v>
      </c>
      <c r="AP143" s="15">
        <v>8.3678999999999993E-3</v>
      </c>
      <c r="AR143" s="15"/>
      <c r="AS143" s="15"/>
      <c r="AT143" s="15"/>
      <c r="AU143" s="15"/>
      <c r="AV143" s="15"/>
      <c r="AW143" s="15"/>
      <c r="AX143" s="15"/>
      <c r="AY143" s="15"/>
      <c r="AZ143" s="15"/>
      <c r="BA143" s="15"/>
      <c r="BB143" s="15"/>
    </row>
    <row r="144" spans="1:54">
      <c r="A144" s="5">
        <v>105</v>
      </c>
      <c r="B144" s="6" t="s">
        <v>290</v>
      </c>
      <c r="C144" s="6" t="s">
        <v>240</v>
      </c>
      <c r="D144" s="6" t="s">
        <v>291</v>
      </c>
      <c r="E144" s="15">
        <v>4.2694999999999999E-3</v>
      </c>
      <c r="F144" s="26">
        <v>9.1683999999999998E-5</v>
      </c>
      <c r="G144" s="15">
        <v>2.8130000000000001E-4</v>
      </c>
      <c r="H144" s="15">
        <v>2.275E-4</v>
      </c>
      <c r="I144" s="15"/>
      <c r="J144" s="15"/>
      <c r="K144" s="15">
        <v>0.28835</v>
      </c>
      <c r="L144" s="15">
        <v>0.95503000000000005</v>
      </c>
      <c r="M144" s="15"/>
      <c r="N144" s="15"/>
      <c r="O144" s="15">
        <v>0.73319000000000001</v>
      </c>
      <c r="P144" s="12">
        <v>0.81086000000000003</v>
      </c>
      <c r="S144" s="12">
        <v>0.49795</v>
      </c>
      <c r="T144" s="12">
        <v>0.49795</v>
      </c>
      <c r="U144" s="12"/>
      <c r="W144" s="12">
        <v>0.39333000000000001</v>
      </c>
      <c r="Y144" s="15">
        <v>5.1464000000000001E-5</v>
      </c>
      <c r="Z144" s="26">
        <v>2.4494E-5</v>
      </c>
      <c r="AA144" s="15">
        <v>3.3760000000000002E-4</v>
      </c>
      <c r="AB144" s="15">
        <v>1.3407E-4</v>
      </c>
      <c r="AC144" s="15"/>
      <c r="AE144" s="15"/>
      <c r="AF144" s="15">
        <v>9.1001999999999999E-4</v>
      </c>
      <c r="AG144" s="15">
        <v>2.5329999999999998E-4</v>
      </c>
      <c r="AH144" s="15">
        <v>5.9781000000000005E-4</v>
      </c>
      <c r="AI144" s="15">
        <v>1.3295000000000001E-4</v>
      </c>
      <c r="AJ144" s="15"/>
      <c r="AK144" s="15"/>
      <c r="AL144" s="15"/>
      <c r="AM144" s="15">
        <v>9.1001999999999999E-4</v>
      </c>
      <c r="AN144" s="15">
        <v>2.5329999999999998E-4</v>
      </c>
      <c r="AO144" s="15">
        <v>5.9781000000000005E-4</v>
      </c>
      <c r="AP144" s="15">
        <v>5.9781000000000005E-4</v>
      </c>
      <c r="AR144" s="15"/>
      <c r="AS144" s="15"/>
      <c r="AT144" s="15"/>
      <c r="AU144" s="15"/>
      <c r="AV144" s="15"/>
      <c r="AW144" s="15"/>
      <c r="AX144" s="15"/>
      <c r="AY144" s="15"/>
      <c r="AZ144" s="15"/>
      <c r="BA144" s="15"/>
      <c r="BB144" s="15"/>
    </row>
    <row r="145" spans="1:54">
      <c r="A145" s="7">
        <v>106</v>
      </c>
      <c r="B145" s="8" t="s">
        <v>290</v>
      </c>
      <c r="C145" s="8" t="s">
        <v>242</v>
      </c>
      <c r="D145" s="8" t="s">
        <v>292</v>
      </c>
      <c r="E145" s="15">
        <v>0.14685999999999999</v>
      </c>
      <c r="F145" s="26">
        <v>2.4236000000000001E-2</v>
      </c>
      <c r="G145" s="15">
        <v>0.92427999999999999</v>
      </c>
      <c r="H145" s="15">
        <v>0.83231999999999995</v>
      </c>
      <c r="I145" s="15"/>
      <c r="J145" s="15"/>
      <c r="K145" s="15">
        <v>0.37725999999999998</v>
      </c>
      <c r="L145" s="15">
        <v>0.38034000000000001</v>
      </c>
      <c r="M145" s="15"/>
      <c r="N145" s="15"/>
      <c r="O145" s="15">
        <v>0.63629000000000002</v>
      </c>
      <c r="P145" s="12">
        <v>0.63614999999999999</v>
      </c>
      <c r="S145" s="12">
        <v>0.52739999999999998</v>
      </c>
      <c r="T145" s="12">
        <v>0.52739999999999998</v>
      </c>
      <c r="U145" s="12"/>
      <c r="W145" s="12">
        <v>0.52778999999999998</v>
      </c>
      <c r="Y145" s="15">
        <v>2.6842999999999999E-2</v>
      </c>
      <c r="Z145" s="26">
        <v>1.636E-2</v>
      </c>
      <c r="AA145" s="15">
        <v>5.4806999999999998E-3</v>
      </c>
      <c r="AB145" s="15">
        <v>1.2090999999999999E-2</v>
      </c>
      <c r="AC145" s="15"/>
      <c r="AE145" s="15"/>
      <c r="AF145" s="15">
        <v>1.3043000000000001E-2</v>
      </c>
      <c r="AG145" s="15">
        <v>1.3925E-2</v>
      </c>
      <c r="AH145" s="15">
        <v>1.5502999999999999E-2</v>
      </c>
      <c r="AI145" s="15">
        <v>0.11559999999999999</v>
      </c>
      <c r="AJ145" s="15"/>
      <c r="AK145" s="15"/>
      <c r="AL145" s="15"/>
      <c r="AM145" s="15">
        <v>1.3043000000000001E-2</v>
      </c>
      <c r="AN145" s="15">
        <v>1.3925E-2</v>
      </c>
      <c r="AO145" s="15">
        <v>1.5502999999999999E-2</v>
      </c>
      <c r="AP145" s="15">
        <v>1.5502999999999999E-2</v>
      </c>
      <c r="AR145" s="15"/>
      <c r="AS145" s="15"/>
      <c r="AT145" s="15"/>
      <c r="AU145" s="15"/>
      <c r="AV145" s="15"/>
      <c r="AW145" s="15"/>
      <c r="AX145" s="15"/>
      <c r="AY145" s="15"/>
      <c r="AZ145" s="15"/>
      <c r="BA145" s="15"/>
      <c r="BB145" s="15"/>
    </row>
    <row r="146" spans="1:54">
      <c r="A146" s="5">
        <v>107</v>
      </c>
      <c r="B146" s="6" t="s">
        <v>290</v>
      </c>
      <c r="C146" s="6" t="s">
        <v>244</v>
      </c>
      <c r="D146" s="6" t="s">
        <v>293</v>
      </c>
      <c r="E146" s="15">
        <v>4.3457000000000001E-3</v>
      </c>
      <c r="F146" s="26">
        <v>4.6797999999999996E-3</v>
      </c>
      <c r="G146" s="15">
        <v>8.5663000000000003E-2</v>
      </c>
      <c r="H146" s="15">
        <v>5.5964E-2</v>
      </c>
      <c r="I146" s="15"/>
      <c r="J146" s="15"/>
      <c r="K146" s="15">
        <v>0.39744000000000002</v>
      </c>
      <c r="L146" s="15">
        <v>0.39706000000000002</v>
      </c>
      <c r="M146" s="15"/>
      <c r="N146" s="15"/>
      <c r="O146" s="15">
        <v>0.93674000000000002</v>
      </c>
      <c r="P146" s="12">
        <v>0.93679999999999997</v>
      </c>
      <c r="S146" s="12">
        <v>0.78305999999999998</v>
      </c>
      <c r="T146" s="12">
        <v>0.78305999999999998</v>
      </c>
      <c r="U146" s="12"/>
      <c r="W146" s="12">
        <v>0.78471999999999997</v>
      </c>
      <c r="Y146" s="15">
        <v>0.28288000000000002</v>
      </c>
      <c r="Z146" s="26">
        <v>0.77449999999999997</v>
      </c>
      <c r="AA146" s="15">
        <v>6.8380999999999997E-2</v>
      </c>
      <c r="AB146" s="15">
        <v>0.27123999999999998</v>
      </c>
      <c r="AC146" s="15"/>
      <c r="AE146" s="15"/>
      <c r="AF146" s="15">
        <v>0.95245000000000002</v>
      </c>
      <c r="AG146" s="15">
        <v>0.20116999999999999</v>
      </c>
      <c r="AH146" s="15">
        <v>0.52103999999999995</v>
      </c>
      <c r="AI146" s="15">
        <v>0.78461999999999998</v>
      </c>
      <c r="AJ146" s="15"/>
      <c r="AK146" s="15"/>
      <c r="AL146" s="15"/>
      <c r="AM146" s="15">
        <v>0.95245000000000002</v>
      </c>
      <c r="AN146" s="15">
        <v>0.20116999999999999</v>
      </c>
      <c r="AO146" s="15">
        <v>0.52103999999999995</v>
      </c>
      <c r="AP146" s="15">
        <v>0.52103999999999995</v>
      </c>
      <c r="AR146" s="15"/>
      <c r="AS146" s="15"/>
      <c r="AT146" s="15"/>
      <c r="AU146" s="15"/>
      <c r="AV146" s="15"/>
      <c r="AW146" s="15"/>
      <c r="AX146" s="15"/>
      <c r="AY146" s="15"/>
      <c r="AZ146" s="15"/>
      <c r="BA146" s="15"/>
      <c r="BB146" s="15"/>
    </row>
    <row r="147" spans="1:54">
      <c r="A147" s="7">
        <v>108</v>
      </c>
      <c r="B147" s="8" t="s">
        <v>290</v>
      </c>
      <c r="C147" s="8" t="s">
        <v>246</v>
      </c>
      <c r="D147" s="8" t="s">
        <v>294</v>
      </c>
      <c r="E147" s="15">
        <v>3.1802000000000001E-6</v>
      </c>
      <c r="F147" s="26">
        <v>1.0470000000000001E-6</v>
      </c>
      <c r="G147" s="15">
        <v>1.2313999999999999E-3</v>
      </c>
      <c r="H147" s="15">
        <v>1.3328000000000001E-3</v>
      </c>
      <c r="I147" s="15"/>
      <c r="J147" s="15"/>
      <c r="K147" s="15">
        <v>0.61321999999999999</v>
      </c>
      <c r="L147" s="15">
        <v>0.93303000000000003</v>
      </c>
      <c r="M147" s="15"/>
      <c r="N147" s="15"/>
      <c r="O147" s="15">
        <v>0.83494000000000002</v>
      </c>
      <c r="P147" s="12">
        <v>0.90835999999999995</v>
      </c>
      <c r="S147" s="12">
        <v>0.48109000000000002</v>
      </c>
      <c r="T147" s="12">
        <v>0.48109000000000002</v>
      </c>
      <c r="U147" s="12"/>
      <c r="W147" s="12">
        <v>0.47178999999999999</v>
      </c>
      <c r="Y147" s="15">
        <v>3.4610000000000002E-5</v>
      </c>
      <c r="Z147" s="26">
        <v>3.1754999999999998E-7</v>
      </c>
      <c r="AA147" s="15">
        <v>0.51903999999999995</v>
      </c>
      <c r="AB147" s="15">
        <v>7.3780999999999999E-2</v>
      </c>
      <c r="AC147" s="15"/>
      <c r="AE147" s="15"/>
      <c r="AF147" s="15">
        <v>4.0129000000000002E-5</v>
      </c>
      <c r="AG147" s="15">
        <v>7.5150999999999998E-7</v>
      </c>
      <c r="AH147" s="15">
        <v>9.6483999999999997E-3</v>
      </c>
      <c r="AI147" s="15">
        <v>1.3962E-2</v>
      </c>
      <c r="AJ147" s="15"/>
      <c r="AK147" s="15"/>
      <c r="AL147" s="15"/>
      <c r="AM147" s="15">
        <v>4.0129000000000002E-5</v>
      </c>
      <c r="AN147" s="15">
        <v>7.5150999999999998E-7</v>
      </c>
      <c r="AO147" s="15">
        <v>9.6483999999999997E-3</v>
      </c>
      <c r="AP147" s="15">
        <v>9.6483999999999997E-3</v>
      </c>
      <c r="AR147" s="15"/>
      <c r="AS147" s="15"/>
      <c r="AT147" s="15"/>
      <c r="AU147" s="15"/>
      <c r="AV147" s="15"/>
      <c r="AW147" s="15"/>
      <c r="AX147" s="15"/>
      <c r="AY147" s="15"/>
      <c r="AZ147" s="15"/>
      <c r="BA147" s="15"/>
      <c r="BB147" s="15"/>
    </row>
    <row r="148" spans="1:54">
      <c r="A148" s="5">
        <v>109</v>
      </c>
      <c r="B148" s="6" t="s">
        <v>290</v>
      </c>
      <c r="C148" s="6" t="s">
        <v>248</v>
      </c>
      <c r="D148" s="6" t="s">
        <v>295</v>
      </c>
      <c r="E148" s="15">
        <v>2.7436E-5</v>
      </c>
      <c r="F148" s="26">
        <v>8.0860999999999997E-5</v>
      </c>
      <c r="G148" s="15">
        <v>2.1612000000000001E-4</v>
      </c>
      <c r="H148" s="15">
        <v>3.8707999999999999E-4</v>
      </c>
      <c r="I148" s="15"/>
      <c r="J148" s="15"/>
      <c r="K148" s="15">
        <v>0.37379000000000001</v>
      </c>
      <c r="L148" s="15">
        <v>0.373</v>
      </c>
      <c r="M148" s="15"/>
      <c r="N148" s="15"/>
      <c r="O148" s="15">
        <v>0.43884000000000001</v>
      </c>
      <c r="P148" s="12">
        <v>0.43886999999999998</v>
      </c>
      <c r="S148" s="12">
        <v>0.27167000000000002</v>
      </c>
      <c r="T148" s="12">
        <v>0.27167000000000002</v>
      </c>
      <c r="U148" s="12"/>
      <c r="W148" s="12">
        <v>0.27117000000000002</v>
      </c>
      <c r="Y148" s="15">
        <v>0.93840000000000001</v>
      </c>
      <c r="Z148" s="26">
        <v>0.25080999999999998</v>
      </c>
      <c r="AA148" s="15">
        <v>0.11157</v>
      </c>
      <c r="AB148" s="15">
        <v>0.90652999999999995</v>
      </c>
      <c r="AC148" s="15"/>
      <c r="AE148" s="15"/>
      <c r="AF148" s="15">
        <v>2.1592999999999998E-3</v>
      </c>
      <c r="AG148" s="15">
        <v>4.2389000000000003E-3</v>
      </c>
      <c r="AH148" s="15">
        <v>1.3877E-2</v>
      </c>
      <c r="AI148" s="15">
        <v>5.4421999999999998E-2</v>
      </c>
      <c r="AJ148" s="15"/>
      <c r="AK148" s="15"/>
      <c r="AL148" s="15"/>
      <c r="AM148" s="15">
        <v>2.1592999999999998E-3</v>
      </c>
      <c r="AN148" s="15">
        <v>4.2389000000000003E-3</v>
      </c>
      <c r="AO148" s="15">
        <v>1.3877E-2</v>
      </c>
      <c r="AP148" s="15">
        <v>1.3877E-2</v>
      </c>
      <c r="AR148" s="15"/>
      <c r="AS148" s="15"/>
      <c r="AT148" s="15"/>
      <c r="AU148" s="15"/>
      <c r="AV148" s="15"/>
      <c r="AW148" s="15"/>
      <c r="AX148" s="15"/>
      <c r="AY148" s="15"/>
      <c r="AZ148" s="15"/>
      <c r="BA148" s="15"/>
      <c r="BB148" s="15"/>
    </row>
    <row r="149" spans="1:54">
      <c r="A149" s="7">
        <v>110</v>
      </c>
      <c r="B149" s="8" t="s">
        <v>290</v>
      </c>
      <c r="C149" s="8" t="s">
        <v>250</v>
      </c>
      <c r="D149" s="8" t="s">
        <v>296</v>
      </c>
      <c r="E149" s="15">
        <v>2.4815000000000002E-3</v>
      </c>
      <c r="F149" s="26">
        <v>0.10149</v>
      </c>
      <c r="G149" s="15">
        <v>1.154E-2</v>
      </c>
      <c r="H149" s="15">
        <v>6.8463999999999997E-2</v>
      </c>
      <c r="I149" s="15"/>
      <c r="J149" s="15"/>
      <c r="K149" s="15">
        <v>0.29710999999999999</v>
      </c>
      <c r="L149" s="15">
        <v>0.29687999999999998</v>
      </c>
      <c r="M149" s="15"/>
      <c r="N149" s="15"/>
      <c r="O149" s="15">
        <v>0.57306000000000001</v>
      </c>
      <c r="P149" s="12">
        <v>0.57306000000000001</v>
      </c>
      <c r="S149" s="12">
        <v>0.50475000000000003</v>
      </c>
      <c r="T149" s="12">
        <v>0.50475000000000003</v>
      </c>
      <c r="U149" s="12"/>
      <c r="W149" s="12">
        <v>0.50409999999999999</v>
      </c>
      <c r="Y149" s="15">
        <v>3.4354000000000003E-2</v>
      </c>
      <c r="Z149" s="26">
        <v>1.1084999999999999E-2</v>
      </c>
      <c r="AA149" s="15">
        <v>6.3283999999999997E-4</v>
      </c>
      <c r="AB149" s="15">
        <v>2.0374999999999998E-3</v>
      </c>
      <c r="AC149" s="15"/>
      <c r="AE149" s="15"/>
      <c r="AF149" s="15">
        <v>0.17843999999999999</v>
      </c>
      <c r="AG149" s="15">
        <v>0.30127999999999999</v>
      </c>
      <c r="AH149" s="15">
        <v>0.10859000000000001</v>
      </c>
      <c r="AI149" s="15">
        <v>0.49345</v>
      </c>
      <c r="AJ149" s="15"/>
      <c r="AK149" s="15"/>
      <c r="AL149" s="15"/>
      <c r="AM149" s="15">
        <v>0.17843999999999999</v>
      </c>
      <c r="AN149" s="15">
        <v>0.30127999999999999</v>
      </c>
      <c r="AO149" s="15">
        <v>0.10859000000000001</v>
      </c>
      <c r="AP149" s="15">
        <v>0.10859000000000001</v>
      </c>
      <c r="AR149" s="15"/>
      <c r="AS149" s="15"/>
      <c r="AT149" s="15"/>
      <c r="AU149" s="15"/>
      <c r="AV149" s="15"/>
      <c r="AW149" s="15"/>
      <c r="AX149" s="15"/>
      <c r="AY149" s="15"/>
      <c r="AZ149" s="15"/>
      <c r="BA149" s="15"/>
      <c r="BB149" s="15"/>
    </row>
    <row r="150" spans="1:54">
      <c r="A150" s="5">
        <v>111</v>
      </c>
      <c r="B150" s="6" t="s">
        <v>290</v>
      </c>
      <c r="C150" s="6" t="s">
        <v>252</v>
      </c>
      <c r="D150" s="6" t="s">
        <v>297</v>
      </c>
      <c r="E150" s="15">
        <v>1.0859999999999999E-5</v>
      </c>
      <c r="F150" s="26">
        <v>2.6301000000000001E-5</v>
      </c>
      <c r="G150" s="15">
        <v>2.0199000000000001E-4</v>
      </c>
      <c r="H150" s="15">
        <v>3.2677999999999998E-4</v>
      </c>
      <c r="I150" s="15"/>
      <c r="J150" s="15"/>
      <c r="K150" s="15">
        <v>0.98309000000000002</v>
      </c>
      <c r="L150" s="15">
        <v>0.75134999999999996</v>
      </c>
      <c r="M150" s="15"/>
      <c r="N150" s="15"/>
      <c r="O150" s="15">
        <v>0.44529999999999997</v>
      </c>
      <c r="P150" s="12">
        <v>0.44474999999999998</v>
      </c>
      <c r="S150" s="12">
        <v>0.20035</v>
      </c>
      <c r="T150" s="12">
        <v>0.20035</v>
      </c>
      <c r="U150" s="12"/>
      <c r="W150" s="12">
        <v>0.21188000000000001</v>
      </c>
      <c r="Y150" s="15">
        <v>3.8338999999999998E-2</v>
      </c>
      <c r="Z150" s="26">
        <v>4.1904000000000004E-3</v>
      </c>
      <c r="AA150" s="15">
        <v>4.2127999999999999E-2</v>
      </c>
      <c r="AB150" s="15">
        <v>0.90815999999999997</v>
      </c>
      <c r="AC150" s="15"/>
      <c r="AE150" s="15"/>
      <c r="AF150" s="15">
        <v>3.3017000000000002E-4</v>
      </c>
      <c r="AG150" s="15">
        <v>3.5120000000000003E-4</v>
      </c>
      <c r="AH150" s="15">
        <v>1.3375E-2</v>
      </c>
      <c r="AI150" s="15">
        <v>5.6806000000000002E-2</v>
      </c>
      <c r="AJ150" s="15"/>
      <c r="AK150" s="15"/>
      <c r="AL150" s="15"/>
      <c r="AM150" s="15">
        <v>3.3017000000000002E-4</v>
      </c>
      <c r="AN150" s="15">
        <v>3.5120000000000003E-4</v>
      </c>
      <c r="AO150" s="15">
        <v>1.3375E-2</v>
      </c>
      <c r="AP150" s="15">
        <v>1.3375E-2</v>
      </c>
      <c r="AR150" s="15"/>
      <c r="AS150" s="15"/>
      <c r="AT150" s="15"/>
      <c r="AU150" s="15"/>
      <c r="AV150" s="15"/>
      <c r="AW150" s="15"/>
      <c r="AX150" s="15"/>
      <c r="AY150" s="15"/>
      <c r="AZ150" s="15"/>
      <c r="BA150" s="15"/>
      <c r="BB150" s="15"/>
    </row>
    <row r="151" spans="1:54">
      <c r="A151" s="7">
        <v>112</v>
      </c>
      <c r="B151" s="8" t="s">
        <v>290</v>
      </c>
      <c r="C151" s="8" t="s">
        <v>254</v>
      </c>
      <c r="D151" s="8" t="s">
        <v>298</v>
      </c>
      <c r="E151" s="15">
        <v>0.14685999999999999</v>
      </c>
      <c r="F151" s="26">
        <v>2.4236000000000001E-2</v>
      </c>
      <c r="G151" s="15">
        <v>0.92427999999999999</v>
      </c>
      <c r="H151" s="15">
        <v>0.83231999999999995</v>
      </c>
      <c r="I151" s="15"/>
      <c r="J151" s="15"/>
      <c r="K151" s="15">
        <v>0.37725999999999998</v>
      </c>
      <c r="L151" s="15">
        <v>0.38034000000000001</v>
      </c>
      <c r="M151" s="15"/>
      <c r="N151" s="15"/>
      <c r="O151" s="15">
        <v>0.63629000000000002</v>
      </c>
      <c r="P151" s="12">
        <v>0.63614999999999999</v>
      </c>
      <c r="S151" s="12">
        <v>0.52739999999999998</v>
      </c>
      <c r="T151" s="12">
        <v>0.52739999999999998</v>
      </c>
      <c r="U151" s="12"/>
      <c r="W151" s="12">
        <v>0.52778999999999998</v>
      </c>
      <c r="Y151" s="15">
        <v>2.6842999999999999E-2</v>
      </c>
      <c r="Z151" s="26">
        <v>1.636E-2</v>
      </c>
      <c r="AA151" s="15">
        <v>5.4806999999999998E-3</v>
      </c>
      <c r="AB151" s="15">
        <v>1.2090999999999999E-2</v>
      </c>
      <c r="AC151" s="15"/>
      <c r="AE151" s="15"/>
      <c r="AF151" s="15">
        <v>1.3043000000000001E-2</v>
      </c>
      <c r="AG151" s="15">
        <v>1.3925E-2</v>
      </c>
      <c r="AH151" s="15">
        <v>1.5502999999999999E-2</v>
      </c>
      <c r="AI151" s="15">
        <v>0.11559999999999999</v>
      </c>
      <c r="AJ151" s="15"/>
      <c r="AK151" s="15"/>
      <c r="AL151" s="15"/>
      <c r="AM151" s="15">
        <v>1.3043000000000001E-2</v>
      </c>
      <c r="AN151" s="15">
        <v>1.3925E-2</v>
      </c>
      <c r="AO151" s="15">
        <v>1.5502999999999999E-2</v>
      </c>
      <c r="AP151" s="15">
        <v>1.5502999999999999E-2</v>
      </c>
      <c r="AR151" s="15"/>
      <c r="AS151" s="15"/>
      <c r="AT151" s="15"/>
      <c r="AU151" s="15"/>
      <c r="AV151" s="15"/>
      <c r="AW151" s="15"/>
      <c r="AX151" s="15"/>
      <c r="AY151" s="15"/>
      <c r="AZ151" s="15"/>
      <c r="BA151" s="15"/>
      <c r="BB151" s="15"/>
    </row>
    <row r="152" spans="1:54">
      <c r="A152" s="5">
        <v>113</v>
      </c>
      <c r="B152" s="6" t="s">
        <v>290</v>
      </c>
      <c r="C152" s="6" t="s">
        <v>256</v>
      </c>
      <c r="D152" s="6" t="s">
        <v>299</v>
      </c>
      <c r="E152" s="15">
        <v>0.10521</v>
      </c>
      <c r="F152" s="26">
        <v>4.2576999999999997E-2</v>
      </c>
      <c r="G152" s="15">
        <v>0.33162000000000003</v>
      </c>
      <c r="H152" s="15">
        <v>0.18909999999999999</v>
      </c>
      <c r="I152" s="15"/>
      <c r="J152" s="15"/>
      <c r="K152" s="15">
        <v>0.46850999999999998</v>
      </c>
      <c r="L152" s="15">
        <v>0.46844999999999998</v>
      </c>
      <c r="M152" s="15"/>
      <c r="N152" s="15"/>
      <c r="O152" s="15">
        <v>0.78378999999999999</v>
      </c>
      <c r="P152" s="12">
        <v>0.78352999999999995</v>
      </c>
      <c r="S152" s="12">
        <v>0.88046999999999997</v>
      </c>
      <c r="T152" s="12">
        <v>0.88046999999999997</v>
      </c>
      <c r="U152" s="12"/>
      <c r="W152" s="12">
        <v>0.88292000000000004</v>
      </c>
      <c r="Y152" s="15">
        <v>0.34589999999999999</v>
      </c>
      <c r="Z152" s="26">
        <v>0.85726000000000002</v>
      </c>
      <c r="AA152" s="15">
        <v>8.4329000000000001E-2</v>
      </c>
      <c r="AB152" s="15">
        <v>0.39843000000000001</v>
      </c>
      <c r="AC152" s="15"/>
      <c r="AE152" s="15"/>
      <c r="AF152" s="15">
        <v>0.87778</v>
      </c>
      <c r="AG152" s="15">
        <v>0.21335000000000001</v>
      </c>
      <c r="AH152" s="15">
        <v>0.46002999999999999</v>
      </c>
      <c r="AI152" s="15">
        <v>0.81874000000000002</v>
      </c>
      <c r="AJ152" s="15"/>
      <c r="AK152" s="15"/>
      <c r="AL152" s="15"/>
      <c r="AM152" s="15">
        <v>0.87778</v>
      </c>
      <c r="AN152" s="15">
        <v>0.21335000000000001</v>
      </c>
      <c r="AO152" s="15">
        <v>0.46002999999999999</v>
      </c>
      <c r="AP152" s="15">
        <v>0.46002999999999999</v>
      </c>
      <c r="AR152" s="15"/>
      <c r="AS152" s="15"/>
      <c r="AT152" s="15"/>
      <c r="AU152" s="15"/>
      <c r="AV152" s="15"/>
      <c r="AW152" s="15"/>
      <c r="AX152" s="15"/>
      <c r="AY152" s="15"/>
      <c r="AZ152" s="15"/>
      <c r="BA152" s="15"/>
      <c r="BB152" s="15"/>
    </row>
    <row r="153" spans="1:54">
      <c r="A153" s="7">
        <v>114</v>
      </c>
      <c r="B153" s="8" t="s">
        <v>290</v>
      </c>
      <c r="C153" s="8" t="s">
        <v>258</v>
      </c>
      <c r="D153" s="8" t="s">
        <v>300</v>
      </c>
      <c r="E153" s="15">
        <v>7.9420000000000001E-4</v>
      </c>
      <c r="F153" s="26">
        <v>5.9884000000000001E-4</v>
      </c>
      <c r="G153" s="15">
        <v>3.6471999999999997E-2</v>
      </c>
      <c r="H153" s="15">
        <v>2.8181000000000001E-2</v>
      </c>
      <c r="I153" s="15"/>
      <c r="J153" s="15"/>
      <c r="K153" s="15">
        <v>0.72391000000000005</v>
      </c>
      <c r="L153" s="15">
        <v>0.88936000000000004</v>
      </c>
      <c r="M153" s="15"/>
      <c r="N153" s="15"/>
      <c r="O153" s="15">
        <v>0.61092000000000002</v>
      </c>
      <c r="P153" s="12">
        <v>0.61029</v>
      </c>
      <c r="S153" s="12">
        <v>0.81194</v>
      </c>
      <c r="T153" s="12">
        <v>0.81194</v>
      </c>
      <c r="U153" s="12"/>
      <c r="W153" s="12">
        <v>0.82704</v>
      </c>
      <c r="Y153" s="15">
        <v>2.9163000000000001E-2</v>
      </c>
      <c r="Z153" s="26">
        <v>8.4867999999999992E-3</v>
      </c>
      <c r="AA153" s="15">
        <v>0.46672999999999998</v>
      </c>
      <c r="AB153" s="15">
        <v>0.51288999999999996</v>
      </c>
      <c r="AC153" s="15"/>
      <c r="AE153" s="15"/>
      <c r="AF153" s="15">
        <v>3.3560999999999999E-3</v>
      </c>
      <c r="AG153" s="15">
        <v>1.0223999999999999E-3</v>
      </c>
      <c r="AH153" s="15">
        <v>0.22270999999999999</v>
      </c>
      <c r="AI153" s="15">
        <v>0.18237</v>
      </c>
      <c r="AJ153" s="15"/>
      <c r="AK153" s="15"/>
      <c r="AL153" s="15"/>
      <c r="AM153" s="15">
        <v>3.3560999999999999E-3</v>
      </c>
      <c r="AN153" s="15">
        <v>1.0223999999999999E-3</v>
      </c>
      <c r="AO153" s="15">
        <v>0.22270999999999999</v>
      </c>
      <c r="AP153" s="15">
        <v>0.22270999999999999</v>
      </c>
      <c r="AR153" s="15"/>
      <c r="AS153" s="15"/>
      <c r="AT153" s="15"/>
      <c r="AU153" s="15"/>
      <c r="AV153" s="15"/>
      <c r="AW153" s="15"/>
      <c r="AX153" s="15"/>
      <c r="AY153" s="15"/>
      <c r="AZ153" s="15"/>
      <c r="BA153" s="15"/>
      <c r="BB153" s="15"/>
    </row>
    <row r="154" spans="1:54">
      <c r="A154" s="5">
        <v>115</v>
      </c>
      <c r="B154" s="6" t="s">
        <v>290</v>
      </c>
      <c r="C154" s="6" t="s">
        <v>260</v>
      </c>
      <c r="D154" s="6" t="s">
        <v>301</v>
      </c>
      <c r="E154" s="15">
        <v>2.4151E-6</v>
      </c>
      <c r="F154" s="26">
        <v>1.0525000000000001E-6</v>
      </c>
      <c r="G154" s="15">
        <v>3.4468999999999998E-4</v>
      </c>
      <c r="H154" s="15">
        <v>3.0695000000000001E-4</v>
      </c>
      <c r="I154" s="15"/>
      <c r="J154" s="15"/>
      <c r="K154" s="15">
        <v>0.23250999999999999</v>
      </c>
      <c r="L154" s="15">
        <v>0.50287000000000004</v>
      </c>
      <c r="M154" s="15"/>
      <c r="N154" s="15"/>
      <c r="O154" s="15">
        <v>0.97150999999999998</v>
      </c>
      <c r="P154" s="12">
        <v>0.88746000000000003</v>
      </c>
      <c r="S154" s="12">
        <v>0.53500000000000003</v>
      </c>
      <c r="T154" s="12">
        <v>0.53500000000000003</v>
      </c>
      <c r="U154" s="12"/>
      <c r="W154" s="12">
        <v>0.52190999999999999</v>
      </c>
      <c r="Y154" s="15">
        <v>2.0352999999999998E-6</v>
      </c>
      <c r="Z154" s="26">
        <v>3.5843000000000001E-7</v>
      </c>
      <c r="AA154" s="15">
        <v>2.5362000000000002E-3</v>
      </c>
      <c r="AB154" s="15">
        <v>4.4505E-4</v>
      </c>
      <c r="AC154" s="15"/>
      <c r="AE154" s="15"/>
      <c r="AF154" s="15">
        <v>2.906E-5</v>
      </c>
      <c r="AG154" s="15">
        <v>1.0444999999999999E-6</v>
      </c>
      <c r="AH154" s="15">
        <v>5.2598E-4</v>
      </c>
      <c r="AI154" s="15">
        <v>3.3859999999999999E-4</v>
      </c>
      <c r="AJ154" s="15"/>
      <c r="AK154" s="15"/>
      <c r="AL154" s="15"/>
      <c r="AM154" s="15">
        <v>2.906E-5</v>
      </c>
      <c r="AN154" s="15">
        <v>1.0444999999999999E-6</v>
      </c>
      <c r="AO154" s="15">
        <v>5.2598E-4</v>
      </c>
      <c r="AP154" s="15">
        <v>5.2598E-4</v>
      </c>
      <c r="AR154" s="15"/>
      <c r="AS154" s="15"/>
      <c r="AT154" s="15"/>
      <c r="AU154" s="15"/>
      <c r="AV154" s="15"/>
      <c r="AW154" s="15"/>
      <c r="AX154" s="15"/>
      <c r="AY154" s="15"/>
      <c r="AZ154" s="15"/>
      <c r="BA154" s="15"/>
      <c r="BB154" s="15"/>
    </row>
    <row r="155" spans="1:54">
      <c r="A155" s="7">
        <v>116</v>
      </c>
      <c r="B155" s="8" t="s">
        <v>290</v>
      </c>
      <c r="C155" s="8" t="s">
        <v>262</v>
      </c>
      <c r="D155" s="8" t="s">
        <v>302</v>
      </c>
      <c r="E155" s="15">
        <v>1.474E-4</v>
      </c>
      <c r="F155" s="26">
        <v>1.1326000000000001E-3</v>
      </c>
      <c r="G155" s="15">
        <v>1.1312E-3</v>
      </c>
      <c r="H155" s="15">
        <v>3.4133000000000002E-3</v>
      </c>
      <c r="I155" s="15"/>
      <c r="J155" s="15"/>
      <c r="K155" s="15">
        <v>0.29085</v>
      </c>
      <c r="L155" s="15">
        <v>0.28993999999999998</v>
      </c>
      <c r="M155" s="15"/>
      <c r="N155" s="15"/>
      <c r="O155" s="15">
        <v>0.48115999999999998</v>
      </c>
      <c r="P155" s="12">
        <v>0.48118</v>
      </c>
      <c r="S155" s="12">
        <v>0.44227</v>
      </c>
      <c r="T155" s="12">
        <v>0.44227</v>
      </c>
      <c r="U155" s="12"/>
      <c r="W155" s="12">
        <v>0.44175999999999999</v>
      </c>
      <c r="Y155" s="15">
        <v>0.10646</v>
      </c>
      <c r="Z155" s="26">
        <v>0.12291000000000001</v>
      </c>
      <c r="AA155" s="15">
        <v>2.4237999999999998E-3</v>
      </c>
      <c r="AB155" s="15">
        <v>2.2772000000000001E-2</v>
      </c>
      <c r="AC155" s="15"/>
      <c r="AE155" s="15"/>
      <c r="AF155" s="15">
        <v>0.23147000000000001</v>
      </c>
      <c r="AG155" s="15">
        <v>0.45079999999999998</v>
      </c>
      <c r="AH155" s="15">
        <v>0.73063</v>
      </c>
      <c r="AI155" s="15">
        <v>0.68762000000000001</v>
      </c>
      <c r="AJ155" s="15"/>
      <c r="AK155" s="15"/>
      <c r="AL155" s="15"/>
      <c r="AM155" s="15">
        <v>0.23147000000000001</v>
      </c>
      <c r="AN155" s="15">
        <v>0.45079999999999998</v>
      </c>
      <c r="AO155" s="15">
        <v>0.73063</v>
      </c>
      <c r="AP155" s="15">
        <v>0.73063</v>
      </c>
      <c r="AR155" s="15"/>
      <c r="AS155" s="15"/>
      <c r="AT155" s="15"/>
      <c r="AU155" s="15"/>
      <c r="AV155" s="15"/>
      <c r="AW155" s="15"/>
      <c r="AX155" s="15"/>
      <c r="AY155" s="15"/>
      <c r="AZ155" s="15"/>
      <c r="BA155" s="15"/>
      <c r="BB155" s="15"/>
    </row>
    <row r="156" spans="1:54">
      <c r="A156" s="5">
        <v>117</v>
      </c>
      <c r="B156" s="6" t="s">
        <v>290</v>
      </c>
      <c r="C156" s="6" t="s">
        <v>264</v>
      </c>
      <c r="D156" s="6" t="s">
        <v>303</v>
      </c>
      <c r="E156" s="15">
        <v>2.7436E-5</v>
      </c>
      <c r="F156" s="26">
        <v>8.0860999999999997E-5</v>
      </c>
      <c r="G156" s="15">
        <v>2.1612000000000001E-4</v>
      </c>
      <c r="H156" s="15">
        <v>3.8707999999999999E-4</v>
      </c>
      <c r="I156" s="15"/>
      <c r="J156" s="15"/>
      <c r="K156" s="15">
        <v>0.37379000000000001</v>
      </c>
      <c r="L156" s="15">
        <v>0.373</v>
      </c>
      <c r="M156" s="15"/>
      <c r="N156" s="15"/>
      <c r="O156" s="15">
        <v>0.43884000000000001</v>
      </c>
      <c r="P156" s="12">
        <v>0.43886999999999998</v>
      </c>
      <c r="S156" s="12">
        <v>0.27167000000000002</v>
      </c>
      <c r="T156" s="12">
        <v>0.27167000000000002</v>
      </c>
      <c r="U156" s="12"/>
      <c r="W156" s="12">
        <v>0.27117000000000002</v>
      </c>
      <c r="Y156" s="15">
        <v>0.93840000000000001</v>
      </c>
      <c r="Z156" s="26">
        <v>0.25080999999999998</v>
      </c>
      <c r="AA156" s="15">
        <v>0.11157</v>
      </c>
      <c r="AB156" s="15">
        <v>0.90652999999999995</v>
      </c>
      <c r="AC156" s="15"/>
      <c r="AE156" s="15"/>
      <c r="AF156" s="15">
        <v>2.1592999999999998E-3</v>
      </c>
      <c r="AG156" s="15">
        <v>4.2389000000000003E-3</v>
      </c>
      <c r="AH156" s="15">
        <v>1.3877E-2</v>
      </c>
      <c r="AI156" s="15">
        <v>5.4421999999999998E-2</v>
      </c>
      <c r="AJ156" s="15"/>
      <c r="AK156" s="15"/>
      <c r="AL156" s="15"/>
      <c r="AM156" s="15">
        <v>2.1592999999999998E-3</v>
      </c>
      <c r="AN156" s="15">
        <v>4.2389000000000003E-3</v>
      </c>
      <c r="AO156" s="15">
        <v>1.3877E-2</v>
      </c>
      <c r="AP156" s="15">
        <v>1.3877E-2</v>
      </c>
      <c r="AR156" s="15"/>
      <c r="AS156" s="15"/>
      <c r="AT156" s="15"/>
      <c r="AU156" s="15"/>
      <c r="AV156" s="15"/>
      <c r="AW156" s="15"/>
      <c r="AX156" s="15"/>
      <c r="AY156" s="15"/>
      <c r="AZ156" s="15"/>
      <c r="BA156" s="15"/>
      <c r="BB156" s="15"/>
    </row>
    <row r="157" spans="1:54">
      <c r="A157" s="7">
        <v>118</v>
      </c>
      <c r="B157" s="8" t="s">
        <v>290</v>
      </c>
      <c r="C157" s="8" t="s">
        <v>266</v>
      </c>
      <c r="D157" s="8" t="s">
        <v>304</v>
      </c>
      <c r="E157" s="15">
        <v>1.9176999999999999E-6</v>
      </c>
      <c r="F157" s="26">
        <v>3.2349999999999999E-6</v>
      </c>
      <c r="G157" s="15">
        <v>4.8575999999999997E-5</v>
      </c>
      <c r="H157" s="15">
        <v>6.6562000000000004E-5</v>
      </c>
      <c r="I157" s="15"/>
      <c r="J157" s="15"/>
      <c r="K157" s="15">
        <v>0.23851</v>
      </c>
      <c r="L157" s="15">
        <v>0.23139000000000001</v>
      </c>
      <c r="M157" s="15"/>
      <c r="N157" s="15"/>
      <c r="O157" s="15">
        <v>0.45194000000000001</v>
      </c>
      <c r="P157" s="12">
        <v>0.44811000000000001</v>
      </c>
      <c r="S157" s="12">
        <v>0.24127000000000001</v>
      </c>
      <c r="T157" s="12">
        <v>0.24127000000000001</v>
      </c>
      <c r="U157" s="12"/>
      <c r="W157" s="12">
        <v>0.30674000000000001</v>
      </c>
      <c r="Y157" s="15">
        <v>1.7459E-5</v>
      </c>
      <c r="Z157" s="26">
        <v>8.4360000000000002E-6</v>
      </c>
      <c r="AA157" s="15">
        <v>7.8176999999999996E-2</v>
      </c>
      <c r="AB157" s="15">
        <v>1.1673E-3</v>
      </c>
      <c r="AC157" s="15"/>
      <c r="AE157" s="15"/>
      <c r="AF157" s="15">
        <v>6.7477000000000005E-5</v>
      </c>
      <c r="AG157" s="15">
        <v>1.3016E-5</v>
      </c>
      <c r="AH157" s="15">
        <v>6.3312000000000004E-4</v>
      </c>
      <c r="AI157" s="15">
        <v>1.1788E-3</v>
      </c>
      <c r="AJ157" s="15"/>
      <c r="AK157" s="15"/>
      <c r="AL157" s="15"/>
      <c r="AM157" s="15">
        <v>6.7477000000000005E-5</v>
      </c>
      <c r="AN157" s="15">
        <v>1.3016E-5</v>
      </c>
      <c r="AO157" s="15">
        <v>6.3312000000000004E-4</v>
      </c>
      <c r="AP157" s="15">
        <v>6.3312000000000004E-4</v>
      </c>
      <c r="AR157" s="15"/>
      <c r="AS157" s="15"/>
      <c r="AT157" s="15"/>
      <c r="AU157" s="15"/>
      <c r="AV157" s="15"/>
      <c r="AW157" s="15"/>
      <c r="AX157" s="15"/>
      <c r="AY157" s="15"/>
      <c r="AZ157" s="15"/>
      <c r="BA157" s="15"/>
      <c r="BB157" s="15"/>
    </row>
    <row r="158" spans="1:54">
      <c r="A158" s="5">
        <v>119</v>
      </c>
      <c r="B158" s="6" t="s">
        <v>290</v>
      </c>
      <c r="C158" s="6" t="s">
        <v>268</v>
      </c>
      <c r="D158" s="6" t="s">
        <v>305</v>
      </c>
      <c r="E158" s="15">
        <v>1.8101000000000002E-5</v>
      </c>
      <c r="F158" s="26">
        <v>4.2128000000000001E-5</v>
      </c>
      <c r="G158" s="15">
        <v>1.3672999999999999E-5</v>
      </c>
      <c r="H158" s="15">
        <v>3.9180000000000001E-5</v>
      </c>
      <c r="I158" s="15"/>
      <c r="J158" s="15"/>
      <c r="K158" s="15">
        <v>0.52922999999999998</v>
      </c>
      <c r="L158" s="15">
        <v>0.52797000000000005</v>
      </c>
      <c r="M158" s="15"/>
      <c r="N158" s="15"/>
      <c r="O158" s="15">
        <v>0.43071999999999999</v>
      </c>
      <c r="P158" s="12">
        <v>0.43071999999999999</v>
      </c>
      <c r="S158" s="12">
        <v>0.30147000000000002</v>
      </c>
      <c r="T158" s="12">
        <v>0.30147000000000002</v>
      </c>
      <c r="U158" s="12"/>
      <c r="W158" s="12">
        <v>0.29382000000000003</v>
      </c>
      <c r="Y158" s="15">
        <v>0.68369000000000002</v>
      </c>
      <c r="Z158" s="26">
        <v>3.9947999999999997E-2</v>
      </c>
      <c r="AA158" s="15">
        <v>0.52383999999999997</v>
      </c>
      <c r="AB158" s="15">
        <v>0.12973999999999999</v>
      </c>
      <c r="AC158" s="15"/>
      <c r="AE158" s="15"/>
      <c r="AF158" s="15">
        <v>1.0300999999999999E-3</v>
      </c>
      <c r="AG158" s="15">
        <v>1.1624999999999999E-3</v>
      </c>
      <c r="AH158" s="15">
        <v>2.2439999999999999E-3</v>
      </c>
      <c r="AI158" s="15">
        <v>1.5194E-3</v>
      </c>
      <c r="AJ158" s="15"/>
      <c r="AK158" s="15"/>
      <c r="AL158" s="15"/>
      <c r="AM158" s="15">
        <v>1.0300999999999999E-3</v>
      </c>
      <c r="AN158" s="15">
        <v>1.1624999999999999E-3</v>
      </c>
      <c r="AO158" s="15">
        <v>2.2439999999999999E-3</v>
      </c>
      <c r="AP158" s="15">
        <v>2.2439999999999999E-3</v>
      </c>
      <c r="AR158" s="15"/>
      <c r="AS158" s="15"/>
      <c r="AT158" s="15"/>
      <c r="AU158" s="15"/>
      <c r="AV158" s="15"/>
      <c r="AW158" s="15"/>
      <c r="AX158" s="15"/>
      <c r="AY158" s="15"/>
      <c r="AZ158" s="15"/>
      <c r="BA158" s="15"/>
      <c r="BB158" s="15"/>
    </row>
    <row r="159" spans="1:54">
      <c r="A159" s="7">
        <v>120</v>
      </c>
      <c r="B159" s="8" t="s">
        <v>290</v>
      </c>
      <c r="C159" s="8" t="s">
        <v>270</v>
      </c>
      <c r="D159" s="8" t="s">
        <v>306</v>
      </c>
      <c r="E159" s="15">
        <v>1.2444999999999999E-6</v>
      </c>
      <c r="F159" s="26">
        <v>1.3136E-6</v>
      </c>
      <c r="G159" s="15">
        <v>4.3121000000000003E-5</v>
      </c>
      <c r="H159" s="15">
        <v>5.5284999999999997E-5</v>
      </c>
      <c r="I159" s="15"/>
      <c r="J159" s="15"/>
      <c r="K159" s="15">
        <v>0.25486999999999999</v>
      </c>
      <c r="L159" s="15">
        <v>0.23854</v>
      </c>
      <c r="M159" s="15"/>
      <c r="N159" s="15"/>
      <c r="O159" s="15">
        <v>0.4733</v>
      </c>
      <c r="P159" s="12">
        <v>0.43707000000000001</v>
      </c>
      <c r="S159" s="12">
        <v>0.23507</v>
      </c>
      <c r="T159" s="12">
        <v>0.23507</v>
      </c>
      <c r="U159" s="12"/>
      <c r="W159" s="12">
        <v>0.34494999999999998</v>
      </c>
      <c r="Y159" s="15">
        <v>9.0436999999999995E-6</v>
      </c>
      <c r="Z159" s="26">
        <v>4.6979000000000004E-6</v>
      </c>
      <c r="AA159" s="15">
        <v>0.20596</v>
      </c>
      <c r="AB159" s="15">
        <v>1.1684E-3</v>
      </c>
      <c r="AC159" s="15"/>
      <c r="AE159" s="15"/>
      <c r="AF159" s="15">
        <v>6.8962999999999997E-5</v>
      </c>
      <c r="AG159" s="15">
        <v>9.3187999999999996E-6</v>
      </c>
      <c r="AH159" s="15">
        <v>6.7084999999999996E-4</v>
      </c>
      <c r="AI159" s="15">
        <v>1.2259E-3</v>
      </c>
      <c r="AJ159" s="15"/>
      <c r="AK159" s="15"/>
      <c r="AL159" s="15"/>
      <c r="AM159" s="15">
        <v>6.8962999999999997E-5</v>
      </c>
      <c r="AN159" s="15">
        <v>9.3187999999999996E-6</v>
      </c>
      <c r="AO159" s="15">
        <v>6.7084999999999996E-4</v>
      </c>
      <c r="AP159" s="15">
        <v>6.7084999999999996E-4</v>
      </c>
      <c r="AR159" s="15"/>
      <c r="AS159" s="15"/>
      <c r="AT159" s="15"/>
      <c r="AU159" s="15"/>
      <c r="AV159" s="15"/>
      <c r="AW159" s="15"/>
      <c r="AX159" s="15"/>
      <c r="AY159" s="15"/>
      <c r="AZ159" s="15"/>
      <c r="BA159" s="15"/>
      <c r="BB159" s="15"/>
    </row>
    <row r="160" spans="1:54">
      <c r="A160" s="5">
        <v>121</v>
      </c>
      <c r="B160" s="6" t="s">
        <v>290</v>
      </c>
      <c r="C160" s="6" t="s">
        <v>272</v>
      </c>
      <c r="D160" s="6" t="s">
        <v>307</v>
      </c>
      <c r="E160" s="15">
        <v>9.0463000000000004E-5</v>
      </c>
      <c r="F160" s="26">
        <v>4.3911999999999998E-4</v>
      </c>
      <c r="G160" s="15">
        <v>6.6773999999999995E-5</v>
      </c>
      <c r="H160" s="15">
        <v>4.1115999999999999E-4</v>
      </c>
      <c r="I160" s="15"/>
      <c r="J160" s="15"/>
      <c r="K160" s="15">
        <v>0.55852999999999997</v>
      </c>
      <c r="L160" s="15">
        <v>0.55842999999999998</v>
      </c>
      <c r="M160" s="15"/>
      <c r="N160" s="15"/>
      <c r="O160" s="15">
        <v>0.46089999999999998</v>
      </c>
      <c r="P160" s="12">
        <v>0.46095999999999998</v>
      </c>
      <c r="S160" s="12">
        <v>0.30930999999999997</v>
      </c>
      <c r="T160" s="12">
        <v>0.30930999999999997</v>
      </c>
      <c r="U160" s="12"/>
      <c r="W160" s="12">
        <v>0.27172000000000002</v>
      </c>
      <c r="Y160" s="15">
        <v>0.10381</v>
      </c>
      <c r="Z160" s="26">
        <v>0.18797</v>
      </c>
      <c r="AA160" s="15">
        <v>0.27189000000000002</v>
      </c>
      <c r="AB160" s="15">
        <v>7.4161000000000005E-2</v>
      </c>
      <c r="AC160" s="15"/>
      <c r="AE160" s="15"/>
      <c r="AF160" s="15">
        <v>0.10271</v>
      </c>
      <c r="AG160" s="15">
        <v>0.22886999999999999</v>
      </c>
      <c r="AH160" s="15">
        <v>0.22078</v>
      </c>
      <c r="AI160" s="15">
        <v>0.23285</v>
      </c>
      <c r="AJ160" s="15"/>
      <c r="AK160" s="15"/>
      <c r="AL160" s="15"/>
      <c r="AM160" s="15">
        <v>0.10271</v>
      </c>
      <c r="AN160" s="15">
        <v>0.22886999999999999</v>
      </c>
      <c r="AO160" s="15">
        <v>0.22078</v>
      </c>
      <c r="AP160" s="15">
        <v>0.22078</v>
      </c>
      <c r="AR160" s="15"/>
      <c r="AS160" s="15"/>
      <c r="AT160" s="15"/>
      <c r="AU160" s="15"/>
      <c r="AV160" s="15"/>
      <c r="AW160" s="15"/>
      <c r="AX160" s="15"/>
      <c r="AY160" s="15"/>
      <c r="AZ160" s="15"/>
      <c r="BA160" s="15"/>
      <c r="BB160" s="15"/>
    </row>
    <row r="161" spans="1:54">
      <c r="A161" s="7">
        <v>122</v>
      </c>
      <c r="B161" s="8" t="s">
        <v>290</v>
      </c>
      <c r="C161" s="8" t="s">
        <v>274</v>
      </c>
      <c r="D161" s="8" t="s">
        <v>308</v>
      </c>
      <c r="E161" s="15">
        <v>1.3678000000000001E-6</v>
      </c>
      <c r="F161" s="26">
        <v>1.5193E-6</v>
      </c>
      <c r="G161" s="15">
        <v>9.2884E-5</v>
      </c>
      <c r="H161" s="15">
        <v>6.6693000000000007E-5</v>
      </c>
      <c r="I161" s="15"/>
      <c r="J161" s="15"/>
      <c r="K161" s="15">
        <v>0.26143</v>
      </c>
      <c r="L161" s="15">
        <v>0.23103000000000001</v>
      </c>
      <c r="M161" s="15"/>
      <c r="N161" s="15"/>
      <c r="O161" s="15">
        <v>0.47456999999999999</v>
      </c>
      <c r="P161" s="12">
        <v>0.50912999999999997</v>
      </c>
      <c r="S161" s="12">
        <v>0.55303999999999998</v>
      </c>
      <c r="T161" s="12">
        <v>0.55303999999999998</v>
      </c>
      <c r="U161" s="12"/>
      <c r="W161" s="12">
        <v>0.33045000000000002</v>
      </c>
      <c r="Y161" s="15">
        <v>1.4149E-5</v>
      </c>
      <c r="Z161" s="26">
        <v>1.1746000000000001E-5</v>
      </c>
      <c r="AA161" s="15">
        <v>8.0983E-6</v>
      </c>
      <c r="AB161" s="15">
        <v>1.4426E-5</v>
      </c>
      <c r="AC161" s="15"/>
      <c r="AE161" s="15"/>
      <c r="AF161" s="15">
        <v>5.5478E-5</v>
      </c>
      <c r="AG161" s="15">
        <v>5.1622999999999997E-6</v>
      </c>
      <c r="AH161" s="15">
        <v>5.9719999999999997E-5</v>
      </c>
      <c r="AI161" s="15">
        <v>1.3818999999999999E-3</v>
      </c>
      <c r="AJ161" s="15"/>
      <c r="AK161" s="15"/>
      <c r="AL161" s="15"/>
      <c r="AM161" s="15">
        <v>5.5478E-5</v>
      </c>
      <c r="AN161" s="15">
        <v>5.1622999999999997E-6</v>
      </c>
      <c r="AO161" s="15">
        <v>5.9719999999999997E-5</v>
      </c>
      <c r="AP161" s="15">
        <v>5.9719999999999997E-5</v>
      </c>
      <c r="AR161" s="15"/>
      <c r="AS161" s="15"/>
      <c r="AT161" s="15"/>
      <c r="AU161" s="15"/>
      <c r="AV161" s="15"/>
      <c r="AW161" s="15"/>
      <c r="AX161" s="15"/>
      <c r="AY161" s="15"/>
      <c r="AZ161" s="15"/>
      <c r="BA161" s="15"/>
      <c r="BB161" s="15"/>
    </row>
    <row r="162" spans="1:54">
      <c r="A162" s="5">
        <v>123</v>
      </c>
      <c r="B162" s="6" t="s">
        <v>290</v>
      </c>
      <c r="C162" s="6" t="s">
        <v>276</v>
      </c>
      <c r="D162" s="6" t="s">
        <v>309</v>
      </c>
      <c r="E162" s="15">
        <v>9.2389999999999996E-4</v>
      </c>
      <c r="F162" s="26">
        <v>2.8345000000000002E-3</v>
      </c>
      <c r="G162" s="15">
        <v>9.8587999999999996E-4</v>
      </c>
      <c r="H162" s="15">
        <v>3.0890000000000002E-3</v>
      </c>
      <c r="I162" s="15"/>
      <c r="J162" s="15"/>
      <c r="K162" s="15">
        <v>0.39856999999999998</v>
      </c>
      <c r="L162" s="15">
        <v>0.40192</v>
      </c>
      <c r="M162" s="15"/>
      <c r="N162" s="15"/>
      <c r="O162" s="15">
        <v>0.25496000000000002</v>
      </c>
      <c r="P162" s="12">
        <v>0.25481999999999999</v>
      </c>
      <c r="S162" s="12">
        <v>9.9701999999999999E-2</v>
      </c>
      <c r="T162" s="12">
        <v>9.9701999999999999E-2</v>
      </c>
      <c r="U162" s="12"/>
      <c r="W162" s="12">
        <v>9.1133000000000006E-2</v>
      </c>
      <c r="Y162" s="15">
        <v>0.37540000000000001</v>
      </c>
      <c r="Z162" s="26">
        <v>0.10692</v>
      </c>
      <c r="AA162" s="15">
        <v>0.50014000000000003</v>
      </c>
      <c r="AB162" s="15">
        <v>0.11907</v>
      </c>
      <c r="AC162" s="15"/>
      <c r="AE162" s="15"/>
      <c r="AF162" s="15">
        <v>0.21621000000000001</v>
      </c>
      <c r="AG162" s="15">
        <v>0.86368999999999996</v>
      </c>
      <c r="AH162" s="15">
        <v>0.21893000000000001</v>
      </c>
      <c r="AI162" s="15">
        <v>0.86445000000000005</v>
      </c>
      <c r="AJ162" s="15"/>
      <c r="AK162" s="15"/>
      <c r="AL162" s="15"/>
      <c r="AM162" s="15">
        <v>0.21621000000000001</v>
      </c>
      <c r="AN162" s="15">
        <v>0.86368999999999996</v>
      </c>
      <c r="AO162" s="15">
        <v>0.21893000000000001</v>
      </c>
      <c r="AP162" s="15">
        <v>0.21893000000000001</v>
      </c>
      <c r="AR162" s="15"/>
      <c r="AS162" s="15"/>
      <c r="AT162" s="15"/>
      <c r="AU162" s="15"/>
      <c r="AV162" s="15"/>
      <c r="AW162" s="15"/>
      <c r="AX162" s="15"/>
      <c r="AY162" s="15"/>
      <c r="AZ162" s="15"/>
      <c r="BA162" s="15"/>
      <c r="BB162" s="15"/>
    </row>
    <row r="163" spans="1:54">
      <c r="A163" s="7">
        <v>124</v>
      </c>
      <c r="B163" s="8" t="s">
        <v>290</v>
      </c>
      <c r="C163" s="8" t="s">
        <v>278</v>
      </c>
      <c r="D163" s="8" t="s">
        <v>310</v>
      </c>
      <c r="E163" s="15">
        <v>0.12848999999999999</v>
      </c>
      <c r="F163" s="26">
        <v>2.1527000000000001E-2</v>
      </c>
      <c r="G163" s="15">
        <v>0.84275999999999995</v>
      </c>
      <c r="H163" s="15">
        <v>0.77373999999999998</v>
      </c>
      <c r="I163" s="15"/>
      <c r="J163" s="15"/>
      <c r="K163" s="15">
        <v>0.31130999999999998</v>
      </c>
      <c r="L163" s="15">
        <v>0.31217</v>
      </c>
      <c r="M163" s="15"/>
      <c r="N163" s="15"/>
      <c r="O163" s="15">
        <v>0.68759999999999999</v>
      </c>
      <c r="P163" s="12">
        <v>0.68784000000000001</v>
      </c>
      <c r="S163" s="12">
        <v>0.62285000000000001</v>
      </c>
      <c r="T163" s="12">
        <v>0.62285000000000001</v>
      </c>
      <c r="U163" s="12"/>
      <c r="W163" s="12">
        <v>0.62663999999999997</v>
      </c>
      <c r="Y163" s="15">
        <v>2.8004000000000001E-2</v>
      </c>
      <c r="Z163" s="26">
        <v>1.9687E-2</v>
      </c>
      <c r="AA163" s="15">
        <v>5.4412000000000002E-3</v>
      </c>
      <c r="AB163" s="15">
        <v>1.362E-2</v>
      </c>
      <c r="AC163" s="15"/>
      <c r="AE163" s="15"/>
      <c r="AF163" s="15">
        <v>1.4652999999999999E-2</v>
      </c>
      <c r="AG163" s="15">
        <v>1.6872999999999999E-2</v>
      </c>
      <c r="AH163" s="15">
        <v>1.7874000000000001E-2</v>
      </c>
      <c r="AI163" s="15">
        <v>0.12923000000000001</v>
      </c>
      <c r="AJ163" s="15"/>
      <c r="AK163" s="15"/>
      <c r="AL163" s="15"/>
      <c r="AM163" s="15">
        <v>1.4652999999999999E-2</v>
      </c>
      <c r="AN163" s="15">
        <v>1.6872999999999999E-2</v>
      </c>
      <c r="AO163" s="15">
        <v>1.7874000000000001E-2</v>
      </c>
      <c r="AP163" s="15">
        <v>1.7874000000000001E-2</v>
      </c>
      <c r="AR163" s="15"/>
      <c r="AS163" s="15"/>
      <c r="AT163" s="15"/>
      <c r="AU163" s="15"/>
      <c r="AV163" s="15"/>
      <c r="AW163" s="15"/>
      <c r="AX163" s="15"/>
      <c r="AY163" s="15"/>
      <c r="AZ163" s="15"/>
      <c r="BA163" s="15"/>
      <c r="BB163" s="15"/>
    </row>
    <row r="164" spans="1:54">
      <c r="A164" s="5">
        <v>125</v>
      </c>
      <c r="B164" s="6" t="s">
        <v>290</v>
      </c>
      <c r="C164" s="6" t="s">
        <v>280</v>
      </c>
      <c r="D164" s="6" t="s">
        <v>311</v>
      </c>
      <c r="E164" s="15">
        <v>0.10521</v>
      </c>
      <c r="F164" s="26">
        <v>4.2576999999999997E-2</v>
      </c>
      <c r="G164" s="15">
        <v>0.33162000000000003</v>
      </c>
      <c r="H164" s="15">
        <v>0.18909999999999999</v>
      </c>
      <c r="I164" s="15"/>
      <c r="J164" s="15"/>
      <c r="K164" s="15">
        <v>0.46850999999999998</v>
      </c>
      <c r="L164" s="15">
        <v>0.46844999999999998</v>
      </c>
      <c r="M164" s="15"/>
      <c r="N164" s="15"/>
      <c r="O164" s="15">
        <v>0.78378999999999999</v>
      </c>
      <c r="P164" s="12">
        <v>0.78352999999999995</v>
      </c>
      <c r="S164" s="12">
        <v>0.88046999999999997</v>
      </c>
      <c r="T164" s="12">
        <v>0.88046999999999997</v>
      </c>
      <c r="U164" s="12"/>
      <c r="W164" s="12">
        <v>0.88292000000000004</v>
      </c>
      <c r="Y164" s="15">
        <v>0.34589999999999999</v>
      </c>
      <c r="Z164" s="26">
        <v>0.85726000000000002</v>
      </c>
      <c r="AA164" s="15">
        <v>8.4329000000000001E-2</v>
      </c>
      <c r="AB164" s="15">
        <v>0.39843000000000001</v>
      </c>
      <c r="AC164" s="15"/>
      <c r="AE164" s="15"/>
      <c r="AF164" s="15">
        <v>0.87778</v>
      </c>
      <c r="AG164" s="15">
        <v>0.21335000000000001</v>
      </c>
      <c r="AH164" s="15">
        <v>0.46002999999999999</v>
      </c>
      <c r="AI164" s="15">
        <v>0.81874000000000002</v>
      </c>
      <c r="AJ164" s="15"/>
      <c r="AK164" s="15"/>
      <c r="AL164" s="15"/>
      <c r="AM164" s="15">
        <v>0.87778</v>
      </c>
      <c r="AN164" s="15">
        <v>0.21335000000000001</v>
      </c>
      <c r="AO164" s="15">
        <v>0.46002999999999999</v>
      </c>
      <c r="AP164" s="15">
        <v>0.46002999999999999</v>
      </c>
      <c r="AR164" s="15"/>
      <c r="AS164" s="15"/>
      <c r="AT164" s="15"/>
      <c r="AU164" s="15"/>
      <c r="AV164" s="15"/>
      <c r="AW164" s="15"/>
      <c r="AX164" s="15"/>
      <c r="AY164" s="15"/>
      <c r="AZ164" s="15"/>
      <c r="BA164" s="15"/>
      <c r="BB164" s="15"/>
    </row>
    <row r="165" spans="1:54">
      <c r="A165" s="7">
        <v>126</v>
      </c>
      <c r="B165" s="8" t="s">
        <v>290</v>
      </c>
      <c r="C165" s="8" t="s">
        <v>282</v>
      </c>
      <c r="D165" s="8" t="s">
        <v>312</v>
      </c>
      <c r="E165" s="15">
        <v>6.0172999999999997E-2</v>
      </c>
      <c r="F165" s="26">
        <v>6.2611E-2</v>
      </c>
      <c r="G165" s="15">
        <v>0.13724</v>
      </c>
      <c r="H165" s="15">
        <v>0.22916</v>
      </c>
      <c r="I165" s="15"/>
      <c r="J165" s="15"/>
      <c r="K165" s="15">
        <v>0.38113000000000002</v>
      </c>
      <c r="L165" s="15">
        <v>0.38124999999999998</v>
      </c>
      <c r="M165" s="15"/>
      <c r="N165" s="15"/>
      <c r="O165" s="15">
        <v>0.97018000000000004</v>
      </c>
      <c r="P165" s="12">
        <v>0.96916999999999998</v>
      </c>
      <c r="S165" s="12">
        <v>0.79305000000000003</v>
      </c>
      <c r="T165" s="12">
        <v>0.79305000000000003</v>
      </c>
      <c r="U165" s="12"/>
      <c r="W165" s="12">
        <v>0.79278999999999999</v>
      </c>
      <c r="Y165" s="15">
        <v>8.0675999999999994E-3</v>
      </c>
      <c r="Z165" s="26">
        <v>2.0433E-2</v>
      </c>
      <c r="AA165" s="15">
        <v>4.9089999999999995E-4</v>
      </c>
      <c r="AB165" s="15">
        <v>5.3468999999999999E-3</v>
      </c>
      <c r="AC165" s="15"/>
      <c r="AE165" s="15"/>
      <c r="AF165" s="15">
        <v>1.3665E-2</v>
      </c>
      <c r="AG165" s="15">
        <v>6.9615999999999997E-2</v>
      </c>
      <c r="AH165" s="15">
        <v>6.5887999999999997E-3</v>
      </c>
      <c r="AI165" s="15">
        <v>0.11656</v>
      </c>
      <c r="AJ165" s="15"/>
      <c r="AK165" s="15"/>
      <c r="AL165" s="15"/>
      <c r="AM165" s="15">
        <v>1.3665E-2</v>
      </c>
      <c r="AN165" s="15">
        <v>6.9615999999999997E-2</v>
      </c>
      <c r="AO165" s="15">
        <v>6.5887999999999997E-3</v>
      </c>
      <c r="AP165" s="15">
        <v>6.5887999999999997E-3</v>
      </c>
      <c r="AR165" s="15"/>
      <c r="AS165" s="15"/>
      <c r="AT165" s="15"/>
      <c r="AU165" s="15"/>
      <c r="AV165" s="15"/>
      <c r="AW165" s="15"/>
      <c r="AX165" s="15"/>
      <c r="AY165" s="15"/>
      <c r="AZ165" s="15"/>
      <c r="BA165" s="15"/>
      <c r="BB165" s="15"/>
    </row>
    <row r="166" spans="1:54">
      <c r="A166" s="5">
        <v>127</v>
      </c>
      <c r="B166" s="6" t="s">
        <v>290</v>
      </c>
      <c r="C166" s="6" t="s">
        <v>284</v>
      </c>
      <c r="D166" s="6" t="s">
        <v>313</v>
      </c>
      <c r="E166" s="15">
        <v>0.14854999999999999</v>
      </c>
      <c r="F166" s="26">
        <v>0.14446000000000001</v>
      </c>
      <c r="G166" s="15">
        <v>0.45490999999999998</v>
      </c>
      <c r="H166" s="15">
        <v>0.73263</v>
      </c>
      <c r="I166" s="15"/>
      <c r="J166" s="15"/>
      <c r="K166" s="15">
        <v>0.40556999999999999</v>
      </c>
      <c r="L166" s="15">
        <v>0.40561999999999998</v>
      </c>
      <c r="M166" s="15"/>
      <c r="N166" s="15"/>
      <c r="O166" s="15">
        <v>0.72940000000000005</v>
      </c>
      <c r="P166" s="12">
        <v>0.72863</v>
      </c>
      <c r="S166" s="12">
        <v>0.91930000000000001</v>
      </c>
      <c r="T166" s="12">
        <v>0.91930000000000001</v>
      </c>
      <c r="U166" s="12"/>
      <c r="W166" s="12">
        <v>0.91966000000000003</v>
      </c>
      <c r="Y166" s="15">
        <v>1.6067999999999999E-2</v>
      </c>
      <c r="Z166" s="26">
        <v>5.8547000000000002E-2</v>
      </c>
      <c r="AA166" s="15">
        <v>8.5585000000000001E-3</v>
      </c>
      <c r="AB166" s="15">
        <v>4.5148000000000001E-2</v>
      </c>
      <c r="AC166" s="15"/>
      <c r="AE166" s="15"/>
      <c r="AF166" s="15">
        <v>3.1849000000000002E-2</v>
      </c>
      <c r="AG166" s="15">
        <v>0.28287000000000001</v>
      </c>
      <c r="AH166" s="15">
        <v>4.3161999999999999E-2</v>
      </c>
      <c r="AI166" s="15">
        <v>0.35117999999999999</v>
      </c>
      <c r="AJ166" s="15"/>
      <c r="AK166" s="15"/>
      <c r="AL166" s="15"/>
      <c r="AM166" s="15">
        <v>3.1849000000000002E-2</v>
      </c>
      <c r="AN166" s="15">
        <v>0.28287000000000001</v>
      </c>
      <c r="AO166" s="15">
        <v>4.3161999999999999E-2</v>
      </c>
      <c r="AP166" s="15">
        <v>4.3161999999999999E-2</v>
      </c>
      <c r="AR166" s="15"/>
      <c r="AS166" s="15"/>
      <c r="AT166" s="15"/>
      <c r="AU166" s="15"/>
      <c r="AV166" s="15"/>
      <c r="AW166" s="15"/>
      <c r="AX166" s="15"/>
      <c r="AY166" s="15"/>
      <c r="AZ166" s="15"/>
      <c r="BA166" s="15"/>
      <c r="BB166" s="15"/>
    </row>
    <row r="167" spans="1:54">
      <c r="A167" s="7">
        <v>128</v>
      </c>
      <c r="B167" s="8" t="s">
        <v>290</v>
      </c>
      <c r="C167" s="8" t="s">
        <v>286</v>
      </c>
      <c r="D167" s="8" t="s">
        <v>314</v>
      </c>
      <c r="E167" s="15">
        <v>1.1253999999999999E-5</v>
      </c>
      <c r="F167" s="26">
        <v>2.6535999999999999E-3</v>
      </c>
      <c r="G167" s="15">
        <v>1.7979000000000001E-4</v>
      </c>
      <c r="H167" s="15">
        <v>3.9720000000000001E-4</v>
      </c>
      <c r="I167" s="15"/>
      <c r="J167" s="15"/>
      <c r="K167" s="15">
        <v>0.71528999999999998</v>
      </c>
      <c r="L167" s="15">
        <v>0.96506000000000003</v>
      </c>
      <c r="M167" s="15"/>
      <c r="N167" s="15"/>
      <c r="O167" s="15">
        <v>0.25867000000000001</v>
      </c>
      <c r="P167" s="12">
        <v>0.62831999999999999</v>
      </c>
      <c r="S167" s="12">
        <v>0.12950999999999999</v>
      </c>
      <c r="T167" s="12">
        <v>0.12950999999999999</v>
      </c>
      <c r="U167" s="12"/>
      <c r="W167" s="12">
        <v>0.17097999999999999</v>
      </c>
      <c r="Y167" s="15">
        <v>3.9737000000000003E-4</v>
      </c>
      <c r="Z167" s="26">
        <v>5.4939000000000002E-7</v>
      </c>
      <c r="AA167" s="15">
        <v>0.15562999999999999</v>
      </c>
      <c r="AB167" s="15">
        <v>1.4758E-2</v>
      </c>
      <c r="AC167" s="15"/>
      <c r="AE167" s="15"/>
      <c r="AF167" s="15">
        <v>1.3143000000000001E-4</v>
      </c>
      <c r="AG167" s="15">
        <v>4.8280000000000002E-6</v>
      </c>
      <c r="AH167" s="15">
        <v>9.8850000000000001E-4</v>
      </c>
      <c r="AI167" s="15">
        <v>2.2196E-3</v>
      </c>
      <c r="AJ167" s="15"/>
      <c r="AK167" s="15"/>
      <c r="AL167" s="15"/>
      <c r="AM167" s="15">
        <v>1.3143000000000001E-4</v>
      </c>
      <c r="AN167" s="15">
        <v>4.8280000000000002E-6</v>
      </c>
      <c r="AO167" s="15">
        <v>9.8850000000000001E-4</v>
      </c>
      <c r="AP167" s="15">
        <v>9.8850000000000001E-4</v>
      </c>
      <c r="AR167" s="15"/>
      <c r="AS167" s="15"/>
      <c r="AT167" s="15"/>
      <c r="AU167" s="15"/>
      <c r="AV167" s="15"/>
      <c r="AW167" s="15"/>
      <c r="AX167" s="15"/>
      <c r="AY167" s="15"/>
      <c r="AZ167" s="15"/>
      <c r="BA167" s="15"/>
      <c r="BB167" s="15"/>
    </row>
    <row r="168" spans="1:54">
      <c r="A168" s="5">
        <v>129</v>
      </c>
      <c r="B168" s="6" t="s">
        <v>290</v>
      </c>
      <c r="C168" s="6" t="s">
        <v>288</v>
      </c>
      <c r="D168" s="6" t="s">
        <v>315</v>
      </c>
      <c r="E168" s="15">
        <v>8.1846000000000002E-5</v>
      </c>
      <c r="F168" s="26">
        <v>0.10115</v>
      </c>
      <c r="G168" s="15">
        <v>1.7158E-3</v>
      </c>
      <c r="H168" s="15">
        <v>2.9364999999999999E-3</v>
      </c>
      <c r="I168" s="15"/>
      <c r="J168" s="15"/>
      <c r="K168" s="15">
        <v>0.62394000000000005</v>
      </c>
      <c r="L168" s="15">
        <v>0.69249000000000005</v>
      </c>
      <c r="M168" s="15"/>
      <c r="N168" s="15"/>
      <c r="O168" s="15">
        <v>0.24737999999999999</v>
      </c>
      <c r="P168" s="12">
        <v>0.66349000000000002</v>
      </c>
      <c r="S168" s="12">
        <v>0.19514000000000001</v>
      </c>
      <c r="T168" s="12">
        <v>0.19514000000000001</v>
      </c>
      <c r="U168" s="12"/>
      <c r="W168" s="12">
        <v>0.23749000000000001</v>
      </c>
      <c r="Y168" s="15">
        <v>3.2033999999999999E-3</v>
      </c>
      <c r="Z168" s="26">
        <v>3.8031000000000002E-5</v>
      </c>
      <c r="AA168" s="15">
        <v>0.55891000000000002</v>
      </c>
      <c r="AB168" s="15">
        <v>0.10954</v>
      </c>
      <c r="AC168" s="15"/>
      <c r="AE168" s="15"/>
      <c r="AF168" s="15">
        <v>1.0189000000000001E-3</v>
      </c>
      <c r="AG168" s="15">
        <v>2.4698999999999999E-4</v>
      </c>
      <c r="AH168" s="15">
        <v>8.1467999999999992E-3</v>
      </c>
      <c r="AI168" s="15">
        <v>2.1443E-2</v>
      </c>
      <c r="AJ168" s="15"/>
      <c r="AK168" s="15"/>
      <c r="AL168" s="15"/>
      <c r="AM168" s="15">
        <v>1.0189000000000001E-3</v>
      </c>
      <c r="AN168" s="15">
        <v>2.4698999999999999E-4</v>
      </c>
      <c r="AO168" s="15">
        <v>8.1467999999999992E-3</v>
      </c>
      <c r="AP168" s="15">
        <v>8.1467999999999992E-3</v>
      </c>
      <c r="AR168" s="15"/>
      <c r="AS168" s="15"/>
      <c r="AT168" s="15"/>
      <c r="AU168" s="15"/>
      <c r="AV168" s="15"/>
      <c r="AW168" s="15"/>
      <c r="AX168" s="15"/>
      <c r="AY168" s="15"/>
      <c r="AZ168" s="15"/>
      <c r="BA168" s="15"/>
      <c r="BB168" s="15"/>
    </row>
    <row r="169" spans="1:54">
      <c r="A169" s="7">
        <v>130</v>
      </c>
      <c r="B169" s="8" t="s">
        <v>316</v>
      </c>
      <c r="C169" s="8" t="s">
        <v>317</v>
      </c>
      <c r="D169" s="8" t="s">
        <v>318</v>
      </c>
      <c r="E169" s="15">
        <v>1.747E-6</v>
      </c>
      <c r="F169" s="26">
        <v>4.1788999999999999E-6</v>
      </c>
      <c r="G169" s="15">
        <v>4.5475000000000001E-5</v>
      </c>
      <c r="H169" s="15">
        <v>7.9262000000000001E-5</v>
      </c>
      <c r="I169" s="15"/>
      <c r="J169" s="15"/>
      <c r="K169" s="15">
        <v>0.70057000000000003</v>
      </c>
      <c r="L169" s="15">
        <v>0.72396000000000005</v>
      </c>
      <c r="M169" s="15"/>
      <c r="N169" s="15"/>
      <c r="O169" s="15">
        <v>0.39706999999999998</v>
      </c>
      <c r="P169" s="12">
        <v>0.28493000000000002</v>
      </c>
      <c r="S169" s="12">
        <v>0.24246999999999999</v>
      </c>
      <c r="T169" s="12">
        <v>0.24246999999999999</v>
      </c>
      <c r="U169" s="12"/>
      <c r="W169" s="12">
        <v>0.34094999999999998</v>
      </c>
      <c r="Y169" s="15">
        <v>1.0513000000000001E-5</v>
      </c>
      <c r="Z169" s="26">
        <v>2.8659E-6</v>
      </c>
      <c r="AA169" s="15">
        <v>1.8055000000000002E-2</v>
      </c>
      <c r="AB169" s="15">
        <v>1.0510000000000001E-3</v>
      </c>
      <c r="AC169" s="15"/>
      <c r="AE169" s="15"/>
      <c r="AF169" s="15">
        <v>1.4452000000000001E-4</v>
      </c>
      <c r="AG169" s="15">
        <v>3.6622000000000003E-5</v>
      </c>
      <c r="AH169" s="15">
        <v>8.8172999999999995E-4</v>
      </c>
      <c r="AI169" s="15">
        <v>1.0984E-3</v>
      </c>
      <c r="AJ169" s="15"/>
      <c r="AK169" s="15"/>
      <c r="AL169" s="15"/>
      <c r="AM169" s="15">
        <v>1.4452000000000001E-4</v>
      </c>
      <c r="AN169" s="15">
        <v>3.6622000000000003E-5</v>
      </c>
      <c r="AO169" s="15">
        <v>8.8172999999999995E-4</v>
      </c>
      <c r="AP169" s="15">
        <v>8.8172999999999995E-4</v>
      </c>
      <c r="AR169" s="15"/>
      <c r="AS169" s="15"/>
      <c r="AT169" s="15"/>
      <c r="AU169" s="15"/>
      <c r="AV169" s="15"/>
      <c r="AW169" s="15"/>
      <c r="AX169" s="15"/>
      <c r="AY169" s="15"/>
      <c r="AZ169" s="15"/>
      <c r="BA169" s="15"/>
      <c r="BB169" s="15"/>
    </row>
    <row r="170" spans="1:54">
      <c r="A170" s="5">
        <v>131</v>
      </c>
      <c r="B170" s="6" t="s">
        <v>316</v>
      </c>
      <c r="C170" s="6" t="s">
        <v>319</v>
      </c>
      <c r="D170" s="6" t="s">
        <v>320</v>
      </c>
      <c r="E170" s="15">
        <v>1.7084E-6</v>
      </c>
      <c r="F170" s="26">
        <v>3.5516999999999998E-6</v>
      </c>
      <c r="G170" s="15">
        <v>3.7103E-5</v>
      </c>
      <c r="H170" s="15">
        <v>6.9956000000000006E-5</v>
      </c>
      <c r="I170" s="15"/>
      <c r="J170" s="15"/>
      <c r="K170" s="15">
        <v>0.14551</v>
      </c>
      <c r="L170" s="15">
        <v>0.14551</v>
      </c>
      <c r="M170" s="15"/>
      <c r="N170" s="15"/>
      <c r="O170" s="15">
        <v>0.41327999999999998</v>
      </c>
      <c r="P170" s="12">
        <v>0.28699000000000002</v>
      </c>
      <c r="S170" s="12">
        <v>0.30182999999999999</v>
      </c>
      <c r="T170" s="12">
        <v>0.30182999999999999</v>
      </c>
      <c r="U170" s="12"/>
      <c r="W170" s="12">
        <v>0.34675</v>
      </c>
      <c r="Y170" s="15">
        <v>1.0552E-5</v>
      </c>
      <c r="Z170" s="26">
        <v>3.0801E-6</v>
      </c>
      <c r="AA170" s="15">
        <v>4.3248000000000001E-4</v>
      </c>
      <c r="AB170" s="15">
        <v>1.8542E-4</v>
      </c>
      <c r="AC170" s="15"/>
      <c r="AE170" s="15"/>
      <c r="AF170" s="15">
        <v>1.5176E-4</v>
      </c>
      <c r="AG170" s="15">
        <v>4.3204999999999997E-5</v>
      </c>
      <c r="AH170" s="15">
        <v>3.3222999999999998E-4</v>
      </c>
      <c r="AI170" s="15">
        <v>2.1137E-4</v>
      </c>
      <c r="AJ170" s="15"/>
      <c r="AK170" s="15"/>
      <c r="AL170" s="15"/>
      <c r="AM170" s="15">
        <v>1.5176E-4</v>
      </c>
      <c r="AN170" s="15">
        <v>4.3204999999999997E-5</v>
      </c>
      <c r="AO170" s="15">
        <v>3.3222999999999998E-4</v>
      </c>
      <c r="AP170" s="15">
        <v>3.3222999999999998E-4</v>
      </c>
      <c r="AR170" s="15"/>
      <c r="AS170" s="15"/>
      <c r="AT170" s="15"/>
      <c r="AU170" s="15"/>
      <c r="AV170" s="15"/>
      <c r="AW170" s="15"/>
      <c r="AX170" s="15"/>
      <c r="AY170" s="15"/>
      <c r="AZ170" s="15"/>
      <c r="BA170" s="15"/>
      <c r="BB170" s="15"/>
    </row>
    <row r="171" spans="1:54">
      <c r="A171" s="7">
        <v>132</v>
      </c>
      <c r="B171" s="8" t="s">
        <v>316</v>
      </c>
      <c r="C171" s="8" t="s">
        <v>321</v>
      </c>
      <c r="D171" s="8" t="s">
        <v>322</v>
      </c>
      <c r="E171" s="15">
        <v>7.3398999999999999E-3</v>
      </c>
      <c r="F171" s="26">
        <v>8.3418999999999993E-2</v>
      </c>
      <c r="G171" s="15">
        <v>5.6766999999999998E-3</v>
      </c>
      <c r="H171" s="15">
        <v>9.1511000000000006E-3</v>
      </c>
      <c r="I171" s="15"/>
      <c r="J171" s="15"/>
      <c r="K171" s="15">
        <v>0.41236</v>
      </c>
      <c r="L171" s="15">
        <v>0.41256999999999999</v>
      </c>
      <c r="M171" s="15"/>
      <c r="N171" s="15"/>
      <c r="O171" s="15">
        <v>0.21142</v>
      </c>
      <c r="P171" s="12">
        <v>0.27073000000000003</v>
      </c>
      <c r="S171" s="12">
        <v>0.21160000000000001</v>
      </c>
      <c r="T171" s="12">
        <v>0.21160000000000001</v>
      </c>
      <c r="U171" s="12"/>
      <c r="W171" s="12">
        <v>0.27206999999999998</v>
      </c>
      <c r="Y171" s="15">
        <v>0.50312999999999997</v>
      </c>
      <c r="Z171" s="26">
        <v>0.85318000000000005</v>
      </c>
      <c r="AA171" s="15">
        <v>0.29726999999999998</v>
      </c>
      <c r="AB171" s="15">
        <v>5.8585999999999999E-2</v>
      </c>
      <c r="AC171" s="15"/>
      <c r="AE171" s="15"/>
      <c r="AF171" s="15">
        <v>1.5841000000000001E-2</v>
      </c>
      <c r="AG171" s="15">
        <v>1.8165000000000001E-2</v>
      </c>
      <c r="AH171" s="15">
        <v>8.8874999999999996E-3</v>
      </c>
      <c r="AI171" s="15">
        <v>4.9412999999999999E-2</v>
      </c>
      <c r="AJ171" s="15"/>
      <c r="AK171" s="15"/>
      <c r="AL171" s="15"/>
      <c r="AM171" s="15">
        <v>1.5841000000000001E-2</v>
      </c>
      <c r="AN171" s="15">
        <v>1.8165000000000001E-2</v>
      </c>
      <c r="AO171" s="15">
        <v>8.8874999999999996E-3</v>
      </c>
      <c r="AP171" s="15">
        <v>8.8874999999999996E-3</v>
      </c>
      <c r="AR171" s="15"/>
      <c r="AS171" s="15"/>
      <c r="AT171" s="15"/>
      <c r="AU171" s="15"/>
      <c r="AV171" s="15"/>
      <c r="AW171" s="15"/>
      <c r="AX171" s="15"/>
      <c r="AY171" s="15"/>
      <c r="AZ171" s="15"/>
      <c r="BA171" s="15"/>
      <c r="BB171" s="15"/>
    </row>
    <row r="172" spans="1:54">
      <c r="A172" s="5">
        <v>133</v>
      </c>
      <c r="B172" s="6" t="s">
        <v>316</v>
      </c>
      <c r="C172" s="6" t="s">
        <v>323</v>
      </c>
      <c r="D172" s="6" t="s">
        <v>324</v>
      </c>
      <c r="E172" s="15">
        <v>0.30982999999999999</v>
      </c>
      <c r="F172" s="26">
        <v>7.2811000000000001E-2</v>
      </c>
      <c r="G172" s="15">
        <v>0.84867000000000004</v>
      </c>
      <c r="H172" s="15">
        <v>0.87050000000000005</v>
      </c>
      <c r="I172" s="15"/>
      <c r="J172" s="15"/>
      <c r="K172" s="15">
        <v>0.57915000000000005</v>
      </c>
      <c r="L172" s="15">
        <v>0.56323999999999996</v>
      </c>
      <c r="M172" s="15"/>
      <c r="N172" s="15"/>
      <c r="O172" s="15">
        <v>0.70787</v>
      </c>
      <c r="P172" s="12">
        <v>0.70784000000000002</v>
      </c>
      <c r="S172" s="12">
        <v>0.60758999999999996</v>
      </c>
      <c r="T172" s="12">
        <v>0.60758999999999996</v>
      </c>
      <c r="U172" s="12"/>
      <c r="W172" s="12">
        <v>0.62280000000000002</v>
      </c>
      <c r="Y172" s="15">
        <v>3.32E-2</v>
      </c>
      <c r="Z172" s="26">
        <v>2.5377E-2</v>
      </c>
      <c r="AA172" s="15">
        <v>6.5105999999999997E-2</v>
      </c>
      <c r="AB172" s="15">
        <v>5.5308999999999997E-2</v>
      </c>
      <c r="AC172" s="15"/>
      <c r="AE172" s="15"/>
      <c r="AF172" s="15">
        <v>1.9390000000000001E-2</v>
      </c>
      <c r="AG172" s="15">
        <v>2.3483E-2</v>
      </c>
      <c r="AH172" s="15">
        <v>9.0836E-2</v>
      </c>
      <c r="AI172" s="15">
        <v>0.30231000000000002</v>
      </c>
      <c r="AJ172" s="15"/>
      <c r="AK172" s="15"/>
      <c r="AL172" s="15"/>
      <c r="AM172" s="15">
        <v>1.9390000000000001E-2</v>
      </c>
      <c r="AN172" s="15">
        <v>2.3483E-2</v>
      </c>
      <c r="AO172" s="15">
        <v>9.0836E-2</v>
      </c>
      <c r="AP172" s="15">
        <v>9.0836E-2</v>
      </c>
      <c r="AR172" s="15"/>
      <c r="AS172" s="15"/>
      <c r="AT172" s="15"/>
      <c r="AU172" s="15"/>
      <c r="AV172" s="15"/>
      <c r="AW172" s="15"/>
      <c r="AX172" s="15"/>
      <c r="AY172" s="15"/>
      <c r="AZ172" s="15"/>
      <c r="BA172" s="15"/>
      <c r="BB172" s="15"/>
    </row>
    <row r="173" spans="1:54">
      <c r="A173" s="7">
        <v>134</v>
      </c>
      <c r="B173" s="8" t="s">
        <v>316</v>
      </c>
      <c r="C173" s="8" t="s">
        <v>325</v>
      </c>
      <c r="D173" s="8" t="s">
        <v>326</v>
      </c>
      <c r="E173" s="15">
        <v>7.3296000000000004E-3</v>
      </c>
      <c r="F173" s="26">
        <v>8.4265000000000007E-2</v>
      </c>
      <c r="G173" s="15">
        <v>6.4615000000000002E-3</v>
      </c>
      <c r="H173" s="15">
        <v>9.4765000000000005E-3</v>
      </c>
      <c r="I173" s="15"/>
      <c r="J173" s="15"/>
      <c r="K173" s="15">
        <v>0.28294000000000002</v>
      </c>
      <c r="L173" s="15">
        <v>0.28308</v>
      </c>
      <c r="M173" s="15"/>
      <c r="N173" s="15"/>
      <c r="O173" s="15">
        <v>0.21212</v>
      </c>
      <c r="P173" s="12">
        <v>0.27094000000000001</v>
      </c>
      <c r="S173" s="12">
        <v>0.22062000000000001</v>
      </c>
      <c r="T173" s="12">
        <v>0.22062000000000001</v>
      </c>
      <c r="U173" s="12"/>
      <c r="W173" s="12">
        <v>0.27150999999999997</v>
      </c>
      <c r="Y173" s="15">
        <v>0.50016000000000005</v>
      </c>
      <c r="Z173" s="26">
        <v>0.84667999999999999</v>
      </c>
      <c r="AA173" s="15">
        <v>0.15672</v>
      </c>
      <c r="AB173" s="15">
        <v>4.0946999999999997E-2</v>
      </c>
      <c r="AC173" s="15"/>
      <c r="AE173" s="15"/>
      <c r="AF173" s="15">
        <v>1.576E-2</v>
      </c>
      <c r="AG173" s="15">
        <v>1.7918E-2</v>
      </c>
      <c r="AH173" s="15">
        <v>6.8304999999999998E-3</v>
      </c>
      <c r="AI173" s="15">
        <v>3.9704999999999997E-2</v>
      </c>
      <c r="AJ173" s="15"/>
      <c r="AK173" s="15"/>
      <c r="AL173" s="15"/>
      <c r="AM173" s="15">
        <v>1.576E-2</v>
      </c>
      <c r="AN173" s="15">
        <v>1.7918E-2</v>
      </c>
      <c r="AO173" s="15">
        <v>6.8304999999999998E-3</v>
      </c>
      <c r="AP173" s="15">
        <v>6.8304999999999998E-3</v>
      </c>
      <c r="AR173" s="15"/>
      <c r="AS173" s="15"/>
      <c r="AT173" s="15"/>
      <c r="AU173" s="15"/>
      <c r="AV173" s="15"/>
      <c r="AW173" s="15"/>
      <c r="AX173" s="15"/>
      <c r="AY173" s="15"/>
      <c r="AZ173" s="15"/>
      <c r="BA173" s="15"/>
      <c r="BB173" s="15"/>
    </row>
    <row r="174" spans="1:54">
      <c r="A174" s="5">
        <v>135</v>
      </c>
      <c r="B174" s="6" t="s">
        <v>316</v>
      </c>
      <c r="C174" s="6" t="s">
        <v>327</v>
      </c>
      <c r="D174" s="6" t="s">
        <v>328</v>
      </c>
      <c r="E174" s="15">
        <v>0.32371</v>
      </c>
      <c r="F174" s="26">
        <v>7.6430999999999999E-2</v>
      </c>
      <c r="G174" s="15">
        <v>0.35382999999999998</v>
      </c>
      <c r="H174" s="15">
        <v>0.41225000000000001</v>
      </c>
      <c r="I174" s="15"/>
      <c r="J174" s="15"/>
      <c r="K174" s="15">
        <v>0.20344000000000001</v>
      </c>
      <c r="L174" s="15">
        <v>0.20355000000000001</v>
      </c>
      <c r="M174" s="15"/>
      <c r="N174" s="15"/>
      <c r="O174" s="15">
        <v>0.68254999999999999</v>
      </c>
      <c r="P174" s="12">
        <v>0.70428000000000002</v>
      </c>
      <c r="S174" s="12">
        <v>0.56474999999999997</v>
      </c>
      <c r="T174" s="12">
        <v>0.56474999999999997</v>
      </c>
      <c r="U174" s="12"/>
      <c r="W174" s="12">
        <v>0.61851</v>
      </c>
      <c r="Y174" s="15">
        <v>3.8214999999999999E-2</v>
      </c>
      <c r="Z174" s="26">
        <v>2.7307999999999999E-2</v>
      </c>
      <c r="AA174" s="15">
        <v>0.18229000000000001</v>
      </c>
      <c r="AB174" s="15">
        <v>0.39451000000000003</v>
      </c>
      <c r="AC174" s="15"/>
      <c r="AE174" s="15"/>
      <c r="AF174" s="15">
        <v>2.1655000000000001E-2</v>
      </c>
      <c r="AG174" s="15">
        <v>2.5273E-2</v>
      </c>
      <c r="AH174" s="15">
        <v>0.90037</v>
      </c>
      <c r="AI174" s="15">
        <v>0.99141000000000001</v>
      </c>
      <c r="AJ174" s="15"/>
      <c r="AK174" s="15"/>
      <c r="AL174" s="15"/>
      <c r="AM174" s="15">
        <v>2.1655000000000001E-2</v>
      </c>
      <c r="AN174" s="15">
        <v>2.5273E-2</v>
      </c>
      <c r="AO174" s="15">
        <v>0.90037</v>
      </c>
      <c r="AP174" s="15">
        <v>0.90037</v>
      </c>
      <c r="AR174" s="15"/>
      <c r="AS174" s="15"/>
      <c r="AT174" s="15"/>
      <c r="AU174" s="15"/>
      <c r="AV174" s="15"/>
      <c r="AW174" s="15"/>
      <c r="AX174" s="15"/>
      <c r="AY174" s="15"/>
      <c r="AZ174" s="15"/>
      <c r="BA174" s="15"/>
      <c r="BB174" s="15"/>
    </row>
    <row r="175" spans="1:54">
      <c r="A175" s="7">
        <v>136</v>
      </c>
      <c r="B175" s="8" t="s">
        <v>316</v>
      </c>
      <c r="C175" s="8" t="s">
        <v>329</v>
      </c>
      <c r="D175" s="8" t="s">
        <v>330</v>
      </c>
      <c r="E175" s="15">
        <v>7.3835999999999997E-3</v>
      </c>
      <c r="F175" s="26">
        <v>8.0188999999999996E-2</v>
      </c>
      <c r="G175" s="15">
        <v>2.2111000000000001E-3</v>
      </c>
      <c r="H175" s="15">
        <v>5.7926999999999996E-3</v>
      </c>
      <c r="I175" s="15"/>
      <c r="J175" s="15"/>
      <c r="K175" s="15">
        <v>0.32649</v>
      </c>
      <c r="L175" s="15">
        <v>0.32540999999999998</v>
      </c>
      <c r="M175" s="15"/>
      <c r="N175" s="15"/>
      <c r="O175" s="15">
        <v>0.20930000000000001</v>
      </c>
      <c r="P175" s="12">
        <v>0.27004</v>
      </c>
      <c r="S175" s="12">
        <v>0.19466</v>
      </c>
      <c r="T175" s="12">
        <v>0.19466</v>
      </c>
      <c r="U175" s="12"/>
      <c r="W175" s="12">
        <v>0.27317999999999998</v>
      </c>
      <c r="Y175" s="15">
        <v>0.5151</v>
      </c>
      <c r="Z175" s="26">
        <v>0.87902000000000002</v>
      </c>
      <c r="AA175" s="15">
        <v>0.65073999999999999</v>
      </c>
      <c r="AB175" s="15">
        <v>6.0305999999999998E-2</v>
      </c>
      <c r="AC175" s="15"/>
      <c r="AE175" s="15"/>
      <c r="AF175" s="15">
        <v>1.6244000000000001E-2</v>
      </c>
      <c r="AG175" s="15">
        <v>1.9216E-2</v>
      </c>
      <c r="AH175" s="15">
        <v>4.7061999999999998E-3</v>
      </c>
      <c r="AI175" s="15">
        <v>2.6332999999999999E-2</v>
      </c>
      <c r="AJ175" s="15"/>
      <c r="AK175" s="15"/>
      <c r="AL175" s="15"/>
      <c r="AM175" s="15">
        <v>1.6244000000000001E-2</v>
      </c>
      <c r="AN175" s="15">
        <v>1.9216E-2</v>
      </c>
      <c r="AO175" s="15">
        <v>4.7061999999999998E-3</v>
      </c>
      <c r="AP175" s="15">
        <v>4.7061999999999998E-3</v>
      </c>
      <c r="AR175" s="15"/>
      <c r="AS175" s="15"/>
      <c r="AT175" s="15"/>
      <c r="AU175" s="15"/>
      <c r="AV175" s="15"/>
      <c r="AW175" s="15"/>
      <c r="AX175" s="15"/>
      <c r="AY175" s="15"/>
      <c r="AZ175" s="15"/>
      <c r="BA175" s="15"/>
      <c r="BB175" s="15"/>
    </row>
    <row r="176" spans="1:54">
      <c r="A176" s="5">
        <v>137</v>
      </c>
      <c r="B176" s="6" t="s">
        <v>316</v>
      </c>
      <c r="C176" s="6" t="s">
        <v>331</v>
      </c>
      <c r="D176" s="6" t="s">
        <v>332</v>
      </c>
      <c r="E176" s="15">
        <v>0.25883</v>
      </c>
      <c r="F176" s="26">
        <v>5.9777999999999998E-2</v>
      </c>
      <c r="G176" s="15">
        <v>2.9803000000000002E-4</v>
      </c>
      <c r="H176" s="15">
        <v>1.6306000000000001E-3</v>
      </c>
      <c r="I176" s="15"/>
      <c r="J176" s="15"/>
      <c r="K176" s="15">
        <v>0.14551</v>
      </c>
      <c r="L176" s="15">
        <v>0.14551</v>
      </c>
      <c r="M176" s="15"/>
      <c r="N176" s="15"/>
      <c r="O176" s="15">
        <v>0.81533</v>
      </c>
      <c r="P176" s="12">
        <v>0.72236999999999996</v>
      </c>
      <c r="S176" s="12">
        <v>0.97928000000000004</v>
      </c>
      <c r="T176" s="12">
        <v>0.97928000000000004</v>
      </c>
      <c r="U176" s="12"/>
      <c r="W176" s="12">
        <v>0.64329000000000003</v>
      </c>
      <c r="Y176" s="15">
        <v>1.7488E-2</v>
      </c>
      <c r="Z176" s="26">
        <v>1.8886E-2</v>
      </c>
      <c r="AA176" s="15">
        <v>1.2053E-5</v>
      </c>
      <c r="AB176" s="15">
        <v>1.4453E-5</v>
      </c>
      <c r="AC176" s="15"/>
      <c r="AE176" s="15"/>
      <c r="AF176" s="15">
        <v>1.2718999999999999E-2</v>
      </c>
      <c r="AG176" s="15">
        <v>1.7569000000000001E-2</v>
      </c>
      <c r="AH176" s="15">
        <v>2.6815E-5</v>
      </c>
      <c r="AI176" s="15">
        <v>6.1831000000000001E-6</v>
      </c>
      <c r="AJ176" s="15"/>
      <c r="AK176" s="15"/>
      <c r="AL176" s="15"/>
      <c r="AM176" s="15">
        <v>1.2718999999999999E-2</v>
      </c>
      <c r="AN176" s="15">
        <v>1.7569000000000001E-2</v>
      </c>
      <c r="AO176" s="15">
        <v>2.6815E-5</v>
      </c>
      <c r="AP176" s="15">
        <v>2.6815E-5</v>
      </c>
      <c r="AR176" s="15"/>
      <c r="AS176" s="15"/>
      <c r="AT176" s="15"/>
      <c r="AU176" s="15"/>
      <c r="AV176" s="15"/>
      <c r="AW176" s="15"/>
      <c r="AX176" s="15"/>
      <c r="AY176" s="15"/>
      <c r="AZ176" s="15"/>
      <c r="BA176" s="15"/>
      <c r="BB176" s="15"/>
    </row>
    <row r="177" spans="1:54">
      <c r="A177" s="7">
        <v>138</v>
      </c>
      <c r="B177" s="8" t="s">
        <v>316</v>
      </c>
      <c r="C177" s="8" t="s">
        <v>333</v>
      </c>
      <c r="D177" s="8" t="s">
        <v>334</v>
      </c>
      <c r="E177" s="15">
        <v>0.48573</v>
      </c>
      <c r="F177" s="26">
        <v>0.55706</v>
      </c>
      <c r="G177" s="15">
        <v>0.33482000000000001</v>
      </c>
      <c r="H177" s="15">
        <v>0.49852000000000002</v>
      </c>
      <c r="I177" s="15"/>
      <c r="J177" s="15"/>
      <c r="K177" s="15">
        <v>0.52059</v>
      </c>
      <c r="L177" s="15">
        <v>0.52081999999999995</v>
      </c>
      <c r="M177" s="15"/>
      <c r="N177" s="15"/>
      <c r="O177" s="15">
        <v>0.94860999999999995</v>
      </c>
      <c r="P177" s="12">
        <v>0.81806999999999996</v>
      </c>
      <c r="S177" s="12">
        <v>0.95681000000000005</v>
      </c>
      <c r="T177" s="12">
        <v>0.95681000000000005</v>
      </c>
      <c r="U177" s="12"/>
      <c r="W177" s="12">
        <v>0.66110999999999998</v>
      </c>
      <c r="Y177" s="15">
        <v>0.43674000000000002</v>
      </c>
      <c r="Z177" s="26">
        <v>0.81825000000000003</v>
      </c>
      <c r="AA177" s="15">
        <v>1.4779E-7</v>
      </c>
      <c r="AB177" s="15">
        <v>1.1941999999999999E-6</v>
      </c>
      <c r="AC177" s="15"/>
      <c r="AE177" s="15"/>
      <c r="AF177" s="15">
        <v>0.68589999999999995</v>
      </c>
      <c r="AG177" s="15">
        <v>0.95816000000000001</v>
      </c>
      <c r="AH177" s="15">
        <v>1.5738000000000001E-6</v>
      </c>
      <c r="AI177" s="15">
        <v>2.1604999999999999E-6</v>
      </c>
      <c r="AJ177" s="15"/>
      <c r="AK177" s="15"/>
      <c r="AL177" s="15"/>
      <c r="AM177" s="15">
        <v>0.68589999999999995</v>
      </c>
      <c r="AN177" s="15">
        <v>0.95816000000000001</v>
      </c>
      <c r="AO177" s="15">
        <v>1.5738000000000001E-6</v>
      </c>
      <c r="AP177" s="15">
        <v>1.5738000000000001E-6</v>
      </c>
      <c r="AR177" s="15"/>
      <c r="AS177" s="15"/>
      <c r="AT177" s="15"/>
      <c r="AU177" s="15"/>
      <c r="AV177" s="15"/>
      <c r="AW177" s="15"/>
      <c r="AX177" s="15"/>
      <c r="AY177" s="15"/>
      <c r="AZ177" s="15"/>
      <c r="BA177" s="15"/>
      <c r="BB177" s="15"/>
    </row>
    <row r="178" spans="1:54">
      <c r="A178" s="5">
        <v>139</v>
      </c>
      <c r="B178" s="6" t="s">
        <v>316</v>
      </c>
      <c r="C178" s="6" t="s">
        <v>335</v>
      </c>
      <c r="D178" s="6" t="s">
        <v>336</v>
      </c>
      <c r="E178" s="15">
        <v>8.9672000000000005E-5</v>
      </c>
      <c r="F178" s="26">
        <v>1.4825999999999999E-4</v>
      </c>
      <c r="G178" s="15">
        <v>6.4124999999999998E-3</v>
      </c>
      <c r="H178" s="15">
        <v>6.8665999999999996E-3</v>
      </c>
      <c r="I178" s="15"/>
      <c r="J178" s="15"/>
      <c r="K178" s="15">
        <v>0.77098</v>
      </c>
      <c r="L178" s="15">
        <v>0.76981999999999995</v>
      </c>
      <c r="M178" s="15"/>
      <c r="N178" s="15"/>
      <c r="O178" s="15">
        <v>0.78324000000000005</v>
      </c>
      <c r="P178" s="12">
        <v>0.95953999999999995</v>
      </c>
      <c r="S178" s="12">
        <v>0.81466000000000005</v>
      </c>
      <c r="T178" s="12">
        <v>0.81466000000000005</v>
      </c>
      <c r="U178" s="12"/>
      <c r="W178" s="12">
        <v>0.80657000000000001</v>
      </c>
      <c r="Y178" s="15">
        <v>7.7181999999999997E-3</v>
      </c>
      <c r="Z178" s="26">
        <v>9.3888999999999995E-4</v>
      </c>
      <c r="AA178" s="15">
        <v>2.5916999999999999E-2</v>
      </c>
      <c r="AB178" s="15">
        <v>0.48569000000000001</v>
      </c>
      <c r="AC178" s="15"/>
      <c r="AE178" s="15"/>
      <c r="AF178" s="15">
        <v>5.9301999999999998E-4</v>
      </c>
      <c r="AG178" s="15">
        <v>3.5387999999999999E-4</v>
      </c>
      <c r="AH178" s="15">
        <v>0.98836000000000002</v>
      </c>
      <c r="AI178" s="15">
        <v>0.45684999999999998</v>
      </c>
      <c r="AJ178" s="15"/>
      <c r="AK178" s="15"/>
      <c r="AL178" s="15"/>
      <c r="AM178" s="15">
        <v>5.9301999999999998E-4</v>
      </c>
      <c r="AN178" s="15">
        <v>3.5387999999999999E-4</v>
      </c>
      <c r="AO178" s="15">
        <v>0.98836000000000002</v>
      </c>
      <c r="AP178" s="15">
        <v>0.98836000000000002</v>
      </c>
      <c r="AR178" s="15"/>
      <c r="AS178" s="15"/>
      <c r="AT178" s="15"/>
      <c r="AU178" s="15"/>
      <c r="AV178" s="15"/>
      <c r="AW178" s="15"/>
      <c r="AX178" s="15"/>
      <c r="AY178" s="15"/>
      <c r="AZ178" s="15"/>
      <c r="BA178" s="15"/>
      <c r="BB178" s="15"/>
    </row>
    <row r="179" spans="1:54">
      <c r="A179" s="7">
        <v>140</v>
      </c>
      <c r="B179" s="8" t="s">
        <v>316</v>
      </c>
      <c r="C179" s="8" t="s">
        <v>337</v>
      </c>
      <c r="D179" s="8" t="s">
        <v>338</v>
      </c>
      <c r="E179" s="15">
        <v>6.0955000000000002E-3</v>
      </c>
      <c r="F179" s="26">
        <v>6.3721999999999997E-3</v>
      </c>
      <c r="G179" s="15">
        <v>2.5174999999999999E-5</v>
      </c>
      <c r="H179" s="15">
        <v>4.9685000000000003E-5</v>
      </c>
      <c r="I179" s="15"/>
      <c r="J179" s="15"/>
      <c r="K179" s="15">
        <v>0.67107000000000006</v>
      </c>
      <c r="L179" s="15">
        <v>0.67166000000000003</v>
      </c>
      <c r="M179" s="15"/>
      <c r="N179" s="15"/>
      <c r="O179" s="15">
        <v>0.81520000000000004</v>
      </c>
      <c r="P179" s="12">
        <v>0.76222000000000001</v>
      </c>
      <c r="S179" s="12">
        <v>0.50802999999999998</v>
      </c>
      <c r="T179" s="12">
        <v>0.50802999999999998</v>
      </c>
      <c r="U179" s="12"/>
      <c r="W179" s="12">
        <v>0.89356000000000002</v>
      </c>
      <c r="Y179" s="15">
        <v>5.3156999999999996E-3</v>
      </c>
      <c r="Z179" s="26">
        <v>6.6671999999999999E-3</v>
      </c>
      <c r="AA179" s="15">
        <v>3.8243999999999999E-3</v>
      </c>
      <c r="AB179" s="15">
        <v>6.5406000000000004E-5</v>
      </c>
      <c r="AC179" s="15"/>
      <c r="AE179" s="15"/>
      <c r="AF179" s="15">
        <v>4.9484999999999998E-3</v>
      </c>
      <c r="AG179" s="15">
        <v>4.3912999999999999E-3</v>
      </c>
      <c r="AH179" s="15">
        <v>5.8057000000000003E-5</v>
      </c>
      <c r="AI179" s="15">
        <v>1.3395E-4</v>
      </c>
      <c r="AJ179" s="15"/>
      <c r="AK179" s="15"/>
      <c r="AL179" s="15"/>
      <c r="AM179" s="15">
        <v>4.9484999999999998E-3</v>
      </c>
      <c r="AN179" s="15">
        <v>4.3912999999999999E-3</v>
      </c>
      <c r="AO179" s="15">
        <v>5.8057000000000003E-5</v>
      </c>
      <c r="AP179" s="15">
        <v>5.8057000000000003E-5</v>
      </c>
      <c r="AR179" s="15"/>
      <c r="AS179" s="15"/>
      <c r="AT179" s="15"/>
      <c r="AU179" s="15"/>
      <c r="AV179" s="15"/>
      <c r="AW179" s="15"/>
      <c r="AX179" s="15"/>
      <c r="AY179" s="15"/>
      <c r="AZ179" s="15"/>
      <c r="BA179" s="15"/>
      <c r="BB179" s="15"/>
    </row>
    <row r="180" spans="1:54">
      <c r="A180" s="5">
        <v>141</v>
      </c>
      <c r="B180" s="6" t="s">
        <v>316</v>
      </c>
      <c r="C180" s="6" t="s">
        <v>339</v>
      </c>
      <c r="D180" s="6" t="s">
        <v>340</v>
      </c>
      <c r="E180" s="15">
        <v>1.7622E-6</v>
      </c>
      <c r="F180" s="26">
        <v>4.2776000000000003E-6</v>
      </c>
      <c r="G180" s="15">
        <v>4.5698999999999997E-5</v>
      </c>
      <c r="H180" s="15">
        <v>7.9278999999999998E-5</v>
      </c>
      <c r="I180" s="15"/>
      <c r="J180" s="15"/>
      <c r="K180" s="15">
        <v>0.22492000000000001</v>
      </c>
      <c r="L180" s="15">
        <v>0.22503000000000001</v>
      </c>
      <c r="M180" s="15"/>
      <c r="N180" s="15"/>
      <c r="O180" s="15">
        <v>0.39493</v>
      </c>
      <c r="P180" s="12">
        <v>0.28515000000000001</v>
      </c>
      <c r="S180" s="12">
        <v>0.23838999999999999</v>
      </c>
      <c r="T180" s="12">
        <v>0.23838999999999999</v>
      </c>
      <c r="U180" s="12"/>
      <c r="W180" s="12">
        <v>0.33909</v>
      </c>
      <c r="Y180" s="15">
        <v>1.0623E-5</v>
      </c>
      <c r="Z180" s="26">
        <v>2.8886000000000002E-6</v>
      </c>
      <c r="AA180" s="15">
        <v>1.7538000000000002E-2</v>
      </c>
      <c r="AB180" s="15">
        <v>1.1333999999999999E-3</v>
      </c>
      <c r="AC180" s="15"/>
      <c r="AE180" s="15"/>
      <c r="AF180" s="15">
        <v>1.4391999999999999E-4</v>
      </c>
      <c r="AG180" s="15">
        <v>3.6029999999999999E-5</v>
      </c>
      <c r="AH180" s="15">
        <v>9.2192000000000001E-4</v>
      </c>
      <c r="AI180" s="15">
        <v>1.2639999999999999E-3</v>
      </c>
      <c r="AJ180" s="15"/>
      <c r="AK180" s="15"/>
      <c r="AL180" s="15"/>
      <c r="AM180" s="15">
        <v>1.4391999999999999E-4</v>
      </c>
      <c r="AN180" s="15">
        <v>3.6029999999999999E-5</v>
      </c>
      <c r="AO180" s="15">
        <v>9.2192000000000001E-4</v>
      </c>
      <c r="AP180" s="15">
        <v>9.2192000000000001E-4</v>
      </c>
      <c r="AR180" s="15"/>
      <c r="AS180" s="15"/>
      <c r="AT180" s="15"/>
      <c r="AU180" s="15"/>
      <c r="AV180" s="15"/>
      <c r="AW180" s="15"/>
      <c r="AX180" s="15"/>
      <c r="AY180" s="15"/>
      <c r="AZ180" s="15"/>
      <c r="BA180" s="15"/>
      <c r="BB180" s="15"/>
    </row>
    <row r="181" spans="1:54">
      <c r="A181" s="7">
        <v>142</v>
      </c>
      <c r="B181" s="8" t="s">
        <v>316</v>
      </c>
      <c r="C181" s="8" t="s">
        <v>341</v>
      </c>
      <c r="D181" s="8" t="s">
        <v>342</v>
      </c>
      <c r="E181" s="15">
        <v>1.7377999999999999E-6</v>
      </c>
      <c r="F181" s="26">
        <v>3.8205000000000001E-6</v>
      </c>
      <c r="G181" s="15">
        <v>3.5397E-5</v>
      </c>
      <c r="H181" s="15">
        <v>6.8046000000000005E-5</v>
      </c>
      <c r="I181" s="15"/>
      <c r="J181" s="15"/>
      <c r="K181" s="15">
        <v>0.28294000000000002</v>
      </c>
      <c r="L181" s="15">
        <v>0.28308</v>
      </c>
      <c r="M181" s="15"/>
      <c r="N181" s="15"/>
      <c r="O181" s="15">
        <v>0.40467999999999998</v>
      </c>
      <c r="P181" s="12">
        <v>0.28606999999999999</v>
      </c>
      <c r="S181" s="12">
        <v>0.26751999999999998</v>
      </c>
      <c r="T181" s="12">
        <v>0.26751999999999998</v>
      </c>
      <c r="U181" s="12"/>
      <c r="W181" s="12">
        <v>0.34310000000000002</v>
      </c>
      <c r="Y181" s="15">
        <v>1.0550000000000001E-5</v>
      </c>
      <c r="Z181" s="26">
        <v>2.977E-6</v>
      </c>
      <c r="AA181" s="15">
        <v>4.4679999999999997E-3</v>
      </c>
      <c r="AB181" s="15">
        <v>2.7269000000000002E-4</v>
      </c>
      <c r="AC181" s="15"/>
      <c r="AE181" s="15"/>
      <c r="AF181" s="15">
        <v>1.4889999999999999E-4</v>
      </c>
      <c r="AG181" s="15">
        <v>4.0086999999999998E-5</v>
      </c>
      <c r="AH181" s="15">
        <v>3.3810999999999997E-4</v>
      </c>
      <c r="AI181" s="15">
        <v>4.4979999999999998E-4</v>
      </c>
      <c r="AJ181" s="15"/>
      <c r="AK181" s="15"/>
      <c r="AL181" s="15"/>
      <c r="AM181" s="15">
        <v>1.4889999999999999E-4</v>
      </c>
      <c r="AN181" s="15">
        <v>4.0086999999999998E-5</v>
      </c>
      <c r="AO181" s="15">
        <v>3.3810999999999997E-4</v>
      </c>
      <c r="AP181" s="15">
        <v>3.3810999999999997E-4</v>
      </c>
      <c r="AR181" s="15"/>
      <c r="AS181" s="15"/>
      <c r="AT181" s="15"/>
      <c r="AU181" s="15"/>
      <c r="AV181" s="15"/>
      <c r="AW181" s="15"/>
      <c r="AX181" s="15"/>
      <c r="AY181" s="15"/>
      <c r="AZ181" s="15"/>
      <c r="BA181" s="15"/>
      <c r="BB181" s="15"/>
    </row>
    <row r="182" spans="1:54">
      <c r="A182" s="5">
        <v>143</v>
      </c>
      <c r="B182" s="6" t="s">
        <v>316</v>
      </c>
      <c r="C182" s="6" t="s">
        <v>343</v>
      </c>
      <c r="D182" s="6" t="s">
        <v>344</v>
      </c>
      <c r="E182" s="15">
        <v>5.7507000000000003E-2</v>
      </c>
      <c r="F182" s="26">
        <v>0.13811000000000001</v>
      </c>
      <c r="G182" s="15">
        <v>0.44103999999999999</v>
      </c>
      <c r="H182" s="15">
        <v>0.41538000000000003</v>
      </c>
      <c r="I182" s="15"/>
      <c r="J182" s="15"/>
      <c r="K182" s="15">
        <v>0.36299999999999999</v>
      </c>
      <c r="L182" s="15">
        <v>0.35952000000000001</v>
      </c>
      <c r="M182" s="15"/>
      <c r="N182" s="15"/>
      <c r="O182" s="15">
        <v>0.87204000000000004</v>
      </c>
      <c r="P182" s="12">
        <v>0.86477999999999999</v>
      </c>
      <c r="S182" s="12">
        <v>0.74624999999999997</v>
      </c>
      <c r="T182" s="12">
        <v>0.74624999999999997</v>
      </c>
      <c r="U182" s="12"/>
      <c r="W182" s="12">
        <v>0.75117999999999996</v>
      </c>
      <c r="Y182" s="15">
        <v>7.1677000000000005E-2</v>
      </c>
      <c r="Z182" s="26">
        <v>0.12565000000000001</v>
      </c>
      <c r="AA182" s="15">
        <v>2.8432000000000002E-3</v>
      </c>
      <c r="AB182" s="15">
        <v>6.3654999999999996E-3</v>
      </c>
      <c r="AC182" s="15"/>
      <c r="AE182" s="15"/>
      <c r="AF182" s="15">
        <v>0.29082000000000002</v>
      </c>
      <c r="AG182" s="15">
        <v>0.93886999999999998</v>
      </c>
      <c r="AH182" s="15">
        <v>1.0751E-2</v>
      </c>
      <c r="AI182" s="15">
        <v>0.28205000000000002</v>
      </c>
      <c r="AJ182" s="15"/>
      <c r="AK182" s="15"/>
      <c r="AL182" s="15"/>
      <c r="AM182" s="15">
        <v>0.29082000000000002</v>
      </c>
      <c r="AN182" s="15">
        <v>0.93886999999999998</v>
      </c>
      <c r="AO182" s="15">
        <v>1.0751E-2</v>
      </c>
      <c r="AP182" s="15">
        <v>1.0751E-2</v>
      </c>
      <c r="AR182" s="15"/>
      <c r="AS182" s="15"/>
      <c r="AT182" s="15"/>
      <c r="AU182" s="15"/>
      <c r="AV182" s="15"/>
      <c r="AW182" s="15"/>
      <c r="AX182" s="15"/>
      <c r="AY182" s="15"/>
      <c r="AZ182" s="15"/>
      <c r="BA182" s="15"/>
      <c r="BB182" s="15"/>
    </row>
    <row r="183" spans="1:54">
      <c r="A183" s="7">
        <v>144</v>
      </c>
      <c r="B183" s="8" t="s">
        <v>316</v>
      </c>
      <c r="C183" s="8" t="s">
        <v>345</v>
      </c>
      <c r="D183" s="8" t="s">
        <v>346</v>
      </c>
      <c r="E183" s="15">
        <v>1.6779000000000001E-6</v>
      </c>
      <c r="F183" s="26">
        <v>3.1514999999999998E-6</v>
      </c>
      <c r="G183" s="15">
        <v>3.4536999999999998E-5</v>
      </c>
      <c r="H183" s="15">
        <v>6.6579000000000001E-5</v>
      </c>
      <c r="I183" s="15"/>
      <c r="J183" s="15"/>
      <c r="K183" s="15">
        <v>0.63421000000000005</v>
      </c>
      <c r="L183" s="15">
        <v>0.62492999999999999</v>
      </c>
      <c r="M183" s="15"/>
      <c r="N183" s="15"/>
      <c r="O183" s="15">
        <v>0.42742999999999998</v>
      </c>
      <c r="P183" s="12">
        <v>0.28908</v>
      </c>
      <c r="S183" s="12">
        <v>0.31535000000000002</v>
      </c>
      <c r="T183" s="12">
        <v>0.31535000000000002</v>
      </c>
      <c r="U183" s="12"/>
      <c r="W183" s="12">
        <v>0.34961999999999999</v>
      </c>
      <c r="Y183" s="15">
        <v>1.1066E-5</v>
      </c>
      <c r="Z183" s="26">
        <v>3.3992999999999998E-6</v>
      </c>
      <c r="AA183" s="15">
        <v>1.7171999999999999E-4</v>
      </c>
      <c r="AB183" s="15">
        <v>1.5359E-4</v>
      </c>
      <c r="AC183" s="15"/>
      <c r="AE183" s="15"/>
      <c r="AF183" s="15">
        <v>1.5873999999999999E-4</v>
      </c>
      <c r="AG183" s="15">
        <v>5.0912000000000003E-5</v>
      </c>
      <c r="AH183" s="15">
        <v>3.4450000000000003E-4</v>
      </c>
      <c r="AI183" s="15">
        <v>1.6001000000000001E-4</v>
      </c>
      <c r="AJ183" s="15"/>
      <c r="AK183" s="15"/>
      <c r="AL183" s="15"/>
      <c r="AM183" s="15">
        <v>1.5873999999999999E-4</v>
      </c>
      <c r="AN183" s="15">
        <v>5.0912000000000003E-5</v>
      </c>
      <c r="AO183" s="15">
        <v>3.4450000000000003E-4</v>
      </c>
      <c r="AP183" s="15">
        <v>3.4450000000000003E-4</v>
      </c>
      <c r="AR183" s="15"/>
      <c r="AS183" s="15"/>
      <c r="AT183" s="15"/>
      <c r="AU183" s="15"/>
      <c r="AV183" s="15"/>
      <c r="AW183" s="15"/>
      <c r="AX183" s="15"/>
      <c r="AY183" s="15"/>
      <c r="AZ183" s="15"/>
      <c r="BA183" s="15"/>
      <c r="BB183" s="15"/>
    </row>
    <row r="184" spans="1:54">
      <c r="A184" s="5">
        <v>145</v>
      </c>
      <c r="B184" s="6" t="s">
        <v>316</v>
      </c>
      <c r="C184" s="6" t="s">
        <v>347</v>
      </c>
      <c r="D184" s="6" t="s">
        <v>348</v>
      </c>
      <c r="E184" s="15">
        <v>3.3546999999999998E-4</v>
      </c>
      <c r="F184" s="26">
        <v>3.3366E-4</v>
      </c>
      <c r="G184" s="15">
        <v>0.40715000000000001</v>
      </c>
      <c r="H184" s="15">
        <v>0.87361999999999995</v>
      </c>
      <c r="I184" s="15"/>
      <c r="J184" s="15"/>
      <c r="K184" s="15">
        <v>0.36548999999999998</v>
      </c>
      <c r="L184" s="15">
        <v>0.36664999999999998</v>
      </c>
      <c r="M184" s="15"/>
      <c r="N184" s="15"/>
      <c r="O184" s="15">
        <v>0.69972000000000001</v>
      </c>
      <c r="P184" s="12">
        <v>0.98236999999999997</v>
      </c>
      <c r="S184" s="12">
        <v>0.58938999999999997</v>
      </c>
      <c r="T184" s="12">
        <v>0.58938999999999997</v>
      </c>
      <c r="U184" s="12"/>
      <c r="W184" s="12">
        <v>0.82738999999999996</v>
      </c>
      <c r="Y184" s="15">
        <v>0.34459000000000001</v>
      </c>
      <c r="Z184" s="26">
        <v>2.9765E-2</v>
      </c>
      <c r="AA184" s="15">
        <v>0.11058</v>
      </c>
      <c r="AB184" s="15">
        <v>1.5822E-3</v>
      </c>
      <c r="AC184" s="15"/>
      <c r="AE184" s="15"/>
      <c r="AF184" s="15">
        <v>1.5042E-2</v>
      </c>
      <c r="AG184" s="15">
        <v>4.4022999999999996E-3</v>
      </c>
      <c r="AH184" s="15">
        <v>4.1350000000000002E-4</v>
      </c>
      <c r="AI184" s="15">
        <v>3.2223999999999998E-3</v>
      </c>
      <c r="AJ184" s="15"/>
      <c r="AK184" s="15"/>
      <c r="AL184" s="15"/>
      <c r="AM184" s="15">
        <v>1.5042E-2</v>
      </c>
      <c r="AN184" s="15">
        <v>4.4022999999999996E-3</v>
      </c>
      <c r="AO184" s="15">
        <v>4.1350000000000002E-4</v>
      </c>
      <c r="AP184" s="15">
        <v>4.1350000000000002E-4</v>
      </c>
      <c r="AR184" s="15"/>
      <c r="AS184" s="15"/>
      <c r="AT184" s="15"/>
      <c r="AU184" s="15"/>
      <c r="AV184" s="15"/>
      <c r="AW184" s="15"/>
      <c r="AX184" s="15"/>
      <c r="AY184" s="15"/>
      <c r="AZ184" s="15"/>
      <c r="BA184" s="15"/>
      <c r="BB184" s="15"/>
    </row>
    <row r="185" spans="1:54">
      <c r="A185" s="7">
        <v>146</v>
      </c>
      <c r="B185" s="8" t="s">
        <v>349</v>
      </c>
      <c r="C185" s="8" t="s">
        <v>317</v>
      </c>
      <c r="D185" s="8" t="s">
        <v>350</v>
      </c>
      <c r="E185" s="15">
        <v>1.7429000000000001E-6</v>
      </c>
      <c r="F185" s="26">
        <v>4.2039999999999999E-6</v>
      </c>
      <c r="G185" s="15">
        <v>4.5775000000000001E-5</v>
      </c>
      <c r="H185" s="15">
        <v>8.0036000000000004E-5</v>
      </c>
      <c r="I185" s="15"/>
      <c r="J185" s="15"/>
      <c r="K185" s="15">
        <v>0.58098000000000005</v>
      </c>
      <c r="L185" s="15">
        <v>0.57472999999999996</v>
      </c>
      <c r="M185" s="15"/>
      <c r="N185" s="15"/>
      <c r="O185" s="15">
        <v>0.39689000000000002</v>
      </c>
      <c r="P185" s="12">
        <v>0.28537000000000001</v>
      </c>
      <c r="S185" s="12">
        <v>0.24284</v>
      </c>
      <c r="T185" s="12">
        <v>0.24284</v>
      </c>
      <c r="U185" s="12"/>
      <c r="W185" s="12">
        <v>0.34099000000000002</v>
      </c>
      <c r="Y185" s="15">
        <v>1.0528E-5</v>
      </c>
      <c r="Z185" s="26">
        <v>2.8789999999999999E-6</v>
      </c>
      <c r="AA185" s="15">
        <v>3.3198999999999999E-2</v>
      </c>
      <c r="AB185" s="15">
        <v>1.0591000000000001E-3</v>
      </c>
      <c r="AC185" s="15"/>
      <c r="AE185" s="15"/>
      <c r="AF185" s="15">
        <v>1.4430000000000001E-4</v>
      </c>
      <c r="AG185" s="15">
        <v>3.6440999999999999E-5</v>
      </c>
      <c r="AH185" s="15">
        <v>8.7748000000000004E-4</v>
      </c>
      <c r="AI185" s="15">
        <v>1.0792E-3</v>
      </c>
      <c r="AJ185" s="15"/>
      <c r="AK185" s="15"/>
      <c r="AL185" s="15"/>
      <c r="AM185" s="15">
        <v>1.4430000000000001E-4</v>
      </c>
      <c r="AN185" s="15">
        <v>3.6440999999999999E-5</v>
      </c>
      <c r="AO185" s="15">
        <v>8.7748000000000004E-4</v>
      </c>
      <c r="AP185" s="15">
        <v>8.7748000000000004E-4</v>
      </c>
      <c r="AR185" s="15"/>
      <c r="AS185" s="15"/>
      <c r="AT185" s="15"/>
      <c r="AU185" s="15"/>
      <c r="AV185" s="15"/>
      <c r="AW185" s="15"/>
      <c r="AX185" s="15"/>
      <c r="AY185" s="15"/>
      <c r="AZ185" s="15"/>
      <c r="BA185" s="15"/>
      <c r="BB185" s="15"/>
    </row>
    <row r="186" spans="1:54">
      <c r="A186" s="5">
        <v>147</v>
      </c>
      <c r="B186" s="6" t="s">
        <v>349</v>
      </c>
      <c r="C186" s="6" t="s">
        <v>319</v>
      </c>
      <c r="D186" s="6" t="s">
        <v>351</v>
      </c>
      <c r="E186" s="15">
        <v>1.7081E-6</v>
      </c>
      <c r="F186" s="26">
        <v>3.5644999999999999E-6</v>
      </c>
      <c r="G186" s="15">
        <v>3.7329999999999997E-5</v>
      </c>
      <c r="H186" s="15">
        <v>7.0403999999999999E-5</v>
      </c>
      <c r="I186" s="15"/>
      <c r="J186" s="15"/>
      <c r="K186" s="15">
        <v>0.36403000000000002</v>
      </c>
      <c r="L186" s="15">
        <v>0.37451000000000001</v>
      </c>
      <c r="M186" s="15"/>
      <c r="N186" s="15"/>
      <c r="O186" s="15">
        <v>0.41303000000000001</v>
      </c>
      <c r="P186" s="12">
        <v>0.28703000000000001</v>
      </c>
      <c r="S186" s="12">
        <v>0.30052000000000001</v>
      </c>
      <c r="T186" s="12">
        <v>0.30052000000000001</v>
      </c>
      <c r="U186" s="12"/>
      <c r="W186" s="12">
        <v>0.34671000000000002</v>
      </c>
      <c r="Y186" s="15">
        <v>1.0548E-5</v>
      </c>
      <c r="Z186" s="26">
        <v>3.0777000000000002E-6</v>
      </c>
      <c r="AA186" s="15">
        <v>3.6320999999999999E-4</v>
      </c>
      <c r="AB186" s="15">
        <v>1.7143E-4</v>
      </c>
      <c r="AC186" s="15"/>
      <c r="AE186" s="15"/>
      <c r="AF186" s="15">
        <v>1.5174000000000001E-4</v>
      </c>
      <c r="AG186" s="15">
        <v>4.3173999999999997E-5</v>
      </c>
      <c r="AH186" s="15">
        <v>3.2673000000000001E-4</v>
      </c>
      <c r="AI186" s="15">
        <v>2.0713E-4</v>
      </c>
      <c r="AJ186" s="15"/>
      <c r="AK186" s="15"/>
      <c r="AL186" s="15"/>
      <c r="AM186" s="15">
        <v>1.5174000000000001E-4</v>
      </c>
      <c r="AN186" s="15">
        <v>4.3173999999999997E-5</v>
      </c>
      <c r="AO186" s="15">
        <v>3.2673000000000001E-4</v>
      </c>
      <c r="AP186" s="15">
        <v>3.2673000000000001E-4</v>
      </c>
      <c r="AR186" s="15"/>
      <c r="AS186" s="15"/>
      <c r="AT186" s="15"/>
      <c r="AU186" s="15"/>
      <c r="AV186" s="15"/>
      <c r="AW186" s="15"/>
      <c r="AX186" s="15"/>
      <c r="AY186" s="15"/>
      <c r="AZ186" s="15"/>
      <c r="BA186" s="15"/>
      <c r="BB186" s="15"/>
    </row>
    <row r="187" spans="1:54">
      <c r="A187" s="7">
        <v>148</v>
      </c>
      <c r="B187" s="8" t="s">
        <v>349</v>
      </c>
      <c r="C187" s="8" t="s">
        <v>321</v>
      </c>
      <c r="D187" s="8" t="s">
        <v>352</v>
      </c>
      <c r="E187" s="15">
        <v>7.3398999999999999E-3</v>
      </c>
      <c r="F187" s="26">
        <v>8.3418999999999993E-2</v>
      </c>
      <c r="G187" s="15">
        <v>5.6762000000000002E-3</v>
      </c>
      <c r="H187" s="15">
        <v>9.1710999999999997E-3</v>
      </c>
      <c r="I187" s="15"/>
      <c r="J187" s="15"/>
      <c r="K187" s="15">
        <v>0.30071999999999999</v>
      </c>
      <c r="L187" s="15">
        <v>0.30188999999999999</v>
      </c>
      <c r="M187" s="15"/>
      <c r="N187" s="15"/>
      <c r="O187" s="15">
        <v>0.21142</v>
      </c>
      <c r="P187" s="12">
        <v>0.27073000000000003</v>
      </c>
      <c r="S187" s="12">
        <v>0.21204000000000001</v>
      </c>
      <c r="T187" s="12">
        <v>0.21204000000000001</v>
      </c>
      <c r="U187" s="12"/>
      <c r="W187" s="12">
        <v>0.27207999999999999</v>
      </c>
      <c r="Y187" s="15">
        <v>0.50324000000000002</v>
      </c>
      <c r="Z187" s="26">
        <v>0.85319</v>
      </c>
      <c r="AA187" s="15">
        <v>0.29805999999999999</v>
      </c>
      <c r="AB187" s="15">
        <v>6.1379999999999997E-2</v>
      </c>
      <c r="AC187" s="15"/>
      <c r="AE187" s="15"/>
      <c r="AF187" s="15">
        <v>1.5841000000000001E-2</v>
      </c>
      <c r="AG187" s="15">
        <v>1.8165000000000001E-2</v>
      </c>
      <c r="AH187" s="15">
        <v>9.1178000000000006E-3</v>
      </c>
      <c r="AI187" s="15">
        <v>5.0972000000000003E-2</v>
      </c>
      <c r="AJ187" s="15"/>
      <c r="AK187" s="15"/>
      <c r="AL187" s="15"/>
      <c r="AM187" s="15">
        <v>1.5841000000000001E-2</v>
      </c>
      <c r="AN187" s="15">
        <v>1.8165000000000001E-2</v>
      </c>
      <c r="AO187" s="15">
        <v>9.1178000000000006E-3</v>
      </c>
      <c r="AP187" s="15">
        <v>9.1178000000000006E-3</v>
      </c>
      <c r="AR187" s="15"/>
      <c r="AS187" s="15"/>
      <c r="AT187" s="15"/>
      <c r="AU187" s="15"/>
      <c r="AV187" s="15"/>
      <c r="AW187" s="15"/>
      <c r="AX187" s="15"/>
      <c r="AY187" s="15"/>
      <c r="AZ187" s="15"/>
      <c r="BA187" s="15"/>
      <c r="BB187" s="15"/>
    </row>
    <row r="188" spans="1:54">
      <c r="A188" s="5">
        <v>149</v>
      </c>
      <c r="B188" s="6" t="s">
        <v>349</v>
      </c>
      <c r="C188" s="6" t="s">
        <v>323</v>
      </c>
      <c r="D188" s="6" t="s">
        <v>353</v>
      </c>
      <c r="E188" s="15">
        <v>0.30982999999999999</v>
      </c>
      <c r="F188" s="26">
        <v>7.2811000000000001E-2</v>
      </c>
      <c r="G188" s="15">
        <v>0.84858</v>
      </c>
      <c r="H188" s="15">
        <v>0.87063000000000001</v>
      </c>
      <c r="I188" s="15"/>
      <c r="J188" s="15"/>
      <c r="K188" s="15">
        <v>0.16439999999999999</v>
      </c>
      <c r="L188" s="15">
        <v>0.1641</v>
      </c>
      <c r="M188" s="15"/>
      <c r="N188" s="15"/>
      <c r="O188" s="15">
        <v>0.70786000000000004</v>
      </c>
      <c r="P188" s="12">
        <v>0.70784999999999998</v>
      </c>
      <c r="S188" s="12">
        <v>0.60780999999999996</v>
      </c>
      <c r="T188" s="12">
        <v>0.60780999999999996</v>
      </c>
      <c r="U188" s="12"/>
      <c r="W188" s="12">
        <v>0.62280999999999997</v>
      </c>
      <c r="Y188" s="15">
        <v>3.3194000000000001E-2</v>
      </c>
      <c r="Z188" s="26">
        <v>2.5375999999999999E-2</v>
      </c>
      <c r="AA188" s="15">
        <v>6.3750000000000001E-2</v>
      </c>
      <c r="AB188" s="15">
        <v>5.3963999999999998E-2</v>
      </c>
      <c r="AC188" s="15"/>
      <c r="AE188" s="15"/>
      <c r="AF188" s="15">
        <v>1.9390000000000001E-2</v>
      </c>
      <c r="AG188" s="15">
        <v>2.3483E-2</v>
      </c>
      <c r="AH188" s="15">
        <v>8.9630000000000001E-2</v>
      </c>
      <c r="AI188" s="15">
        <v>0.29880000000000001</v>
      </c>
      <c r="AJ188" s="15"/>
      <c r="AK188" s="15"/>
      <c r="AL188" s="15"/>
      <c r="AM188" s="15">
        <v>1.9390000000000001E-2</v>
      </c>
      <c r="AN188" s="15">
        <v>2.3483E-2</v>
      </c>
      <c r="AO188" s="15">
        <v>8.9630000000000001E-2</v>
      </c>
      <c r="AP188" s="15">
        <v>8.9630000000000001E-2</v>
      </c>
      <c r="AR188" s="15"/>
      <c r="AS188" s="15"/>
      <c r="AT188" s="15"/>
      <c r="AU188" s="15"/>
      <c r="AV188" s="15"/>
      <c r="AW188" s="15"/>
      <c r="AX188" s="15"/>
      <c r="AY188" s="15"/>
      <c r="AZ188" s="15"/>
      <c r="BA188" s="15"/>
      <c r="BB188" s="15"/>
    </row>
    <row r="189" spans="1:54">
      <c r="A189" s="7">
        <v>150</v>
      </c>
      <c r="B189" s="8" t="s">
        <v>349</v>
      </c>
      <c r="C189" s="8" t="s">
        <v>325</v>
      </c>
      <c r="D189" s="8" t="s">
        <v>354</v>
      </c>
      <c r="E189" s="15">
        <v>7.3296000000000004E-3</v>
      </c>
      <c r="F189" s="26">
        <v>8.4265000000000007E-2</v>
      </c>
      <c r="G189" s="15">
        <v>6.4535E-3</v>
      </c>
      <c r="H189" s="15">
        <v>9.4931000000000008E-3</v>
      </c>
      <c r="I189" s="15"/>
      <c r="J189" s="15"/>
      <c r="K189" s="15">
        <v>0.52059</v>
      </c>
      <c r="L189" s="15">
        <v>0.52081999999999995</v>
      </c>
      <c r="M189" s="15"/>
      <c r="N189" s="15"/>
      <c r="O189" s="15">
        <v>0.21212</v>
      </c>
      <c r="P189" s="12">
        <v>0.27094000000000001</v>
      </c>
      <c r="S189" s="12">
        <v>0.22095999999999999</v>
      </c>
      <c r="T189" s="12">
        <v>0.22095999999999999</v>
      </c>
      <c r="U189" s="12"/>
      <c r="W189" s="12">
        <v>0.27152999999999999</v>
      </c>
      <c r="Y189" s="15">
        <v>0.50031000000000003</v>
      </c>
      <c r="Z189" s="26">
        <v>0.84670000000000001</v>
      </c>
      <c r="AA189" s="15">
        <v>0.15889</v>
      </c>
      <c r="AB189" s="15">
        <v>4.2951999999999997E-2</v>
      </c>
      <c r="AC189" s="15"/>
      <c r="AE189" s="15"/>
      <c r="AF189" s="15">
        <v>1.5761000000000001E-2</v>
      </c>
      <c r="AG189" s="15">
        <v>1.7916999999999999E-2</v>
      </c>
      <c r="AH189" s="15">
        <v>6.9784000000000001E-3</v>
      </c>
      <c r="AI189" s="15">
        <v>4.0674000000000002E-2</v>
      </c>
      <c r="AJ189" s="15"/>
      <c r="AK189" s="15"/>
      <c r="AL189" s="15"/>
      <c r="AM189" s="15">
        <v>1.5761000000000001E-2</v>
      </c>
      <c r="AN189" s="15">
        <v>1.7916999999999999E-2</v>
      </c>
      <c r="AO189" s="15">
        <v>6.9784000000000001E-3</v>
      </c>
      <c r="AP189" s="15">
        <v>6.9784000000000001E-3</v>
      </c>
      <c r="AR189" s="15"/>
      <c r="AS189" s="15"/>
      <c r="AT189" s="15"/>
      <c r="AU189" s="15"/>
      <c r="AV189" s="15"/>
      <c r="AW189" s="15"/>
      <c r="AX189" s="15"/>
      <c r="AY189" s="15"/>
      <c r="AZ189" s="15"/>
      <c r="BA189" s="15"/>
      <c r="BB189" s="15"/>
    </row>
    <row r="190" spans="1:54">
      <c r="A190" s="5">
        <v>151</v>
      </c>
      <c r="B190" s="6" t="s">
        <v>349</v>
      </c>
      <c r="C190" s="6" t="s">
        <v>327</v>
      </c>
      <c r="D190" s="6" t="s">
        <v>355</v>
      </c>
      <c r="E190" s="15">
        <v>0.32371</v>
      </c>
      <c r="F190" s="26">
        <v>7.6429999999999998E-2</v>
      </c>
      <c r="G190" s="15">
        <v>0.35404000000000002</v>
      </c>
      <c r="H190" s="15">
        <v>0.41305999999999998</v>
      </c>
      <c r="I190" s="15"/>
      <c r="J190" s="15"/>
      <c r="K190" s="15">
        <v>0.28000000000000003</v>
      </c>
      <c r="L190" s="15">
        <v>0.28005999999999998</v>
      </c>
      <c r="M190" s="15"/>
      <c r="N190" s="15"/>
      <c r="O190" s="15">
        <v>0.68254999999999999</v>
      </c>
      <c r="P190" s="12">
        <v>0.70426999999999995</v>
      </c>
      <c r="S190" s="12">
        <v>0.56540000000000001</v>
      </c>
      <c r="T190" s="12">
        <v>0.56540000000000001</v>
      </c>
      <c r="U190" s="12"/>
      <c r="W190" s="12">
        <v>0.61853000000000002</v>
      </c>
      <c r="Y190" s="15">
        <v>3.8192999999999998E-2</v>
      </c>
      <c r="Z190" s="26">
        <v>2.7303999999999998E-2</v>
      </c>
      <c r="AA190" s="15">
        <v>0.19181999999999999</v>
      </c>
      <c r="AB190" s="15">
        <v>0.37930999999999998</v>
      </c>
      <c r="AC190" s="15"/>
      <c r="AE190" s="15"/>
      <c r="AF190" s="15">
        <v>2.1652999999999999E-2</v>
      </c>
      <c r="AG190" s="15">
        <v>2.5271999999999999E-2</v>
      </c>
      <c r="AH190" s="15">
        <v>0.88953000000000004</v>
      </c>
      <c r="AI190" s="15">
        <v>0.97736999999999996</v>
      </c>
      <c r="AJ190" s="15"/>
      <c r="AK190" s="15"/>
      <c r="AL190" s="15"/>
      <c r="AM190" s="15">
        <v>2.1652999999999999E-2</v>
      </c>
      <c r="AN190" s="15">
        <v>2.5271999999999999E-2</v>
      </c>
      <c r="AO190" s="15">
        <v>0.88953000000000004</v>
      </c>
      <c r="AP190" s="15">
        <v>0.88953000000000004</v>
      </c>
      <c r="AR190" s="15"/>
      <c r="AS190" s="15"/>
      <c r="AT190" s="15"/>
      <c r="AU190" s="15"/>
      <c r="AV190" s="15"/>
      <c r="AW190" s="15"/>
      <c r="AX190" s="15"/>
      <c r="AY190" s="15"/>
      <c r="AZ190" s="15"/>
      <c r="BA190" s="15"/>
      <c r="BB190" s="15"/>
    </row>
    <row r="191" spans="1:54">
      <c r="A191" s="7">
        <v>152</v>
      </c>
      <c r="B191" s="8" t="s">
        <v>349</v>
      </c>
      <c r="C191" s="8" t="s">
        <v>329</v>
      </c>
      <c r="D191" s="8" t="s">
        <v>356</v>
      </c>
      <c r="E191" s="15">
        <v>7.3837E-3</v>
      </c>
      <c r="F191" s="26">
        <v>8.0189999999999997E-2</v>
      </c>
      <c r="G191" s="15">
        <v>2.2212999999999998E-3</v>
      </c>
      <c r="H191" s="15">
        <v>5.8212999999999997E-3</v>
      </c>
      <c r="I191" s="15"/>
      <c r="J191" s="15"/>
      <c r="K191" s="15">
        <v>0.42688999999999999</v>
      </c>
      <c r="L191" s="15">
        <v>0.42708000000000002</v>
      </c>
      <c r="M191" s="15"/>
      <c r="N191" s="15"/>
      <c r="O191" s="15">
        <v>0.20930000000000001</v>
      </c>
      <c r="P191" s="12">
        <v>0.27004</v>
      </c>
      <c r="S191" s="12">
        <v>0.19461999999999999</v>
      </c>
      <c r="T191" s="12">
        <v>0.19461999999999999</v>
      </c>
      <c r="U191" s="12"/>
      <c r="W191" s="12">
        <v>0.27318999999999999</v>
      </c>
      <c r="Y191" s="15">
        <v>0.51505999999999996</v>
      </c>
      <c r="Z191" s="26">
        <v>0.87902000000000002</v>
      </c>
      <c r="AA191" s="15">
        <v>0.60102</v>
      </c>
      <c r="AB191" s="15">
        <v>6.4246999999999999E-2</v>
      </c>
      <c r="AC191" s="15"/>
      <c r="AE191" s="15"/>
      <c r="AF191" s="15">
        <v>1.6244000000000001E-2</v>
      </c>
      <c r="AG191" s="15">
        <v>1.9217999999999999E-2</v>
      </c>
      <c r="AH191" s="15">
        <v>4.8726000000000004E-3</v>
      </c>
      <c r="AI191" s="15">
        <v>2.7987000000000001E-2</v>
      </c>
      <c r="AJ191" s="15"/>
      <c r="AK191" s="15"/>
      <c r="AL191" s="15"/>
      <c r="AM191" s="15">
        <v>1.6244000000000001E-2</v>
      </c>
      <c r="AN191" s="15">
        <v>1.9217999999999999E-2</v>
      </c>
      <c r="AO191" s="15">
        <v>4.8726000000000004E-3</v>
      </c>
      <c r="AP191" s="15">
        <v>4.8726000000000004E-3</v>
      </c>
      <c r="AR191" s="15"/>
      <c r="AS191" s="15"/>
      <c r="AT191" s="15"/>
      <c r="AU191" s="15"/>
      <c r="AV191" s="15"/>
      <c r="AW191" s="15"/>
      <c r="AX191" s="15"/>
      <c r="AY191" s="15"/>
      <c r="AZ191" s="15"/>
      <c r="BA191" s="15"/>
      <c r="BB191" s="15"/>
    </row>
    <row r="192" spans="1:54">
      <c r="A192" s="5">
        <v>153</v>
      </c>
      <c r="B192" s="6" t="s">
        <v>349</v>
      </c>
      <c r="C192" s="6" t="s">
        <v>331</v>
      </c>
      <c r="D192" s="6" t="s">
        <v>357</v>
      </c>
      <c r="E192" s="15">
        <v>0.25883</v>
      </c>
      <c r="F192" s="26">
        <v>5.978E-2</v>
      </c>
      <c r="G192" s="15">
        <v>3.0020999999999997E-4</v>
      </c>
      <c r="H192" s="15">
        <v>1.6615E-3</v>
      </c>
      <c r="I192" s="15"/>
      <c r="J192" s="15"/>
      <c r="K192" s="15">
        <v>0.34475</v>
      </c>
      <c r="L192" s="15">
        <v>0.26599</v>
      </c>
      <c r="M192" s="15"/>
      <c r="N192" s="15"/>
      <c r="O192" s="15">
        <v>0.81532000000000004</v>
      </c>
      <c r="P192" s="12">
        <v>0.72236</v>
      </c>
      <c r="S192" s="12">
        <v>0.98860000000000003</v>
      </c>
      <c r="T192" s="12">
        <v>0.98860000000000003</v>
      </c>
      <c r="U192" s="12"/>
      <c r="W192" s="12">
        <v>0.64319999999999999</v>
      </c>
      <c r="Y192" s="15">
        <v>1.7521999999999999E-2</v>
      </c>
      <c r="Z192" s="26">
        <v>1.8893E-2</v>
      </c>
      <c r="AA192" s="15">
        <v>9.7288999999999993E-6</v>
      </c>
      <c r="AB192" s="15">
        <v>1.3368E-5</v>
      </c>
      <c r="AC192" s="15"/>
      <c r="AE192" s="15"/>
      <c r="AF192" s="15">
        <v>1.2722000000000001E-2</v>
      </c>
      <c r="AG192" s="15">
        <v>1.7572000000000001E-2</v>
      </c>
      <c r="AH192" s="15">
        <v>2.6239999999999999E-5</v>
      </c>
      <c r="AI192" s="15">
        <v>6.5718999999999997E-6</v>
      </c>
      <c r="AJ192" s="15"/>
      <c r="AK192" s="15"/>
      <c r="AL192" s="15"/>
      <c r="AM192" s="15">
        <v>1.2722000000000001E-2</v>
      </c>
      <c r="AN192" s="15">
        <v>1.7572000000000001E-2</v>
      </c>
      <c r="AO192" s="15">
        <v>2.6239999999999999E-5</v>
      </c>
      <c r="AP192" s="15">
        <v>2.6239999999999999E-5</v>
      </c>
      <c r="AR192" s="15"/>
      <c r="AS192" s="15"/>
      <c r="AT192" s="15"/>
      <c r="AU192" s="15"/>
      <c r="AV192" s="15"/>
      <c r="AW192" s="15"/>
      <c r="AX192" s="15"/>
      <c r="AY192" s="15"/>
      <c r="AZ192" s="15"/>
      <c r="BA192" s="15"/>
      <c r="BB192" s="15"/>
    </row>
    <row r="193" spans="1:54">
      <c r="A193" s="7">
        <v>154</v>
      </c>
      <c r="B193" s="8" t="s">
        <v>349</v>
      </c>
      <c r="C193" s="8" t="s">
        <v>333</v>
      </c>
      <c r="D193" s="8" t="s">
        <v>358</v>
      </c>
      <c r="E193" s="15">
        <v>0.48577999999999999</v>
      </c>
      <c r="F193" s="26">
        <v>0.55749000000000004</v>
      </c>
      <c r="G193" s="15">
        <v>0.33473000000000003</v>
      </c>
      <c r="H193" s="15">
        <v>0.49826999999999999</v>
      </c>
      <c r="I193" s="15"/>
      <c r="J193" s="15"/>
      <c r="K193" s="15">
        <v>0.36052000000000001</v>
      </c>
      <c r="L193" s="15">
        <v>0.26630999999999999</v>
      </c>
      <c r="M193" s="15"/>
      <c r="N193" s="15"/>
      <c r="O193" s="15">
        <v>0.94869000000000003</v>
      </c>
      <c r="P193" s="12">
        <v>0.81816</v>
      </c>
      <c r="S193" s="12">
        <v>0.95535000000000003</v>
      </c>
      <c r="T193" s="12">
        <v>0.95535000000000003</v>
      </c>
      <c r="U193" s="12"/>
      <c r="W193" s="12">
        <v>0.6613</v>
      </c>
      <c r="Y193" s="15">
        <v>0.43636000000000003</v>
      </c>
      <c r="Z193" s="26">
        <v>0.81708000000000003</v>
      </c>
      <c r="AA193" s="15">
        <v>1.5200000000000001E-7</v>
      </c>
      <c r="AB193" s="15">
        <v>1.1708000000000001E-6</v>
      </c>
      <c r="AC193" s="15"/>
      <c r="AE193" s="15"/>
      <c r="AF193" s="15">
        <v>0.68613000000000002</v>
      </c>
      <c r="AG193" s="15">
        <v>0.95698000000000005</v>
      </c>
      <c r="AH193" s="15">
        <v>1.5908000000000001E-6</v>
      </c>
      <c r="AI193" s="15">
        <v>2.1212999999999999E-6</v>
      </c>
      <c r="AJ193" s="15"/>
      <c r="AK193" s="15"/>
      <c r="AL193" s="15"/>
      <c r="AM193" s="15">
        <v>0.68613000000000002</v>
      </c>
      <c r="AN193" s="15">
        <v>0.95698000000000005</v>
      </c>
      <c r="AO193" s="15">
        <v>1.5908000000000001E-6</v>
      </c>
      <c r="AP193" s="15">
        <v>1.5908000000000001E-6</v>
      </c>
      <c r="AR193" s="15"/>
      <c r="AS193" s="15"/>
      <c r="AT193" s="15"/>
      <c r="AU193" s="15"/>
      <c r="AV193" s="15"/>
      <c r="AW193" s="15"/>
      <c r="AX193" s="15"/>
      <c r="AY193" s="15"/>
      <c r="AZ193" s="15"/>
      <c r="BA193" s="15"/>
      <c r="BB193" s="15"/>
    </row>
    <row r="194" spans="1:54">
      <c r="A194" s="5">
        <v>155</v>
      </c>
      <c r="B194" s="6" t="s">
        <v>349</v>
      </c>
      <c r="C194" s="6" t="s">
        <v>335</v>
      </c>
      <c r="D194" s="6" t="s">
        <v>359</v>
      </c>
      <c r="E194" s="15">
        <v>8.9698999999999996E-5</v>
      </c>
      <c r="F194" s="26">
        <v>1.4855000000000001E-4</v>
      </c>
      <c r="G194" s="15">
        <v>6.4200000000000004E-3</v>
      </c>
      <c r="H194" s="15">
        <v>6.8682999999999999E-3</v>
      </c>
      <c r="I194" s="15"/>
      <c r="J194" s="15"/>
      <c r="K194" s="15">
        <v>0.70057000000000003</v>
      </c>
      <c r="L194" s="15">
        <v>0.72829999999999995</v>
      </c>
      <c r="M194" s="15"/>
      <c r="N194" s="15"/>
      <c r="O194" s="15">
        <v>0.78312999999999999</v>
      </c>
      <c r="P194" s="12">
        <v>0.95940999999999999</v>
      </c>
      <c r="S194" s="12">
        <v>0.81498000000000004</v>
      </c>
      <c r="T194" s="12">
        <v>0.81498000000000004</v>
      </c>
      <c r="U194" s="12"/>
      <c r="W194" s="12">
        <v>0.80672999999999995</v>
      </c>
      <c r="Y194" s="15">
        <v>7.7332E-3</v>
      </c>
      <c r="Z194" s="26">
        <v>9.4459000000000003E-4</v>
      </c>
      <c r="AA194" s="15">
        <v>2.5097999999999999E-2</v>
      </c>
      <c r="AB194" s="15">
        <v>0.48784</v>
      </c>
      <c r="AC194" s="15"/>
      <c r="AE194" s="15"/>
      <c r="AF194" s="15">
        <v>5.9347999999999996E-4</v>
      </c>
      <c r="AG194" s="15">
        <v>3.5547999999999998E-4</v>
      </c>
      <c r="AH194" s="15">
        <v>0.98201000000000005</v>
      </c>
      <c r="AI194" s="15">
        <v>0.45695000000000002</v>
      </c>
      <c r="AJ194" s="15"/>
      <c r="AK194" s="15"/>
      <c r="AL194" s="15"/>
      <c r="AM194" s="15">
        <v>5.9347999999999996E-4</v>
      </c>
      <c r="AN194" s="15">
        <v>3.5547999999999998E-4</v>
      </c>
      <c r="AO194" s="15">
        <v>0.98201000000000005</v>
      </c>
      <c r="AP194" s="15">
        <v>0.98201000000000005</v>
      </c>
      <c r="AR194" s="15"/>
      <c r="AS194" s="15"/>
      <c r="AT194" s="15"/>
      <c r="AU194" s="15"/>
      <c r="AV194" s="15"/>
      <c r="AW194" s="15"/>
      <c r="AX194" s="15"/>
      <c r="AY194" s="15"/>
      <c r="AZ194" s="15"/>
      <c r="BA194" s="15"/>
      <c r="BB194" s="15"/>
    </row>
    <row r="195" spans="1:54">
      <c r="A195" s="7">
        <v>156</v>
      </c>
      <c r="B195" s="8" t="s">
        <v>349</v>
      </c>
      <c r="C195" s="8" t="s">
        <v>337</v>
      </c>
      <c r="D195" s="8" t="s">
        <v>360</v>
      </c>
      <c r="E195" s="15">
        <v>6.0952999999999997E-3</v>
      </c>
      <c r="F195" s="26">
        <v>6.3721000000000003E-3</v>
      </c>
      <c r="G195" s="15">
        <v>2.5122000000000001E-5</v>
      </c>
      <c r="H195" s="15">
        <v>4.9461E-5</v>
      </c>
      <c r="I195" s="15"/>
      <c r="J195" s="15"/>
      <c r="K195" s="15">
        <v>0.14545</v>
      </c>
      <c r="L195" s="15">
        <v>0.14545</v>
      </c>
      <c r="M195" s="15"/>
      <c r="N195" s="15"/>
      <c r="O195" s="15">
        <v>0.81520000000000004</v>
      </c>
      <c r="P195" s="12">
        <v>0.76222000000000001</v>
      </c>
      <c r="S195" s="12">
        <v>0.50722999999999996</v>
      </c>
      <c r="T195" s="12">
        <v>0.50722999999999996</v>
      </c>
      <c r="U195" s="12"/>
      <c r="W195" s="12">
        <v>0.89376999999999995</v>
      </c>
      <c r="Y195" s="15">
        <v>5.3114E-3</v>
      </c>
      <c r="Z195" s="26">
        <v>6.6652999999999999E-3</v>
      </c>
      <c r="AA195" s="15">
        <v>3.9979000000000004E-3</v>
      </c>
      <c r="AB195" s="15">
        <v>6.4084999999999994E-5</v>
      </c>
      <c r="AC195" s="15"/>
      <c r="AE195" s="15"/>
      <c r="AF195" s="15">
        <v>4.9474000000000002E-3</v>
      </c>
      <c r="AG195" s="15">
        <v>4.3908000000000003E-3</v>
      </c>
      <c r="AH195" s="15">
        <v>5.8053000000000001E-5</v>
      </c>
      <c r="AI195" s="15">
        <v>1.3437E-4</v>
      </c>
      <c r="AJ195" s="15"/>
      <c r="AK195" s="15"/>
      <c r="AL195" s="15"/>
      <c r="AM195" s="15">
        <v>4.9474000000000002E-3</v>
      </c>
      <c r="AN195" s="15">
        <v>4.3908000000000003E-3</v>
      </c>
      <c r="AO195" s="15">
        <v>5.8053000000000001E-5</v>
      </c>
      <c r="AP195" s="15">
        <v>5.8053000000000001E-5</v>
      </c>
      <c r="AR195" s="15"/>
      <c r="AS195" s="15"/>
      <c r="AT195" s="15"/>
      <c r="AU195" s="15"/>
      <c r="AV195" s="15"/>
      <c r="AW195" s="15"/>
      <c r="AX195" s="15"/>
      <c r="AY195" s="15"/>
      <c r="AZ195" s="15"/>
      <c r="BA195" s="15"/>
      <c r="BB195" s="15"/>
    </row>
    <row r="196" spans="1:54">
      <c r="A196" s="5">
        <v>157</v>
      </c>
      <c r="B196" s="6" t="s">
        <v>349</v>
      </c>
      <c r="C196" s="6" t="s">
        <v>339</v>
      </c>
      <c r="D196" s="6" t="s">
        <v>361</v>
      </c>
      <c r="E196" s="15">
        <v>1.7622E-6</v>
      </c>
      <c r="F196" s="26">
        <v>4.2710000000000003E-6</v>
      </c>
      <c r="G196" s="15">
        <v>4.5816999999999999E-5</v>
      </c>
      <c r="H196" s="15">
        <v>7.9400999999999994E-5</v>
      </c>
      <c r="I196" s="15"/>
      <c r="J196" s="15"/>
      <c r="K196" s="15">
        <v>0.41247</v>
      </c>
      <c r="L196" s="15">
        <v>0.41266999999999998</v>
      </c>
      <c r="M196" s="15"/>
      <c r="N196" s="15"/>
      <c r="O196" s="15">
        <v>0.39487</v>
      </c>
      <c r="P196" s="12">
        <v>0.28515000000000001</v>
      </c>
      <c r="S196" s="12">
        <v>0.2387</v>
      </c>
      <c r="T196" s="12">
        <v>0.2387</v>
      </c>
      <c r="U196" s="12"/>
      <c r="W196" s="12">
        <v>0.33900000000000002</v>
      </c>
      <c r="Y196" s="15">
        <v>1.063E-5</v>
      </c>
      <c r="Z196" s="26">
        <v>2.8870999999999999E-6</v>
      </c>
      <c r="AA196" s="15">
        <v>2.7132E-2</v>
      </c>
      <c r="AB196" s="15">
        <v>1.1386E-3</v>
      </c>
      <c r="AC196" s="15"/>
      <c r="AE196" s="15"/>
      <c r="AF196" s="15">
        <v>1.4391999999999999E-4</v>
      </c>
      <c r="AG196" s="15">
        <v>3.6007999999999998E-5</v>
      </c>
      <c r="AH196" s="15">
        <v>9.2524000000000003E-4</v>
      </c>
      <c r="AI196" s="15">
        <v>1.2532999999999999E-3</v>
      </c>
      <c r="AJ196" s="15"/>
      <c r="AK196" s="15"/>
      <c r="AL196" s="15"/>
      <c r="AM196" s="15">
        <v>1.4391999999999999E-4</v>
      </c>
      <c r="AN196" s="15">
        <v>3.6007999999999998E-5</v>
      </c>
      <c r="AO196" s="15">
        <v>9.2524000000000003E-4</v>
      </c>
      <c r="AP196" s="15">
        <v>9.2524000000000003E-4</v>
      </c>
      <c r="AR196" s="15"/>
      <c r="AS196" s="15"/>
      <c r="AT196" s="15"/>
      <c r="AU196" s="15"/>
      <c r="AV196" s="15"/>
      <c r="AW196" s="15"/>
      <c r="AX196" s="15"/>
      <c r="AY196" s="15"/>
      <c r="AZ196" s="15"/>
      <c r="BA196" s="15"/>
      <c r="BB196" s="15"/>
    </row>
    <row r="197" spans="1:54">
      <c r="A197" s="7">
        <v>158</v>
      </c>
      <c r="B197" s="8" t="s">
        <v>349</v>
      </c>
      <c r="C197" s="8" t="s">
        <v>341</v>
      </c>
      <c r="D197" s="8" t="s">
        <v>362</v>
      </c>
      <c r="E197" s="15">
        <v>1.7320000000000001E-6</v>
      </c>
      <c r="F197" s="26">
        <v>3.8493999999999999E-6</v>
      </c>
      <c r="G197" s="15">
        <v>3.5394E-5</v>
      </c>
      <c r="H197" s="15">
        <v>6.8040999999999994E-5</v>
      </c>
      <c r="I197" s="15"/>
      <c r="J197" s="15"/>
      <c r="K197" s="15">
        <v>0.56630999999999998</v>
      </c>
      <c r="L197" s="15">
        <v>0.56244000000000005</v>
      </c>
      <c r="M197" s="15"/>
      <c r="N197" s="15"/>
      <c r="O197" s="15">
        <v>0.40464</v>
      </c>
      <c r="P197" s="12">
        <v>0.28672999999999998</v>
      </c>
      <c r="S197" s="12">
        <v>0.26751000000000003</v>
      </c>
      <c r="T197" s="12">
        <v>0.26751000000000003</v>
      </c>
      <c r="U197" s="12"/>
      <c r="W197" s="12">
        <v>0.34311000000000003</v>
      </c>
      <c r="Y197" s="15">
        <v>1.0533000000000001E-5</v>
      </c>
      <c r="Z197" s="26">
        <v>2.9757000000000002E-6</v>
      </c>
      <c r="AA197" s="15">
        <v>4.4678000000000001E-3</v>
      </c>
      <c r="AB197" s="15">
        <v>2.7270000000000001E-4</v>
      </c>
      <c r="AC197" s="15"/>
      <c r="AE197" s="15"/>
      <c r="AF197" s="15">
        <v>1.4881000000000001E-4</v>
      </c>
      <c r="AG197" s="15">
        <v>4.0154000000000002E-5</v>
      </c>
      <c r="AH197" s="15">
        <v>3.3810999999999997E-4</v>
      </c>
      <c r="AI197" s="15">
        <v>4.4982000000000003E-4</v>
      </c>
      <c r="AJ197" s="15"/>
      <c r="AK197" s="15"/>
      <c r="AL197" s="15"/>
      <c r="AM197" s="15">
        <v>1.4881000000000001E-4</v>
      </c>
      <c r="AN197" s="15">
        <v>4.0154000000000002E-5</v>
      </c>
      <c r="AO197" s="15">
        <v>3.3810999999999997E-4</v>
      </c>
      <c r="AP197" s="15">
        <v>3.3810999999999997E-4</v>
      </c>
      <c r="AR197" s="15"/>
      <c r="AS197" s="15"/>
      <c r="AT197" s="15"/>
      <c r="AU197" s="15"/>
      <c r="AV197" s="15"/>
      <c r="AW197" s="15"/>
      <c r="AX197" s="15"/>
      <c r="AY197" s="15"/>
      <c r="AZ197" s="15"/>
      <c r="BA197" s="15"/>
      <c r="BB197" s="15"/>
    </row>
    <row r="198" spans="1:54">
      <c r="A198" s="5">
        <v>159</v>
      </c>
      <c r="B198" s="6" t="s">
        <v>349</v>
      </c>
      <c r="C198" s="6" t="s">
        <v>343</v>
      </c>
      <c r="D198" s="6" t="s">
        <v>363</v>
      </c>
      <c r="E198" s="15">
        <v>5.7507999999999997E-2</v>
      </c>
      <c r="F198" s="26">
        <v>0.13811000000000001</v>
      </c>
      <c r="G198" s="15">
        <v>0.44134000000000001</v>
      </c>
      <c r="H198" s="15">
        <v>0.41526000000000002</v>
      </c>
      <c r="I198" s="15"/>
      <c r="J198" s="15"/>
      <c r="K198" s="15">
        <v>0.28316999999999998</v>
      </c>
      <c r="L198" s="15">
        <v>0.2833</v>
      </c>
      <c r="M198" s="15"/>
      <c r="N198" s="15"/>
      <c r="O198" s="15">
        <v>0.87204000000000004</v>
      </c>
      <c r="P198" s="12">
        <v>0.86477999999999999</v>
      </c>
      <c r="S198" s="12">
        <v>0.74636000000000002</v>
      </c>
      <c r="T198" s="12">
        <v>0.74636000000000002</v>
      </c>
      <c r="U198" s="12"/>
      <c r="W198" s="12">
        <v>0.75119000000000002</v>
      </c>
      <c r="Y198" s="15">
        <v>7.1674000000000002E-2</v>
      </c>
      <c r="Z198" s="26">
        <v>0.12565000000000001</v>
      </c>
      <c r="AA198" s="15">
        <v>2.6749999999999999E-3</v>
      </c>
      <c r="AB198" s="15">
        <v>6.3188999999999997E-3</v>
      </c>
      <c r="AC198" s="15"/>
      <c r="AE198" s="15"/>
      <c r="AF198" s="15">
        <v>0.29082000000000002</v>
      </c>
      <c r="AG198" s="15">
        <v>0.93886000000000003</v>
      </c>
      <c r="AH198" s="15">
        <v>1.0817999999999999E-2</v>
      </c>
      <c r="AI198" s="15">
        <v>0.28177000000000002</v>
      </c>
      <c r="AJ198" s="15"/>
      <c r="AK198" s="15"/>
      <c r="AL198" s="15"/>
      <c r="AM198" s="15">
        <v>0.29082000000000002</v>
      </c>
      <c r="AN198" s="15">
        <v>0.93886000000000003</v>
      </c>
      <c r="AO198" s="15">
        <v>1.0817999999999999E-2</v>
      </c>
      <c r="AP198" s="15">
        <v>1.0817999999999999E-2</v>
      </c>
      <c r="AR198" s="15"/>
      <c r="AS198" s="15"/>
      <c r="AT198" s="15"/>
      <c r="AU198" s="15"/>
      <c r="AV198" s="15"/>
      <c r="AW198" s="15"/>
      <c r="AX198" s="15"/>
      <c r="AY198" s="15"/>
      <c r="AZ198" s="15"/>
      <c r="BA198" s="15"/>
      <c r="BB198" s="15"/>
    </row>
    <row r="199" spans="1:54">
      <c r="A199" s="7">
        <v>160</v>
      </c>
      <c r="B199" s="8" t="s">
        <v>349</v>
      </c>
      <c r="C199" s="8" t="s">
        <v>345</v>
      </c>
      <c r="D199" s="8" t="s">
        <v>364</v>
      </c>
      <c r="E199" s="15">
        <v>1.6779000000000001E-6</v>
      </c>
      <c r="F199" s="26">
        <v>3.1516999999999998E-6</v>
      </c>
      <c r="G199" s="15">
        <v>3.4613999999999998E-5</v>
      </c>
      <c r="H199" s="15">
        <v>6.6605000000000004E-5</v>
      </c>
      <c r="I199" s="15"/>
      <c r="J199" s="15"/>
      <c r="K199" s="15">
        <v>0.20357</v>
      </c>
      <c r="L199" s="15">
        <v>0.20368</v>
      </c>
      <c r="M199" s="15"/>
      <c r="N199" s="15"/>
      <c r="O199" s="15">
        <v>0.42737000000000003</v>
      </c>
      <c r="P199" s="12">
        <v>0.28906999999999999</v>
      </c>
      <c r="S199" s="12">
        <v>0.31385999999999997</v>
      </c>
      <c r="T199" s="12">
        <v>0.31385999999999997</v>
      </c>
      <c r="U199" s="12"/>
      <c r="W199" s="12">
        <v>0.34959000000000001</v>
      </c>
      <c r="Y199" s="15">
        <v>1.1061E-5</v>
      </c>
      <c r="Z199" s="26">
        <v>3.3965999999999998E-6</v>
      </c>
      <c r="AA199" s="15">
        <v>1.5171999999999999E-4</v>
      </c>
      <c r="AB199" s="15">
        <v>1.4129E-4</v>
      </c>
      <c r="AC199" s="15"/>
      <c r="AE199" s="15"/>
      <c r="AF199" s="15">
        <v>1.5872E-4</v>
      </c>
      <c r="AG199" s="15">
        <v>5.0905000000000001E-5</v>
      </c>
      <c r="AH199" s="15">
        <v>3.3774E-4</v>
      </c>
      <c r="AI199" s="15">
        <v>1.5728000000000001E-4</v>
      </c>
      <c r="AJ199" s="15"/>
      <c r="AK199" s="15"/>
      <c r="AL199" s="15"/>
      <c r="AM199" s="15">
        <v>1.5872E-4</v>
      </c>
      <c r="AN199" s="15">
        <v>5.0905000000000001E-5</v>
      </c>
      <c r="AO199" s="15">
        <v>3.3774E-4</v>
      </c>
      <c r="AP199" s="15">
        <v>3.3774E-4</v>
      </c>
      <c r="AR199" s="15"/>
      <c r="AS199" s="15"/>
      <c r="AT199" s="15"/>
      <c r="AU199" s="15"/>
      <c r="AV199" s="15"/>
      <c r="AW199" s="15"/>
      <c r="AX199" s="15"/>
      <c r="AY199" s="15"/>
      <c r="AZ199" s="15"/>
      <c r="BA199" s="15"/>
      <c r="BB199" s="15"/>
    </row>
    <row r="200" spans="1:54">
      <c r="A200" s="5">
        <v>161</v>
      </c>
      <c r="B200" s="6" t="s">
        <v>349</v>
      </c>
      <c r="C200" s="6" t="s">
        <v>347</v>
      </c>
      <c r="D200" s="6" t="s">
        <v>365</v>
      </c>
      <c r="E200" s="15">
        <v>3.4633999999999999E-4</v>
      </c>
      <c r="F200" s="26">
        <v>3.6194999999999999E-4</v>
      </c>
      <c r="G200" s="15">
        <v>0.4012</v>
      </c>
      <c r="H200" s="15">
        <v>0.85309000000000001</v>
      </c>
      <c r="I200" s="15"/>
      <c r="J200" s="15"/>
      <c r="K200" s="15">
        <v>0.32615</v>
      </c>
      <c r="L200" s="15">
        <v>0.3251</v>
      </c>
      <c r="M200" s="15"/>
      <c r="N200" s="15"/>
      <c r="O200" s="15">
        <v>0.69882999999999995</v>
      </c>
      <c r="P200" s="12">
        <v>0.97521999999999998</v>
      </c>
      <c r="S200" s="12">
        <v>0.58658999999999994</v>
      </c>
      <c r="T200" s="12">
        <v>0.58658999999999994</v>
      </c>
      <c r="U200" s="12"/>
      <c r="W200" s="12">
        <v>0.83104</v>
      </c>
      <c r="Y200" s="15">
        <v>0.36248000000000002</v>
      </c>
      <c r="Z200" s="26">
        <v>3.4519000000000001E-2</v>
      </c>
      <c r="AA200" s="15">
        <v>8.0925999999999998E-2</v>
      </c>
      <c r="AB200" s="15">
        <v>1.2993E-3</v>
      </c>
      <c r="AC200" s="15"/>
      <c r="AE200" s="15"/>
      <c r="AF200" s="15">
        <v>1.5575E-2</v>
      </c>
      <c r="AG200" s="15">
        <v>5.169E-3</v>
      </c>
      <c r="AH200" s="15">
        <v>4.0742000000000003E-4</v>
      </c>
      <c r="AI200" s="15">
        <v>2.7707999999999999E-3</v>
      </c>
      <c r="AJ200" s="15"/>
      <c r="AK200" s="15"/>
      <c r="AL200" s="15"/>
      <c r="AM200" s="15">
        <v>1.5575E-2</v>
      </c>
      <c r="AN200" s="15">
        <v>5.169E-3</v>
      </c>
      <c r="AO200" s="15">
        <v>4.0742000000000003E-4</v>
      </c>
      <c r="AP200" s="15">
        <v>4.0742000000000003E-4</v>
      </c>
      <c r="AR200" s="15"/>
      <c r="AS200" s="15"/>
      <c r="AT200" s="15"/>
      <c r="AU200" s="15"/>
      <c r="AV200" s="15"/>
      <c r="AW200" s="15"/>
      <c r="AX200" s="15"/>
      <c r="AY200" s="15"/>
      <c r="AZ200" s="15"/>
      <c r="BA200" s="15"/>
      <c r="BB200" s="15"/>
    </row>
    <row r="201" spans="1:54">
      <c r="A201" s="7">
        <v>162</v>
      </c>
      <c r="B201" s="8" t="s">
        <v>366</v>
      </c>
      <c r="C201" s="8" t="s">
        <v>367</v>
      </c>
      <c r="D201" s="8" t="s">
        <v>368</v>
      </c>
      <c r="E201" s="15">
        <v>2.4032999999999999E-6</v>
      </c>
      <c r="F201" s="26">
        <v>3.8935000000000001E-6</v>
      </c>
      <c r="G201" s="15">
        <v>1.8024999999999999E-4</v>
      </c>
      <c r="H201" s="15">
        <v>1.1451E-3</v>
      </c>
      <c r="I201" s="15"/>
      <c r="J201" s="15"/>
      <c r="K201" s="15">
        <v>0.14545</v>
      </c>
      <c r="L201" s="15">
        <v>0.14545</v>
      </c>
      <c r="M201" s="15"/>
      <c r="N201" s="15"/>
      <c r="O201" s="15">
        <v>0.33478999999999998</v>
      </c>
      <c r="P201" s="12">
        <v>0.27825</v>
      </c>
      <c r="S201" s="12">
        <v>0.36131000000000002</v>
      </c>
      <c r="T201" s="12">
        <v>0.36131000000000002</v>
      </c>
      <c r="U201" s="12"/>
      <c r="W201" s="12">
        <v>0.16274</v>
      </c>
      <c r="Y201" s="15">
        <v>4.5225999999999997E-5</v>
      </c>
      <c r="Z201" s="26">
        <v>3.3890000000000001E-6</v>
      </c>
      <c r="AA201" s="15">
        <v>0.51354</v>
      </c>
      <c r="AB201" s="15">
        <v>0.78403999999999996</v>
      </c>
      <c r="AC201" s="15"/>
      <c r="AE201" s="15"/>
      <c r="AF201" s="15">
        <v>7.8314999999999998E-5</v>
      </c>
      <c r="AG201" s="15">
        <v>5.5204000000000002E-5</v>
      </c>
      <c r="AH201" s="15">
        <v>0.88848000000000005</v>
      </c>
      <c r="AI201" s="15">
        <v>0.23654</v>
      </c>
      <c r="AJ201" s="15"/>
      <c r="AK201" s="15"/>
      <c r="AL201" s="15"/>
      <c r="AM201" s="15">
        <v>7.8314999999999998E-5</v>
      </c>
      <c r="AN201" s="15">
        <v>5.5204000000000002E-5</v>
      </c>
      <c r="AO201" s="15">
        <v>0.88848000000000005</v>
      </c>
      <c r="AP201" s="15">
        <v>0.88848000000000005</v>
      </c>
      <c r="AR201" s="15"/>
      <c r="AS201" s="15"/>
      <c r="AT201" s="15"/>
      <c r="AU201" s="15"/>
      <c r="AV201" s="15"/>
      <c r="AW201" s="15"/>
      <c r="AX201" s="15"/>
      <c r="AY201" s="15"/>
      <c r="AZ201" s="15"/>
      <c r="BA201" s="15"/>
      <c r="BB201" s="15"/>
    </row>
    <row r="202" spans="1:54">
      <c r="A202" s="5">
        <v>163</v>
      </c>
      <c r="B202" s="6" t="s">
        <v>366</v>
      </c>
      <c r="C202" s="6" t="s">
        <v>369</v>
      </c>
      <c r="D202" s="6" t="s">
        <v>370</v>
      </c>
      <c r="E202" s="15">
        <v>1.412E-6</v>
      </c>
      <c r="F202" s="26">
        <v>5.5934999999999999E-6</v>
      </c>
      <c r="G202" s="15">
        <v>5.8777999999999999E-3</v>
      </c>
      <c r="H202" s="15">
        <v>5.3153000000000002E-3</v>
      </c>
      <c r="I202" s="15"/>
      <c r="J202" s="15"/>
      <c r="K202" s="15">
        <v>0.52031000000000005</v>
      </c>
      <c r="L202" s="15">
        <v>0.52054</v>
      </c>
      <c r="M202" s="15"/>
      <c r="N202" s="15"/>
      <c r="O202" s="15">
        <v>0.49824000000000002</v>
      </c>
      <c r="P202" s="12">
        <v>0.29343000000000002</v>
      </c>
      <c r="S202" s="12">
        <v>9.5993999999999996E-2</v>
      </c>
      <c r="T202" s="12">
        <v>9.5993999999999996E-2</v>
      </c>
      <c r="U202" s="12"/>
      <c r="W202" s="12">
        <v>0.38490999999999997</v>
      </c>
      <c r="Y202" s="15">
        <v>1.6320999999999998E-5</v>
      </c>
      <c r="Z202" s="26">
        <v>3.2382000000000002E-6</v>
      </c>
      <c r="AA202" s="15">
        <v>1.4015E-2</v>
      </c>
      <c r="AB202" s="15">
        <v>8.6687E-2</v>
      </c>
      <c r="AC202" s="15"/>
      <c r="AE202" s="15"/>
      <c r="AF202" s="15">
        <v>2.1149E-4</v>
      </c>
      <c r="AG202" s="15">
        <v>4.0071999999999999E-5</v>
      </c>
      <c r="AH202" s="15">
        <v>0.69020999999999999</v>
      </c>
      <c r="AI202" s="15">
        <v>0.99536999999999998</v>
      </c>
      <c r="AJ202" s="15"/>
      <c r="AK202" s="15"/>
      <c r="AL202" s="15"/>
      <c r="AM202" s="15">
        <v>2.1149E-4</v>
      </c>
      <c r="AN202" s="15">
        <v>4.0071999999999999E-5</v>
      </c>
      <c r="AO202" s="15">
        <v>0.69020999999999999</v>
      </c>
      <c r="AP202" s="15">
        <v>0.69020999999999999</v>
      </c>
      <c r="AR202" s="15"/>
      <c r="AS202" s="15"/>
      <c r="AT202" s="15"/>
      <c r="AU202" s="15"/>
      <c r="AV202" s="15"/>
      <c r="AW202" s="15"/>
      <c r="AX202" s="15"/>
      <c r="AY202" s="15"/>
      <c r="AZ202" s="15"/>
      <c r="BA202" s="15"/>
      <c r="BB202" s="15"/>
    </row>
    <row r="203" spans="1:54">
      <c r="A203" s="7">
        <v>164</v>
      </c>
      <c r="B203" s="8" t="s">
        <v>366</v>
      </c>
      <c r="C203" s="8" t="s">
        <v>371</v>
      </c>
      <c r="D203" s="8" t="s">
        <v>372</v>
      </c>
      <c r="E203" s="15">
        <v>6.2680000000000001E-3</v>
      </c>
      <c r="F203" s="26">
        <v>8.8261999999999993E-2</v>
      </c>
      <c r="G203" s="15">
        <v>1.6558E-3</v>
      </c>
      <c r="H203" s="15">
        <v>1.4473999999999999E-3</v>
      </c>
      <c r="I203" s="15"/>
      <c r="J203" s="15"/>
      <c r="K203" s="15">
        <v>0.77032999999999996</v>
      </c>
      <c r="L203" s="15">
        <v>0.76954</v>
      </c>
      <c r="M203" s="15"/>
      <c r="N203" s="15"/>
      <c r="O203" s="15">
        <v>0.20804</v>
      </c>
      <c r="P203" s="12">
        <v>0.27514</v>
      </c>
      <c r="S203" s="12">
        <v>0.17069000000000001</v>
      </c>
      <c r="T203" s="12">
        <v>0.17069000000000001</v>
      </c>
      <c r="U203" s="12"/>
      <c r="W203" s="12">
        <v>0.22173000000000001</v>
      </c>
      <c r="Y203" s="15">
        <v>0.24679000000000001</v>
      </c>
      <c r="Z203" s="26">
        <v>0.65090000000000003</v>
      </c>
      <c r="AA203" s="15">
        <v>0.2026</v>
      </c>
      <c r="AB203" s="15">
        <v>0.95913000000000004</v>
      </c>
      <c r="AC203" s="15"/>
      <c r="AE203" s="15"/>
      <c r="AF203" s="15">
        <v>7.6378000000000001E-3</v>
      </c>
      <c r="AG203" s="15">
        <v>1.0407E-2</v>
      </c>
      <c r="AH203" s="15">
        <v>0.31807999999999997</v>
      </c>
      <c r="AI203" s="15">
        <v>0.63434999999999997</v>
      </c>
      <c r="AJ203" s="15"/>
      <c r="AK203" s="15"/>
      <c r="AL203" s="15"/>
      <c r="AM203" s="15">
        <v>7.6378000000000001E-3</v>
      </c>
      <c r="AN203" s="15">
        <v>1.0407E-2</v>
      </c>
      <c r="AO203" s="15">
        <v>0.31807999999999997</v>
      </c>
      <c r="AP203" s="15">
        <v>0.31807999999999997</v>
      </c>
      <c r="AR203" s="15"/>
      <c r="AS203" s="15"/>
      <c r="AT203" s="15"/>
      <c r="AU203" s="15"/>
      <c r="AV203" s="15"/>
      <c r="AW203" s="15"/>
      <c r="AX203" s="15"/>
      <c r="AY203" s="15"/>
      <c r="AZ203" s="15"/>
      <c r="BA203" s="15"/>
      <c r="BB203" s="15"/>
    </row>
    <row r="204" spans="1:54">
      <c r="A204" s="5">
        <v>165</v>
      </c>
      <c r="B204" s="6" t="s">
        <v>366</v>
      </c>
      <c r="C204" s="6" t="s">
        <v>373</v>
      </c>
      <c r="D204" s="6" t="s">
        <v>374</v>
      </c>
      <c r="E204" s="15">
        <v>0.31840000000000002</v>
      </c>
      <c r="F204" s="26">
        <v>7.5891E-2</v>
      </c>
      <c r="G204" s="15">
        <v>0.32078000000000001</v>
      </c>
      <c r="H204" s="15">
        <v>0.17598</v>
      </c>
      <c r="I204" s="15"/>
      <c r="J204" s="15"/>
      <c r="K204" s="15">
        <v>0.67010000000000003</v>
      </c>
      <c r="L204" s="15">
        <v>0.67137999999999998</v>
      </c>
      <c r="M204" s="15"/>
      <c r="N204" s="15"/>
      <c r="O204" s="15">
        <v>0.66742000000000001</v>
      </c>
      <c r="P204" s="12">
        <v>0.70625000000000004</v>
      </c>
      <c r="S204" s="12">
        <v>0.59331</v>
      </c>
      <c r="T204" s="12">
        <v>0.59331</v>
      </c>
      <c r="U204" s="12"/>
      <c r="W204" s="12">
        <v>0.60748000000000002</v>
      </c>
      <c r="Y204" s="15">
        <v>6.0908999999999998E-2</v>
      </c>
      <c r="Z204" s="26">
        <v>3.1043999999999999E-2</v>
      </c>
      <c r="AA204" s="15">
        <v>6.3200000000000006E-2</v>
      </c>
      <c r="AB204" s="15">
        <v>0.20130999999999999</v>
      </c>
      <c r="AC204" s="15"/>
      <c r="AE204" s="15"/>
      <c r="AF204" s="15">
        <v>2.4825E-2</v>
      </c>
      <c r="AG204" s="15">
        <v>2.7408999999999999E-2</v>
      </c>
      <c r="AH204" s="15">
        <v>0.56971000000000005</v>
      </c>
      <c r="AI204" s="15">
        <v>0.70984000000000003</v>
      </c>
      <c r="AJ204" s="15"/>
      <c r="AK204" s="15"/>
      <c r="AL204" s="15"/>
      <c r="AM204" s="15">
        <v>2.4825E-2</v>
      </c>
      <c r="AN204" s="15">
        <v>2.7408999999999999E-2</v>
      </c>
      <c r="AO204" s="15">
        <v>0.56971000000000005</v>
      </c>
      <c r="AP204" s="15">
        <v>0.56971000000000005</v>
      </c>
      <c r="AR204" s="15"/>
      <c r="AS204" s="15"/>
      <c r="AT204" s="15"/>
      <c r="AU204" s="15"/>
      <c r="AV204" s="15"/>
      <c r="AW204" s="15"/>
      <c r="AX204" s="15"/>
      <c r="AY204" s="15"/>
      <c r="AZ204" s="15"/>
      <c r="BA204" s="15"/>
      <c r="BB204" s="15"/>
    </row>
    <row r="205" spans="1:54">
      <c r="A205" s="7">
        <v>166</v>
      </c>
      <c r="B205" s="8" t="s">
        <v>366</v>
      </c>
      <c r="C205" s="8" t="s">
        <v>375</v>
      </c>
      <c r="D205" s="8" t="s">
        <v>376</v>
      </c>
      <c r="E205" s="15">
        <v>6.2227999999999997E-3</v>
      </c>
      <c r="F205" s="26">
        <v>0.10302</v>
      </c>
      <c r="G205" s="15">
        <v>2.3977999999999998E-3</v>
      </c>
      <c r="H205" s="15">
        <v>1.4773E-3</v>
      </c>
      <c r="I205" s="15"/>
      <c r="J205" s="15"/>
      <c r="K205" s="15">
        <v>0.22502</v>
      </c>
      <c r="L205" s="15">
        <v>0.22513</v>
      </c>
      <c r="M205" s="15"/>
      <c r="N205" s="15"/>
      <c r="O205" s="15">
        <v>0.22442999999999999</v>
      </c>
      <c r="P205" s="12">
        <v>0.28343000000000002</v>
      </c>
      <c r="S205" s="12">
        <v>0.20057</v>
      </c>
      <c r="T205" s="12">
        <v>0.20057</v>
      </c>
      <c r="U205" s="12"/>
      <c r="W205" s="12">
        <v>0.21757000000000001</v>
      </c>
      <c r="Y205" s="15">
        <v>0.22688</v>
      </c>
      <c r="Z205" s="26">
        <v>0.57304999999999995</v>
      </c>
      <c r="AA205" s="15">
        <v>0.24021000000000001</v>
      </c>
      <c r="AB205" s="15">
        <v>0.78434999999999999</v>
      </c>
      <c r="AC205" s="15"/>
      <c r="AE205" s="15"/>
      <c r="AF205" s="15">
        <v>7.2744999999999997E-3</v>
      </c>
      <c r="AG205" s="15">
        <v>9.0492000000000003E-3</v>
      </c>
      <c r="AH205" s="15">
        <v>0.58464000000000005</v>
      </c>
      <c r="AI205" s="15">
        <v>0.79518</v>
      </c>
      <c r="AJ205" s="15"/>
      <c r="AK205" s="15"/>
      <c r="AL205" s="15"/>
      <c r="AM205" s="15">
        <v>7.2744999999999997E-3</v>
      </c>
      <c r="AN205" s="15">
        <v>9.0492000000000003E-3</v>
      </c>
      <c r="AO205" s="15">
        <v>0.58464000000000005</v>
      </c>
      <c r="AP205" s="15">
        <v>0.58464000000000005</v>
      </c>
      <c r="AR205" s="15"/>
      <c r="AS205" s="15"/>
      <c r="AT205" s="15"/>
      <c r="AU205" s="15"/>
      <c r="AV205" s="15"/>
      <c r="AW205" s="15"/>
      <c r="AX205" s="15"/>
      <c r="AY205" s="15"/>
      <c r="AZ205" s="15"/>
      <c r="BA205" s="15"/>
      <c r="BB205" s="15"/>
    </row>
    <row r="206" spans="1:54">
      <c r="A206" s="5">
        <v>167</v>
      </c>
      <c r="B206" s="6" t="s">
        <v>366</v>
      </c>
      <c r="C206" s="6" t="s">
        <v>377</v>
      </c>
      <c r="D206" s="6" t="s">
        <v>378</v>
      </c>
      <c r="E206" s="15">
        <v>0.51905000000000001</v>
      </c>
      <c r="F206" s="26">
        <v>0.13413</v>
      </c>
      <c r="G206" s="15">
        <v>0.66605000000000003</v>
      </c>
      <c r="H206" s="15">
        <v>0.38035000000000002</v>
      </c>
      <c r="I206" s="15"/>
      <c r="J206" s="15"/>
      <c r="K206" s="15">
        <v>0.28316999999999998</v>
      </c>
      <c r="L206" s="15">
        <v>0.2833</v>
      </c>
      <c r="M206" s="15"/>
      <c r="N206" s="15"/>
      <c r="O206" s="15">
        <v>0.54669999999999996</v>
      </c>
      <c r="P206" s="12">
        <v>0.66352999999999995</v>
      </c>
      <c r="S206" s="12">
        <v>0.66337000000000002</v>
      </c>
      <c r="T206" s="12">
        <v>0.66337000000000002</v>
      </c>
      <c r="U206" s="12"/>
      <c r="W206" s="12">
        <v>0.57913000000000003</v>
      </c>
      <c r="Y206" s="15">
        <v>0.21878</v>
      </c>
      <c r="Z206" s="26">
        <v>7.2996000000000005E-2</v>
      </c>
      <c r="AA206" s="15">
        <v>7.6072000000000001E-2</v>
      </c>
      <c r="AB206" s="15">
        <v>0.23458999999999999</v>
      </c>
      <c r="AC206" s="15"/>
      <c r="AE206" s="15"/>
      <c r="AF206" s="15">
        <v>9.9405999999999994E-2</v>
      </c>
      <c r="AG206" s="15">
        <v>6.6284999999999997E-2</v>
      </c>
      <c r="AH206" s="15">
        <v>0.59945000000000004</v>
      </c>
      <c r="AI206" s="15">
        <v>0.78305000000000002</v>
      </c>
      <c r="AJ206" s="15"/>
      <c r="AK206" s="15"/>
      <c r="AL206" s="15"/>
      <c r="AM206" s="15">
        <v>9.9405999999999994E-2</v>
      </c>
      <c r="AN206" s="15">
        <v>6.6284999999999997E-2</v>
      </c>
      <c r="AO206" s="15">
        <v>0.59945000000000004</v>
      </c>
      <c r="AP206" s="15">
        <v>0.59945000000000004</v>
      </c>
      <c r="AR206" s="15"/>
      <c r="AS206" s="15"/>
      <c r="AT206" s="15"/>
      <c r="AU206" s="15"/>
      <c r="AV206" s="15"/>
      <c r="AW206" s="15"/>
      <c r="AX206" s="15"/>
      <c r="AY206" s="15"/>
      <c r="AZ206" s="15"/>
      <c r="BA206" s="15"/>
      <c r="BB206" s="15"/>
    </row>
    <row r="207" spans="1:54">
      <c r="A207" s="7">
        <v>168</v>
      </c>
      <c r="B207" s="8" t="s">
        <v>366</v>
      </c>
      <c r="C207" s="8" t="s">
        <v>379</v>
      </c>
      <c r="D207" s="8" t="s">
        <v>380</v>
      </c>
      <c r="E207" s="15">
        <v>6.8745000000000004E-3</v>
      </c>
      <c r="F207" s="26">
        <v>5.4872999999999998E-2</v>
      </c>
      <c r="G207" s="15">
        <v>9.9333000000000008E-3</v>
      </c>
      <c r="H207" s="15">
        <v>9.7033999999999992E-3</v>
      </c>
      <c r="I207" s="15"/>
      <c r="J207" s="15"/>
      <c r="K207" s="15">
        <v>0.36326000000000003</v>
      </c>
      <c r="L207" s="15">
        <v>0.35979</v>
      </c>
      <c r="M207" s="15"/>
      <c r="N207" s="15"/>
      <c r="O207" s="15">
        <v>0.19472</v>
      </c>
      <c r="P207" s="12">
        <v>0.27182000000000001</v>
      </c>
      <c r="S207" s="12">
        <v>0.16933999999999999</v>
      </c>
      <c r="T207" s="12">
        <v>0.16933999999999999</v>
      </c>
      <c r="U207" s="12"/>
      <c r="W207" s="12">
        <v>0.23574000000000001</v>
      </c>
      <c r="Y207" s="15">
        <v>0.35163</v>
      </c>
      <c r="Z207" s="26">
        <v>0.97160000000000002</v>
      </c>
      <c r="AA207" s="15">
        <v>3.4992999999999999E-3</v>
      </c>
      <c r="AB207" s="15">
        <v>1.5384E-2</v>
      </c>
      <c r="AC207" s="15"/>
      <c r="AE207" s="15"/>
      <c r="AF207" s="15">
        <v>1.1342E-2</v>
      </c>
      <c r="AG207" s="15">
        <v>2.4011999999999999E-2</v>
      </c>
      <c r="AH207" s="15">
        <v>0.46423999999999999</v>
      </c>
      <c r="AI207" s="15">
        <v>0.33572000000000002</v>
      </c>
      <c r="AJ207" s="15"/>
      <c r="AK207" s="15"/>
      <c r="AL207" s="15"/>
      <c r="AM207" s="15">
        <v>1.1342E-2</v>
      </c>
      <c r="AN207" s="15">
        <v>2.4011999999999999E-2</v>
      </c>
      <c r="AO207" s="15">
        <v>0.46423999999999999</v>
      </c>
      <c r="AP207" s="15">
        <v>0.46423999999999999</v>
      </c>
      <c r="AR207" s="15"/>
      <c r="AS207" s="15"/>
      <c r="AT207" s="15"/>
      <c r="AU207" s="15"/>
      <c r="AV207" s="15"/>
      <c r="AW207" s="15"/>
      <c r="AX207" s="15"/>
      <c r="AY207" s="15"/>
      <c r="AZ207" s="15"/>
      <c r="BA207" s="15"/>
      <c r="BB207" s="15"/>
    </row>
    <row r="208" spans="1:54">
      <c r="A208" s="5">
        <v>169</v>
      </c>
      <c r="B208" s="6" t="s">
        <v>366</v>
      </c>
      <c r="C208" s="6" t="s">
        <v>381</v>
      </c>
      <c r="D208" s="6" t="s">
        <v>382</v>
      </c>
      <c r="E208" s="15">
        <v>1.7479000000000001E-2</v>
      </c>
      <c r="F208" s="26">
        <v>5.0099000000000003E-3</v>
      </c>
      <c r="G208" s="15">
        <v>3.4984999999999999E-3</v>
      </c>
      <c r="H208" s="15">
        <v>2.7929999999999999E-3</v>
      </c>
      <c r="I208" s="15"/>
      <c r="J208" s="15"/>
      <c r="K208" s="15">
        <v>0.63524000000000003</v>
      </c>
      <c r="L208" s="15">
        <v>0.626</v>
      </c>
      <c r="M208" s="15"/>
      <c r="N208" s="15"/>
      <c r="O208" s="15">
        <v>0.63521000000000005</v>
      </c>
      <c r="P208" s="12">
        <v>0.91983999999999999</v>
      </c>
      <c r="S208" s="12">
        <v>0.10832</v>
      </c>
      <c r="T208" s="12">
        <v>0.10832</v>
      </c>
      <c r="U208" s="12"/>
      <c r="W208" s="12">
        <v>0.58679999999999999</v>
      </c>
      <c r="Y208" s="15">
        <v>1.6818000000000001E-4</v>
      </c>
      <c r="Z208" s="26">
        <v>9.5775000000000005E-4</v>
      </c>
      <c r="AA208" s="15">
        <v>0.50578999999999996</v>
      </c>
      <c r="AB208" s="15">
        <v>0.63139999999999996</v>
      </c>
      <c r="AC208" s="15"/>
      <c r="AE208" s="15"/>
      <c r="AF208" s="15">
        <v>9.2979E-4</v>
      </c>
      <c r="AG208" s="15">
        <v>1.0445000000000001E-3</v>
      </c>
      <c r="AH208" s="15">
        <v>0.10138</v>
      </c>
      <c r="AI208" s="15">
        <v>0.15703</v>
      </c>
      <c r="AJ208" s="15"/>
      <c r="AK208" s="15"/>
      <c r="AL208" s="15"/>
      <c r="AM208" s="15">
        <v>9.2979E-4</v>
      </c>
      <c r="AN208" s="15">
        <v>1.0445000000000001E-3</v>
      </c>
      <c r="AO208" s="15">
        <v>0.10138</v>
      </c>
      <c r="AP208" s="15">
        <v>0.10138</v>
      </c>
      <c r="AR208" s="15"/>
      <c r="AS208" s="15"/>
      <c r="AT208" s="15"/>
      <c r="AU208" s="15"/>
      <c r="AV208" s="15"/>
      <c r="AW208" s="15"/>
      <c r="AX208" s="15"/>
      <c r="AY208" s="15"/>
      <c r="AZ208" s="15"/>
      <c r="BA208" s="15"/>
      <c r="BB208" s="15"/>
    </row>
    <row r="209" spans="1:54">
      <c r="A209" s="7">
        <v>170</v>
      </c>
      <c r="B209" s="8" t="s">
        <v>366</v>
      </c>
      <c r="C209" s="8" t="s">
        <v>333</v>
      </c>
      <c r="D209" s="8" t="s">
        <v>383</v>
      </c>
      <c r="E209" s="15">
        <v>0.74802000000000002</v>
      </c>
      <c r="F209" s="26">
        <v>0.83172000000000001</v>
      </c>
      <c r="G209" s="15">
        <v>1.4567E-6</v>
      </c>
      <c r="H209" s="15">
        <v>2.0124999999999998E-6</v>
      </c>
      <c r="I209" s="15"/>
      <c r="J209" s="15"/>
      <c r="K209" s="15">
        <v>0.36579</v>
      </c>
      <c r="L209" s="15">
        <v>0.3669</v>
      </c>
      <c r="M209" s="15"/>
      <c r="N209" s="15"/>
      <c r="O209" s="15">
        <v>0.81123999999999996</v>
      </c>
      <c r="P209" s="12">
        <v>0.85353999999999997</v>
      </c>
      <c r="S209" s="12">
        <v>0.27424999999999999</v>
      </c>
      <c r="T209" s="12">
        <v>0.27424999999999999</v>
      </c>
      <c r="U209" s="12"/>
      <c r="W209" s="12">
        <v>0.78398000000000001</v>
      </c>
      <c r="Y209" s="15">
        <v>2.0473000000000002E-3</v>
      </c>
      <c r="Z209" s="26">
        <v>0.13389999999999999</v>
      </c>
      <c r="AA209" s="15">
        <v>0.52825</v>
      </c>
      <c r="AB209" s="15">
        <v>0.34420000000000001</v>
      </c>
      <c r="AC209" s="15"/>
      <c r="AE209" s="15"/>
      <c r="AF209" s="15">
        <v>0.13625999999999999</v>
      </c>
      <c r="AG209" s="15">
        <v>0.22727</v>
      </c>
      <c r="AH209" s="15">
        <v>5.1906000000000001E-4</v>
      </c>
      <c r="AI209" s="15">
        <v>1.3417999999999999E-2</v>
      </c>
      <c r="AJ209" s="15"/>
      <c r="AK209" s="15"/>
      <c r="AL209" s="15"/>
      <c r="AM209" s="15">
        <v>0.13625999999999999</v>
      </c>
      <c r="AN209" s="15">
        <v>0.22727</v>
      </c>
      <c r="AO209" s="15">
        <v>5.1906000000000001E-4</v>
      </c>
      <c r="AP209" s="15">
        <v>5.1906000000000001E-4</v>
      </c>
      <c r="AR209" s="15"/>
      <c r="AS209" s="15"/>
      <c r="AT209" s="15"/>
      <c r="AU209" s="15"/>
      <c r="AV209" s="15"/>
      <c r="AW209" s="15"/>
      <c r="AX209" s="15"/>
      <c r="AY209" s="15"/>
      <c r="AZ209" s="15"/>
      <c r="BA209" s="15"/>
      <c r="BB209" s="15"/>
    </row>
    <row r="210" spans="1:54">
      <c r="A210" s="5">
        <v>171</v>
      </c>
      <c r="B210" s="6" t="s">
        <v>366</v>
      </c>
      <c r="C210" s="6" t="s">
        <v>384</v>
      </c>
      <c r="D210" s="6" t="s">
        <v>385</v>
      </c>
      <c r="E210" s="15">
        <v>1.0149000000000001E-4</v>
      </c>
      <c r="F210" s="26">
        <v>1.9701000000000001E-4</v>
      </c>
      <c r="G210" s="15">
        <v>0.24496999999999999</v>
      </c>
      <c r="H210" s="15">
        <v>0.89780000000000004</v>
      </c>
      <c r="I210" s="15"/>
      <c r="J210" s="15"/>
      <c r="K210" s="15">
        <v>0.58213999999999999</v>
      </c>
      <c r="L210" s="15">
        <v>0.57591999999999999</v>
      </c>
      <c r="M210" s="15"/>
      <c r="N210" s="15"/>
      <c r="O210" s="15">
        <v>0.88712999999999997</v>
      </c>
      <c r="P210" s="12">
        <v>0.94928999999999997</v>
      </c>
      <c r="S210" s="12">
        <v>0.48601</v>
      </c>
      <c r="T210" s="12">
        <v>0.48601</v>
      </c>
      <c r="U210" s="12"/>
      <c r="W210" s="12">
        <v>0.83535999999999999</v>
      </c>
      <c r="Y210" s="15">
        <v>0.30437999999999998</v>
      </c>
      <c r="Z210" s="26">
        <v>5.3725999999999999E-3</v>
      </c>
      <c r="AA210" s="15">
        <v>4.2196999999999998E-2</v>
      </c>
      <c r="AB210" s="15">
        <v>0.15634999999999999</v>
      </c>
      <c r="AC210" s="15"/>
      <c r="AE210" s="15"/>
      <c r="AF210" s="15">
        <v>1.8925000000000001E-3</v>
      </c>
      <c r="AG210" s="15">
        <v>1.1479999999999999E-3</v>
      </c>
      <c r="AH210" s="15">
        <v>0.35298000000000002</v>
      </c>
      <c r="AI210" s="15">
        <v>0.70823000000000003</v>
      </c>
      <c r="AJ210" s="15"/>
      <c r="AK210" s="15"/>
      <c r="AL210" s="15"/>
      <c r="AM210" s="15">
        <v>1.8925000000000001E-3</v>
      </c>
      <c r="AN210" s="15">
        <v>1.1479999999999999E-3</v>
      </c>
      <c r="AO210" s="15">
        <v>0.35298000000000002</v>
      </c>
      <c r="AP210" s="15">
        <v>0.35298000000000002</v>
      </c>
      <c r="AR210" s="15"/>
      <c r="AS210" s="15"/>
      <c r="AT210" s="15"/>
      <c r="AU210" s="15"/>
      <c r="AV210" s="15"/>
      <c r="AW210" s="15"/>
      <c r="AX210" s="15"/>
      <c r="AY210" s="15"/>
      <c r="AZ210" s="15"/>
      <c r="BA210" s="15"/>
      <c r="BB210" s="15"/>
    </row>
    <row r="211" spans="1:54">
      <c r="A211" s="7">
        <v>172</v>
      </c>
      <c r="B211" s="8" t="s">
        <v>366</v>
      </c>
      <c r="C211" s="8" t="s">
        <v>386</v>
      </c>
      <c r="D211" s="8" t="s">
        <v>387</v>
      </c>
      <c r="E211" s="15">
        <v>5.0173000000000004E-4</v>
      </c>
      <c r="F211" s="26">
        <v>7.7636000000000003E-4</v>
      </c>
      <c r="G211" s="15">
        <v>2.7200999999999999E-5</v>
      </c>
      <c r="H211" s="15">
        <v>1.8699999999999999E-4</v>
      </c>
      <c r="I211" s="15"/>
      <c r="J211" s="15"/>
      <c r="K211" s="15">
        <v>0.36435000000000001</v>
      </c>
      <c r="L211" s="15">
        <v>0.37468000000000001</v>
      </c>
      <c r="M211" s="15"/>
      <c r="N211" s="15"/>
      <c r="O211" s="15">
        <v>0.62856999999999996</v>
      </c>
      <c r="P211" s="12">
        <v>0.85855000000000004</v>
      </c>
      <c r="S211" s="12">
        <v>0.42608000000000001</v>
      </c>
      <c r="T211" s="12">
        <v>0.42608000000000001</v>
      </c>
      <c r="U211" s="12"/>
      <c r="W211" s="12">
        <v>0.49497000000000002</v>
      </c>
      <c r="Y211" s="15">
        <v>1.2852E-5</v>
      </c>
      <c r="Z211" s="26">
        <v>1.283E-4</v>
      </c>
      <c r="AA211" s="15">
        <v>0.51890000000000003</v>
      </c>
      <c r="AB211" s="15">
        <v>0.82486000000000004</v>
      </c>
      <c r="AC211" s="15"/>
      <c r="AE211" s="15"/>
      <c r="AF211" s="15">
        <v>2.7504E-5</v>
      </c>
      <c r="AG211" s="15">
        <v>1.2490999999999999E-4</v>
      </c>
      <c r="AH211" s="15">
        <v>4.1215000000000002E-2</v>
      </c>
      <c r="AI211" s="15">
        <v>0.14469000000000001</v>
      </c>
      <c r="AJ211" s="15"/>
      <c r="AK211" s="15"/>
      <c r="AL211" s="15"/>
      <c r="AM211" s="15">
        <v>2.7504E-5</v>
      </c>
      <c r="AN211" s="15">
        <v>1.2490999999999999E-4</v>
      </c>
      <c r="AO211" s="15">
        <v>4.1215000000000002E-2</v>
      </c>
      <c r="AP211" s="15">
        <v>4.1215000000000002E-2</v>
      </c>
      <c r="AR211" s="15"/>
      <c r="AS211" s="15"/>
      <c r="AT211" s="15"/>
      <c r="AU211" s="15"/>
      <c r="AV211" s="15"/>
      <c r="AW211" s="15"/>
      <c r="AX211" s="15"/>
      <c r="AY211" s="15"/>
      <c r="AZ211" s="15"/>
      <c r="BA211" s="15"/>
      <c r="BB211" s="15"/>
    </row>
    <row r="212" spans="1:54">
      <c r="A212" s="5">
        <v>173</v>
      </c>
      <c r="B212" s="6" t="s">
        <v>366</v>
      </c>
      <c r="C212" s="6" t="s">
        <v>388</v>
      </c>
      <c r="D212" s="6" t="s">
        <v>389</v>
      </c>
      <c r="E212" s="15">
        <v>2.6046999999999998E-6</v>
      </c>
      <c r="F212" s="26">
        <v>3.9449000000000001E-6</v>
      </c>
      <c r="G212" s="15">
        <v>1.7919999999999999E-4</v>
      </c>
      <c r="H212" s="15">
        <v>1.1804000000000001E-3</v>
      </c>
      <c r="I212" s="15"/>
      <c r="J212" s="15"/>
      <c r="K212" s="15">
        <v>0.30379</v>
      </c>
      <c r="L212" s="15">
        <v>0.30497999999999997</v>
      </c>
      <c r="M212" s="15"/>
      <c r="N212" s="15"/>
      <c r="O212" s="15">
        <v>0.33196999999999999</v>
      </c>
      <c r="P212" s="12">
        <v>0.27661999999999998</v>
      </c>
      <c r="S212" s="12">
        <v>0.35893000000000003</v>
      </c>
      <c r="T212" s="12">
        <v>0.35893000000000003</v>
      </c>
      <c r="U212" s="12"/>
      <c r="W212" s="12">
        <v>0.15715999999999999</v>
      </c>
      <c r="Y212" s="15">
        <v>5.6480000000000001E-5</v>
      </c>
      <c r="Z212" s="26">
        <v>3.6436999999999999E-6</v>
      </c>
      <c r="AA212" s="15">
        <v>0.49181999999999998</v>
      </c>
      <c r="AB212" s="15">
        <v>0.81991000000000003</v>
      </c>
      <c r="AC212" s="15"/>
      <c r="AE212" s="15"/>
      <c r="AF212" s="15">
        <v>8.1681999999999995E-5</v>
      </c>
      <c r="AG212" s="15">
        <v>6.3330000000000005E-5</v>
      </c>
      <c r="AH212" s="15">
        <v>0.86443000000000003</v>
      </c>
      <c r="AI212" s="15">
        <v>0.24279000000000001</v>
      </c>
      <c r="AJ212" s="15"/>
      <c r="AK212" s="15"/>
      <c r="AL212" s="15"/>
      <c r="AM212" s="15">
        <v>8.1681999999999995E-5</v>
      </c>
      <c r="AN212" s="15">
        <v>6.3330000000000005E-5</v>
      </c>
      <c r="AO212" s="15">
        <v>0.86443000000000003</v>
      </c>
      <c r="AP212" s="15">
        <v>0.86443000000000003</v>
      </c>
      <c r="AR212" s="15"/>
      <c r="AS212" s="15"/>
      <c r="AT212" s="15"/>
      <c r="AU212" s="15"/>
      <c r="AV212" s="15"/>
      <c r="AW212" s="15"/>
      <c r="AX212" s="15"/>
      <c r="AY212" s="15"/>
      <c r="AZ212" s="15"/>
      <c r="BA212" s="15"/>
      <c r="BB212" s="15"/>
    </row>
    <row r="213" spans="1:54">
      <c r="A213" s="7">
        <v>174</v>
      </c>
      <c r="B213" s="8" t="s">
        <v>366</v>
      </c>
      <c r="C213" s="8" t="s">
        <v>390</v>
      </c>
      <c r="D213" s="8" t="s">
        <v>391</v>
      </c>
      <c r="E213" s="15">
        <v>1.8731999999999999E-6</v>
      </c>
      <c r="F213" s="26">
        <v>4.6925000000000004E-6</v>
      </c>
      <c r="G213" s="15">
        <v>2.2484999999999999E-4</v>
      </c>
      <c r="H213" s="15">
        <v>7.45E-4</v>
      </c>
      <c r="I213" s="15"/>
      <c r="J213" s="15"/>
      <c r="K213" s="15">
        <v>0.16436000000000001</v>
      </c>
      <c r="L213" s="15">
        <v>0.16406000000000001</v>
      </c>
      <c r="M213" s="15"/>
      <c r="N213" s="15"/>
      <c r="O213" s="15">
        <v>0.36762</v>
      </c>
      <c r="P213" s="12">
        <v>0.28147</v>
      </c>
      <c r="S213" s="12">
        <v>0.11575000000000001</v>
      </c>
      <c r="T213" s="12">
        <v>0.11575000000000001</v>
      </c>
      <c r="U213" s="12"/>
      <c r="W213" s="12">
        <v>0.27931</v>
      </c>
      <c r="Y213" s="15">
        <v>1.0874E-5</v>
      </c>
      <c r="Z213" s="26">
        <v>3.4064000000000001E-6</v>
      </c>
      <c r="AA213" s="15">
        <v>2.8259000000000001E-3</v>
      </c>
      <c r="AB213" s="15">
        <v>6.9404000000000004E-4</v>
      </c>
      <c r="AC213" s="15"/>
      <c r="AE213" s="15"/>
      <c r="AF213" s="15">
        <v>1.197E-4</v>
      </c>
      <c r="AG213" s="15">
        <v>4.2143E-5</v>
      </c>
      <c r="AH213" s="15">
        <v>0.95101999999999998</v>
      </c>
      <c r="AI213" s="15">
        <v>0.41003000000000001</v>
      </c>
      <c r="AJ213" s="15"/>
      <c r="AK213" s="15"/>
      <c r="AL213" s="15"/>
      <c r="AM213" s="15">
        <v>1.197E-4</v>
      </c>
      <c r="AN213" s="15">
        <v>4.2143E-5</v>
      </c>
      <c r="AO213" s="15">
        <v>0.95101999999999998</v>
      </c>
      <c r="AP213" s="15">
        <v>0.95101999999999998</v>
      </c>
      <c r="AR213" s="15"/>
      <c r="AS213" s="15"/>
      <c r="AT213" s="15"/>
      <c r="AU213" s="15"/>
      <c r="AV213" s="15"/>
      <c r="AW213" s="15"/>
      <c r="AX213" s="15"/>
      <c r="AY213" s="15"/>
      <c r="AZ213" s="15"/>
      <c r="BA213" s="15"/>
      <c r="BB213" s="15"/>
    </row>
    <row r="214" spans="1:54">
      <c r="A214" s="5">
        <v>175</v>
      </c>
      <c r="B214" s="6" t="s">
        <v>366</v>
      </c>
      <c r="C214" s="6" t="s">
        <v>343</v>
      </c>
      <c r="D214" s="6" t="s">
        <v>392</v>
      </c>
      <c r="E214" s="15">
        <v>8.5842000000000002E-2</v>
      </c>
      <c r="F214" s="26">
        <v>0.20694000000000001</v>
      </c>
      <c r="G214" s="15">
        <v>9.2945E-2</v>
      </c>
      <c r="H214" s="15">
        <v>0.27803</v>
      </c>
      <c r="I214" s="15"/>
      <c r="J214" s="15"/>
      <c r="K214" s="15">
        <v>0.52031000000000005</v>
      </c>
      <c r="L214" s="15">
        <v>0.52054</v>
      </c>
      <c r="M214" s="15"/>
      <c r="N214" s="15"/>
      <c r="O214" s="15">
        <v>0.95342000000000005</v>
      </c>
      <c r="P214" s="12">
        <v>0.87787000000000004</v>
      </c>
      <c r="S214" s="12">
        <v>0.72960999999999998</v>
      </c>
      <c r="T214" s="12">
        <v>0.72960999999999998</v>
      </c>
      <c r="U214" s="12"/>
      <c r="W214" s="12">
        <v>0.73885999999999996</v>
      </c>
      <c r="Y214" s="15">
        <v>1.2813E-2</v>
      </c>
      <c r="Z214" s="26">
        <v>5.2026999999999997E-2</v>
      </c>
      <c r="AA214" s="15">
        <v>4.9314999999999998E-2</v>
      </c>
      <c r="AB214" s="15">
        <v>0.15556</v>
      </c>
      <c r="AC214" s="15"/>
      <c r="AE214" s="15"/>
      <c r="AF214" s="15">
        <v>8.3907999999999996E-2</v>
      </c>
      <c r="AG214" s="15">
        <v>0.59923999999999999</v>
      </c>
      <c r="AH214" s="15">
        <v>0.21842</v>
      </c>
      <c r="AI214" s="15">
        <v>0.79627000000000003</v>
      </c>
      <c r="AJ214" s="15"/>
      <c r="AK214" s="15"/>
      <c r="AL214" s="15"/>
      <c r="AM214" s="15">
        <v>8.3907999999999996E-2</v>
      </c>
      <c r="AN214" s="15">
        <v>0.59923999999999999</v>
      </c>
      <c r="AO214" s="15">
        <v>0.21842</v>
      </c>
      <c r="AP214" s="15">
        <v>0.21842</v>
      </c>
      <c r="AR214" s="15"/>
      <c r="AS214" s="15"/>
      <c r="AT214" s="15"/>
      <c r="AU214" s="15"/>
      <c r="AV214" s="15"/>
      <c r="AW214" s="15"/>
      <c r="AX214" s="15"/>
      <c r="AY214" s="15"/>
      <c r="AZ214" s="15"/>
      <c r="BA214" s="15"/>
      <c r="BB214" s="15"/>
    </row>
    <row r="215" spans="1:54">
      <c r="A215" s="7">
        <v>176</v>
      </c>
      <c r="B215" s="8" t="s">
        <v>366</v>
      </c>
      <c r="C215" s="8" t="s">
        <v>393</v>
      </c>
      <c r="D215" s="8" t="s">
        <v>394</v>
      </c>
      <c r="E215" s="15">
        <v>1.0432E-6</v>
      </c>
      <c r="F215" s="26">
        <v>9.4836000000000001E-6</v>
      </c>
      <c r="G215" s="15">
        <v>5.8906999999999996E-3</v>
      </c>
      <c r="H215" s="15">
        <v>5.3673999999999996E-3</v>
      </c>
      <c r="I215" s="15"/>
      <c r="J215" s="15"/>
      <c r="K215" s="15">
        <v>0.28044999999999998</v>
      </c>
      <c r="L215" s="15">
        <v>0.28050999999999998</v>
      </c>
      <c r="M215" s="15"/>
      <c r="N215" s="15"/>
      <c r="O215" s="15">
        <v>0.53534000000000004</v>
      </c>
      <c r="P215" s="12">
        <v>0.31322</v>
      </c>
      <c r="S215" s="12">
        <v>9.6225000000000005E-2</v>
      </c>
      <c r="T215" s="12">
        <v>9.6225000000000005E-2</v>
      </c>
      <c r="U215" s="12"/>
      <c r="W215" s="12">
        <v>0.40248</v>
      </c>
      <c r="Y215" s="15">
        <v>3.1024E-5</v>
      </c>
      <c r="Z215" s="26">
        <v>4.2799000000000003E-6</v>
      </c>
      <c r="AA215" s="15">
        <v>1.4135E-2</v>
      </c>
      <c r="AB215" s="15">
        <v>8.9973999999999998E-2</v>
      </c>
      <c r="AC215" s="15"/>
      <c r="AE215" s="15"/>
      <c r="AF215" s="15">
        <v>4.0321999999999998E-4</v>
      </c>
      <c r="AG215" s="15">
        <v>4.9944000000000002E-5</v>
      </c>
      <c r="AH215" s="15">
        <v>0.68989999999999996</v>
      </c>
      <c r="AI215" s="15">
        <v>0.99709000000000003</v>
      </c>
      <c r="AJ215" s="15"/>
      <c r="AK215" s="15"/>
      <c r="AL215" s="15"/>
      <c r="AM215" s="15">
        <v>4.0321999999999998E-4</v>
      </c>
      <c r="AN215" s="15">
        <v>4.9944000000000002E-5</v>
      </c>
      <c r="AO215" s="15">
        <v>0.68989999999999996</v>
      </c>
      <c r="AP215" s="15">
        <v>0.68989999999999996</v>
      </c>
      <c r="AR215" s="15"/>
      <c r="AS215" s="15"/>
      <c r="AT215" s="15"/>
      <c r="AU215" s="15"/>
      <c r="AV215" s="15"/>
      <c r="AW215" s="15"/>
      <c r="AX215" s="15"/>
      <c r="AY215" s="15"/>
      <c r="AZ215" s="15"/>
      <c r="BA215" s="15"/>
      <c r="BB215" s="15"/>
    </row>
    <row r="216" spans="1:54">
      <c r="A216" s="5">
        <v>177</v>
      </c>
      <c r="B216" s="6" t="s">
        <v>366</v>
      </c>
      <c r="C216" s="6" t="s">
        <v>395</v>
      </c>
      <c r="D216" s="6" t="s">
        <v>396</v>
      </c>
      <c r="E216" s="15">
        <v>7.7552000000000003E-3</v>
      </c>
      <c r="F216" s="26">
        <v>3.8855999999999999E-3</v>
      </c>
      <c r="G216" s="15">
        <v>1.9785000000000001E-2</v>
      </c>
      <c r="H216" s="15">
        <v>9.0212999999999995E-3</v>
      </c>
      <c r="I216" s="15"/>
      <c r="J216" s="15"/>
      <c r="K216" s="15">
        <v>0.42686000000000002</v>
      </c>
      <c r="L216" s="15">
        <v>0.42703999999999998</v>
      </c>
      <c r="M216" s="15"/>
      <c r="N216" s="15"/>
      <c r="O216" s="15">
        <v>0.21842</v>
      </c>
      <c r="P216" s="12">
        <v>0.77373000000000003</v>
      </c>
      <c r="S216" s="12">
        <v>0.34232000000000001</v>
      </c>
      <c r="T216" s="12">
        <v>0.34232000000000001</v>
      </c>
      <c r="U216" s="12"/>
      <c r="W216" s="12">
        <v>0.68955</v>
      </c>
      <c r="Y216" s="15">
        <v>6.9544999999999997E-3</v>
      </c>
      <c r="Z216" s="26">
        <v>0.53124000000000005</v>
      </c>
      <c r="AA216" s="15">
        <v>0.2422</v>
      </c>
      <c r="AB216" s="15">
        <v>0.30864000000000003</v>
      </c>
      <c r="AC216" s="15"/>
      <c r="AE216" s="15"/>
      <c r="AF216" s="15">
        <v>6.9169999999999995E-2</v>
      </c>
      <c r="AG216" s="15">
        <v>0.77817999999999998</v>
      </c>
      <c r="AH216" s="15">
        <v>0.52378000000000002</v>
      </c>
      <c r="AI216" s="15">
        <v>0.73907999999999996</v>
      </c>
      <c r="AJ216" s="15"/>
      <c r="AK216" s="15"/>
      <c r="AL216" s="15"/>
      <c r="AM216" s="15">
        <v>6.9169999999999995E-2</v>
      </c>
      <c r="AN216" s="15">
        <v>0.77817999999999998</v>
      </c>
      <c r="AO216" s="15">
        <v>0.52378000000000002</v>
      </c>
      <c r="AP216" s="15">
        <v>0.52378000000000002</v>
      </c>
      <c r="AR216" s="15"/>
      <c r="AS216" s="15"/>
      <c r="AT216" s="15"/>
      <c r="AU216" s="15"/>
      <c r="AV216" s="15"/>
      <c r="AW216" s="15"/>
      <c r="AX216" s="15"/>
      <c r="AY216" s="15"/>
      <c r="AZ216" s="15"/>
      <c r="BA216" s="15"/>
      <c r="BB216" s="15"/>
    </row>
    <row r="217" spans="1:54">
      <c r="A217" s="7">
        <v>178</v>
      </c>
      <c r="B217" s="8" t="s">
        <v>397</v>
      </c>
      <c r="C217" s="8" t="s">
        <v>398</v>
      </c>
      <c r="D217" s="8" t="s">
        <v>399</v>
      </c>
      <c r="E217" s="15">
        <v>5.2164000000000002E-2</v>
      </c>
      <c r="F217" s="26">
        <v>1.1616E-3</v>
      </c>
      <c r="G217" s="15">
        <v>7.4416E-6</v>
      </c>
      <c r="H217" s="15">
        <v>3.2001000000000001E-6</v>
      </c>
      <c r="I217" s="15"/>
      <c r="J217" s="15"/>
      <c r="K217" s="15">
        <v>0.28454000000000002</v>
      </c>
      <c r="L217" s="15">
        <v>0.25763999999999998</v>
      </c>
      <c r="M217" s="15"/>
      <c r="N217" s="15"/>
      <c r="O217" s="15">
        <v>0.16045000000000001</v>
      </c>
      <c r="P217" s="12">
        <v>5.3228999999999999E-2</v>
      </c>
      <c r="S217" s="12">
        <v>0.41515999999999997</v>
      </c>
      <c r="T217" s="12">
        <v>0.41515999999999997</v>
      </c>
      <c r="U217" s="12"/>
      <c r="W217" s="12">
        <v>0.41336000000000001</v>
      </c>
      <c r="Y217" s="15">
        <v>3.3519000000000003E-7</v>
      </c>
      <c r="Z217" s="26">
        <v>1.7556E-6</v>
      </c>
      <c r="AA217" s="15">
        <v>0.12186</v>
      </c>
      <c r="AB217" s="15">
        <v>0.19431999999999999</v>
      </c>
      <c r="AC217" s="15"/>
      <c r="AE217" s="15"/>
      <c r="AF217" s="15">
        <v>8.1332000000000003E-6</v>
      </c>
      <c r="AG217" s="15">
        <v>1.6884999999999998E-5</v>
      </c>
      <c r="AH217" s="15">
        <v>3.4577999999999998E-2</v>
      </c>
      <c r="AI217" s="15">
        <v>6.7642999999999995E-2</v>
      </c>
      <c r="AJ217" s="15"/>
      <c r="AK217" s="15"/>
      <c r="AL217" s="15"/>
      <c r="AM217" s="15">
        <v>8.1332000000000003E-6</v>
      </c>
      <c r="AN217" s="15">
        <v>1.6884999999999998E-5</v>
      </c>
      <c r="AO217" s="15">
        <v>3.4577999999999998E-2</v>
      </c>
      <c r="AP217" s="15">
        <v>3.4577999999999998E-2</v>
      </c>
      <c r="AR217" s="15"/>
      <c r="AS217" s="15"/>
      <c r="AT217" s="15"/>
      <c r="AU217" s="15"/>
      <c r="AV217" s="15"/>
      <c r="AW217" s="15"/>
      <c r="AX217" s="15"/>
      <c r="AY217" s="15"/>
      <c r="AZ217" s="15"/>
      <c r="BA217" s="15"/>
      <c r="BB217" s="15"/>
    </row>
    <row r="218" spans="1:54">
      <c r="A218" s="5">
        <v>179</v>
      </c>
      <c r="B218" s="6" t="s">
        <v>397</v>
      </c>
      <c r="C218" s="6" t="s">
        <v>400</v>
      </c>
      <c r="D218" s="6" t="s">
        <v>401</v>
      </c>
      <c r="E218" s="15">
        <v>2.4374000000000002E-3</v>
      </c>
      <c r="F218" s="26">
        <v>2.3871000000000001E-3</v>
      </c>
      <c r="G218" s="15">
        <v>5.9870999999999998E-6</v>
      </c>
      <c r="H218" s="15">
        <v>7.5051000000000001E-7</v>
      </c>
      <c r="I218" s="15"/>
      <c r="J218" s="15"/>
      <c r="K218" s="15">
        <v>0.2833</v>
      </c>
      <c r="L218" s="15">
        <v>0.26240000000000002</v>
      </c>
      <c r="M218" s="15"/>
      <c r="N218" s="15"/>
      <c r="O218" s="15">
        <v>0.10528999999999999</v>
      </c>
      <c r="P218" s="12">
        <v>5.7667999999999997E-2</v>
      </c>
      <c r="S218" s="12">
        <v>0.79415999999999998</v>
      </c>
      <c r="T218" s="12">
        <v>0.79415999999999998</v>
      </c>
      <c r="U218" s="12"/>
      <c r="W218" s="12">
        <v>0.20305000000000001</v>
      </c>
      <c r="Y218" s="15">
        <v>2.5131E-5</v>
      </c>
      <c r="Z218" s="26">
        <v>3.0917999999999999E-4</v>
      </c>
      <c r="AA218" s="15">
        <v>6.9931999999999998E-3</v>
      </c>
      <c r="AB218" s="15">
        <v>4.0029999999999996E-3</v>
      </c>
      <c r="AC218" s="15"/>
      <c r="AE218" s="15"/>
      <c r="AF218" s="15">
        <v>1.9102999999999999E-4</v>
      </c>
      <c r="AG218" s="15">
        <v>3.4274000000000002E-4</v>
      </c>
      <c r="AH218" s="15">
        <v>3.1470000000000002E-5</v>
      </c>
      <c r="AI218" s="15">
        <v>1.3479E-2</v>
      </c>
      <c r="AJ218" s="15"/>
      <c r="AK218" s="15"/>
      <c r="AL218" s="15"/>
      <c r="AM218" s="15">
        <v>1.9102999999999999E-4</v>
      </c>
      <c r="AN218" s="15">
        <v>3.4274000000000002E-4</v>
      </c>
      <c r="AO218" s="15">
        <v>3.1470000000000002E-5</v>
      </c>
      <c r="AP218" s="15">
        <v>3.1470000000000002E-5</v>
      </c>
      <c r="AR218" s="15"/>
      <c r="AS218" s="15"/>
      <c r="AT218" s="15"/>
      <c r="AU218" s="15"/>
      <c r="AV218" s="15"/>
      <c r="AW218" s="15"/>
      <c r="AX218" s="15"/>
      <c r="AY218" s="15"/>
      <c r="AZ218" s="15"/>
      <c r="BA218" s="15"/>
      <c r="BB218" s="15"/>
    </row>
    <row r="219" spans="1:54">
      <c r="A219" s="7">
        <v>180</v>
      </c>
      <c r="B219" s="8" t="s">
        <v>397</v>
      </c>
      <c r="C219" s="8" t="s">
        <v>371</v>
      </c>
      <c r="D219" s="8" t="s">
        <v>402</v>
      </c>
      <c r="E219" s="15">
        <v>6.2680000000000001E-3</v>
      </c>
      <c r="F219" s="26">
        <v>8.8261999999999993E-2</v>
      </c>
      <c r="G219" s="15">
        <v>1.6558E-3</v>
      </c>
      <c r="H219" s="15">
        <v>1.4473999999999999E-3</v>
      </c>
      <c r="I219" s="15"/>
      <c r="J219" s="15"/>
      <c r="K219" s="15">
        <v>0.82428999999999997</v>
      </c>
      <c r="L219" s="15">
        <v>0.74711000000000005</v>
      </c>
      <c r="M219" s="15"/>
      <c r="N219" s="15"/>
      <c r="O219" s="15">
        <v>0.20804</v>
      </c>
      <c r="P219" s="12">
        <v>0.27514</v>
      </c>
      <c r="S219" s="12">
        <v>0.17069000000000001</v>
      </c>
      <c r="T219" s="12">
        <v>0.17069000000000001</v>
      </c>
      <c r="U219" s="12"/>
      <c r="W219" s="12">
        <v>0.22173000000000001</v>
      </c>
      <c r="Y219" s="15">
        <v>0.24679000000000001</v>
      </c>
      <c r="Z219" s="26">
        <v>0.65090000000000003</v>
      </c>
      <c r="AA219" s="15">
        <v>0.2026</v>
      </c>
      <c r="AB219" s="15">
        <v>0.95913000000000004</v>
      </c>
      <c r="AC219" s="15"/>
      <c r="AE219" s="15"/>
      <c r="AF219" s="15">
        <v>7.6378000000000001E-3</v>
      </c>
      <c r="AG219" s="15">
        <v>1.0407E-2</v>
      </c>
      <c r="AH219" s="15">
        <v>0.31807999999999997</v>
      </c>
      <c r="AI219" s="15">
        <v>0.63434999999999997</v>
      </c>
      <c r="AJ219" s="15"/>
      <c r="AK219" s="15"/>
      <c r="AL219" s="15"/>
      <c r="AM219" s="15">
        <v>7.6378000000000001E-3</v>
      </c>
      <c r="AN219" s="15">
        <v>1.0407E-2</v>
      </c>
      <c r="AO219" s="15">
        <v>0.31807999999999997</v>
      </c>
      <c r="AP219" s="15">
        <v>0.31807999999999997</v>
      </c>
      <c r="AR219" s="15"/>
      <c r="AS219" s="15"/>
      <c r="AT219" s="15"/>
      <c r="AU219" s="15"/>
      <c r="AV219" s="15"/>
      <c r="AW219" s="15"/>
      <c r="AX219" s="15"/>
      <c r="AY219" s="15"/>
      <c r="AZ219" s="15"/>
      <c r="BA219" s="15"/>
      <c r="BB219" s="15"/>
    </row>
    <row r="220" spans="1:54">
      <c r="A220" s="5">
        <v>181</v>
      </c>
      <c r="B220" s="6" t="s">
        <v>397</v>
      </c>
      <c r="C220" s="6" t="s">
        <v>373</v>
      </c>
      <c r="D220" s="6" t="s">
        <v>403</v>
      </c>
      <c r="E220" s="15">
        <v>0.31840000000000002</v>
      </c>
      <c r="F220" s="26">
        <v>7.5891E-2</v>
      </c>
      <c r="G220" s="15">
        <v>0.32078000000000001</v>
      </c>
      <c r="H220" s="15">
        <v>0.17598</v>
      </c>
      <c r="I220" s="15"/>
      <c r="J220" s="15"/>
      <c r="K220" s="15">
        <v>0.15178</v>
      </c>
      <c r="L220" s="15">
        <v>0.15176000000000001</v>
      </c>
      <c r="M220" s="15"/>
      <c r="N220" s="15"/>
      <c r="O220" s="15">
        <v>0.66742000000000001</v>
      </c>
      <c r="P220" s="12">
        <v>0.70625000000000004</v>
      </c>
      <c r="S220" s="12">
        <v>0.59331</v>
      </c>
      <c r="T220" s="12">
        <v>0.59331</v>
      </c>
      <c r="U220" s="12"/>
      <c r="W220" s="12">
        <v>0.60748000000000002</v>
      </c>
      <c r="Y220" s="15">
        <v>6.0908999999999998E-2</v>
      </c>
      <c r="Z220" s="26">
        <v>3.1043999999999999E-2</v>
      </c>
      <c r="AA220" s="15">
        <v>6.3200000000000006E-2</v>
      </c>
      <c r="AB220" s="15">
        <v>0.20130999999999999</v>
      </c>
      <c r="AC220" s="15"/>
      <c r="AE220" s="15"/>
      <c r="AF220" s="15">
        <v>2.4825E-2</v>
      </c>
      <c r="AG220" s="15">
        <v>2.7408999999999999E-2</v>
      </c>
      <c r="AH220" s="15">
        <v>0.56971000000000005</v>
      </c>
      <c r="AI220" s="15">
        <v>0.70984000000000003</v>
      </c>
      <c r="AJ220" s="15"/>
      <c r="AK220" s="15"/>
      <c r="AL220" s="15"/>
      <c r="AM220" s="15">
        <v>2.4825E-2</v>
      </c>
      <c r="AN220" s="15">
        <v>2.7408999999999999E-2</v>
      </c>
      <c r="AO220" s="15">
        <v>0.56971000000000005</v>
      </c>
      <c r="AP220" s="15">
        <v>0.56971000000000005</v>
      </c>
      <c r="AR220" s="15"/>
      <c r="AS220" s="15"/>
      <c r="AT220" s="15"/>
      <c r="AU220" s="15"/>
      <c r="AV220" s="15"/>
      <c r="AW220" s="15"/>
      <c r="AX220" s="15"/>
      <c r="AY220" s="15"/>
      <c r="AZ220" s="15"/>
      <c r="BA220" s="15"/>
      <c r="BB220" s="15"/>
    </row>
    <row r="221" spans="1:54">
      <c r="A221" s="7">
        <v>182</v>
      </c>
      <c r="B221" s="8" t="s">
        <v>397</v>
      </c>
      <c r="C221" s="8" t="s">
        <v>404</v>
      </c>
      <c r="D221" s="8" t="s">
        <v>405</v>
      </c>
      <c r="E221" s="15">
        <v>4.1203999999999998E-3</v>
      </c>
      <c r="F221" s="26">
        <v>0.1241</v>
      </c>
      <c r="G221" s="15">
        <v>3.6055000000000001E-4</v>
      </c>
      <c r="H221" s="15">
        <v>6.3929999999999998E-4</v>
      </c>
      <c r="I221" s="15"/>
      <c r="J221" s="15"/>
      <c r="K221" s="15">
        <v>0.42735000000000001</v>
      </c>
      <c r="L221" s="15">
        <v>0.42695</v>
      </c>
      <c r="M221" s="15"/>
      <c r="N221" s="15"/>
      <c r="O221" s="15">
        <v>0.16508999999999999</v>
      </c>
      <c r="P221" s="12">
        <v>0.19011</v>
      </c>
      <c r="S221" s="12">
        <v>0.14212</v>
      </c>
      <c r="T221" s="12">
        <v>0.14212</v>
      </c>
      <c r="U221" s="12"/>
      <c r="W221" s="12">
        <v>0.20154</v>
      </c>
      <c r="Y221" s="15">
        <v>0.25416</v>
      </c>
      <c r="Z221" s="26">
        <v>0.64468000000000003</v>
      </c>
      <c r="AA221" s="15">
        <v>0.20505999999999999</v>
      </c>
      <c r="AB221" s="15">
        <v>0.95821999999999996</v>
      </c>
      <c r="AC221" s="15"/>
      <c r="AE221" s="15"/>
      <c r="AF221" s="15">
        <v>6.1111999999999998E-3</v>
      </c>
      <c r="AG221" s="15">
        <v>1.095E-2</v>
      </c>
      <c r="AH221" s="15">
        <v>0.19484000000000001</v>
      </c>
      <c r="AI221" s="15">
        <v>0.47205999999999998</v>
      </c>
      <c r="AJ221" s="15"/>
      <c r="AK221" s="15"/>
      <c r="AL221" s="15"/>
      <c r="AM221" s="15">
        <v>6.1111999999999998E-3</v>
      </c>
      <c r="AN221" s="15">
        <v>1.095E-2</v>
      </c>
      <c r="AO221" s="15">
        <v>0.19484000000000001</v>
      </c>
      <c r="AP221" s="15">
        <v>0.19484000000000001</v>
      </c>
      <c r="AR221" s="15"/>
      <c r="AS221" s="15"/>
      <c r="AT221" s="15"/>
      <c r="AU221" s="15"/>
      <c r="AV221" s="15"/>
      <c r="AW221" s="15"/>
      <c r="AX221" s="15"/>
      <c r="AY221" s="15"/>
      <c r="AZ221" s="15"/>
      <c r="BA221" s="15"/>
      <c r="BB221" s="15"/>
    </row>
    <row r="222" spans="1:54">
      <c r="A222" s="5">
        <v>183</v>
      </c>
      <c r="B222" s="6" t="s">
        <v>397</v>
      </c>
      <c r="C222" s="6" t="s">
        <v>406</v>
      </c>
      <c r="D222" s="6" t="s">
        <v>407</v>
      </c>
      <c r="E222" s="15">
        <v>0.93250999999999995</v>
      </c>
      <c r="F222" s="26">
        <v>0.21131</v>
      </c>
      <c r="G222" s="15">
        <v>0.20680999999999999</v>
      </c>
      <c r="H222" s="15">
        <v>0.73824999999999996</v>
      </c>
      <c r="I222" s="15"/>
      <c r="J222" s="15"/>
      <c r="K222" s="15">
        <v>0.69948999999999995</v>
      </c>
      <c r="L222" s="15">
        <v>0.59153999999999995</v>
      </c>
      <c r="M222" s="15"/>
      <c r="N222" s="15"/>
      <c r="O222" s="15">
        <v>0.24173</v>
      </c>
      <c r="P222" s="12">
        <v>0.16008</v>
      </c>
      <c r="S222" s="12">
        <v>0.54108999999999996</v>
      </c>
      <c r="T222" s="12">
        <v>0.54108999999999996</v>
      </c>
      <c r="U222" s="12"/>
      <c r="W222" s="12">
        <v>0.40072999999999998</v>
      </c>
      <c r="Y222" s="15">
        <v>4.1485000000000003E-3</v>
      </c>
      <c r="Z222" s="26">
        <v>5.4148E-3</v>
      </c>
      <c r="AA222" s="15">
        <v>0.11318</v>
      </c>
      <c r="AB222" s="15">
        <v>5.7889999999999997E-2</v>
      </c>
      <c r="AC222" s="15"/>
      <c r="AE222" s="15"/>
      <c r="AF222" s="15">
        <v>8.8164999999999997E-3</v>
      </c>
      <c r="AG222" s="15">
        <v>2.1364000000000001E-3</v>
      </c>
      <c r="AH222" s="15">
        <v>3.1588999999999999E-2</v>
      </c>
      <c r="AI222" s="15">
        <v>9.4309000000000004E-2</v>
      </c>
      <c r="AJ222" s="15"/>
      <c r="AK222" s="15"/>
      <c r="AL222" s="15"/>
      <c r="AM222" s="15">
        <v>8.8164999999999997E-3</v>
      </c>
      <c r="AN222" s="15">
        <v>2.1364000000000001E-3</v>
      </c>
      <c r="AO222" s="15">
        <v>3.1588999999999999E-2</v>
      </c>
      <c r="AP222" s="15">
        <v>3.1588999999999999E-2</v>
      </c>
      <c r="AR222" s="15"/>
      <c r="AS222" s="15"/>
      <c r="AT222" s="15"/>
      <c r="AU222" s="15"/>
      <c r="AV222" s="15"/>
      <c r="AW222" s="15"/>
      <c r="AX222" s="15"/>
      <c r="AY222" s="15"/>
      <c r="AZ222" s="15"/>
      <c r="BA222" s="15"/>
      <c r="BB222" s="15"/>
    </row>
    <row r="223" spans="1:54">
      <c r="A223" s="7">
        <v>184</v>
      </c>
      <c r="B223" s="8" t="s">
        <v>397</v>
      </c>
      <c r="C223" s="8" t="s">
        <v>408</v>
      </c>
      <c r="D223" s="8" t="s">
        <v>409</v>
      </c>
      <c r="E223" s="15">
        <v>0.75814999999999999</v>
      </c>
      <c r="F223" s="26">
        <v>0.34858</v>
      </c>
      <c r="G223" s="15">
        <v>0.13819000000000001</v>
      </c>
      <c r="H223" s="15">
        <v>0.51737</v>
      </c>
      <c r="I223" s="15"/>
      <c r="J223" s="15"/>
      <c r="K223" s="15">
        <v>0.29532999999999998</v>
      </c>
      <c r="L223" s="15">
        <v>0.29519000000000001</v>
      </c>
      <c r="M223" s="15"/>
      <c r="N223" s="15"/>
      <c r="O223" s="15">
        <v>0.72016000000000002</v>
      </c>
      <c r="P223" s="12">
        <v>0.76863999999999999</v>
      </c>
      <c r="S223" s="12">
        <v>0.82233999999999996</v>
      </c>
      <c r="T223" s="12">
        <v>0.82233999999999996</v>
      </c>
      <c r="U223" s="12"/>
      <c r="W223" s="12">
        <v>0.95016</v>
      </c>
      <c r="Y223" s="15">
        <v>0.20243</v>
      </c>
      <c r="Z223" s="26">
        <v>0.94135999999999997</v>
      </c>
      <c r="AA223" s="15">
        <v>4.3485000000000003E-2</v>
      </c>
      <c r="AB223" s="15">
        <v>9.7354999999999997E-2</v>
      </c>
      <c r="AC223" s="15"/>
      <c r="AE223" s="15"/>
      <c r="AF223" s="15">
        <v>0.49803999999999998</v>
      </c>
      <c r="AG223" s="15">
        <v>0.90242999999999995</v>
      </c>
      <c r="AH223" s="15">
        <v>2.8965000000000002E-3</v>
      </c>
      <c r="AI223" s="15">
        <v>4.1936000000000001E-2</v>
      </c>
      <c r="AJ223" s="15"/>
      <c r="AK223" s="15"/>
      <c r="AL223" s="15"/>
      <c r="AM223" s="15">
        <v>0.49803999999999998</v>
      </c>
      <c r="AN223" s="15">
        <v>0.90242999999999995</v>
      </c>
      <c r="AO223" s="15">
        <v>2.8965000000000002E-3</v>
      </c>
      <c r="AP223" s="15">
        <v>2.8965000000000002E-3</v>
      </c>
      <c r="AR223" s="15"/>
      <c r="AS223" s="15"/>
      <c r="AT223" s="15"/>
      <c r="AU223" s="15"/>
      <c r="AV223" s="15"/>
      <c r="AW223" s="15"/>
      <c r="AX223" s="15"/>
      <c r="AY223" s="15"/>
      <c r="AZ223" s="15"/>
      <c r="BA223" s="15"/>
      <c r="BB223" s="15"/>
    </row>
    <row r="224" spans="1:54">
      <c r="A224" s="5">
        <v>185</v>
      </c>
      <c r="B224" s="6" t="s">
        <v>397</v>
      </c>
      <c r="C224" s="6" t="s">
        <v>410</v>
      </c>
      <c r="D224" s="6" t="s">
        <v>411</v>
      </c>
      <c r="E224" s="15">
        <v>0.51622999999999997</v>
      </c>
      <c r="F224" s="26">
        <v>0.95415000000000005</v>
      </c>
      <c r="G224" s="15">
        <v>4.5798999999999999E-2</v>
      </c>
      <c r="H224" s="15">
        <v>9.2092000000000007E-3</v>
      </c>
      <c r="I224" s="15"/>
      <c r="J224" s="15"/>
      <c r="K224" s="15">
        <v>0.22101000000000001</v>
      </c>
      <c r="L224" s="15">
        <v>0.22126000000000001</v>
      </c>
      <c r="M224" s="15"/>
      <c r="N224" s="15"/>
      <c r="O224" s="15">
        <v>0.20294000000000001</v>
      </c>
      <c r="P224" s="12">
        <v>0.15701000000000001</v>
      </c>
      <c r="S224" s="12">
        <v>0.89970000000000006</v>
      </c>
      <c r="T224" s="12">
        <v>0.89970000000000006</v>
      </c>
      <c r="U224" s="12"/>
      <c r="W224" s="12">
        <v>0.97972000000000004</v>
      </c>
      <c r="Y224" s="15">
        <v>0.77009000000000005</v>
      </c>
      <c r="Z224" s="26">
        <v>0.68074000000000001</v>
      </c>
      <c r="AA224" s="15">
        <v>0.51529999999999998</v>
      </c>
      <c r="AB224" s="15">
        <v>9.4135999999999997E-2</v>
      </c>
      <c r="AC224" s="15"/>
      <c r="AE224" s="15"/>
      <c r="AF224" s="15">
        <v>0.72912999999999994</v>
      </c>
      <c r="AG224" s="15">
        <v>0.74897000000000002</v>
      </c>
      <c r="AH224" s="15">
        <v>1.6874E-2</v>
      </c>
      <c r="AI224" s="15">
        <v>0.18068000000000001</v>
      </c>
      <c r="AJ224" s="15"/>
      <c r="AK224" s="15"/>
      <c r="AL224" s="15"/>
      <c r="AM224" s="15">
        <v>0.72912999999999994</v>
      </c>
      <c r="AN224" s="15">
        <v>0.74897000000000002</v>
      </c>
      <c r="AO224" s="15">
        <v>1.6874E-2</v>
      </c>
      <c r="AP224" s="15">
        <v>1.6874E-2</v>
      </c>
      <c r="AR224" s="15"/>
      <c r="AS224" s="15"/>
      <c r="AT224" s="15"/>
      <c r="AU224" s="15"/>
      <c r="AV224" s="15"/>
      <c r="AW224" s="15"/>
      <c r="AX224" s="15"/>
      <c r="AY224" s="15"/>
      <c r="AZ224" s="15"/>
      <c r="BA224" s="15"/>
      <c r="BB224" s="15"/>
    </row>
    <row r="225" spans="1:54">
      <c r="A225" s="7">
        <v>186</v>
      </c>
      <c r="B225" s="8" t="s">
        <v>397</v>
      </c>
      <c r="C225" s="8" t="s">
        <v>333</v>
      </c>
      <c r="D225" s="8" t="s">
        <v>412</v>
      </c>
      <c r="E225" s="15">
        <v>0.74802000000000002</v>
      </c>
      <c r="F225" s="26">
        <v>0.83172000000000001</v>
      </c>
      <c r="G225" s="15">
        <v>1.4567E-6</v>
      </c>
      <c r="H225" s="15">
        <v>2.0124999999999998E-6</v>
      </c>
      <c r="I225" s="15"/>
      <c r="J225" s="15"/>
      <c r="K225" s="15">
        <v>0.33907999999999999</v>
      </c>
      <c r="L225" s="15">
        <v>0.33550999999999997</v>
      </c>
      <c r="M225" s="15"/>
      <c r="N225" s="15"/>
      <c r="O225" s="15">
        <v>0.81123999999999996</v>
      </c>
      <c r="P225" s="12">
        <v>0.85353999999999997</v>
      </c>
      <c r="S225" s="12">
        <v>0.27424999999999999</v>
      </c>
      <c r="T225" s="12">
        <v>0.27424999999999999</v>
      </c>
      <c r="U225" s="12"/>
      <c r="W225" s="12">
        <v>0.78398000000000001</v>
      </c>
      <c r="Y225" s="15">
        <v>2.0473000000000002E-3</v>
      </c>
      <c r="Z225" s="26">
        <v>0.13389999999999999</v>
      </c>
      <c r="AA225" s="15">
        <v>0.52825</v>
      </c>
      <c r="AB225" s="15">
        <v>0.34420000000000001</v>
      </c>
      <c r="AC225" s="15"/>
      <c r="AE225" s="15"/>
      <c r="AF225" s="15">
        <v>0.13625999999999999</v>
      </c>
      <c r="AG225" s="15">
        <v>0.22727</v>
      </c>
      <c r="AH225" s="15">
        <v>5.1906000000000001E-4</v>
      </c>
      <c r="AI225" s="15">
        <v>1.3417999999999999E-2</v>
      </c>
      <c r="AJ225" s="15"/>
      <c r="AK225" s="15"/>
      <c r="AL225" s="15"/>
      <c r="AM225" s="15">
        <v>0.13625999999999999</v>
      </c>
      <c r="AN225" s="15">
        <v>0.22727</v>
      </c>
      <c r="AO225" s="15">
        <v>5.1906000000000001E-4</v>
      </c>
      <c r="AP225" s="15">
        <v>5.1906000000000001E-4</v>
      </c>
      <c r="AR225" s="15"/>
      <c r="AS225" s="15"/>
      <c r="AT225" s="15"/>
      <c r="AU225" s="15"/>
      <c r="AV225" s="15"/>
      <c r="AW225" s="15"/>
      <c r="AX225" s="15"/>
      <c r="AY225" s="15"/>
      <c r="AZ225" s="15"/>
      <c r="BA225" s="15"/>
      <c r="BB225" s="15"/>
    </row>
    <row r="226" spans="1:54">
      <c r="A226" s="5">
        <v>187</v>
      </c>
      <c r="B226" s="6" t="s">
        <v>397</v>
      </c>
      <c r="C226" s="6" t="s">
        <v>335</v>
      </c>
      <c r="D226" s="6" t="s">
        <v>413</v>
      </c>
      <c r="E226" s="15">
        <v>1.0149000000000001E-4</v>
      </c>
      <c r="F226" s="26">
        <v>1.9701000000000001E-4</v>
      </c>
      <c r="G226" s="15">
        <v>0.24496999999999999</v>
      </c>
      <c r="H226" s="15">
        <v>0.89780000000000004</v>
      </c>
      <c r="I226" s="15"/>
      <c r="J226" s="15"/>
      <c r="K226" s="15">
        <v>0.15178</v>
      </c>
      <c r="L226" s="15">
        <v>0.15176000000000001</v>
      </c>
      <c r="M226" s="15"/>
      <c r="N226" s="15"/>
      <c r="O226" s="15">
        <v>0.88712999999999997</v>
      </c>
      <c r="P226" s="12">
        <v>0.94928999999999997</v>
      </c>
      <c r="S226" s="12">
        <v>0.48601</v>
      </c>
      <c r="T226" s="12">
        <v>0.48601</v>
      </c>
      <c r="U226" s="12"/>
      <c r="W226" s="12">
        <v>0.83535999999999999</v>
      </c>
      <c r="Y226" s="15">
        <v>0.30437999999999998</v>
      </c>
      <c r="Z226" s="26">
        <v>5.3725999999999999E-3</v>
      </c>
      <c r="AA226" s="15">
        <v>4.2196999999999998E-2</v>
      </c>
      <c r="AB226" s="15">
        <v>0.15634999999999999</v>
      </c>
      <c r="AC226" s="15"/>
      <c r="AE226" s="15"/>
      <c r="AF226" s="15">
        <v>1.8925000000000001E-3</v>
      </c>
      <c r="AG226" s="15">
        <v>1.1479999999999999E-3</v>
      </c>
      <c r="AH226" s="15">
        <v>0.35298000000000002</v>
      </c>
      <c r="AI226" s="15">
        <v>0.70823000000000003</v>
      </c>
      <c r="AJ226" s="15"/>
      <c r="AK226" s="15"/>
      <c r="AL226" s="15"/>
      <c r="AM226" s="15">
        <v>1.8925000000000001E-3</v>
      </c>
      <c r="AN226" s="15">
        <v>1.1479999999999999E-3</v>
      </c>
      <c r="AO226" s="15">
        <v>0.35298000000000002</v>
      </c>
      <c r="AP226" s="15">
        <v>0.35298000000000002</v>
      </c>
      <c r="AR226" s="15"/>
      <c r="AS226" s="15"/>
      <c r="AT226" s="15"/>
      <c r="AU226" s="15"/>
      <c r="AV226" s="15"/>
      <c r="AW226" s="15"/>
      <c r="AX226" s="15"/>
      <c r="AY226" s="15"/>
      <c r="AZ226" s="15"/>
      <c r="BA226" s="15"/>
      <c r="BB226" s="15"/>
    </row>
    <row r="227" spans="1:54">
      <c r="A227" s="7">
        <v>188</v>
      </c>
      <c r="B227" s="8" t="s">
        <v>397</v>
      </c>
      <c r="C227" s="8" t="s">
        <v>414</v>
      </c>
      <c r="D227" s="8" t="s">
        <v>415</v>
      </c>
      <c r="E227" s="15">
        <v>2.6516999999999999E-2</v>
      </c>
      <c r="F227" s="26">
        <v>3.2086999999999997E-2</v>
      </c>
      <c r="G227" s="15">
        <v>9.3102000000000004E-2</v>
      </c>
      <c r="H227" s="15">
        <v>0.29185</v>
      </c>
      <c r="I227" s="15"/>
      <c r="J227" s="15"/>
      <c r="K227" s="15">
        <v>0.53815999999999997</v>
      </c>
      <c r="L227" s="15">
        <v>0.53752999999999995</v>
      </c>
      <c r="M227" s="15"/>
      <c r="N227" s="15"/>
      <c r="O227" s="15">
        <v>0.16714000000000001</v>
      </c>
      <c r="P227" s="12">
        <v>0.27909</v>
      </c>
      <c r="S227" s="12">
        <v>0.35477999999999998</v>
      </c>
      <c r="T227" s="12">
        <v>0.35477999999999998</v>
      </c>
      <c r="U227" s="12"/>
      <c r="W227" s="12">
        <v>0.24922</v>
      </c>
      <c r="Y227" s="15">
        <v>6.7389000000000004E-2</v>
      </c>
      <c r="Z227" s="26">
        <v>4.5356E-2</v>
      </c>
      <c r="AA227" s="15">
        <v>0.93359000000000003</v>
      </c>
      <c r="AB227" s="15">
        <v>0.35493999999999998</v>
      </c>
      <c r="AC227" s="15"/>
      <c r="AE227" s="15"/>
      <c r="AF227" s="15">
        <v>2.2367999999999999E-2</v>
      </c>
      <c r="AG227" s="15">
        <v>2.7979E-2</v>
      </c>
      <c r="AH227" s="15">
        <v>0.65776000000000001</v>
      </c>
      <c r="AI227" s="15">
        <v>0.87119000000000002</v>
      </c>
      <c r="AJ227" s="15"/>
      <c r="AK227" s="15"/>
      <c r="AL227" s="15"/>
      <c r="AM227" s="15">
        <v>2.2367999999999999E-2</v>
      </c>
      <c r="AN227" s="15">
        <v>2.7979E-2</v>
      </c>
      <c r="AO227" s="15">
        <v>0.65776000000000001</v>
      </c>
      <c r="AP227" s="15">
        <v>0.65776000000000001</v>
      </c>
      <c r="AR227" s="15"/>
      <c r="AS227" s="15"/>
      <c r="AT227" s="15"/>
      <c r="AU227" s="15"/>
      <c r="AV227" s="15"/>
      <c r="AW227" s="15"/>
      <c r="AX227" s="15"/>
      <c r="AY227" s="15"/>
      <c r="AZ227" s="15"/>
      <c r="BA227" s="15"/>
      <c r="BB227" s="15"/>
    </row>
    <row r="228" spans="1:54">
      <c r="A228" s="5">
        <v>189</v>
      </c>
      <c r="B228" s="6" t="s">
        <v>397</v>
      </c>
      <c r="C228" s="6" t="s">
        <v>416</v>
      </c>
      <c r="D228" s="6" t="s">
        <v>417</v>
      </c>
      <c r="E228" s="15">
        <v>9.0362000000000005E-4</v>
      </c>
      <c r="F228" s="26">
        <v>9.0499999999999999E-4</v>
      </c>
      <c r="G228" s="15">
        <v>6.6283999999999999E-6</v>
      </c>
      <c r="H228" s="15">
        <v>2.4731999999999999E-6</v>
      </c>
      <c r="I228" s="15"/>
      <c r="J228" s="15"/>
      <c r="K228" s="15">
        <v>0.80035000000000001</v>
      </c>
      <c r="L228" s="15">
        <v>0.79095000000000004</v>
      </c>
      <c r="M228" s="15"/>
      <c r="N228" s="15"/>
      <c r="O228" s="15">
        <v>0.10731</v>
      </c>
      <c r="P228" s="12">
        <v>4.4997000000000002E-2</v>
      </c>
      <c r="S228" s="12">
        <v>0.37136000000000002</v>
      </c>
      <c r="T228" s="12">
        <v>0.37136000000000002</v>
      </c>
      <c r="U228" s="12"/>
      <c r="W228" s="12">
        <v>0.2913</v>
      </c>
      <c r="Y228" s="15">
        <v>2.8158000000000001E-7</v>
      </c>
      <c r="Z228" s="26">
        <v>3.1288000000000003E-5</v>
      </c>
      <c r="AA228" s="15">
        <v>0.10042</v>
      </c>
      <c r="AB228" s="15">
        <v>0.26035999999999998</v>
      </c>
      <c r="AC228" s="15"/>
      <c r="AE228" s="15"/>
      <c r="AF228" s="15">
        <v>6.4744999999999996E-6</v>
      </c>
      <c r="AG228" s="15">
        <v>4.8838999999999998E-5</v>
      </c>
      <c r="AH228" s="15">
        <v>2.0322E-2</v>
      </c>
      <c r="AI228" s="15">
        <v>8.1895999999999997E-2</v>
      </c>
      <c r="AJ228" s="15"/>
      <c r="AK228" s="15"/>
      <c r="AL228" s="15"/>
      <c r="AM228" s="15">
        <v>6.4744999999999996E-6</v>
      </c>
      <c r="AN228" s="15">
        <v>4.8838999999999998E-5</v>
      </c>
      <c r="AO228" s="15">
        <v>2.0322E-2</v>
      </c>
      <c r="AP228" s="15">
        <v>2.0322E-2</v>
      </c>
      <c r="AR228" s="15"/>
      <c r="AS228" s="15"/>
      <c r="AT228" s="15"/>
      <c r="AU228" s="15"/>
      <c r="AV228" s="15"/>
      <c r="AW228" s="15"/>
      <c r="AX228" s="15"/>
      <c r="AY228" s="15"/>
      <c r="AZ228" s="15"/>
      <c r="BA228" s="15"/>
      <c r="BB228" s="15"/>
    </row>
    <row r="229" spans="1:54">
      <c r="A229" s="7">
        <v>190</v>
      </c>
      <c r="B229" s="8" t="s">
        <v>397</v>
      </c>
      <c r="C229" s="8" t="s">
        <v>390</v>
      </c>
      <c r="D229" s="8" t="s">
        <v>418</v>
      </c>
      <c r="E229" s="15">
        <v>1.8731999999999999E-6</v>
      </c>
      <c r="F229" s="26">
        <v>4.6925000000000004E-6</v>
      </c>
      <c r="G229" s="15">
        <v>2.2484999999999999E-4</v>
      </c>
      <c r="H229" s="15">
        <v>7.45E-4</v>
      </c>
      <c r="I229" s="15"/>
      <c r="J229" s="15"/>
      <c r="K229" s="15">
        <v>0.69327000000000005</v>
      </c>
      <c r="L229" s="15">
        <v>0.66737999999999997</v>
      </c>
      <c r="M229" s="15"/>
      <c r="N229" s="15"/>
      <c r="O229" s="15">
        <v>0.36762</v>
      </c>
      <c r="P229" s="12">
        <v>0.28147</v>
      </c>
      <c r="S229" s="12">
        <v>0.11575000000000001</v>
      </c>
      <c r="T229" s="12">
        <v>0.11575000000000001</v>
      </c>
      <c r="U229" s="12"/>
      <c r="W229" s="12">
        <v>0.27931</v>
      </c>
      <c r="Y229" s="15">
        <v>1.0874E-5</v>
      </c>
      <c r="Z229" s="26">
        <v>3.4064000000000001E-6</v>
      </c>
      <c r="AA229" s="15">
        <v>2.8259000000000001E-3</v>
      </c>
      <c r="AB229" s="15">
        <v>6.9404000000000004E-4</v>
      </c>
      <c r="AC229" s="15"/>
      <c r="AE229" s="15"/>
      <c r="AF229" s="15">
        <v>1.197E-4</v>
      </c>
      <c r="AG229" s="15">
        <v>4.2143E-5</v>
      </c>
      <c r="AH229" s="15">
        <v>0.95101999999999998</v>
      </c>
      <c r="AI229" s="15">
        <v>0.41003000000000001</v>
      </c>
      <c r="AJ229" s="15"/>
      <c r="AK229" s="15"/>
      <c r="AL229" s="15"/>
      <c r="AM229" s="15">
        <v>1.197E-4</v>
      </c>
      <c r="AN229" s="15">
        <v>4.2143E-5</v>
      </c>
      <c r="AO229" s="15">
        <v>0.95101999999999998</v>
      </c>
      <c r="AP229" s="15">
        <v>0.95101999999999998</v>
      </c>
      <c r="AR229" s="15"/>
      <c r="AS229" s="15"/>
      <c r="AT229" s="15"/>
      <c r="AU229" s="15"/>
      <c r="AV229" s="15"/>
      <c r="AW229" s="15"/>
      <c r="AX229" s="15"/>
      <c r="AY229" s="15"/>
      <c r="AZ229" s="15"/>
      <c r="BA229" s="15"/>
      <c r="BB229" s="15"/>
    </row>
    <row r="230" spans="1:54">
      <c r="A230" s="5">
        <v>191</v>
      </c>
      <c r="B230" s="6" t="s">
        <v>397</v>
      </c>
      <c r="C230" s="6" t="s">
        <v>343</v>
      </c>
      <c r="D230" s="6" t="s">
        <v>419</v>
      </c>
      <c r="E230" s="15">
        <v>8.5842000000000002E-2</v>
      </c>
      <c r="F230" s="26">
        <v>0.20694000000000001</v>
      </c>
      <c r="G230" s="15">
        <v>9.2945E-2</v>
      </c>
      <c r="H230" s="15">
        <v>0.27803</v>
      </c>
      <c r="I230" s="15"/>
      <c r="J230" s="15"/>
      <c r="K230" s="15">
        <v>0.24146000000000001</v>
      </c>
      <c r="L230" s="15">
        <v>0.24146000000000001</v>
      </c>
      <c r="M230" s="15"/>
      <c r="N230" s="15"/>
      <c r="O230" s="15">
        <v>0.95342000000000005</v>
      </c>
      <c r="P230" s="12">
        <v>0.87787000000000004</v>
      </c>
      <c r="S230" s="12">
        <v>0.72960999999999998</v>
      </c>
      <c r="T230" s="12">
        <v>0.72960999999999998</v>
      </c>
      <c r="U230" s="12"/>
      <c r="W230" s="12">
        <v>0.73885999999999996</v>
      </c>
      <c r="Y230" s="15">
        <v>1.2813E-2</v>
      </c>
      <c r="Z230" s="26">
        <v>5.2026999999999997E-2</v>
      </c>
      <c r="AA230" s="15">
        <v>4.9314999999999998E-2</v>
      </c>
      <c r="AB230" s="15">
        <v>0.15556</v>
      </c>
      <c r="AC230" s="15"/>
      <c r="AE230" s="15"/>
      <c r="AF230" s="15">
        <v>8.3907999999999996E-2</v>
      </c>
      <c r="AG230" s="15">
        <v>0.59923999999999999</v>
      </c>
      <c r="AH230" s="15">
        <v>0.21842</v>
      </c>
      <c r="AI230" s="15">
        <v>0.79627000000000003</v>
      </c>
      <c r="AJ230" s="15"/>
      <c r="AK230" s="15"/>
      <c r="AL230" s="15"/>
      <c r="AM230" s="15">
        <v>8.3907999999999996E-2</v>
      </c>
      <c r="AN230" s="15">
        <v>0.59923999999999999</v>
      </c>
      <c r="AO230" s="15">
        <v>0.21842</v>
      </c>
      <c r="AP230" s="15">
        <v>0.21842</v>
      </c>
      <c r="AR230" s="15"/>
      <c r="AS230" s="15"/>
      <c r="AT230" s="15"/>
      <c r="AU230" s="15"/>
      <c r="AV230" s="15"/>
      <c r="AW230" s="15"/>
      <c r="AX230" s="15"/>
      <c r="AY230" s="15"/>
      <c r="AZ230" s="15"/>
      <c r="BA230" s="15"/>
      <c r="BB230" s="15"/>
    </row>
    <row r="231" spans="1:54">
      <c r="A231" s="7">
        <v>192</v>
      </c>
      <c r="B231" s="8" t="s">
        <v>397</v>
      </c>
      <c r="C231" s="8" t="s">
        <v>420</v>
      </c>
      <c r="D231" s="8" t="s">
        <v>421</v>
      </c>
      <c r="E231" s="15">
        <v>7.0803999999999997E-3</v>
      </c>
      <c r="F231" s="26">
        <v>7.6090999999999997E-3</v>
      </c>
      <c r="G231" s="15">
        <v>2.3468E-3</v>
      </c>
      <c r="H231" s="15">
        <v>1.3605999999999999E-4</v>
      </c>
      <c r="I231" s="15"/>
      <c r="J231" s="15"/>
      <c r="K231" s="15">
        <v>0.29532999999999998</v>
      </c>
      <c r="L231" s="15">
        <v>0.29519000000000001</v>
      </c>
      <c r="M231" s="15"/>
      <c r="N231" s="15"/>
      <c r="O231" s="15">
        <v>0.10091</v>
      </c>
      <c r="P231" s="12">
        <v>7.9708000000000001E-2</v>
      </c>
      <c r="S231" s="12">
        <v>0.60206000000000004</v>
      </c>
      <c r="T231" s="12">
        <v>0.60206000000000004</v>
      </c>
      <c r="U231" s="12"/>
      <c r="W231" s="12">
        <v>0.15129999999999999</v>
      </c>
      <c r="Y231" s="15">
        <v>1.3718000000000001E-3</v>
      </c>
      <c r="Z231" s="26">
        <v>3.6121999999999999E-3</v>
      </c>
      <c r="AA231" s="15">
        <v>1.4797E-3</v>
      </c>
      <c r="AB231" s="15">
        <v>3.3798999999999999E-3</v>
      </c>
      <c r="AC231" s="15"/>
      <c r="AE231" s="15"/>
      <c r="AF231" s="15">
        <v>5.1029999999999999E-3</v>
      </c>
      <c r="AG231" s="15">
        <v>3.0441000000000001E-3</v>
      </c>
      <c r="AH231" s="15">
        <v>7.1791999999999998E-6</v>
      </c>
      <c r="AI231" s="15">
        <v>8.4411999999999994E-3</v>
      </c>
      <c r="AJ231" s="15"/>
      <c r="AK231" s="15"/>
      <c r="AL231" s="15"/>
      <c r="AM231" s="15">
        <v>5.1029999999999999E-3</v>
      </c>
      <c r="AN231" s="15">
        <v>3.0441000000000001E-3</v>
      </c>
      <c r="AO231" s="15">
        <v>7.1791999999999998E-6</v>
      </c>
      <c r="AP231" s="15">
        <v>7.1791999999999998E-6</v>
      </c>
      <c r="AR231" s="15"/>
      <c r="AS231" s="15"/>
      <c r="AT231" s="15"/>
      <c r="AU231" s="15"/>
      <c r="AV231" s="15"/>
      <c r="AW231" s="15"/>
      <c r="AX231" s="15"/>
      <c r="AY231" s="15"/>
      <c r="AZ231" s="15"/>
      <c r="BA231" s="15"/>
      <c r="BB231" s="15"/>
    </row>
    <row r="232" spans="1:54">
      <c r="A232" s="5">
        <v>193</v>
      </c>
      <c r="B232" s="6" t="s">
        <v>397</v>
      </c>
      <c r="C232" s="6" t="s">
        <v>422</v>
      </c>
      <c r="D232" s="6" t="s">
        <v>423</v>
      </c>
      <c r="E232" s="15">
        <v>9.7001999999999995E-7</v>
      </c>
      <c r="F232" s="26">
        <v>9.02E-6</v>
      </c>
      <c r="G232" s="15">
        <v>1.3230999999999999E-5</v>
      </c>
      <c r="H232" s="15">
        <v>9.5456000000000006E-6</v>
      </c>
      <c r="I232" s="15"/>
      <c r="J232" s="15"/>
      <c r="K232" s="15">
        <v>0.38395000000000001</v>
      </c>
      <c r="L232" s="15">
        <v>0.37741999999999998</v>
      </c>
      <c r="M232" s="15"/>
      <c r="N232" s="15"/>
      <c r="O232" s="15">
        <v>0.17161999999999999</v>
      </c>
      <c r="P232" s="12">
        <v>0.20294000000000001</v>
      </c>
      <c r="S232" s="12">
        <v>0.3634</v>
      </c>
      <c r="T232" s="12">
        <v>0.3634</v>
      </c>
      <c r="U232" s="12"/>
      <c r="W232" s="12">
        <v>0.69499</v>
      </c>
      <c r="Y232" s="15">
        <v>1.6359999999999999E-4</v>
      </c>
      <c r="Z232" s="26">
        <v>8.0411E-5</v>
      </c>
      <c r="AA232" s="15">
        <v>0.12615000000000001</v>
      </c>
      <c r="AB232" s="15">
        <v>0.75092000000000003</v>
      </c>
      <c r="AC232" s="15"/>
      <c r="AE232" s="15"/>
      <c r="AF232" s="15">
        <v>2.4909000000000002E-5</v>
      </c>
      <c r="AG232" s="15">
        <v>5.1316000000000001E-5</v>
      </c>
      <c r="AH232" s="15">
        <v>1.4784E-2</v>
      </c>
      <c r="AI232" s="15">
        <v>0.20304</v>
      </c>
      <c r="AJ232" s="15"/>
      <c r="AK232" s="15"/>
      <c r="AL232" s="15"/>
      <c r="AM232" s="15">
        <v>2.4909000000000002E-5</v>
      </c>
      <c r="AN232" s="15">
        <v>5.1316000000000001E-5</v>
      </c>
      <c r="AO232" s="15">
        <v>1.4784E-2</v>
      </c>
      <c r="AP232" s="15">
        <v>1.4784E-2</v>
      </c>
      <c r="AR232" s="15"/>
      <c r="AS232" s="15"/>
      <c r="AT232" s="15"/>
      <c r="AU232" s="15"/>
      <c r="AV232" s="15"/>
      <c r="AW232" s="15"/>
      <c r="AX232" s="15"/>
      <c r="AY232" s="15"/>
      <c r="AZ232" s="15"/>
      <c r="BA232" s="15"/>
      <c r="BB232" s="15"/>
    </row>
    <row r="233" spans="1:54">
      <c r="A233" s="7">
        <v>194</v>
      </c>
      <c r="B233" s="8" t="s">
        <v>424</v>
      </c>
      <c r="C233" s="8" t="s">
        <v>425</v>
      </c>
      <c r="D233" s="8" t="s">
        <v>426</v>
      </c>
      <c r="E233" s="15">
        <v>1.3839E-6</v>
      </c>
      <c r="F233" s="26">
        <v>4.9865999999999998E-6</v>
      </c>
      <c r="G233" s="15">
        <v>1.2613000000000001E-6</v>
      </c>
      <c r="H233" s="15">
        <v>6.0768E-6</v>
      </c>
      <c r="I233" s="15"/>
      <c r="J233" s="15"/>
      <c r="K233" s="15">
        <v>0.59528000000000003</v>
      </c>
      <c r="L233" s="15">
        <v>0.58279999999999998</v>
      </c>
      <c r="M233" s="15"/>
      <c r="N233" s="15"/>
      <c r="O233" s="15">
        <v>0.51615</v>
      </c>
      <c r="P233" s="12">
        <v>0.57367999999999997</v>
      </c>
      <c r="S233" s="12">
        <v>0.34454000000000001</v>
      </c>
      <c r="T233" s="12">
        <v>0.34454000000000001</v>
      </c>
      <c r="U233" s="12"/>
      <c r="W233" s="12">
        <v>0.29137999999999997</v>
      </c>
      <c r="Y233" s="15">
        <v>6.1501000000000006E-5</v>
      </c>
      <c r="Z233" s="26">
        <v>6.9848000000000002E-4</v>
      </c>
      <c r="AA233" s="15">
        <v>2.9741000000000001E-4</v>
      </c>
      <c r="AB233" s="15">
        <v>8.8184999999999999E-3</v>
      </c>
      <c r="AC233" s="15"/>
      <c r="AE233" s="15"/>
      <c r="AF233" s="15">
        <v>2.08E-6</v>
      </c>
      <c r="AG233" s="15">
        <v>4.3887000000000002E-5</v>
      </c>
      <c r="AH233" s="15">
        <v>8.1682000000000008E-6</v>
      </c>
      <c r="AI233" s="15">
        <v>5.2481999999999995E-4</v>
      </c>
      <c r="AJ233" s="15"/>
      <c r="AK233" s="15"/>
      <c r="AL233" s="15"/>
      <c r="AM233" s="15">
        <v>2.08E-6</v>
      </c>
      <c r="AN233" s="15">
        <v>4.3887000000000002E-5</v>
      </c>
      <c r="AO233" s="15">
        <v>8.1682000000000008E-6</v>
      </c>
      <c r="AP233" s="15">
        <v>8.1682000000000008E-6</v>
      </c>
      <c r="AR233" s="15"/>
      <c r="AS233" s="15"/>
      <c r="AT233" s="15"/>
      <c r="AU233" s="15"/>
      <c r="AV233" s="15"/>
      <c r="AW233" s="15"/>
      <c r="AX233" s="15"/>
      <c r="AY233" s="15"/>
      <c r="AZ233" s="15"/>
      <c r="BA233" s="15"/>
      <c r="BB233" s="15"/>
    </row>
    <row r="234" spans="1:54">
      <c r="A234" s="5">
        <v>195</v>
      </c>
      <c r="B234" s="6" t="s">
        <v>424</v>
      </c>
      <c r="C234" s="6" t="s">
        <v>262</v>
      </c>
      <c r="D234" s="6" t="s">
        <v>427</v>
      </c>
      <c r="E234" s="15">
        <v>5.2346999999999995E-4</v>
      </c>
      <c r="F234" s="26">
        <v>3.5165999999999999E-3</v>
      </c>
      <c r="G234" s="15">
        <v>1.1479000000000001E-3</v>
      </c>
      <c r="H234" s="15">
        <v>3.6654000000000001E-3</v>
      </c>
      <c r="I234" s="15"/>
      <c r="J234" s="15"/>
      <c r="K234" s="15">
        <v>0.39291999999999999</v>
      </c>
      <c r="L234" s="15">
        <v>0.38518000000000002</v>
      </c>
      <c r="M234" s="15"/>
      <c r="N234" s="15"/>
      <c r="O234" s="15">
        <v>0.59270999999999996</v>
      </c>
      <c r="P234" s="12">
        <v>0.50739999999999996</v>
      </c>
      <c r="S234" s="12">
        <v>0.5706</v>
      </c>
      <c r="T234" s="12">
        <v>0.5706</v>
      </c>
      <c r="U234" s="12"/>
      <c r="W234" s="12">
        <v>0.53139999999999998</v>
      </c>
      <c r="Y234" s="15">
        <v>0.15107000000000001</v>
      </c>
      <c r="Z234" s="26">
        <v>0.30923</v>
      </c>
      <c r="AA234" s="15">
        <v>6.0115000000000002E-2</v>
      </c>
      <c r="AB234" s="15">
        <v>1.839E-2</v>
      </c>
      <c r="AC234" s="15"/>
      <c r="AE234" s="15"/>
      <c r="AF234" s="15">
        <v>0.14704</v>
      </c>
      <c r="AG234" s="15">
        <v>0.21801000000000001</v>
      </c>
      <c r="AH234" s="15">
        <v>0.60518000000000005</v>
      </c>
      <c r="AI234" s="15">
        <v>0.37631999999999999</v>
      </c>
      <c r="AJ234" s="15"/>
      <c r="AK234" s="15"/>
      <c r="AL234" s="15"/>
      <c r="AM234" s="15">
        <v>0.14704</v>
      </c>
      <c r="AN234" s="15">
        <v>0.21801000000000001</v>
      </c>
      <c r="AO234" s="15">
        <v>0.60518000000000005</v>
      </c>
      <c r="AP234" s="15">
        <v>0.60518000000000005</v>
      </c>
      <c r="AR234" s="15"/>
      <c r="AS234" s="15"/>
      <c r="AT234" s="15"/>
      <c r="AU234" s="15"/>
      <c r="AV234" s="15"/>
      <c r="AW234" s="15"/>
      <c r="AX234" s="15"/>
      <c r="AY234" s="15"/>
      <c r="AZ234" s="15"/>
      <c r="BA234" s="15"/>
      <c r="BB234" s="15"/>
    </row>
    <row r="235" spans="1:54">
      <c r="A235" s="7">
        <v>196</v>
      </c>
      <c r="B235" s="8" t="s">
        <v>424</v>
      </c>
      <c r="C235" s="8" t="s">
        <v>428</v>
      </c>
      <c r="D235" s="8" t="s">
        <v>429</v>
      </c>
      <c r="E235" s="15">
        <v>2.6251E-5</v>
      </c>
      <c r="F235" s="26">
        <v>1.2756E-5</v>
      </c>
      <c r="G235" s="15">
        <v>2.7213000000000001E-6</v>
      </c>
      <c r="H235" s="15">
        <v>2.2633000000000002E-5</v>
      </c>
      <c r="I235" s="15"/>
      <c r="J235" s="15"/>
      <c r="K235" s="15">
        <v>0.56200000000000006</v>
      </c>
      <c r="L235" s="15">
        <v>0.54927999999999999</v>
      </c>
      <c r="M235" s="15"/>
      <c r="N235" s="15"/>
      <c r="O235" s="15">
        <v>0.66888999999999998</v>
      </c>
      <c r="P235" s="12">
        <v>0.60826999999999998</v>
      </c>
      <c r="S235" s="12">
        <v>0.63305</v>
      </c>
      <c r="T235" s="12">
        <v>0.63305</v>
      </c>
      <c r="U235" s="12"/>
      <c r="W235" s="12">
        <v>0.72894999999999999</v>
      </c>
      <c r="Y235" s="15">
        <v>2.9388999999999999E-5</v>
      </c>
      <c r="Z235" s="26">
        <v>3.3317E-5</v>
      </c>
      <c r="AA235" s="15">
        <v>1.8900000000000001E-4</v>
      </c>
      <c r="AB235" s="15">
        <v>3.8781000000000002E-3</v>
      </c>
      <c r="AC235" s="15"/>
      <c r="AE235" s="15"/>
      <c r="AF235" s="15">
        <v>1.4555E-5</v>
      </c>
      <c r="AG235" s="15">
        <v>2.9145E-5</v>
      </c>
      <c r="AH235" s="15">
        <v>2.4399E-4</v>
      </c>
      <c r="AI235" s="15">
        <v>4.1404000000000001E-4</v>
      </c>
      <c r="AJ235" s="15"/>
      <c r="AK235" s="15"/>
      <c r="AL235" s="15"/>
      <c r="AM235" s="15">
        <v>1.4555E-5</v>
      </c>
      <c r="AN235" s="15">
        <v>2.9145E-5</v>
      </c>
      <c r="AO235" s="15">
        <v>2.4399E-4</v>
      </c>
      <c r="AP235" s="15">
        <v>2.4399E-4</v>
      </c>
      <c r="AR235" s="15"/>
      <c r="AS235" s="15"/>
      <c r="AT235" s="15"/>
      <c r="AU235" s="15"/>
      <c r="AV235" s="15"/>
      <c r="AW235" s="15"/>
      <c r="AX235" s="15"/>
      <c r="AY235" s="15"/>
      <c r="AZ235" s="15"/>
      <c r="BA235" s="15"/>
      <c r="BB235" s="15"/>
    </row>
    <row r="236" spans="1:54">
      <c r="A236" s="5">
        <v>197</v>
      </c>
      <c r="B236" s="6" t="s">
        <v>424</v>
      </c>
      <c r="C236" s="6" t="s">
        <v>430</v>
      </c>
      <c r="D236" s="6" t="s">
        <v>431</v>
      </c>
      <c r="E236" s="15">
        <v>1.3265999999999999E-4</v>
      </c>
      <c r="F236" s="26">
        <v>1.964E-3</v>
      </c>
      <c r="G236" s="15">
        <v>2.0747999999999999E-2</v>
      </c>
      <c r="H236" s="15">
        <v>5.5629999999999999E-2</v>
      </c>
      <c r="I236" s="15"/>
      <c r="J236" s="15"/>
      <c r="K236" s="15">
        <v>0.39419999999999999</v>
      </c>
      <c r="L236" s="15">
        <v>0.37387999999999999</v>
      </c>
      <c r="M236" s="15"/>
      <c r="N236" s="15"/>
      <c r="O236" s="15">
        <v>0.33006999999999997</v>
      </c>
      <c r="P236" s="12">
        <v>0.50680999999999998</v>
      </c>
      <c r="S236" s="12">
        <v>0.54615999999999998</v>
      </c>
      <c r="T236" s="12">
        <v>0.54615999999999998</v>
      </c>
      <c r="U236" s="12"/>
      <c r="W236" s="12">
        <v>0.56440000000000001</v>
      </c>
      <c r="Y236" s="15">
        <v>0.97407999999999995</v>
      </c>
      <c r="Z236" s="26">
        <v>0.54837999999999998</v>
      </c>
      <c r="AA236" s="15">
        <v>0.13258</v>
      </c>
      <c r="AB236" s="15">
        <v>0.35947000000000001</v>
      </c>
      <c r="AC236" s="15"/>
      <c r="AE236" s="15"/>
      <c r="AF236" s="15">
        <v>7.4028999999999996E-3</v>
      </c>
      <c r="AG236" s="15">
        <v>9.9940000000000001E-2</v>
      </c>
      <c r="AH236" s="15">
        <v>0.56118000000000001</v>
      </c>
      <c r="AI236" s="15">
        <v>0.74902999999999997</v>
      </c>
      <c r="AJ236" s="15"/>
      <c r="AK236" s="15"/>
      <c r="AL236" s="15"/>
      <c r="AM236" s="15">
        <v>7.4028999999999996E-3</v>
      </c>
      <c r="AN236" s="15">
        <v>9.9940000000000001E-2</v>
      </c>
      <c r="AO236" s="15">
        <v>0.56118000000000001</v>
      </c>
      <c r="AP236" s="15">
        <v>0.56118000000000001</v>
      </c>
      <c r="AR236" s="15"/>
      <c r="AS236" s="15"/>
      <c r="AT236" s="15"/>
      <c r="AU236" s="15"/>
      <c r="AV236" s="15"/>
      <c r="AW236" s="15"/>
      <c r="AX236" s="15"/>
      <c r="AY236" s="15"/>
      <c r="AZ236" s="15"/>
      <c r="BA236" s="15"/>
      <c r="BB236" s="15"/>
    </row>
    <row r="237" spans="1:54">
      <c r="A237" s="7">
        <v>198</v>
      </c>
      <c r="B237" s="8" t="s">
        <v>424</v>
      </c>
      <c r="C237" s="8" t="s">
        <v>432</v>
      </c>
      <c r="D237" s="8" t="s">
        <v>433</v>
      </c>
      <c r="E237" s="15">
        <v>4.8099999999999997E-6</v>
      </c>
      <c r="F237" s="26">
        <v>3.2231999999999999E-6</v>
      </c>
      <c r="G237" s="15">
        <v>3.1549999999999999E-6</v>
      </c>
      <c r="H237" s="15">
        <v>9.6943999999999999E-6</v>
      </c>
      <c r="I237" s="15"/>
      <c r="J237" s="15"/>
      <c r="K237" s="15">
        <v>0.27184000000000003</v>
      </c>
      <c r="L237" s="15">
        <v>0.27365</v>
      </c>
      <c r="M237" s="15"/>
      <c r="N237" s="15"/>
      <c r="O237" s="15">
        <v>0.73219999999999996</v>
      </c>
      <c r="P237" s="12">
        <v>0.61294000000000004</v>
      </c>
      <c r="S237" s="12">
        <v>0.70448999999999995</v>
      </c>
      <c r="T237" s="12">
        <v>0.70448999999999995</v>
      </c>
      <c r="U237" s="12"/>
      <c r="W237" s="12">
        <v>0.76824999999999999</v>
      </c>
      <c r="Y237" s="15">
        <v>3.3009999999999997E-5</v>
      </c>
      <c r="Z237" s="26">
        <v>2.5154E-5</v>
      </c>
      <c r="AA237" s="15">
        <v>4.2619000000000001E-4</v>
      </c>
      <c r="AB237" s="15">
        <v>2.8552E-3</v>
      </c>
      <c r="AC237" s="15"/>
      <c r="AE237" s="15"/>
      <c r="AF237" s="15">
        <v>6.3018000000000004E-6</v>
      </c>
      <c r="AG237" s="15">
        <v>6.6452999999999997E-6</v>
      </c>
      <c r="AH237" s="15">
        <v>4.2567000000000001E-5</v>
      </c>
      <c r="AI237" s="15">
        <v>2.1139999999999999E-4</v>
      </c>
      <c r="AJ237" s="15"/>
      <c r="AK237" s="15"/>
      <c r="AL237" s="15"/>
      <c r="AM237" s="15">
        <v>6.3018000000000004E-6</v>
      </c>
      <c r="AN237" s="15">
        <v>6.6452999999999997E-6</v>
      </c>
      <c r="AO237" s="15">
        <v>4.2567000000000001E-5</v>
      </c>
      <c r="AP237" s="15">
        <v>4.2567000000000001E-5</v>
      </c>
      <c r="AR237" s="15"/>
      <c r="AS237" s="15"/>
      <c r="AT237" s="15"/>
      <c r="AU237" s="15"/>
      <c r="AV237" s="15"/>
      <c r="AW237" s="15"/>
      <c r="AX237" s="15"/>
      <c r="AY237" s="15"/>
      <c r="AZ237" s="15"/>
      <c r="BA237" s="15"/>
      <c r="BB237" s="15"/>
    </row>
    <row r="238" spans="1:54">
      <c r="A238" s="5">
        <v>199</v>
      </c>
      <c r="B238" s="6" t="s">
        <v>434</v>
      </c>
      <c r="C238" s="6" t="s">
        <v>435</v>
      </c>
      <c r="D238" s="6" t="s">
        <v>436</v>
      </c>
      <c r="E238" s="15">
        <v>2.1057999999999998E-6</v>
      </c>
      <c r="F238" s="26">
        <v>4.0898999999999996E-6</v>
      </c>
      <c r="G238" s="15">
        <v>1.5728000000000001E-4</v>
      </c>
      <c r="H238" s="15">
        <v>4.9682000000000003E-4</v>
      </c>
      <c r="I238" s="15"/>
      <c r="J238" s="15"/>
      <c r="K238" s="15">
        <v>0.17119000000000001</v>
      </c>
      <c r="L238" s="15">
        <v>0.17085</v>
      </c>
      <c r="M238" s="15"/>
      <c r="N238" s="15"/>
      <c r="O238" s="15">
        <v>0.35913</v>
      </c>
      <c r="P238" s="12">
        <v>0.27894000000000002</v>
      </c>
      <c r="S238" s="12">
        <v>0.13181000000000001</v>
      </c>
      <c r="T238" s="12">
        <v>0.13181000000000001</v>
      </c>
      <c r="U238" s="12"/>
      <c r="W238" s="12">
        <v>0.25484000000000001</v>
      </c>
      <c r="Y238" s="15">
        <v>1.5294E-5</v>
      </c>
      <c r="Z238" s="26">
        <v>3.3235999999999998E-6</v>
      </c>
      <c r="AA238" s="15">
        <v>1.8801E-3</v>
      </c>
      <c r="AB238" s="15">
        <v>1.2045E-2</v>
      </c>
      <c r="AC238" s="15"/>
      <c r="AE238" s="15"/>
      <c r="AF238" s="15">
        <v>1.0755E-4</v>
      </c>
      <c r="AG238" s="15">
        <v>4.7689999999999999E-5</v>
      </c>
      <c r="AH238" s="15">
        <v>0.16386000000000001</v>
      </c>
      <c r="AI238" s="15">
        <v>0.50756999999999997</v>
      </c>
      <c r="AJ238" s="15"/>
      <c r="AK238" s="15"/>
      <c r="AL238" s="15"/>
      <c r="AM238" s="15">
        <v>1.0755E-4</v>
      </c>
      <c r="AN238" s="15">
        <v>4.7689999999999999E-5</v>
      </c>
      <c r="AO238" s="15">
        <v>0.16386000000000001</v>
      </c>
      <c r="AP238" s="15">
        <v>0.16386000000000001</v>
      </c>
      <c r="AR238" s="15"/>
      <c r="AS238" s="15"/>
      <c r="AT238" s="15"/>
      <c r="AU238" s="15"/>
      <c r="AV238" s="15"/>
      <c r="AW238" s="15"/>
      <c r="AX238" s="15"/>
      <c r="AY238" s="15"/>
      <c r="AZ238" s="15"/>
      <c r="BA238" s="15"/>
      <c r="BB238" s="15"/>
    </row>
    <row r="239" spans="1:54">
      <c r="A239" s="7">
        <v>200</v>
      </c>
      <c r="B239" s="8" t="s">
        <v>434</v>
      </c>
      <c r="C239" s="8" t="s">
        <v>437</v>
      </c>
      <c r="D239" s="8" t="s">
        <v>438</v>
      </c>
      <c r="E239" s="15">
        <v>1.5053E-6</v>
      </c>
      <c r="F239" s="26">
        <v>3.8631999999999997E-6</v>
      </c>
      <c r="G239" s="15">
        <v>3.1204000000000001E-5</v>
      </c>
      <c r="H239" s="15">
        <v>6.4809999999999998E-5</v>
      </c>
      <c r="I239" s="15"/>
      <c r="J239" s="15"/>
      <c r="K239" s="15">
        <v>0.53815999999999997</v>
      </c>
      <c r="L239" s="15">
        <v>0.53752999999999995</v>
      </c>
      <c r="M239" s="15"/>
      <c r="N239" s="15"/>
      <c r="O239" s="15">
        <v>0.43769000000000002</v>
      </c>
      <c r="P239" s="12">
        <v>0.29498999999999997</v>
      </c>
      <c r="S239" s="12">
        <v>0.3201</v>
      </c>
      <c r="T239" s="12">
        <v>0.3201</v>
      </c>
      <c r="U239" s="12"/>
      <c r="W239" s="12">
        <v>0.38862999999999998</v>
      </c>
      <c r="Y239" s="15">
        <v>1.061E-5</v>
      </c>
      <c r="Z239" s="26">
        <v>2.8702999999999999E-6</v>
      </c>
      <c r="AA239" s="15">
        <v>3.8476999999999999E-4</v>
      </c>
      <c r="AB239" s="15">
        <v>1.2904E-4</v>
      </c>
      <c r="AC239" s="15"/>
      <c r="AE239" s="15"/>
      <c r="AF239" s="15">
        <v>1.9705999999999999E-4</v>
      </c>
      <c r="AG239" s="15">
        <v>3.8977000000000003E-5</v>
      </c>
      <c r="AH239" s="15">
        <v>2.3561E-4</v>
      </c>
      <c r="AI239" s="15">
        <v>2.0843000000000001E-4</v>
      </c>
      <c r="AJ239" s="15"/>
      <c r="AK239" s="15"/>
      <c r="AL239" s="15"/>
      <c r="AM239" s="15">
        <v>1.9705999999999999E-4</v>
      </c>
      <c r="AN239" s="15">
        <v>3.8977000000000003E-5</v>
      </c>
      <c r="AO239" s="15">
        <v>2.3561E-4</v>
      </c>
      <c r="AP239" s="15">
        <v>2.3561E-4</v>
      </c>
      <c r="AR239" s="15"/>
      <c r="AS239" s="15"/>
      <c r="AT239" s="15"/>
      <c r="AU239" s="15"/>
      <c r="AV239" s="15"/>
      <c r="AW239" s="15"/>
      <c r="AX239" s="15"/>
      <c r="AY239" s="15"/>
      <c r="AZ239" s="15"/>
      <c r="BA239" s="15"/>
      <c r="BB239" s="15"/>
    </row>
    <row r="240" spans="1:54">
      <c r="A240" s="5">
        <v>201</v>
      </c>
      <c r="B240" s="6" t="s">
        <v>434</v>
      </c>
      <c r="C240" s="6" t="s">
        <v>439</v>
      </c>
      <c r="D240" s="6" t="s">
        <v>440</v>
      </c>
      <c r="E240" s="15">
        <v>7.4403999999999998E-3</v>
      </c>
      <c r="F240" s="26">
        <v>8.3118999999999998E-2</v>
      </c>
      <c r="G240" s="15">
        <v>1.4357999999999999E-2</v>
      </c>
      <c r="H240" s="15">
        <v>2.1950000000000001E-2</v>
      </c>
      <c r="I240" s="15"/>
      <c r="J240" s="15"/>
      <c r="K240" s="15">
        <v>0.28050000000000003</v>
      </c>
      <c r="L240" s="15">
        <v>0.28032000000000001</v>
      </c>
      <c r="M240" s="15"/>
      <c r="N240" s="15"/>
      <c r="O240" s="15">
        <v>0.21284</v>
      </c>
      <c r="P240" s="12">
        <v>0.27057999999999999</v>
      </c>
      <c r="S240" s="12">
        <v>0.24679999999999999</v>
      </c>
      <c r="T240" s="12">
        <v>0.24679999999999999</v>
      </c>
      <c r="U240" s="12"/>
      <c r="W240" s="12">
        <v>0.27767999999999998</v>
      </c>
      <c r="Y240" s="15">
        <v>0.53163000000000005</v>
      </c>
      <c r="Z240" s="26">
        <v>0.87072000000000005</v>
      </c>
      <c r="AA240" s="15">
        <v>0.54803999999999997</v>
      </c>
      <c r="AB240" s="15">
        <v>0.58140999999999998</v>
      </c>
      <c r="AC240" s="15"/>
      <c r="AE240" s="15"/>
      <c r="AF240" s="15">
        <v>1.6874E-2</v>
      </c>
      <c r="AG240" s="15">
        <v>1.9040000000000001E-2</v>
      </c>
      <c r="AH240" s="15">
        <v>0.34909000000000001</v>
      </c>
      <c r="AI240" s="15">
        <v>0.69289000000000001</v>
      </c>
      <c r="AJ240" s="15"/>
      <c r="AK240" s="15"/>
      <c r="AL240" s="15"/>
      <c r="AM240" s="15">
        <v>1.6874E-2</v>
      </c>
      <c r="AN240" s="15">
        <v>1.9040000000000001E-2</v>
      </c>
      <c r="AO240" s="15">
        <v>0.34909000000000001</v>
      </c>
      <c r="AP240" s="15">
        <v>0.34909000000000001</v>
      </c>
      <c r="AR240" s="15"/>
      <c r="AS240" s="15"/>
      <c r="AT240" s="15"/>
      <c r="AU240" s="15"/>
      <c r="AV240" s="15"/>
      <c r="AW240" s="15"/>
      <c r="AX240" s="15"/>
      <c r="AY240" s="15"/>
      <c r="AZ240" s="15"/>
      <c r="BA240" s="15"/>
      <c r="BB240" s="15"/>
    </row>
    <row r="241" spans="1:54">
      <c r="A241" s="7">
        <v>202</v>
      </c>
      <c r="B241" s="8" t="s">
        <v>434</v>
      </c>
      <c r="C241" s="8" t="s">
        <v>441</v>
      </c>
      <c r="D241" s="8" t="s">
        <v>442</v>
      </c>
      <c r="E241" s="15">
        <v>0.30926999999999999</v>
      </c>
      <c r="F241" s="26">
        <v>7.2578000000000004E-2</v>
      </c>
      <c r="G241" s="15">
        <v>0.92086000000000001</v>
      </c>
      <c r="H241" s="15">
        <v>0.94550000000000001</v>
      </c>
      <c r="I241" s="15"/>
      <c r="J241" s="15"/>
      <c r="K241" s="15">
        <v>0.43447999999999998</v>
      </c>
      <c r="L241" s="15">
        <v>0.43415999999999999</v>
      </c>
      <c r="M241" s="15"/>
      <c r="N241" s="15"/>
      <c r="O241" s="15">
        <v>0.70804999999999996</v>
      </c>
      <c r="P241" s="12">
        <v>0.70791999999999999</v>
      </c>
      <c r="S241" s="12">
        <v>0.62007000000000001</v>
      </c>
      <c r="T241" s="12">
        <v>0.62007000000000001</v>
      </c>
      <c r="U241" s="12"/>
      <c r="W241" s="12">
        <v>0.62358000000000002</v>
      </c>
      <c r="Y241" s="15">
        <v>3.1956999999999999E-2</v>
      </c>
      <c r="Z241" s="26">
        <v>2.5010000000000001E-2</v>
      </c>
      <c r="AA241" s="15">
        <v>6.2024999999999997E-3</v>
      </c>
      <c r="AB241" s="15">
        <v>1.6466000000000001E-2</v>
      </c>
      <c r="AC241" s="15"/>
      <c r="AE241" s="15"/>
      <c r="AF241" s="15">
        <v>1.9102999999999998E-2</v>
      </c>
      <c r="AG241" s="15">
        <v>2.3233E-2</v>
      </c>
      <c r="AH241" s="15">
        <v>2.1765E-2</v>
      </c>
      <c r="AI241" s="15">
        <v>0.15733</v>
      </c>
      <c r="AJ241" s="15"/>
      <c r="AK241" s="15"/>
      <c r="AL241" s="15"/>
      <c r="AM241" s="15">
        <v>1.9102999999999998E-2</v>
      </c>
      <c r="AN241" s="15">
        <v>2.3233E-2</v>
      </c>
      <c r="AO241" s="15">
        <v>2.1765E-2</v>
      </c>
      <c r="AP241" s="15">
        <v>2.1765E-2</v>
      </c>
      <c r="AR241" s="15"/>
      <c r="AS241" s="15"/>
      <c r="AT241" s="15"/>
      <c r="AU241" s="15"/>
      <c r="AV241" s="15"/>
      <c r="AW241" s="15"/>
      <c r="AX241" s="15"/>
      <c r="AY241" s="15"/>
      <c r="AZ241" s="15"/>
      <c r="BA241" s="15"/>
      <c r="BB241" s="15"/>
    </row>
    <row r="242" spans="1:54">
      <c r="A242" s="5">
        <v>203</v>
      </c>
      <c r="B242" s="6" t="s">
        <v>434</v>
      </c>
      <c r="C242" s="6" t="s">
        <v>443</v>
      </c>
      <c r="D242" s="6" t="s">
        <v>444</v>
      </c>
      <c r="E242" s="15">
        <v>7.2505E-3</v>
      </c>
      <c r="F242" s="26">
        <v>0.11045000000000001</v>
      </c>
      <c r="G242" s="15">
        <v>6.2921000000000005E-2</v>
      </c>
      <c r="H242" s="15">
        <v>1.4827999999999999E-2</v>
      </c>
      <c r="I242" s="15"/>
      <c r="J242" s="15"/>
      <c r="K242" s="15">
        <v>0.96323999999999999</v>
      </c>
      <c r="L242" s="15">
        <v>0.28814000000000001</v>
      </c>
      <c r="M242" s="15"/>
      <c r="N242" s="15"/>
      <c r="O242" s="15">
        <v>0.24339</v>
      </c>
      <c r="P242" s="12">
        <v>0.28171000000000002</v>
      </c>
      <c r="S242" s="12">
        <v>0.49667</v>
      </c>
      <c r="T242" s="12">
        <v>0.49667</v>
      </c>
      <c r="U242" s="12"/>
      <c r="W242" s="12">
        <v>0.26589000000000002</v>
      </c>
      <c r="Y242" s="15">
        <v>0.45809</v>
      </c>
      <c r="Z242" s="26">
        <v>0.70142000000000004</v>
      </c>
      <c r="AA242" s="15">
        <v>8.3627999999999994E-2</v>
      </c>
      <c r="AB242" s="15">
        <v>6.8332000000000004E-2</v>
      </c>
      <c r="AC242" s="15"/>
      <c r="AE242" s="15"/>
      <c r="AF242" s="15">
        <v>1.5084E-2</v>
      </c>
      <c r="AG242" s="15">
        <v>1.4015E-2</v>
      </c>
      <c r="AH242" s="15">
        <v>0.19256999999999999</v>
      </c>
      <c r="AI242" s="15">
        <v>0.20041999999999999</v>
      </c>
      <c r="AJ242" s="15"/>
      <c r="AK242" s="15"/>
      <c r="AL242" s="15"/>
      <c r="AM242" s="15">
        <v>1.5084E-2</v>
      </c>
      <c r="AN242" s="15">
        <v>1.4015E-2</v>
      </c>
      <c r="AO242" s="15">
        <v>0.19256999999999999</v>
      </c>
      <c r="AP242" s="15">
        <v>0.19256999999999999</v>
      </c>
      <c r="AR242" s="15"/>
      <c r="AS242" s="15"/>
      <c r="AT242" s="15"/>
      <c r="AU242" s="15"/>
      <c r="AV242" s="15"/>
      <c r="AW242" s="15"/>
      <c r="AX242" s="15"/>
      <c r="AY242" s="15"/>
      <c r="AZ242" s="15"/>
      <c r="BA242" s="15"/>
      <c r="BB242" s="15"/>
    </row>
    <row r="243" spans="1:54">
      <c r="A243" s="7">
        <v>204</v>
      </c>
      <c r="B243" s="8" t="s">
        <v>434</v>
      </c>
      <c r="C243" s="8" t="s">
        <v>445</v>
      </c>
      <c r="D243" s="8" t="s">
        <v>446</v>
      </c>
      <c r="E243" s="15">
        <v>0.77669999999999995</v>
      </c>
      <c r="F243" s="26">
        <v>0.22402</v>
      </c>
      <c r="G243" s="15">
        <v>1.3443999999999999E-2</v>
      </c>
      <c r="H243" s="15">
        <v>2.1233999999999999E-2</v>
      </c>
      <c r="I243" s="15"/>
      <c r="J243" s="15"/>
      <c r="K243" s="15">
        <v>0.99751999999999996</v>
      </c>
      <c r="L243" s="15">
        <v>0.32020999999999999</v>
      </c>
      <c r="M243" s="15"/>
      <c r="N243" s="15"/>
      <c r="O243" s="15">
        <v>0.43021999999999999</v>
      </c>
      <c r="P243" s="12">
        <v>0.62214999999999998</v>
      </c>
      <c r="S243" s="12">
        <v>0.52607999999999999</v>
      </c>
      <c r="T243" s="12">
        <v>0.52607999999999999</v>
      </c>
      <c r="U243" s="12"/>
      <c r="W243" s="12">
        <v>0.55271000000000003</v>
      </c>
      <c r="Y243" s="15">
        <v>0.56860999999999995</v>
      </c>
      <c r="Z243" s="26">
        <v>0.14657999999999999</v>
      </c>
      <c r="AA243" s="15">
        <v>1.6362000000000002E-2</v>
      </c>
      <c r="AB243" s="15">
        <v>0.13802</v>
      </c>
      <c r="AC243" s="15"/>
      <c r="AE243" s="15"/>
      <c r="AF243" s="15">
        <v>0.32085999999999998</v>
      </c>
      <c r="AG243" s="15">
        <v>0.13855999999999999</v>
      </c>
      <c r="AH243" s="15">
        <v>0.69145000000000001</v>
      </c>
      <c r="AI243" s="15">
        <v>0.76080999999999999</v>
      </c>
      <c r="AJ243" s="15"/>
      <c r="AK243" s="15"/>
      <c r="AL243" s="15"/>
      <c r="AM243" s="15">
        <v>0.32085999999999998</v>
      </c>
      <c r="AN243" s="15">
        <v>0.13855999999999999</v>
      </c>
      <c r="AO243" s="15">
        <v>0.69145000000000001</v>
      </c>
      <c r="AP243" s="15">
        <v>0.69145000000000001</v>
      </c>
      <c r="AR243" s="15"/>
      <c r="AS243" s="15"/>
      <c r="AT243" s="15"/>
      <c r="AU243" s="15"/>
      <c r="AV243" s="15"/>
      <c r="AW243" s="15"/>
      <c r="AX243" s="15"/>
      <c r="AY243" s="15"/>
      <c r="AZ243" s="15"/>
      <c r="BA243" s="15"/>
      <c r="BB243" s="15"/>
    </row>
    <row r="244" spans="1:54">
      <c r="A244" s="5">
        <v>205</v>
      </c>
      <c r="B244" s="6" t="s">
        <v>434</v>
      </c>
      <c r="C244" s="6" t="s">
        <v>447</v>
      </c>
      <c r="D244" s="6" t="s">
        <v>448</v>
      </c>
      <c r="E244" s="15">
        <v>1.0059E-2</v>
      </c>
      <c r="F244" s="26">
        <v>4.8930000000000001E-2</v>
      </c>
      <c r="G244" s="15">
        <v>5.4586999999999995E-4</v>
      </c>
      <c r="H244" s="15">
        <v>2.1274000000000002E-3</v>
      </c>
      <c r="I244" s="15"/>
      <c r="J244" s="15"/>
      <c r="K244" s="15">
        <v>0.70328000000000002</v>
      </c>
      <c r="L244" s="15">
        <v>0.73973999999999995</v>
      </c>
      <c r="M244" s="15"/>
      <c r="N244" s="15"/>
      <c r="O244" s="15">
        <v>0.23350000000000001</v>
      </c>
      <c r="P244" s="12">
        <v>0.31497000000000003</v>
      </c>
      <c r="S244" s="12">
        <v>0.23488000000000001</v>
      </c>
      <c r="T244" s="12">
        <v>0.23488000000000001</v>
      </c>
      <c r="U244" s="12"/>
      <c r="W244" s="12">
        <v>0.33660000000000001</v>
      </c>
      <c r="Y244" s="15">
        <v>0.87197000000000002</v>
      </c>
      <c r="Z244" s="26">
        <v>0.64936000000000005</v>
      </c>
      <c r="AA244" s="15">
        <v>9.2901999999999998E-2</v>
      </c>
      <c r="AB244" s="15">
        <v>0.28109000000000001</v>
      </c>
      <c r="AC244" s="15"/>
      <c r="AE244" s="15"/>
      <c r="AF244" s="15">
        <v>3.9897000000000002E-2</v>
      </c>
      <c r="AG244" s="15">
        <v>0.10237</v>
      </c>
      <c r="AH244" s="15">
        <v>1.6622999999999999E-2</v>
      </c>
      <c r="AI244" s="15">
        <v>6.4223000000000002E-2</v>
      </c>
      <c r="AJ244" s="15"/>
      <c r="AK244" s="15"/>
      <c r="AL244" s="15"/>
      <c r="AM244" s="15">
        <v>3.9897000000000002E-2</v>
      </c>
      <c r="AN244" s="15">
        <v>0.10237</v>
      </c>
      <c r="AO244" s="15">
        <v>1.6622999999999999E-2</v>
      </c>
      <c r="AP244" s="15">
        <v>1.6622999999999999E-2</v>
      </c>
      <c r="AR244" s="15"/>
      <c r="AS244" s="15"/>
      <c r="AT244" s="15"/>
      <c r="AU244" s="15"/>
      <c r="AV244" s="15"/>
      <c r="AW244" s="15"/>
      <c r="AX244" s="15"/>
      <c r="AY244" s="15"/>
      <c r="AZ244" s="15"/>
      <c r="BA244" s="15"/>
      <c r="BB244" s="15"/>
    </row>
    <row r="245" spans="1:54">
      <c r="A245" s="7">
        <v>206</v>
      </c>
      <c r="B245" s="8" t="s">
        <v>434</v>
      </c>
      <c r="C245" s="8" t="s">
        <v>449</v>
      </c>
      <c r="D245" s="8" t="s">
        <v>450</v>
      </c>
      <c r="E245" s="15">
        <v>3.6649E-3</v>
      </c>
      <c r="F245" s="26">
        <v>1.0843999999999999E-3</v>
      </c>
      <c r="G245" s="15">
        <v>2.6357E-6</v>
      </c>
      <c r="H245" s="15">
        <v>6.3679999999999998E-6</v>
      </c>
      <c r="I245" s="15"/>
      <c r="J245" s="15"/>
      <c r="K245" s="15">
        <v>0.15175</v>
      </c>
      <c r="L245" s="15">
        <v>0.15171999999999999</v>
      </c>
      <c r="M245" s="15"/>
      <c r="N245" s="15"/>
      <c r="O245" s="15">
        <v>0.67476000000000003</v>
      </c>
      <c r="P245" s="12">
        <v>0.97616000000000003</v>
      </c>
      <c r="S245" s="12">
        <v>0.92573000000000005</v>
      </c>
      <c r="T245" s="12">
        <v>0.92573000000000005</v>
      </c>
      <c r="U245" s="12"/>
      <c r="W245" s="12">
        <v>0.88056000000000001</v>
      </c>
      <c r="Y245" s="15">
        <v>1.8426E-4</v>
      </c>
      <c r="Z245" s="26">
        <v>4.5711999999999999E-4</v>
      </c>
      <c r="AA245" s="15">
        <v>2.8169000000000001E-5</v>
      </c>
      <c r="AB245" s="15">
        <v>1.3614999999999999E-5</v>
      </c>
      <c r="AC245" s="15"/>
      <c r="AE245" s="15"/>
      <c r="AF245" s="15">
        <v>7.9160000000000005E-4</v>
      </c>
      <c r="AG245" s="15">
        <v>4.9383999999999995E-4</v>
      </c>
      <c r="AH245" s="15">
        <v>2.7552E-5</v>
      </c>
      <c r="AI245" s="15">
        <v>7.3269000000000001E-6</v>
      </c>
      <c r="AJ245" s="15"/>
      <c r="AK245" s="15"/>
      <c r="AL245" s="15"/>
      <c r="AM245" s="15">
        <v>7.9160000000000005E-4</v>
      </c>
      <c r="AN245" s="15">
        <v>4.9383999999999995E-4</v>
      </c>
      <c r="AO245" s="15">
        <v>2.7552E-5</v>
      </c>
      <c r="AP245" s="15">
        <v>2.7552E-5</v>
      </c>
      <c r="AR245" s="15"/>
      <c r="AS245" s="15"/>
      <c r="AT245" s="15"/>
      <c r="AU245" s="15"/>
      <c r="AV245" s="15"/>
      <c r="AW245" s="15"/>
      <c r="AX245" s="15"/>
      <c r="AY245" s="15"/>
      <c r="AZ245" s="15"/>
      <c r="BA245" s="15"/>
      <c r="BB245" s="15"/>
    </row>
    <row r="246" spans="1:54">
      <c r="A246" s="5">
        <v>207</v>
      </c>
      <c r="B246" s="6" t="s">
        <v>434</v>
      </c>
      <c r="C246" s="6" t="s">
        <v>333</v>
      </c>
      <c r="D246" s="6" t="s">
        <v>451</v>
      </c>
      <c r="E246" s="15">
        <v>0.46764</v>
      </c>
      <c r="F246" s="26">
        <v>0.53712000000000004</v>
      </c>
      <c r="G246" s="15">
        <v>0.38562999999999997</v>
      </c>
      <c r="H246" s="15">
        <v>0.38007999999999997</v>
      </c>
      <c r="I246" s="15"/>
      <c r="J246" s="15"/>
      <c r="K246" s="15">
        <v>0.42731999999999998</v>
      </c>
      <c r="L246" s="15">
        <v>0.42692000000000002</v>
      </c>
      <c r="M246" s="15"/>
      <c r="N246" s="15"/>
      <c r="O246" s="15">
        <v>0.93984999999999996</v>
      </c>
      <c r="P246" s="12">
        <v>0.81538999999999995</v>
      </c>
      <c r="S246" s="12">
        <v>0.62680000000000002</v>
      </c>
      <c r="T246" s="12">
        <v>0.62680000000000002</v>
      </c>
      <c r="U246" s="12"/>
      <c r="W246" s="12">
        <v>0.63863000000000003</v>
      </c>
      <c r="Y246" s="15">
        <v>0.57001000000000002</v>
      </c>
      <c r="Z246" s="26">
        <v>0.89922000000000002</v>
      </c>
      <c r="AA246" s="15">
        <v>0.16938</v>
      </c>
      <c r="AB246" s="15">
        <v>0.43942999999999999</v>
      </c>
      <c r="AC246" s="15"/>
      <c r="AE246" s="15"/>
      <c r="AF246" s="15">
        <v>0.59352000000000005</v>
      </c>
      <c r="AG246" s="15">
        <v>0.96808000000000005</v>
      </c>
      <c r="AH246" s="15">
        <v>0.89109000000000005</v>
      </c>
      <c r="AI246" s="15">
        <v>0.92490000000000006</v>
      </c>
      <c r="AJ246" s="15"/>
      <c r="AK246" s="15"/>
      <c r="AL246" s="15"/>
      <c r="AM246" s="15">
        <v>0.59352000000000005</v>
      </c>
      <c r="AN246" s="15">
        <v>0.96808000000000005</v>
      </c>
      <c r="AO246" s="15">
        <v>0.89109000000000005</v>
      </c>
      <c r="AP246" s="15">
        <v>0.89109000000000005</v>
      </c>
      <c r="AR246" s="15"/>
      <c r="AS246" s="15"/>
      <c r="AT246" s="15"/>
      <c r="AU246" s="15"/>
      <c r="AV246" s="15"/>
      <c r="AW246" s="15"/>
      <c r="AX246" s="15"/>
      <c r="AY246" s="15"/>
      <c r="AZ246" s="15"/>
      <c r="BA246" s="15"/>
      <c r="BB246" s="15"/>
    </row>
    <row r="247" spans="1:54">
      <c r="A247" s="7">
        <v>208</v>
      </c>
      <c r="B247" s="8" t="s">
        <v>434</v>
      </c>
      <c r="C247" s="8" t="s">
        <v>335</v>
      </c>
      <c r="D247" s="8" t="s">
        <v>452</v>
      </c>
      <c r="E247" s="15">
        <v>8.8837000000000003E-5</v>
      </c>
      <c r="F247" s="26">
        <v>1.4478000000000001E-4</v>
      </c>
      <c r="G247" s="15">
        <v>4.4577999999999996E-3</v>
      </c>
      <c r="H247" s="15">
        <v>4.5423E-3</v>
      </c>
      <c r="I247" s="15"/>
      <c r="J247" s="15"/>
      <c r="K247" s="15">
        <v>0.59926000000000001</v>
      </c>
      <c r="L247" s="15">
        <v>0.57699</v>
      </c>
      <c r="M247" s="15"/>
      <c r="N247" s="15"/>
      <c r="O247" s="15">
        <v>0.77007999999999999</v>
      </c>
      <c r="P247" s="12">
        <v>0.96018000000000003</v>
      </c>
      <c r="S247" s="12">
        <v>0.79249000000000003</v>
      </c>
      <c r="T247" s="12">
        <v>0.79249000000000003</v>
      </c>
      <c r="U247" s="12"/>
      <c r="W247" s="12">
        <v>0.80239000000000005</v>
      </c>
      <c r="Y247" s="15">
        <v>5.6211999999999998E-3</v>
      </c>
      <c r="Z247" s="26">
        <v>8.2237E-4</v>
      </c>
      <c r="AA247" s="15">
        <v>0.19927</v>
      </c>
      <c r="AB247" s="15">
        <v>7.2475999999999999E-2</v>
      </c>
      <c r="AC247" s="15"/>
      <c r="AE247" s="15"/>
      <c r="AF247" s="15">
        <v>5.5637999999999998E-4</v>
      </c>
      <c r="AG247" s="15">
        <v>3.2416999999999998E-4</v>
      </c>
      <c r="AH247" s="15">
        <v>2.0792000000000001E-2</v>
      </c>
      <c r="AI247" s="15">
        <v>2.1205999999999999E-2</v>
      </c>
      <c r="AJ247" s="15"/>
      <c r="AK247" s="15"/>
      <c r="AL247" s="15"/>
      <c r="AM247" s="15">
        <v>5.5637999999999998E-4</v>
      </c>
      <c r="AN247" s="15">
        <v>3.2416999999999998E-4</v>
      </c>
      <c r="AO247" s="15">
        <v>2.0792000000000001E-2</v>
      </c>
      <c r="AP247" s="15">
        <v>2.0792000000000001E-2</v>
      </c>
      <c r="AR247" s="15"/>
      <c r="AS247" s="15"/>
      <c r="AT247" s="15"/>
      <c r="AU247" s="15"/>
      <c r="AV247" s="15"/>
      <c r="AW247" s="15"/>
      <c r="AX247" s="15"/>
      <c r="AY247" s="15"/>
      <c r="AZ247" s="15"/>
      <c r="BA247" s="15"/>
      <c r="BB247" s="15"/>
    </row>
    <row r="248" spans="1:54">
      <c r="A248" s="5">
        <v>209</v>
      </c>
      <c r="B248" s="6" t="s">
        <v>434</v>
      </c>
      <c r="C248" s="6" t="s">
        <v>453</v>
      </c>
      <c r="D248" s="6" t="s">
        <v>454</v>
      </c>
      <c r="E248" s="15">
        <v>2.4761E-4</v>
      </c>
      <c r="F248" s="26">
        <v>4.0902000000000001E-4</v>
      </c>
      <c r="G248" s="15">
        <v>1.5000999999999999E-5</v>
      </c>
      <c r="H248" s="15">
        <v>1.9709000000000001E-5</v>
      </c>
      <c r="I248" s="15"/>
      <c r="J248" s="15"/>
      <c r="K248" s="15">
        <v>0.29615000000000002</v>
      </c>
      <c r="L248" s="15">
        <v>0.29601</v>
      </c>
      <c r="M248" s="15"/>
      <c r="N248" s="15"/>
      <c r="O248" s="15">
        <v>0.72455999999999998</v>
      </c>
      <c r="P248" s="12">
        <v>0.88956999999999997</v>
      </c>
      <c r="S248" s="12">
        <v>0.54432999999999998</v>
      </c>
      <c r="T248" s="12">
        <v>0.54432999999999998</v>
      </c>
      <c r="U248" s="12"/>
      <c r="W248" s="12">
        <v>0.57742000000000004</v>
      </c>
      <c r="Y248" s="15">
        <v>5.6706999999999998E-6</v>
      </c>
      <c r="Z248" s="26">
        <v>5.0209E-5</v>
      </c>
      <c r="AA248" s="15">
        <v>0.36621999999999999</v>
      </c>
      <c r="AB248" s="15">
        <v>9.2743000000000003E-5</v>
      </c>
      <c r="AC248" s="15"/>
      <c r="AE248" s="15"/>
      <c r="AF248" s="15">
        <v>1.6855999999999999E-5</v>
      </c>
      <c r="AG248" s="15">
        <v>6.0124999999999998E-5</v>
      </c>
      <c r="AH248" s="15">
        <v>7.4637999999999999E-5</v>
      </c>
      <c r="AI248" s="15">
        <v>1.0806000000000001E-4</v>
      </c>
      <c r="AJ248" s="15"/>
      <c r="AK248" s="15"/>
      <c r="AL248" s="15"/>
      <c r="AM248" s="15">
        <v>1.6855999999999999E-5</v>
      </c>
      <c r="AN248" s="15">
        <v>6.0124999999999998E-5</v>
      </c>
      <c r="AO248" s="15">
        <v>7.4637999999999999E-5</v>
      </c>
      <c r="AP248" s="15">
        <v>7.4637999999999999E-5</v>
      </c>
      <c r="AR248" s="15"/>
      <c r="AS248" s="15"/>
      <c r="AT248" s="15"/>
      <c r="AU248" s="15"/>
      <c r="AV248" s="15"/>
      <c r="AW248" s="15"/>
      <c r="AX248" s="15"/>
      <c r="AY248" s="15"/>
      <c r="AZ248" s="15"/>
      <c r="BA248" s="15"/>
      <c r="BB248" s="15"/>
    </row>
    <row r="249" spans="1:54">
      <c r="A249" s="7">
        <v>210</v>
      </c>
      <c r="B249" s="8" t="s">
        <v>434</v>
      </c>
      <c r="C249" s="8" t="s">
        <v>455</v>
      </c>
      <c r="D249" s="8" t="s">
        <v>456</v>
      </c>
      <c r="E249" s="15">
        <v>2.3541999999999998E-6</v>
      </c>
      <c r="F249" s="26">
        <v>4.4487999999999997E-6</v>
      </c>
      <c r="G249" s="15">
        <v>5.5927000000000002E-5</v>
      </c>
      <c r="H249" s="15">
        <v>8.7368999999999996E-5</v>
      </c>
      <c r="I249" s="15"/>
      <c r="J249" s="15"/>
      <c r="K249" s="15">
        <v>0.22114</v>
      </c>
      <c r="L249" s="15">
        <v>0.22137999999999999</v>
      </c>
      <c r="M249" s="15"/>
      <c r="N249" s="15"/>
      <c r="O249" s="15">
        <v>0.37284</v>
      </c>
      <c r="P249" s="12">
        <v>0.27500000000000002</v>
      </c>
      <c r="S249" s="12">
        <v>0.25266</v>
      </c>
      <c r="T249" s="12">
        <v>0.25266</v>
      </c>
      <c r="U249" s="12"/>
      <c r="W249" s="12">
        <v>0.28356999999999999</v>
      </c>
      <c r="Y249" s="15">
        <v>1.6507E-5</v>
      </c>
      <c r="Z249" s="26">
        <v>3.9093E-6</v>
      </c>
      <c r="AA249" s="15">
        <v>2.9501000000000001E-4</v>
      </c>
      <c r="AB249" s="15">
        <v>7.0832000000000002E-4</v>
      </c>
      <c r="AC249" s="15"/>
      <c r="AE249" s="15"/>
      <c r="AF249" s="15">
        <v>1.2404000000000001E-4</v>
      </c>
      <c r="AG249" s="15">
        <v>5.6366000000000002E-5</v>
      </c>
      <c r="AH249" s="15">
        <v>5.8173999999999997E-4</v>
      </c>
      <c r="AI249" s="15">
        <v>6.3789999999999995E-4</v>
      </c>
      <c r="AJ249" s="15"/>
      <c r="AK249" s="15"/>
      <c r="AL249" s="15"/>
      <c r="AM249" s="15">
        <v>1.2404000000000001E-4</v>
      </c>
      <c r="AN249" s="15">
        <v>5.6366000000000002E-5</v>
      </c>
      <c r="AO249" s="15">
        <v>5.8173999999999997E-4</v>
      </c>
      <c r="AP249" s="15">
        <v>5.8173999999999997E-4</v>
      </c>
      <c r="AR249" s="15"/>
      <c r="AS249" s="15"/>
      <c r="AT249" s="15"/>
      <c r="AU249" s="15"/>
      <c r="AV249" s="15"/>
      <c r="AW249" s="15"/>
      <c r="AX249" s="15"/>
      <c r="AY249" s="15"/>
      <c r="AZ249" s="15"/>
      <c r="BA249" s="15"/>
      <c r="BB249" s="15"/>
    </row>
    <row r="250" spans="1:54">
      <c r="A250" s="5">
        <v>211</v>
      </c>
      <c r="B250" s="6" t="s">
        <v>434</v>
      </c>
      <c r="C250" s="6" t="s">
        <v>457</v>
      </c>
      <c r="D250" s="6" t="s">
        <v>458</v>
      </c>
      <c r="E250" s="15" t="s">
        <v>471</v>
      </c>
      <c r="F250" s="26" t="s">
        <v>471</v>
      </c>
      <c r="G250" s="15" t="s">
        <v>471</v>
      </c>
      <c r="H250" s="15" t="s">
        <v>471</v>
      </c>
      <c r="I250" s="15"/>
      <c r="J250" s="15"/>
      <c r="K250" s="15">
        <v>0.33754000000000001</v>
      </c>
      <c r="L250" s="15">
        <v>0.33467999999999998</v>
      </c>
      <c r="M250" s="15"/>
      <c r="N250" s="15"/>
      <c r="O250" s="15" t="s">
        <v>471</v>
      </c>
      <c r="P250" s="12" t="s">
        <v>471</v>
      </c>
      <c r="S250" s="12" t="s">
        <v>471</v>
      </c>
      <c r="T250" s="12" t="s">
        <v>471</v>
      </c>
      <c r="U250" s="12"/>
      <c r="W250" s="12" t="s">
        <v>471</v>
      </c>
      <c r="Y250" s="15" t="s">
        <v>471</v>
      </c>
      <c r="Z250" s="26" t="s">
        <v>471</v>
      </c>
      <c r="AA250" s="15" t="s">
        <v>471</v>
      </c>
      <c r="AB250" s="15" t="s">
        <v>471</v>
      </c>
      <c r="AC250" s="15"/>
      <c r="AE250" s="15"/>
      <c r="AF250" s="15" t="s">
        <v>471</v>
      </c>
      <c r="AG250" s="15" t="s">
        <v>471</v>
      </c>
      <c r="AH250" s="15" t="s">
        <v>471</v>
      </c>
      <c r="AI250" s="15" t="s">
        <v>471</v>
      </c>
      <c r="AJ250" s="15"/>
      <c r="AK250" s="15"/>
      <c r="AL250" s="15"/>
      <c r="AM250" s="15" t="s">
        <v>471</v>
      </c>
      <c r="AN250" s="15" t="s">
        <v>471</v>
      </c>
      <c r="AO250" s="15" t="s">
        <v>471</v>
      </c>
      <c r="AP250" s="15" t="s">
        <v>471</v>
      </c>
      <c r="AR250" s="15"/>
      <c r="AS250" s="15"/>
      <c r="AT250" s="15"/>
      <c r="AU250" s="15"/>
      <c r="AV250" s="15"/>
      <c r="AW250" s="15"/>
      <c r="AX250" s="15"/>
      <c r="AY250" s="15"/>
      <c r="AZ250" s="15"/>
      <c r="BA250" s="15"/>
      <c r="BB250" s="15"/>
    </row>
    <row r="251" spans="1:54">
      <c r="A251" s="7">
        <v>212</v>
      </c>
      <c r="B251" s="8" t="s">
        <v>434</v>
      </c>
      <c r="C251" s="8" t="s">
        <v>343</v>
      </c>
      <c r="D251" s="8" t="s">
        <v>459</v>
      </c>
      <c r="E251" s="15">
        <v>5.5655999999999997E-2</v>
      </c>
      <c r="F251" s="26">
        <v>0.13342999999999999</v>
      </c>
      <c r="G251" s="15">
        <v>0.22871</v>
      </c>
      <c r="H251" s="15">
        <v>0.22289999999999999</v>
      </c>
      <c r="I251" s="15"/>
      <c r="J251" s="15"/>
      <c r="K251" s="15">
        <v>0.15175</v>
      </c>
      <c r="L251" s="15">
        <v>0.15171999999999999</v>
      </c>
      <c r="M251" s="15"/>
      <c r="N251" s="15"/>
      <c r="O251" s="15">
        <v>0.86362000000000005</v>
      </c>
      <c r="P251" s="12">
        <v>0.86372000000000004</v>
      </c>
      <c r="S251" s="12">
        <v>0.75078999999999996</v>
      </c>
      <c r="T251" s="12">
        <v>0.75078999999999996</v>
      </c>
      <c r="U251" s="12"/>
      <c r="W251" s="12">
        <v>0.75231000000000003</v>
      </c>
      <c r="Y251" s="15">
        <v>8.3504999999999996E-2</v>
      </c>
      <c r="Z251" s="26">
        <v>0.13499</v>
      </c>
      <c r="AA251" s="15">
        <v>2.1611999999999999E-2</v>
      </c>
      <c r="AB251" s="15">
        <v>7.3923000000000003E-2</v>
      </c>
      <c r="AC251" s="15"/>
      <c r="AE251" s="15"/>
      <c r="AF251" s="15">
        <v>0.31958999999999999</v>
      </c>
      <c r="AG251" s="15">
        <v>0.96977999999999998</v>
      </c>
      <c r="AH251" s="15">
        <v>0.24076</v>
      </c>
      <c r="AI251" s="15">
        <v>0.80845</v>
      </c>
      <c r="AJ251" s="15"/>
      <c r="AK251" s="15"/>
      <c r="AL251" s="15"/>
      <c r="AM251" s="15">
        <v>0.31958999999999999</v>
      </c>
      <c r="AN251" s="15">
        <v>0.96977999999999998</v>
      </c>
      <c r="AO251" s="15">
        <v>0.24076</v>
      </c>
      <c r="AP251" s="15">
        <v>0.24076</v>
      </c>
      <c r="AR251" s="15"/>
      <c r="AS251" s="15"/>
      <c r="AT251" s="15"/>
      <c r="AU251" s="15"/>
      <c r="AV251" s="15"/>
      <c r="AW251" s="15"/>
      <c r="AX251" s="15"/>
      <c r="AY251" s="15"/>
      <c r="AZ251" s="15"/>
      <c r="BA251" s="15"/>
      <c r="BB251" s="15"/>
    </row>
    <row r="252" spans="1:54">
      <c r="A252" s="5">
        <v>213</v>
      </c>
      <c r="B252" s="6" t="s">
        <v>434</v>
      </c>
      <c r="C252" s="6" t="s">
        <v>460</v>
      </c>
      <c r="D252" s="6" t="s">
        <v>461</v>
      </c>
      <c r="E252" s="15">
        <v>1.2441000000000001E-6</v>
      </c>
      <c r="F252" s="26">
        <v>4.6402000000000001E-6</v>
      </c>
      <c r="G252" s="15">
        <v>2.0545999999999999E-5</v>
      </c>
      <c r="H252" s="15">
        <v>5.6094999999999997E-5</v>
      </c>
      <c r="I252" s="15"/>
      <c r="J252" s="15"/>
      <c r="K252" s="15">
        <v>0.53717000000000004</v>
      </c>
      <c r="L252" s="15">
        <v>0.53654000000000002</v>
      </c>
      <c r="M252" s="15"/>
      <c r="N252" s="15"/>
      <c r="O252" s="15">
        <v>0.52207000000000003</v>
      </c>
      <c r="P252" s="12">
        <v>0.31168000000000001</v>
      </c>
      <c r="S252" s="12">
        <v>0.49502000000000002</v>
      </c>
      <c r="T252" s="12">
        <v>0.49502000000000002</v>
      </c>
      <c r="U252" s="12"/>
      <c r="W252" s="12">
        <v>0.47937000000000002</v>
      </c>
      <c r="Y252" s="15">
        <v>1.6320999999999998E-5</v>
      </c>
      <c r="Z252" s="26">
        <v>3.4935999999999999E-6</v>
      </c>
      <c r="AA252" s="15">
        <v>2.1766E-6</v>
      </c>
      <c r="AB252" s="15">
        <v>4.6020999999999999E-5</v>
      </c>
      <c r="AC252" s="15"/>
      <c r="AE252" s="15"/>
      <c r="AF252" s="15">
        <v>3.5733999999999999E-4</v>
      </c>
      <c r="AG252" s="15">
        <v>4.5367000000000001E-5</v>
      </c>
      <c r="AH252" s="15">
        <v>1.5754000000000001E-4</v>
      </c>
      <c r="AI252" s="15">
        <v>9.4963999999999994E-5</v>
      </c>
      <c r="AJ252" s="15"/>
      <c r="AK252" s="15"/>
      <c r="AL252" s="15"/>
      <c r="AM252" s="15">
        <v>3.5733999999999999E-4</v>
      </c>
      <c r="AN252" s="15">
        <v>4.5367000000000001E-5</v>
      </c>
      <c r="AO252" s="15">
        <v>1.5754000000000001E-4</v>
      </c>
      <c r="AP252" s="15">
        <v>1.5754000000000001E-4</v>
      </c>
      <c r="AR252" s="15"/>
      <c r="AS252" s="15"/>
      <c r="AT252" s="15"/>
      <c r="AU252" s="15"/>
      <c r="AV252" s="15"/>
      <c r="AW252" s="15"/>
      <c r="AX252" s="15"/>
      <c r="AY252" s="15"/>
      <c r="AZ252" s="15"/>
      <c r="BA252" s="15"/>
      <c r="BB252" s="15"/>
    </row>
    <row r="253" spans="1:54">
      <c r="A253" s="7">
        <v>214</v>
      </c>
      <c r="B253" s="8" t="s">
        <v>434</v>
      </c>
      <c r="C253" s="8" t="s">
        <v>462</v>
      </c>
      <c r="D253" s="8" t="s">
        <v>463</v>
      </c>
      <c r="E253" s="15">
        <v>3.7135000000000001E-2</v>
      </c>
      <c r="F253" s="26">
        <v>1.2363000000000001E-2</v>
      </c>
      <c r="G253" s="15">
        <v>2.5586999999999999E-2</v>
      </c>
      <c r="H253" s="15">
        <v>8.2237000000000005E-2</v>
      </c>
      <c r="I253" s="15"/>
      <c r="J253" s="15"/>
      <c r="K253" s="15">
        <v>0.78896999999999995</v>
      </c>
      <c r="L253" s="15">
        <v>0.78659999999999997</v>
      </c>
      <c r="M253" s="15"/>
      <c r="N253" s="15"/>
      <c r="O253" s="15">
        <v>0.28392000000000001</v>
      </c>
      <c r="P253" s="12">
        <v>0.67364999999999997</v>
      </c>
      <c r="S253" s="12">
        <v>0.50997000000000003</v>
      </c>
      <c r="T253" s="12">
        <v>0.50997000000000003</v>
      </c>
      <c r="U253" s="12"/>
      <c r="W253" s="12">
        <v>0.59824999999999995</v>
      </c>
      <c r="Y253" s="15">
        <v>5.4593000000000003E-2</v>
      </c>
      <c r="Z253" s="26">
        <v>0.45763999999999999</v>
      </c>
      <c r="AA253" s="15">
        <v>3.3006000000000001E-2</v>
      </c>
      <c r="AB253" s="15">
        <v>0.55506999999999995</v>
      </c>
      <c r="AC253" s="15"/>
      <c r="AE253" s="15"/>
      <c r="AF253" s="15">
        <v>7.0820999999999995E-2</v>
      </c>
      <c r="AG253" s="15">
        <v>0.88665000000000005</v>
      </c>
      <c r="AH253" s="15">
        <v>0.22015000000000001</v>
      </c>
      <c r="AI253" s="15">
        <v>0.21274000000000001</v>
      </c>
      <c r="AJ253" s="15"/>
      <c r="AK253" s="15"/>
      <c r="AL253" s="15"/>
      <c r="AM253" s="15">
        <v>7.0820999999999995E-2</v>
      </c>
      <c r="AN253" s="15">
        <v>0.88665000000000005</v>
      </c>
      <c r="AO253" s="15">
        <v>0.22015000000000001</v>
      </c>
      <c r="AP253" s="15">
        <v>0.22015000000000001</v>
      </c>
      <c r="AR253" s="15"/>
      <c r="AS253" s="15"/>
      <c r="AT253" s="15"/>
      <c r="AU253" s="15"/>
      <c r="AV253" s="15"/>
      <c r="AW253" s="15"/>
      <c r="AX253" s="15"/>
      <c r="AY253" s="15"/>
      <c r="AZ253" s="15"/>
      <c r="BA253" s="15"/>
      <c r="BB253" s="15"/>
    </row>
    <row r="254" spans="1:54">
      <c r="A254" s="5">
        <v>215</v>
      </c>
      <c r="B254" s="6" t="s">
        <v>434</v>
      </c>
      <c r="C254" s="6" t="s">
        <v>464</v>
      </c>
      <c r="D254" s="6" t="s">
        <v>465</v>
      </c>
      <c r="E254" s="15">
        <v>1.4922E-3</v>
      </c>
      <c r="F254" s="26">
        <v>1.7997E-3</v>
      </c>
      <c r="G254" s="15">
        <v>6.3766000000000003E-2</v>
      </c>
      <c r="H254" s="15">
        <v>7.6721999999999999E-2</v>
      </c>
      <c r="I254" s="15"/>
      <c r="J254" s="15"/>
      <c r="K254" s="15">
        <v>0.66422999999999999</v>
      </c>
      <c r="L254" s="15">
        <v>0.66608999999999996</v>
      </c>
      <c r="M254" s="15"/>
      <c r="N254" s="15"/>
      <c r="O254" s="15">
        <v>0.27594000000000002</v>
      </c>
      <c r="P254" s="12">
        <v>0.74060999999999999</v>
      </c>
      <c r="S254" s="12">
        <v>0.50163000000000002</v>
      </c>
      <c r="T254" s="12">
        <v>0.50163000000000002</v>
      </c>
      <c r="U254" s="12"/>
      <c r="W254" s="12">
        <v>0.53180000000000005</v>
      </c>
      <c r="Y254" s="15">
        <v>5.0902000000000003E-2</v>
      </c>
      <c r="Z254" s="26">
        <v>0.84260999999999997</v>
      </c>
      <c r="AA254" s="15">
        <v>6.3071999999999998E-4</v>
      </c>
      <c r="AB254" s="15">
        <v>0.35829</v>
      </c>
      <c r="AC254" s="15"/>
      <c r="AE254" s="15"/>
      <c r="AF254" s="15">
        <v>0.44318999999999997</v>
      </c>
      <c r="AG254" s="15">
        <v>0.33040999999999998</v>
      </c>
      <c r="AH254" s="15">
        <v>8.8090000000000002E-2</v>
      </c>
      <c r="AI254" s="15">
        <v>0.10876</v>
      </c>
      <c r="AJ254" s="15"/>
      <c r="AK254" s="15"/>
      <c r="AL254" s="15"/>
      <c r="AM254" s="15">
        <v>0.44318999999999997</v>
      </c>
      <c r="AN254" s="15">
        <v>0.33040999999999998</v>
      </c>
      <c r="AO254" s="15">
        <v>8.8090000000000002E-2</v>
      </c>
      <c r="AP254" s="15">
        <v>8.8090000000000002E-2</v>
      </c>
      <c r="AR254" s="15"/>
      <c r="AS254" s="15"/>
      <c r="AT254" s="15"/>
      <c r="AU254" s="15"/>
      <c r="AV254" s="15"/>
      <c r="AW254" s="15"/>
      <c r="AX254" s="15"/>
      <c r="AY254" s="15"/>
      <c r="AZ254" s="15"/>
      <c r="BA254" s="15"/>
      <c r="BB254" s="15"/>
    </row>
    <row r="255" spans="1:54">
      <c r="I255" s="15"/>
      <c r="J255" s="15"/>
      <c r="K255" s="15"/>
      <c r="L255" s="15"/>
      <c r="M255" s="15"/>
      <c r="N255" s="15"/>
      <c r="Y255" s="2"/>
      <c r="Z255" s="26"/>
      <c r="AA255" s="15"/>
      <c r="AB255" s="15"/>
      <c r="AC255" s="15"/>
      <c r="AE255" s="15"/>
      <c r="AF255" s="15"/>
      <c r="AG255" s="15"/>
      <c r="AH255" s="15"/>
      <c r="AI255" s="15"/>
      <c r="AJ255" s="15"/>
      <c r="AK255" s="15"/>
      <c r="AL255" s="15"/>
      <c r="AM255" s="15"/>
      <c r="AN255" s="15"/>
      <c r="AO255" s="15"/>
      <c r="AP255" s="15"/>
      <c r="AQ255" s="15"/>
      <c r="AR255" s="15"/>
      <c r="AS255" s="15"/>
      <c r="AT255" s="15"/>
      <c r="AU255" s="15"/>
      <c r="AV255" s="15"/>
      <c r="AW255" s="15"/>
      <c r="AX255" s="15"/>
      <c r="AY255" s="15"/>
      <c r="AZ255" s="15"/>
      <c r="BA255" s="15"/>
      <c r="BB255" s="15"/>
    </row>
    <row r="256" spans="1:54">
      <c r="Y256" s="2"/>
      <c r="Z256" s="26"/>
      <c r="AA256" s="15"/>
      <c r="AB256" s="15"/>
      <c r="AC256" s="15"/>
      <c r="AE256" s="15"/>
      <c r="AF256" s="15"/>
      <c r="AG256" s="15"/>
      <c r="AH256" s="15"/>
      <c r="AI256" s="15"/>
      <c r="AJ256" s="15"/>
      <c r="AK256" s="15"/>
      <c r="AL256" s="15"/>
      <c r="AM256" s="15"/>
      <c r="AN256" s="15"/>
      <c r="AO256" s="15"/>
      <c r="AP256" s="15"/>
      <c r="AQ256" s="15"/>
      <c r="AR256" s="15"/>
      <c r="AS256" s="15"/>
      <c r="AT256" s="15"/>
      <c r="AU256" s="15"/>
      <c r="AV256" s="15"/>
      <c r="AW256" s="15"/>
      <c r="AX256" s="15"/>
      <c r="AY256" s="15"/>
      <c r="AZ256" s="15"/>
      <c r="BA256" s="15"/>
      <c r="BB256" s="15"/>
    </row>
    <row r="257" spans="25:54">
      <c r="Y257" s="2"/>
      <c r="Z257" s="26"/>
      <c r="AA257" s="15"/>
      <c r="AB257" s="15"/>
      <c r="AC257" s="15"/>
      <c r="AE257" s="15"/>
      <c r="AF257" s="15"/>
      <c r="AG257" s="15"/>
      <c r="AH257" s="15"/>
      <c r="AI257" s="15"/>
      <c r="AJ257" s="15"/>
      <c r="AK257" s="15"/>
      <c r="AL257" s="15"/>
      <c r="AM257" s="15"/>
      <c r="AN257" s="15"/>
      <c r="AO257" s="15"/>
      <c r="AP257" s="15"/>
      <c r="AQ257" s="15"/>
      <c r="AR257" s="15"/>
      <c r="AS257" s="15"/>
      <c r="AT257" s="15"/>
      <c r="AU257" s="15"/>
      <c r="AV257" s="15"/>
      <c r="AW257" s="15"/>
      <c r="AX257" s="15"/>
      <c r="AY257" s="15"/>
      <c r="AZ257" s="15"/>
      <c r="BA257" s="15"/>
      <c r="BB257" s="15"/>
    </row>
    <row r="258" spans="25:54">
      <c r="Y258" s="2"/>
      <c r="Z258" s="26"/>
      <c r="AA258" s="15"/>
      <c r="AB258" s="15"/>
      <c r="AC258" s="15"/>
      <c r="AE258" s="15"/>
      <c r="AF258" s="15"/>
      <c r="AG258" s="15"/>
      <c r="AH258" s="15"/>
      <c r="AI258" s="15"/>
      <c r="AJ258" s="15"/>
      <c r="AK258" s="15"/>
      <c r="AL258" s="15"/>
      <c r="AM258" s="15"/>
      <c r="AN258" s="15"/>
      <c r="AO258" s="15"/>
      <c r="AP258" s="15"/>
      <c r="AQ258" s="15"/>
      <c r="AR258" s="15"/>
      <c r="AS258" s="15"/>
      <c r="AT258" s="15"/>
      <c r="AU258" s="15"/>
      <c r="AV258" s="15"/>
      <c r="AW258" s="15"/>
      <c r="AX258" s="15"/>
      <c r="AY258" s="15"/>
      <c r="AZ258" s="15"/>
      <c r="BA258" s="15"/>
      <c r="BB258" s="15"/>
    </row>
    <row r="259" spans="25:54">
      <c r="Y259" s="2"/>
      <c r="Z259" s="26"/>
      <c r="AA259" s="15"/>
      <c r="AB259" s="15"/>
      <c r="AC259" s="15"/>
      <c r="AE259" s="15"/>
      <c r="AF259" s="15"/>
      <c r="AG259" s="15"/>
      <c r="AH259" s="15"/>
      <c r="AI259" s="15"/>
      <c r="AJ259" s="15"/>
      <c r="AK259" s="15"/>
      <c r="AL259" s="15"/>
      <c r="AM259" s="15"/>
      <c r="AN259" s="15"/>
      <c r="AO259" s="15"/>
      <c r="AP259" s="15"/>
      <c r="AQ259" s="15"/>
      <c r="AR259" s="15"/>
      <c r="AS259" s="15"/>
      <c r="AT259" s="15"/>
      <c r="AU259" s="15"/>
      <c r="AV259" s="15"/>
      <c r="AW259" s="15"/>
      <c r="AX259" s="15"/>
      <c r="AY259" s="15"/>
      <c r="AZ259" s="15"/>
      <c r="BA259" s="15"/>
      <c r="BB259" s="15"/>
    </row>
    <row r="260" spans="25:54">
      <c r="Y260" s="2"/>
      <c r="Z260" s="26"/>
      <c r="AA260" s="15"/>
      <c r="AB260" s="15"/>
      <c r="AC260" s="15"/>
      <c r="AE260" s="15"/>
      <c r="AF260" s="15"/>
      <c r="AG260" s="15"/>
      <c r="AH260" s="15"/>
      <c r="AI260" s="15"/>
      <c r="AJ260" s="15"/>
      <c r="AK260" s="15"/>
      <c r="AL260" s="15"/>
      <c r="AM260" s="15"/>
      <c r="AN260" s="15"/>
      <c r="AO260" s="15"/>
      <c r="AP260" s="15"/>
      <c r="AQ260" s="15"/>
      <c r="AR260" s="15"/>
      <c r="AS260" s="15"/>
      <c r="AT260" s="15"/>
      <c r="AU260" s="15"/>
      <c r="AV260" s="15"/>
      <c r="AW260" s="15"/>
      <c r="AX260" s="15"/>
      <c r="AY260" s="15"/>
      <c r="AZ260" s="15"/>
      <c r="BA260" s="15"/>
      <c r="BB260" s="15"/>
    </row>
    <row r="261" spans="25:54">
      <c r="Y261" s="2"/>
      <c r="Z261" s="26"/>
      <c r="AA261" s="15"/>
      <c r="AB261" s="15"/>
      <c r="AC261" s="15"/>
      <c r="AE261" s="15"/>
      <c r="AF261" s="15"/>
      <c r="AG261" s="15"/>
      <c r="AH261" s="15"/>
      <c r="AI261" s="15"/>
      <c r="AJ261" s="15"/>
      <c r="AK261" s="15"/>
      <c r="AL261" s="15"/>
      <c r="AM261" s="15"/>
      <c r="AN261" s="15"/>
      <c r="AO261" s="15"/>
      <c r="AP261" s="15"/>
      <c r="AQ261" s="15"/>
      <c r="AR261" s="15"/>
      <c r="AS261" s="15"/>
      <c r="AT261" s="15"/>
      <c r="AU261" s="15"/>
      <c r="AV261" s="15"/>
      <c r="AW261" s="15"/>
      <c r="AX261" s="15"/>
      <c r="AY261" s="15"/>
      <c r="AZ261" s="15"/>
      <c r="BA261" s="15"/>
      <c r="BB261" s="15"/>
    </row>
    <row r="262" spans="25:54">
      <c r="Y262" s="2"/>
      <c r="Z262" s="26"/>
      <c r="AA262" s="15"/>
      <c r="AB262" s="15"/>
      <c r="AC262" s="15"/>
      <c r="AE262" s="15"/>
      <c r="AF262" s="15"/>
      <c r="AG262" s="15"/>
      <c r="AH262" s="15"/>
      <c r="AI262" s="15"/>
      <c r="AJ262" s="15"/>
      <c r="AK262" s="15"/>
      <c r="AL262" s="15"/>
      <c r="AM262" s="15"/>
      <c r="AN262" s="15"/>
      <c r="AO262" s="15"/>
      <c r="AP262" s="15"/>
      <c r="AQ262" s="15"/>
      <c r="AR262" s="15"/>
      <c r="AS262" s="15"/>
      <c r="AT262" s="15"/>
      <c r="AU262" s="15"/>
      <c r="AV262" s="15"/>
      <c r="AW262" s="15"/>
      <c r="AX262" s="15"/>
      <c r="AY262" s="15"/>
      <c r="AZ262" s="15"/>
      <c r="BA262" s="15"/>
      <c r="BB262" s="15"/>
    </row>
    <row r="263" spans="25:54">
      <c r="Y263" s="2"/>
      <c r="Z263" s="26"/>
      <c r="AA263" s="15"/>
      <c r="AB263" s="15"/>
      <c r="AC263" s="15"/>
      <c r="AE263" s="15"/>
      <c r="AF263" s="15"/>
      <c r="AG263" s="15"/>
      <c r="AH263" s="15"/>
      <c r="AI263" s="15"/>
      <c r="AJ263" s="15"/>
      <c r="AK263" s="15"/>
      <c r="AL263" s="15"/>
      <c r="AM263" s="15"/>
      <c r="AN263" s="15"/>
      <c r="AO263" s="15"/>
      <c r="AP263" s="15"/>
      <c r="AQ263" s="15"/>
      <c r="AR263" s="15"/>
      <c r="AS263" s="15"/>
      <c r="AT263" s="15"/>
      <c r="AU263" s="15"/>
      <c r="AV263" s="15"/>
      <c r="AW263" s="15"/>
      <c r="AX263" s="15"/>
      <c r="AY263" s="15"/>
      <c r="AZ263" s="15"/>
      <c r="BA263" s="15"/>
      <c r="BB263" s="15"/>
    </row>
    <row r="264" spans="25:54">
      <c r="Y264" s="2"/>
      <c r="Z264" s="26"/>
      <c r="AA264" s="15"/>
      <c r="AB264" s="15"/>
      <c r="AC264" s="15"/>
      <c r="AE264" s="15"/>
      <c r="AF264" s="15"/>
      <c r="AG264" s="15"/>
      <c r="AH264" s="15"/>
      <c r="AI264" s="15"/>
      <c r="AJ264" s="15"/>
      <c r="AK264" s="15"/>
      <c r="AL264" s="15"/>
      <c r="AM264" s="15"/>
      <c r="AN264" s="15"/>
      <c r="AO264" s="15"/>
      <c r="AP264" s="15"/>
      <c r="AQ264" s="15"/>
      <c r="AR264" s="15"/>
      <c r="AS264" s="15"/>
      <c r="AT264" s="15"/>
      <c r="AU264" s="15"/>
      <c r="AV264" s="15"/>
      <c r="AW264" s="15"/>
      <c r="AX264" s="15"/>
      <c r="AY264" s="15"/>
      <c r="AZ264" s="15"/>
      <c r="BA264" s="15"/>
      <c r="BB264" s="15"/>
    </row>
    <row r="265" spans="25:54">
      <c r="Y265" s="2"/>
      <c r="Z265" s="26"/>
      <c r="AA265" s="15"/>
      <c r="AB265" s="15"/>
      <c r="AC265" s="15"/>
      <c r="AE265" s="15"/>
      <c r="AF265" s="15"/>
      <c r="AG265" s="15"/>
      <c r="AH265" s="15"/>
      <c r="AI265" s="15"/>
      <c r="AJ265" s="15"/>
      <c r="AK265" s="15"/>
      <c r="AL265" s="15"/>
      <c r="AM265" s="15"/>
      <c r="AN265" s="15"/>
      <c r="AO265" s="15"/>
      <c r="AP265" s="15"/>
      <c r="AQ265" s="15"/>
      <c r="AR265" s="15"/>
      <c r="AS265" s="15"/>
      <c r="AT265" s="15"/>
      <c r="AU265" s="15"/>
      <c r="AV265" s="15"/>
      <c r="AW265" s="15"/>
      <c r="AX265" s="15"/>
      <c r="AY265" s="15"/>
      <c r="AZ265" s="15"/>
      <c r="BA265" s="15"/>
      <c r="BB265" s="15"/>
    </row>
    <row r="266" spans="25:54">
      <c r="Y266" s="2"/>
      <c r="Z266" s="26"/>
      <c r="AA266" s="15"/>
      <c r="AB266" s="15"/>
      <c r="AC266" s="15"/>
      <c r="AE266" s="15"/>
      <c r="AF266" s="15"/>
      <c r="AG266" s="15"/>
      <c r="AH266" s="15"/>
      <c r="AI266" s="15"/>
      <c r="AJ266" s="15"/>
      <c r="AK266" s="15"/>
      <c r="AL266" s="15"/>
      <c r="AM266" s="15"/>
      <c r="AN266" s="15"/>
      <c r="AO266" s="15"/>
      <c r="AP266" s="15"/>
      <c r="AQ266" s="15"/>
      <c r="AR266" s="15"/>
      <c r="AS266" s="15"/>
      <c r="AT266" s="15"/>
      <c r="AU266" s="15"/>
      <c r="AV266" s="15"/>
      <c r="AW266" s="15"/>
      <c r="AX266" s="15"/>
      <c r="AY266" s="15"/>
      <c r="AZ266" s="15"/>
      <c r="BA266" s="15"/>
      <c r="BB266" s="15"/>
    </row>
    <row r="267" spans="25:54">
      <c r="Y267" s="2"/>
      <c r="Z267" s="26"/>
      <c r="AA267" s="15"/>
      <c r="AB267" s="15"/>
      <c r="AC267" s="15"/>
      <c r="AE267" s="15"/>
      <c r="AF267" s="15"/>
      <c r="AG267" s="15"/>
      <c r="AH267" s="15"/>
      <c r="AI267" s="15"/>
      <c r="AJ267" s="15"/>
      <c r="AK267" s="15"/>
      <c r="AL267" s="15"/>
      <c r="AM267" s="15"/>
      <c r="AN267" s="15"/>
      <c r="AO267" s="15"/>
      <c r="AP267" s="15"/>
      <c r="AQ267" s="15"/>
      <c r="AR267" s="15"/>
      <c r="AS267" s="15"/>
      <c r="AT267" s="15"/>
      <c r="AU267" s="15"/>
      <c r="AV267" s="15"/>
      <c r="AW267" s="15"/>
      <c r="AX267" s="15"/>
      <c r="AY267" s="15"/>
      <c r="AZ267" s="15"/>
      <c r="BA267" s="15"/>
      <c r="BB267" s="15"/>
    </row>
    <row r="268" spans="25:54">
      <c r="Y268" s="2"/>
      <c r="Z268" s="26"/>
      <c r="AA268" s="15"/>
      <c r="AB268" s="15"/>
      <c r="AC268" s="15"/>
      <c r="AE268" s="15"/>
      <c r="AF268" s="15"/>
      <c r="AG268" s="15"/>
      <c r="AH268" s="15"/>
      <c r="AI268" s="15"/>
      <c r="AJ268" s="15"/>
      <c r="AK268" s="15"/>
      <c r="AL268" s="15"/>
      <c r="AM268" s="15"/>
      <c r="AN268" s="15"/>
      <c r="AO268" s="15"/>
      <c r="AP268" s="15"/>
      <c r="AQ268" s="15"/>
      <c r="AR268" s="15"/>
      <c r="AS268" s="15"/>
      <c r="AT268" s="15"/>
      <c r="AU268" s="15"/>
      <c r="AV268" s="15"/>
      <c r="AW268" s="15"/>
      <c r="AX268" s="15"/>
      <c r="AY268" s="15"/>
      <c r="AZ268" s="15"/>
      <c r="BA268" s="15"/>
      <c r="BB268" s="15"/>
    </row>
    <row r="269" spans="25:54">
      <c r="Y269" s="2"/>
      <c r="Z269" s="26"/>
      <c r="AA269" s="15"/>
      <c r="AB269" s="15"/>
      <c r="AC269" s="15"/>
      <c r="AE269" s="15"/>
      <c r="AF269" s="15"/>
      <c r="AG269" s="15"/>
      <c r="AH269" s="15"/>
      <c r="AI269" s="15"/>
      <c r="AJ269" s="15"/>
      <c r="AK269" s="15"/>
      <c r="AL269" s="15"/>
      <c r="AM269" s="15"/>
      <c r="AN269" s="15"/>
      <c r="AO269" s="15"/>
      <c r="AP269" s="15"/>
      <c r="AQ269" s="15"/>
      <c r="AR269" s="15"/>
      <c r="AS269" s="15"/>
      <c r="AT269" s="15"/>
      <c r="AU269" s="15"/>
      <c r="AV269" s="15"/>
      <c r="AW269" s="15"/>
      <c r="AX269" s="15"/>
      <c r="AY269" s="15"/>
      <c r="AZ269" s="15"/>
      <c r="BA269" s="15"/>
      <c r="BB269" s="15"/>
    </row>
    <row r="270" spans="25:54">
      <c r="Y270" s="2"/>
      <c r="Z270" s="26"/>
      <c r="AA270" s="15"/>
      <c r="AB270" s="15"/>
      <c r="AC270" s="15"/>
      <c r="AE270" s="15"/>
      <c r="AF270" s="15"/>
      <c r="AG270" s="15"/>
      <c r="AH270" s="15"/>
      <c r="AI270" s="15"/>
      <c r="AJ270" s="15"/>
      <c r="AK270" s="15"/>
      <c r="AL270" s="15"/>
      <c r="AM270" s="15"/>
      <c r="AN270" s="15"/>
      <c r="AO270" s="15"/>
      <c r="AP270" s="15"/>
      <c r="AQ270" s="15"/>
      <c r="AR270" s="15"/>
      <c r="AS270" s="15"/>
      <c r="AT270" s="15"/>
      <c r="AU270" s="15"/>
      <c r="AV270" s="15"/>
      <c r="AW270" s="15"/>
      <c r="AX270" s="15"/>
      <c r="AY270" s="15"/>
      <c r="AZ270" s="15"/>
      <c r="BA270" s="15"/>
      <c r="BB270" s="15"/>
    </row>
    <row r="271" spans="25:54">
      <c r="Y271" s="2"/>
      <c r="Z271" s="26"/>
      <c r="AA271" s="15"/>
      <c r="AB271" s="15"/>
      <c r="AC271" s="15"/>
      <c r="AE271" s="15"/>
      <c r="AF271" s="15"/>
      <c r="AG271" s="15"/>
      <c r="AH271" s="15"/>
      <c r="AI271" s="15"/>
      <c r="AJ271" s="15"/>
      <c r="AK271" s="15"/>
      <c r="AL271" s="15"/>
      <c r="AM271" s="15"/>
      <c r="AN271" s="15"/>
      <c r="AO271" s="15"/>
      <c r="AP271" s="15"/>
      <c r="AQ271" s="15"/>
      <c r="AR271" s="15"/>
      <c r="AS271" s="15"/>
      <c r="AT271" s="15"/>
      <c r="AU271" s="15"/>
      <c r="AV271" s="15"/>
      <c r="AW271" s="15"/>
      <c r="AX271" s="15"/>
      <c r="AY271" s="15"/>
      <c r="AZ271" s="15"/>
      <c r="BA271" s="15"/>
      <c r="BB271" s="15"/>
    </row>
    <row r="272" spans="25:54">
      <c r="Y272" s="2"/>
      <c r="Z272" s="26"/>
      <c r="AA272" s="15"/>
      <c r="AB272" s="15"/>
      <c r="AC272" s="15"/>
      <c r="AE272" s="15"/>
      <c r="AF272" s="15"/>
      <c r="AG272" s="15"/>
      <c r="AH272" s="15"/>
      <c r="AI272" s="15"/>
      <c r="AJ272" s="15"/>
      <c r="AK272" s="15"/>
      <c r="AL272" s="15"/>
      <c r="AM272" s="15"/>
      <c r="AN272" s="15"/>
      <c r="AO272" s="15"/>
      <c r="AP272" s="15"/>
      <c r="AQ272" s="15"/>
      <c r="AR272" s="15"/>
      <c r="AS272" s="15"/>
      <c r="AT272" s="15"/>
      <c r="AU272" s="15"/>
      <c r="AV272" s="15"/>
      <c r="AW272" s="15"/>
      <c r="AX272" s="15"/>
      <c r="AY272" s="15"/>
      <c r="AZ272" s="15"/>
      <c r="BA272" s="15"/>
      <c r="BB272" s="15"/>
    </row>
    <row r="273" spans="25:54">
      <c r="Y273" s="2"/>
      <c r="Z273" s="26"/>
      <c r="AA273" s="15"/>
      <c r="AB273" s="15"/>
      <c r="AC273" s="15"/>
      <c r="AE273" s="15"/>
      <c r="AF273" s="15"/>
      <c r="AG273" s="15"/>
      <c r="AH273" s="15"/>
      <c r="AI273" s="15"/>
      <c r="AJ273" s="15"/>
      <c r="AK273" s="15"/>
      <c r="AL273" s="15"/>
      <c r="AM273" s="15"/>
      <c r="AN273" s="15"/>
      <c r="AO273" s="15"/>
      <c r="AP273" s="15"/>
      <c r="AQ273" s="15"/>
      <c r="AR273" s="15"/>
      <c r="AS273" s="15"/>
      <c r="AT273" s="15"/>
      <c r="AU273" s="15"/>
      <c r="AV273" s="15"/>
      <c r="AW273" s="15"/>
      <c r="AX273" s="15"/>
      <c r="AY273" s="15"/>
      <c r="AZ273" s="15"/>
      <c r="BA273" s="15"/>
      <c r="BB273" s="15"/>
    </row>
    <row r="274" spans="25:54">
      <c r="Y274" s="2"/>
      <c r="Z274" s="26"/>
      <c r="AA274" s="15"/>
      <c r="AB274" s="15"/>
      <c r="AC274" s="15"/>
      <c r="AE274" s="15"/>
      <c r="AF274" s="15"/>
      <c r="AG274" s="15"/>
      <c r="AH274" s="15"/>
      <c r="AI274" s="15"/>
      <c r="AJ274" s="15"/>
      <c r="AK274" s="15"/>
      <c r="AL274" s="15"/>
      <c r="AM274" s="15"/>
      <c r="AN274" s="15"/>
      <c r="AO274" s="15"/>
      <c r="AP274" s="15"/>
      <c r="AQ274" s="15"/>
      <c r="AR274" s="15"/>
      <c r="AS274" s="15"/>
      <c r="AT274" s="15"/>
      <c r="AU274" s="15"/>
      <c r="AV274" s="15"/>
      <c r="AW274" s="15"/>
      <c r="AX274" s="15"/>
      <c r="AY274" s="15"/>
      <c r="AZ274" s="15"/>
      <c r="BA274" s="15"/>
      <c r="BB274" s="15"/>
    </row>
    <row r="275" spans="25:54">
      <c r="Y275" s="2"/>
      <c r="Z275" s="26"/>
      <c r="AA275" s="15"/>
      <c r="AB275" s="15"/>
      <c r="AC275" s="15"/>
      <c r="AE275" s="15"/>
      <c r="AF275" s="15"/>
      <c r="AG275" s="15"/>
      <c r="AH275" s="15"/>
      <c r="AI275" s="15"/>
      <c r="AJ275" s="15"/>
      <c r="AK275" s="15"/>
      <c r="AL275" s="15"/>
      <c r="AM275" s="15"/>
      <c r="AN275" s="15"/>
      <c r="AO275" s="15"/>
      <c r="AP275" s="15"/>
      <c r="AQ275" s="15"/>
      <c r="AR275" s="15"/>
      <c r="AS275" s="15"/>
      <c r="AT275" s="15"/>
      <c r="AU275" s="15"/>
      <c r="AV275" s="15"/>
      <c r="AW275" s="15"/>
      <c r="AX275" s="15"/>
      <c r="AY275" s="15"/>
      <c r="AZ275" s="15"/>
      <c r="BA275" s="15"/>
      <c r="BB275" s="15"/>
    </row>
    <row r="276" spans="25:54">
      <c r="Y276" s="2"/>
      <c r="Z276" s="26"/>
      <c r="AA276" s="15"/>
      <c r="AB276" s="15"/>
      <c r="AC276" s="15"/>
      <c r="AE276" s="15"/>
      <c r="AF276" s="15"/>
      <c r="AG276" s="15"/>
      <c r="AH276" s="15"/>
      <c r="AI276" s="15"/>
      <c r="AJ276" s="15"/>
      <c r="AK276" s="15"/>
      <c r="AL276" s="15"/>
      <c r="AM276" s="15"/>
      <c r="AN276" s="15"/>
      <c r="AO276" s="15"/>
      <c r="AP276" s="15"/>
      <c r="AQ276" s="15"/>
      <c r="AR276" s="15"/>
      <c r="AS276" s="15"/>
      <c r="AT276" s="15"/>
      <c r="AU276" s="15"/>
      <c r="AV276" s="15"/>
      <c r="AW276" s="15"/>
      <c r="AX276" s="15"/>
      <c r="AY276" s="15"/>
      <c r="AZ276" s="15"/>
      <c r="BA276" s="15"/>
      <c r="BB276" s="15"/>
    </row>
    <row r="277" spans="25:54">
      <c r="Y277" s="2"/>
      <c r="Z277" s="26"/>
      <c r="AA277" s="15"/>
      <c r="AB277" s="15"/>
      <c r="AC277" s="15"/>
      <c r="AE277" s="15"/>
      <c r="AF277" s="15"/>
      <c r="AG277" s="15"/>
      <c r="AH277" s="15"/>
      <c r="AI277" s="15"/>
      <c r="AJ277" s="15"/>
      <c r="AK277" s="15"/>
      <c r="AL277" s="15"/>
      <c r="AM277" s="15"/>
      <c r="AN277" s="15"/>
      <c r="AO277" s="15"/>
      <c r="AP277" s="15"/>
      <c r="AQ277" s="15"/>
      <c r="AR277" s="15"/>
      <c r="AS277" s="15"/>
      <c r="AT277" s="15"/>
      <c r="AU277" s="15"/>
      <c r="AV277" s="15"/>
      <c r="AW277" s="15"/>
      <c r="AX277" s="15"/>
      <c r="AY277" s="15"/>
      <c r="AZ277" s="15"/>
      <c r="BA277" s="15"/>
      <c r="BB277" s="15"/>
    </row>
    <row r="278" spans="25:54">
      <c r="Y278" s="2"/>
      <c r="Z278" s="26"/>
      <c r="AA278" s="15"/>
      <c r="AB278" s="15"/>
      <c r="AC278" s="15"/>
      <c r="AE278" s="15"/>
      <c r="AF278" s="15"/>
      <c r="AG278" s="15"/>
      <c r="AH278" s="15"/>
      <c r="AI278" s="15"/>
      <c r="AJ278" s="15"/>
      <c r="AK278" s="15"/>
      <c r="AL278" s="15"/>
      <c r="AM278" s="15"/>
      <c r="AN278" s="15"/>
      <c r="AO278" s="15"/>
      <c r="AP278" s="15"/>
      <c r="AQ278" s="15"/>
      <c r="AR278" s="15"/>
      <c r="AS278" s="15"/>
      <c r="AT278" s="15"/>
      <c r="AU278" s="15"/>
      <c r="AV278" s="15"/>
      <c r="AW278" s="15"/>
      <c r="AX278" s="15"/>
      <c r="AY278" s="15"/>
      <c r="AZ278" s="15"/>
      <c r="BA278" s="15"/>
      <c r="BB278" s="15"/>
    </row>
    <row r="279" spans="25:54">
      <c r="Y279" s="2"/>
      <c r="Z279" s="26"/>
      <c r="AA279" s="15"/>
      <c r="AB279" s="15"/>
      <c r="AC279" s="15"/>
      <c r="AE279" s="15"/>
      <c r="AF279" s="15"/>
      <c r="AG279" s="15"/>
      <c r="AH279" s="15"/>
      <c r="AI279" s="15"/>
      <c r="AJ279" s="15"/>
      <c r="AK279" s="15"/>
      <c r="AL279" s="15"/>
      <c r="AM279" s="15"/>
      <c r="AN279" s="15"/>
      <c r="AO279" s="15"/>
      <c r="AP279" s="15"/>
      <c r="AQ279" s="15"/>
      <c r="AR279" s="15"/>
      <c r="AS279" s="15"/>
      <c r="AT279" s="15"/>
      <c r="AU279" s="15"/>
      <c r="AV279" s="15"/>
      <c r="AW279" s="15"/>
      <c r="AX279" s="15"/>
      <c r="AY279" s="15"/>
      <c r="AZ279" s="15"/>
      <c r="BA279" s="15"/>
      <c r="BB279" s="15"/>
    </row>
    <row r="280" spans="25:54">
      <c r="Y280" s="2"/>
      <c r="Z280" s="26"/>
      <c r="AA280" s="15"/>
      <c r="AB280" s="15"/>
      <c r="AC280" s="15"/>
      <c r="AE280" s="15"/>
      <c r="AF280" s="15"/>
      <c r="AG280" s="15"/>
      <c r="AH280" s="15"/>
      <c r="AI280" s="15"/>
      <c r="AJ280" s="15"/>
      <c r="AK280" s="15"/>
      <c r="AL280" s="15"/>
      <c r="AM280" s="15"/>
      <c r="AN280" s="15"/>
      <c r="AO280" s="15"/>
      <c r="AP280" s="15"/>
      <c r="AQ280" s="15"/>
      <c r="AR280" s="15"/>
      <c r="AS280" s="15"/>
      <c r="AT280" s="15"/>
      <c r="AU280" s="15"/>
      <c r="AV280" s="15"/>
      <c r="AW280" s="15"/>
      <c r="AX280" s="15"/>
      <c r="AY280" s="15"/>
      <c r="AZ280" s="15"/>
      <c r="BA280" s="15"/>
      <c r="BB280" s="15"/>
    </row>
    <row r="281" spans="25:54">
      <c r="Y281" s="2"/>
      <c r="Z281" s="26"/>
      <c r="AA281" s="15"/>
      <c r="AB281" s="15"/>
      <c r="AC281" s="15"/>
      <c r="AE281" s="15"/>
      <c r="AF281" s="15"/>
      <c r="AG281" s="15"/>
      <c r="AH281" s="15"/>
      <c r="AI281" s="15"/>
      <c r="AJ281" s="15"/>
      <c r="AK281" s="15"/>
      <c r="AL281" s="15"/>
      <c r="AM281" s="15"/>
      <c r="AN281" s="15"/>
      <c r="AO281" s="15"/>
      <c r="AP281" s="15"/>
      <c r="AQ281" s="15"/>
      <c r="AR281" s="15"/>
      <c r="AS281" s="15"/>
      <c r="AT281" s="15"/>
      <c r="AU281" s="15"/>
      <c r="AV281" s="15"/>
      <c r="AW281" s="15"/>
      <c r="AX281" s="15"/>
      <c r="AY281" s="15"/>
      <c r="AZ281" s="15"/>
      <c r="BA281" s="15"/>
      <c r="BB281" s="15"/>
    </row>
    <row r="282" spans="25:54">
      <c r="Y282" s="2"/>
      <c r="Z282" s="26"/>
      <c r="AA282" s="15"/>
      <c r="AB282" s="15"/>
      <c r="AC282" s="15"/>
      <c r="AE282" s="15"/>
      <c r="AF282" s="15"/>
      <c r="AG282" s="15"/>
      <c r="AH282" s="15"/>
      <c r="AI282" s="15"/>
      <c r="AJ282" s="15"/>
      <c r="AK282" s="15"/>
      <c r="AL282" s="15"/>
      <c r="AM282" s="15"/>
      <c r="AN282" s="15"/>
      <c r="AO282" s="15"/>
      <c r="AP282" s="15"/>
      <c r="AQ282" s="15"/>
      <c r="AR282" s="15"/>
      <c r="AS282" s="15"/>
      <c r="AT282" s="15"/>
      <c r="AU282" s="15"/>
      <c r="AV282" s="15"/>
      <c r="AW282" s="15"/>
      <c r="AX282" s="15"/>
      <c r="AY282" s="15"/>
      <c r="AZ282" s="15"/>
      <c r="BA282" s="15"/>
      <c r="BB282" s="15"/>
    </row>
    <row r="283" spans="25:54">
      <c r="Y283" s="2"/>
      <c r="Z283" s="26"/>
      <c r="AA283" s="15"/>
      <c r="AB283" s="15"/>
      <c r="AC283" s="15"/>
      <c r="AE283" s="15"/>
      <c r="AF283" s="15"/>
      <c r="AG283" s="15"/>
      <c r="AH283" s="15"/>
      <c r="AI283" s="15"/>
      <c r="AJ283" s="15"/>
      <c r="AK283" s="15"/>
      <c r="AL283" s="15"/>
      <c r="AM283" s="15"/>
      <c r="AN283" s="15"/>
      <c r="AO283" s="15"/>
      <c r="AP283" s="15"/>
      <c r="AQ283" s="15"/>
      <c r="AR283" s="15"/>
      <c r="AS283" s="15"/>
      <c r="AT283" s="15"/>
      <c r="AU283" s="15"/>
      <c r="AV283" s="15"/>
      <c r="AW283" s="15"/>
      <c r="AX283" s="15"/>
      <c r="AY283" s="15"/>
      <c r="AZ283" s="15"/>
      <c r="BA283" s="15"/>
      <c r="BB283" s="15"/>
    </row>
    <row r="284" spans="25:54">
      <c r="Y284" s="2"/>
      <c r="Z284" s="26"/>
      <c r="AA284" s="15"/>
      <c r="AB284" s="15"/>
      <c r="AC284" s="15"/>
      <c r="AE284" s="15"/>
      <c r="AF284" s="15"/>
      <c r="AG284" s="15"/>
      <c r="AH284" s="15"/>
      <c r="AI284" s="15"/>
      <c r="AJ284" s="15"/>
      <c r="AK284" s="15"/>
      <c r="AL284" s="15"/>
      <c r="AM284" s="15"/>
      <c r="AN284" s="15"/>
      <c r="AO284" s="15"/>
      <c r="AP284" s="15"/>
      <c r="AQ284" s="15"/>
      <c r="AR284" s="15"/>
      <c r="AS284" s="15"/>
      <c r="AT284" s="15"/>
      <c r="AU284" s="15"/>
      <c r="AV284" s="15"/>
      <c r="AW284" s="15"/>
      <c r="AX284" s="15"/>
      <c r="AY284" s="15"/>
      <c r="AZ284" s="15"/>
      <c r="BA284" s="15"/>
      <c r="BB284" s="15"/>
    </row>
    <row r="285" spans="25:54">
      <c r="Y285" s="2"/>
      <c r="Z285" s="26"/>
      <c r="AA285" s="15"/>
      <c r="AB285" s="15"/>
      <c r="AC285" s="15"/>
      <c r="AE285" s="15"/>
      <c r="AF285" s="15"/>
      <c r="AG285" s="15"/>
      <c r="AH285" s="15"/>
      <c r="AI285" s="15"/>
      <c r="AJ285" s="15"/>
      <c r="AK285" s="15"/>
      <c r="AL285" s="15"/>
      <c r="AM285" s="15"/>
      <c r="AN285" s="15"/>
      <c r="AO285" s="15"/>
      <c r="AP285" s="15"/>
      <c r="AQ285" s="15"/>
      <c r="AR285" s="15"/>
      <c r="AS285" s="15"/>
      <c r="AT285" s="15"/>
      <c r="AU285" s="15"/>
      <c r="AV285" s="15"/>
      <c r="AW285" s="15"/>
      <c r="AX285" s="15"/>
      <c r="AY285" s="15"/>
      <c r="AZ285" s="15"/>
      <c r="BA285" s="15"/>
      <c r="BB285" s="15"/>
    </row>
    <row r="286" spans="25:54">
      <c r="Y286" s="2"/>
      <c r="Z286" s="26"/>
      <c r="AA286" s="15"/>
      <c r="AB286" s="15"/>
      <c r="AC286" s="15"/>
      <c r="AE286" s="15"/>
      <c r="AF286" s="15"/>
      <c r="AG286" s="15"/>
      <c r="AH286" s="15"/>
      <c r="AI286" s="15"/>
      <c r="AJ286" s="15"/>
      <c r="AK286" s="15"/>
      <c r="AL286" s="15"/>
      <c r="AM286" s="15"/>
      <c r="AN286" s="15"/>
      <c r="AO286" s="15"/>
      <c r="AP286" s="15"/>
      <c r="AQ286" s="15"/>
      <c r="AR286" s="15"/>
      <c r="AS286" s="15"/>
      <c r="AT286" s="15"/>
      <c r="AU286" s="15"/>
      <c r="AV286" s="15"/>
      <c r="AW286" s="15"/>
      <c r="AX286" s="15"/>
      <c r="AY286" s="15"/>
      <c r="AZ286" s="15"/>
      <c r="BA286" s="15"/>
      <c r="BB286" s="15"/>
    </row>
    <row r="287" spans="25:54">
      <c r="Z287" s="26"/>
      <c r="AA287" s="15"/>
      <c r="AB287" s="15"/>
      <c r="AC287" s="15"/>
      <c r="AE287" s="15"/>
      <c r="AF287" s="15"/>
      <c r="AG287" s="15"/>
      <c r="AH287" s="15"/>
      <c r="AI287" s="15"/>
      <c r="AJ287" s="15"/>
      <c r="AK287" s="15"/>
      <c r="AL287" s="15"/>
      <c r="AM287" s="15"/>
      <c r="AN287" s="15"/>
      <c r="AO287" s="15"/>
      <c r="AP287" s="15"/>
      <c r="AQ287" s="15"/>
      <c r="AR287" s="15"/>
      <c r="AS287" s="15"/>
      <c r="AT287" s="15"/>
      <c r="AU287" s="15"/>
      <c r="AV287" s="15"/>
      <c r="AW287" s="15"/>
      <c r="AX287" s="15"/>
      <c r="AY287" s="15"/>
      <c r="AZ287" s="15"/>
      <c r="BA287" s="15"/>
      <c r="BB287" s="15"/>
    </row>
    <row r="288" spans="25:54">
      <c r="Z288" s="26"/>
      <c r="AA288" s="15"/>
      <c r="AB288" s="15"/>
      <c r="AC288" s="15"/>
      <c r="AE288" s="15"/>
      <c r="AF288" s="15"/>
      <c r="AG288" s="15"/>
      <c r="AH288" s="15"/>
      <c r="AI288" s="15"/>
      <c r="AJ288" s="15"/>
      <c r="AK288" s="15"/>
      <c r="AL288" s="15"/>
      <c r="AM288" s="15"/>
      <c r="AN288" s="15"/>
      <c r="AO288" s="15"/>
      <c r="AP288" s="15"/>
      <c r="AQ288" s="15"/>
      <c r="AR288" s="15"/>
      <c r="AS288" s="15"/>
      <c r="AT288" s="15"/>
      <c r="AU288" s="15"/>
      <c r="AV288" s="15"/>
      <c r="AW288" s="15"/>
      <c r="AX288" s="15"/>
      <c r="AY288" s="15"/>
      <c r="AZ288" s="15"/>
      <c r="BA288" s="15"/>
      <c r="BB288" s="15"/>
    </row>
    <row r="289" spans="26:54">
      <c r="Z289" s="26"/>
      <c r="AA289" s="15"/>
      <c r="AB289" s="15"/>
      <c r="AC289" s="15"/>
      <c r="AE289" s="15"/>
      <c r="AG289" s="15"/>
      <c r="AH289" s="15"/>
      <c r="AI289" s="15"/>
      <c r="AJ289" s="15"/>
      <c r="AK289" s="15"/>
      <c r="AL289" s="15"/>
      <c r="AM289" s="15"/>
      <c r="AN289" s="15"/>
      <c r="AO289" s="15"/>
      <c r="AP289" s="15"/>
      <c r="AQ289" s="15"/>
      <c r="AR289" s="15"/>
      <c r="AS289" s="15"/>
      <c r="AT289" s="15"/>
      <c r="AU289" s="15"/>
      <c r="AV289" s="15"/>
      <c r="AW289" s="15"/>
      <c r="AX289" s="15"/>
      <c r="AY289" s="15"/>
      <c r="AZ289" s="15"/>
      <c r="BA289" s="15"/>
      <c r="BB289" s="15"/>
    </row>
    <row r="290" spans="26:54">
      <c r="Z290" s="26"/>
      <c r="AA290" s="15"/>
      <c r="AB290" s="15"/>
      <c r="AC290" s="15"/>
    </row>
    <row r="291" spans="26:54">
      <c r="Z291" s="26"/>
      <c r="AA291" s="15"/>
      <c r="AB291" s="15"/>
      <c r="AC291" s="15"/>
    </row>
    <row r="292" spans="26:54">
      <c r="Z292" s="26"/>
      <c r="AA292" s="15"/>
      <c r="AB292" s="15"/>
      <c r="AC292" s="15"/>
    </row>
    <row r="293" spans="26:54">
      <c r="Z293" s="26"/>
      <c r="AA293" s="15"/>
      <c r="AB293" s="15"/>
      <c r="AC293" s="15"/>
    </row>
    <row r="294" spans="26:54">
      <c r="Z294" s="26"/>
      <c r="AA294" s="15"/>
      <c r="AB294" s="15"/>
      <c r="AC294" s="15"/>
    </row>
    <row r="295" spans="26:54">
      <c r="Z295" s="26"/>
      <c r="AA295" s="15"/>
      <c r="AB295" s="15"/>
      <c r="AC295" s="15"/>
    </row>
    <row r="296" spans="26:54">
      <c r="Z296" s="26"/>
      <c r="AA296" s="15"/>
      <c r="AB296" s="15"/>
      <c r="AC296" s="15"/>
    </row>
    <row r="297" spans="26:54">
      <c r="Z297" s="26"/>
      <c r="AA297" s="15"/>
      <c r="AB297" s="15"/>
      <c r="AC297" s="15"/>
    </row>
    <row r="298" spans="26:54">
      <c r="Z298" s="26"/>
      <c r="AA298" s="15"/>
      <c r="AB298" s="15"/>
      <c r="AC298" s="15"/>
    </row>
    <row r="299" spans="26:54">
      <c r="Z299" s="26"/>
      <c r="AA299" s="15"/>
      <c r="AB299" s="15"/>
      <c r="AC299" s="15"/>
    </row>
    <row r="300" spans="26:54">
      <c r="Z300" s="26"/>
      <c r="AA300" s="15"/>
      <c r="AB300" s="15"/>
      <c r="AC300" s="15"/>
    </row>
    <row r="301" spans="26:54">
      <c r="Z301" s="26"/>
      <c r="AA301" s="15"/>
      <c r="AB301" s="15"/>
      <c r="AC301" s="15"/>
    </row>
    <row r="302" spans="26:54">
      <c r="Z302" s="26"/>
      <c r="AA302" s="15"/>
      <c r="AB302" s="15"/>
      <c r="AC302" s="15"/>
    </row>
    <row r="303" spans="26:54">
      <c r="Z303" s="26"/>
      <c r="AA303" s="15"/>
      <c r="AB303" s="15"/>
      <c r="AC303" s="15"/>
    </row>
    <row r="304" spans="26:54">
      <c r="Z304" s="26"/>
      <c r="AA304" s="15"/>
      <c r="AB304" s="15"/>
      <c r="AC304" s="15"/>
    </row>
    <row r="305" spans="26:29">
      <c r="Z305" s="26"/>
      <c r="AA305" s="15"/>
      <c r="AB305" s="15"/>
      <c r="AC305" s="15"/>
    </row>
    <row r="306" spans="26:29">
      <c r="Z306" s="26"/>
      <c r="AA306" s="15"/>
      <c r="AB306" s="15"/>
      <c r="AC306" s="15"/>
    </row>
    <row r="307" spans="26:29">
      <c r="Z307" s="26"/>
      <c r="AA307" s="15"/>
      <c r="AB307" s="15"/>
      <c r="AC307" s="15"/>
    </row>
    <row r="308" spans="26:29">
      <c r="Z308" s="26"/>
      <c r="AA308" s="15"/>
      <c r="AB308" s="15"/>
      <c r="AC308" s="15"/>
    </row>
    <row r="309" spans="26:29">
      <c r="Z309" s="26"/>
      <c r="AA309" s="15"/>
      <c r="AB309" s="15"/>
      <c r="AC309" s="15"/>
    </row>
    <row r="310" spans="26:29">
      <c r="Z310" s="26"/>
      <c r="AA310" s="15"/>
      <c r="AB310" s="15"/>
      <c r="AC310" s="15"/>
    </row>
    <row r="311" spans="26:29">
      <c r="Z311" s="26"/>
      <c r="AA311" s="15"/>
      <c r="AB311" s="15"/>
      <c r="AC311" s="15"/>
    </row>
    <row r="312" spans="26:29">
      <c r="Z312" s="26"/>
      <c r="AA312" s="15"/>
      <c r="AB312" s="15"/>
      <c r="AC312" s="15"/>
    </row>
    <row r="313" spans="26:29">
      <c r="Z313" s="26"/>
      <c r="AA313" s="15"/>
      <c r="AB313" s="15"/>
      <c r="AC313" s="15"/>
    </row>
    <row r="314" spans="26:29">
      <c r="Z314" s="26"/>
      <c r="AA314" s="15"/>
      <c r="AB314" s="15"/>
      <c r="AC314" s="15"/>
    </row>
    <row r="315" spans="26:29">
      <c r="Z315" s="26"/>
      <c r="AA315" s="15"/>
      <c r="AB315" s="15"/>
      <c r="AC315" s="15"/>
    </row>
    <row r="316" spans="26:29">
      <c r="Z316" s="26"/>
      <c r="AA316" s="15"/>
      <c r="AB316" s="15"/>
      <c r="AC316" s="15"/>
    </row>
    <row r="317" spans="26:29">
      <c r="Z317" s="26"/>
      <c r="AA317" s="15"/>
      <c r="AB317" s="15"/>
      <c r="AC317" s="15"/>
    </row>
    <row r="318" spans="26:29">
      <c r="Z318" s="26"/>
      <c r="AA318" s="15"/>
      <c r="AB318" s="15"/>
      <c r="AC318" s="15"/>
    </row>
    <row r="319" spans="26:29">
      <c r="Z319" s="26"/>
      <c r="AA319" s="15"/>
      <c r="AB319" s="15"/>
      <c r="AC319" s="15"/>
    </row>
    <row r="320" spans="26:29">
      <c r="Z320" s="26"/>
      <c r="AA320" s="15"/>
      <c r="AB320" s="15"/>
      <c r="AC320" s="15"/>
    </row>
    <row r="321" spans="26:29">
      <c r="Z321" s="26"/>
      <c r="AA321" s="15"/>
      <c r="AB321" s="15"/>
      <c r="AC321" s="15"/>
    </row>
    <row r="322" spans="26:29">
      <c r="Z322" s="26"/>
      <c r="AA322" s="15"/>
      <c r="AB322" s="15"/>
      <c r="AC322" s="15"/>
    </row>
    <row r="323" spans="26:29">
      <c r="Z323" s="26"/>
      <c r="AA323" s="15"/>
      <c r="AB323" s="15"/>
      <c r="AC323" s="15"/>
    </row>
    <row r="324" spans="26:29">
      <c r="Z324" s="26"/>
      <c r="AA324" s="15"/>
      <c r="AB324" s="15"/>
      <c r="AC324" s="15"/>
    </row>
    <row r="325" spans="26:29">
      <c r="Z325" s="26"/>
      <c r="AA325" s="15"/>
      <c r="AB325" s="15"/>
      <c r="AC325" s="15"/>
    </row>
    <row r="326" spans="26:29">
      <c r="Z326" s="26"/>
      <c r="AA326" s="15"/>
      <c r="AB326" s="15"/>
      <c r="AC326" s="15"/>
    </row>
    <row r="327" spans="26:29">
      <c r="Z327" s="26"/>
      <c r="AA327" s="15"/>
      <c r="AB327" s="15"/>
      <c r="AC327" s="15"/>
    </row>
    <row r="328" spans="26:29">
      <c r="Z328" s="26"/>
      <c r="AA328" s="15"/>
      <c r="AB328" s="15"/>
      <c r="AC328" s="15"/>
    </row>
    <row r="329" spans="26:29">
      <c r="Z329" s="26"/>
      <c r="AA329" s="15"/>
      <c r="AB329" s="15"/>
      <c r="AC329" s="15"/>
    </row>
    <row r="330" spans="26:29">
      <c r="Z330" s="26"/>
      <c r="AA330" s="15"/>
      <c r="AB330" s="15"/>
      <c r="AC330" s="15"/>
    </row>
    <row r="331" spans="26:29">
      <c r="Z331" s="26"/>
      <c r="AA331" s="15"/>
      <c r="AB331" s="15"/>
      <c r="AC331" s="15"/>
    </row>
    <row r="332" spans="26:29">
      <c r="Z332" s="26"/>
      <c r="AA332" s="15"/>
      <c r="AB332" s="15"/>
      <c r="AC332" s="15"/>
    </row>
    <row r="333" spans="26:29">
      <c r="Z333" s="26"/>
      <c r="AA333" s="15"/>
      <c r="AB333" s="15"/>
      <c r="AC333" s="15"/>
    </row>
    <row r="334" spans="26:29">
      <c r="Z334" s="26"/>
      <c r="AA334" s="15"/>
      <c r="AB334" s="15"/>
      <c r="AC334" s="15"/>
    </row>
    <row r="335" spans="26:29">
      <c r="Z335" s="26"/>
      <c r="AA335" s="15"/>
      <c r="AB335" s="15"/>
      <c r="AC335" s="15"/>
    </row>
    <row r="336" spans="26:29">
      <c r="Z336" s="26"/>
      <c r="AA336" s="15"/>
      <c r="AB336" s="15"/>
      <c r="AC336" s="15"/>
    </row>
    <row r="337" spans="26:29">
      <c r="Z337" s="26"/>
      <c r="AA337" s="15"/>
      <c r="AB337" s="15"/>
      <c r="AC337" s="15"/>
    </row>
    <row r="338" spans="26:29">
      <c r="Z338" s="26"/>
      <c r="AA338" s="15"/>
      <c r="AB338" s="15"/>
      <c r="AC338" s="15"/>
    </row>
    <row r="339" spans="26:29">
      <c r="Z339" s="26"/>
      <c r="AA339" s="15"/>
      <c r="AB339" s="15"/>
      <c r="AC339" s="15"/>
    </row>
    <row r="340" spans="26:29">
      <c r="Z340" s="26"/>
      <c r="AA340" s="15"/>
      <c r="AB340" s="15"/>
      <c r="AC340" s="15"/>
    </row>
    <row r="341" spans="26:29">
      <c r="Z341" s="26"/>
      <c r="AA341" s="15"/>
      <c r="AB341" s="15"/>
      <c r="AC341" s="15"/>
    </row>
    <row r="342" spans="26:29">
      <c r="Z342" s="26"/>
      <c r="AA342" s="15"/>
      <c r="AB342" s="15"/>
      <c r="AC342" s="15"/>
    </row>
    <row r="343" spans="26:29">
      <c r="Z343" s="26"/>
      <c r="AA343" s="15"/>
      <c r="AB343" s="15"/>
      <c r="AC343" s="15"/>
    </row>
    <row r="344" spans="26:29">
      <c r="Z344" s="26"/>
      <c r="AA344" s="15"/>
      <c r="AB344" s="15"/>
      <c r="AC344" s="15"/>
    </row>
    <row r="345" spans="26:29">
      <c r="Z345" s="26"/>
      <c r="AA345" s="15"/>
      <c r="AB345" s="15"/>
      <c r="AC345" s="15"/>
    </row>
    <row r="346" spans="26:29">
      <c r="Z346" s="26"/>
      <c r="AA346" s="15"/>
      <c r="AB346" s="15"/>
      <c r="AC346" s="15"/>
    </row>
    <row r="347" spans="26:29">
      <c r="Z347" s="26"/>
      <c r="AA347" s="15"/>
      <c r="AB347" s="15"/>
      <c r="AC347" s="15"/>
    </row>
    <row r="348" spans="26:29">
      <c r="Z348" s="26"/>
      <c r="AA348" s="15"/>
      <c r="AB348" s="15"/>
      <c r="AC348" s="15"/>
    </row>
    <row r="349" spans="26:29">
      <c r="Z349" s="26"/>
      <c r="AA349" s="15"/>
      <c r="AB349" s="15"/>
      <c r="AC349" s="15"/>
    </row>
    <row r="350" spans="26:29">
      <c r="Z350" s="26"/>
      <c r="AA350" s="15"/>
      <c r="AB350" s="15"/>
      <c r="AC350" s="15"/>
    </row>
    <row r="351" spans="26:29">
      <c r="Z351" s="26"/>
      <c r="AA351" s="15"/>
      <c r="AB351" s="15"/>
      <c r="AC351" s="15"/>
    </row>
    <row r="352" spans="26:29">
      <c r="Z352" s="26"/>
      <c r="AA352" s="15"/>
      <c r="AB352" s="15"/>
      <c r="AC352" s="15"/>
    </row>
    <row r="353" spans="26:29">
      <c r="Z353" s="26"/>
      <c r="AA353" s="15"/>
      <c r="AB353" s="15"/>
      <c r="AC353" s="15"/>
    </row>
    <row r="354" spans="26:29">
      <c r="Z354" s="26"/>
      <c r="AA354" s="15"/>
      <c r="AB354" s="15"/>
      <c r="AC354" s="15"/>
    </row>
    <row r="355" spans="26:29">
      <c r="Z355" s="26"/>
      <c r="AA355" s="15"/>
      <c r="AB355" s="15"/>
      <c r="AC355" s="15"/>
    </row>
    <row r="356" spans="26:29">
      <c r="Z356" s="26"/>
      <c r="AA356" s="15"/>
      <c r="AB356" s="15"/>
      <c r="AC356" s="15"/>
    </row>
    <row r="357" spans="26:29">
      <c r="Z357" s="26"/>
      <c r="AA357" s="15"/>
      <c r="AB357" s="15"/>
      <c r="AC357" s="15"/>
    </row>
    <row r="358" spans="26:29">
      <c r="Z358" s="26"/>
      <c r="AA358" s="15"/>
      <c r="AB358" s="15"/>
      <c r="AC358" s="15"/>
    </row>
    <row r="359" spans="26:29">
      <c r="Z359" s="26"/>
      <c r="AA359" s="15"/>
      <c r="AB359" s="15"/>
      <c r="AC359" s="15"/>
    </row>
    <row r="360" spans="26:29">
      <c r="Z360" s="26"/>
      <c r="AA360" s="15"/>
      <c r="AB360" s="15"/>
      <c r="AC360" s="15"/>
    </row>
    <row r="361" spans="26:29">
      <c r="Z361" s="26"/>
      <c r="AA361" s="15"/>
      <c r="AB361" s="15"/>
      <c r="AC361" s="15"/>
    </row>
    <row r="362" spans="26:29">
      <c r="Z362" s="26"/>
      <c r="AA362" s="15"/>
      <c r="AB362" s="15"/>
      <c r="AC362" s="15"/>
    </row>
    <row r="363" spans="26:29">
      <c r="Z363" s="26"/>
      <c r="AA363" s="15"/>
      <c r="AB363" s="15"/>
      <c r="AC363" s="15"/>
    </row>
    <row r="364" spans="26:29">
      <c r="Z364" s="26"/>
      <c r="AA364" s="15"/>
      <c r="AB364" s="15"/>
      <c r="AC364" s="15"/>
    </row>
    <row r="365" spans="26:29">
      <c r="Z365" s="26"/>
      <c r="AA365" s="15"/>
      <c r="AB365" s="15"/>
      <c r="AC365" s="15"/>
    </row>
    <row r="366" spans="26:29">
      <c r="Z366" s="26"/>
      <c r="AA366" s="15"/>
      <c r="AB366" s="15"/>
      <c r="AC366" s="15"/>
    </row>
    <row r="367" spans="26:29">
      <c r="Z367" s="26"/>
      <c r="AA367" s="15"/>
      <c r="AB367" s="15"/>
      <c r="AC367" s="15"/>
    </row>
    <row r="368" spans="26:29">
      <c r="Z368" s="26"/>
      <c r="AA368" s="15"/>
      <c r="AB368" s="15"/>
      <c r="AC368" s="15"/>
    </row>
    <row r="369" spans="26:29">
      <c r="Z369" s="26"/>
      <c r="AA369" s="15"/>
      <c r="AB369" s="15"/>
      <c r="AC369" s="15"/>
    </row>
    <row r="370" spans="26:29">
      <c r="Z370" s="26"/>
      <c r="AA370" s="15"/>
      <c r="AB370" s="15"/>
      <c r="AC370" s="15"/>
    </row>
    <row r="371" spans="26:29">
      <c r="Z371" s="26"/>
      <c r="AA371" s="15"/>
      <c r="AB371" s="15"/>
      <c r="AC371" s="15"/>
    </row>
    <row r="372" spans="26:29">
      <c r="Z372" s="26"/>
      <c r="AA372" s="15"/>
      <c r="AB372" s="15"/>
      <c r="AC372" s="15"/>
    </row>
    <row r="373" spans="26:29">
      <c r="Z373" s="26"/>
      <c r="AA373" s="15"/>
      <c r="AB373" s="15"/>
      <c r="AC373" s="15"/>
    </row>
    <row r="374" spans="26:29">
      <c r="Z374" s="26"/>
      <c r="AA374" s="15"/>
      <c r="AB374" s="15"/>
      <c r="AC374" s="15"/>
    </row>
    <row r="375" spans="26:29">
      <c r="Z375" s="26"/>
      <c r="AA375" s="15"/>
      <c r="AB375" s="15"/>
      <c r="AC375" s="15"/>
    </row>
    <row r="376" spans="26:29">
      <c r="Z376" s="26"/>
      <c r="AA376" s="15"/>
      <c r="AB376" s="15"/>
      <c r="AC376" s="15"/>
    </row>
    <row r="377" spans="26:29">
      <c r="Z377" s="26"/>
      <c r="AA377" s="15"/>
      <c r="AB377" s="15"/>
      <c r="AC377" s="15"/>
    </row>
    <row r="378" spans="26:29">
      <c r="Z378" s="26"/>
      <c r="AA378" s="15"/>
      <c r="AB378" s="15"/>
      <c r="AC378" s="15"/>
    </row>
    <row r="379" spans="26:29">
      <c r="Z379" s="26"/>
      <c r="AA379" s="15"/>
      <c r="AB379" s="15"/>
      <c r="AC379" s="15"/>
    </row>
    <row r="380" spans="26:29">
      <c r="Z380" s="26"/>
      <c r="AA380" s="15"/>
      <c r="AB380" s="15"/>
      <c r="AC380" s="15"/>
    </row>
    <row r="381" spans="26:29">
      <c r="Z381" s="26"/>
      <c r="AA381" s="15"/>
      <c r="AB381" s="15"/>
      <c r="AC381" s="15"/>
    </row>
    <row r="382" spans="26:29">
      <c r="Z382" s="26"/>
      <c r="AA382" s="15"/>
      <c r="AB382" s="15"/>
      <c r="AC382" s="15"/>
    </row>
    <row r="383" spans="26:29">
      <c r="Z383" s="26"/>
      <c r="AA383" s="15"/>
      <c r="AB383" s="15"/>
      <c r="AC383" s="15"/>
    </row>
    <row r="384" spans="26:29">
      <c r="Z384" s="26"/>
      <c r="AA384" s="15"/>
      <c r="AB384" s="15"/>
      <c r="AC384" s="15"/>
    </row>
    <row r="385" spans="26:29">
      <c r="Z385" s="26"/>
      <c r="AA385" s="15"/>
      <c r="AB385" s="15"/>
      <c r="AC385" s="15"/>
    </row>
    <row r="386" spans="26:29">
      <c r="Z386" s="26"/>
      <c r="AA386" s="15"/>
      <c r="AB386" s="15"/>
      <c r="AC386" s="15"/>
    </row>
    <row r="387" spans="26:29">
      <c r="Z387" s="26"/>
      <c r="AA387" s="15"/>
      <c r="AB387" s="15"/>
      <c r="AC387" s="15"/>
    </row>
    <row r="388" spans="26:29">
      <c r="Z388" s="26"/>
      <c r="AA388" s="15"/>
      <c r="AB388" s="15"/>
      <c r="AC388" s="15"/>
    </row>
    <row r="389" spans="26:29">
      <c r="Z389" s="26"/>
      <c r="AA389" s="15"/>
      <c r="AB389" s="15"/>
      <c r="AC389" s="15"/>
    </row>
    <row r="390" spans="26:29">
      <c r="Z390" s="26"/>
      <c r="AA390" s="15"/>
      <c r="AB390" s="15"/>
      <c r="AC390" s="15"/>
    </row>
    <row r="391" spans="26:29">
      <c r="Z391" s="26"/>
      <c r="AA391" s="15"/>
      <c r="AB391" s="15"/>
      <c r="AC391" s="15"/>
    </row>
    <row r="392" spans="26:29">
      <c r="Z392" s="26"/>
      <c r="AA392" s="15"/>
      <c r="AB392" s="15"/>
      <c r="AC392" s="15"/>
    </row>
    <row r="393" spans="26:29">
      <c r="Z393" s="26"/>
      <c r="AA393" s="15"/>
      <c r="AB393" s="15"/>
      <c r="AC393" s="15"/>
    </row>
    <row r="394" spans="26:29">
      <c r="Z394" s="26"/>
      <c r="AA394" s="15"/>
      <c r="AB394" s="15"/>
      <c r="AC394" s="15"/>
    </row>
    <row r="395" spans="26:29">
      <c r="Z395" s="26"/>
      <c r="AA395" s="15"/>
      <c r="AB395" s="15"/>
      <c r="AC395" s="15"/>
    </row>
    <row r="396" spans="26:29">
      <c r="Z396" s="26"/>
      <c r="AA396" s="15"/>
      <c r="AB396" s="15"/>
      <c r="AC396" s="15"/>
    </row>
    <row r="397" spans="26:29">
      <c r="Z397" s="26"/>
      <c r="AA397" s="15"/>
      <c r="AB397" s="15"/>
      <c r="AC397" s="15"/>
    </row>
    <row r="398" spans="26:29">
      <c r="Z398" s="26"/>
      <c r="AA398" s="15"/>
      <c r="AB398" s="15"/>
      <c r="AC398" s="15"/>
    </row>
    <row r="399" spans="26:29">
      <c r="Z399" s="26"/>
      <c r="AA399" s="15"/>
      <c r="AB399" s="15"/>
      <c r="AC399" s="15"/>
    </row>
    <row r="400" spans="26:29">
      <c r="Z400" s="26"/>
      <c r="AA400" s="15"/>
      <c r="AB400" s="15"/>
      <c r="AC400" s="15"/>
    </row>
    <row r="401" spans="26:29">
      <c r="Z401" s="26"/>
      <c r="AA401" s="15"/>
      <c r="AB401" s="15"/>
      <c r="AC401" s="15"/>
    </row>
    <row r="402" spans="26:29">
      <c r="Z402" s="26"/>
      <c r="AA402" s="15"/>
      <c r="AB402" s="15"/>
      <c r="AC402" s="15"/>
    </row>
    <row r="403" spans="26:29">
      <c r="Z403" s="26"/>
      <c r="AA403" s="15"/>
      <c r="AB403" s="15"/>
      <c r="AC403" s="15"/>
    </row>
    <row r="404" spans="26:29">
      <c r="Z404" s="26"/>
      <c r="AA404" s="15"/>
      <c r="AB404" s="15"/>
      <c r="AC404" s="15"/>
    </row>
    <row r="405" spans="26:29">
      <c r="Z405" s="26"/>
      <c r="AA405" s="15"/>
      <c r="AB405" s="15"/>
      <c r="AC405" s="15"/>
    </row>
    <row r="406" spans="26:29">
      <c r="Z406" s="26"/>
      <c r="AA406" s="15"/>
      <c r="AB406" s="15"/>
      <c r="AC406" s="15"/>
    </row>
  </sheetData>
  <conditionalFormatting sqref="I41:K255 E40:H254 AE40:AE289 AF40:AF288 AG255:BB289 AR40:BB254 AG40:AP254">
    <cfRule type="colorScale" priority="17">
      <colorScale>
        <cfvo type="num" val="0"/>
        <cfvo type="num" val="0.1"/>
        <color rgb="FFFF7128"/>
        <color theme="0"/>
      </colorScale>
    </cfRule>
  </conditionalFormatting>
  <conditionalFormatting sqref="L41:M255">
    <cfRule type="colorScale" priority="16">
      <colorScale>
        <cfvo type="num" val="0"/>
        <cfvo type="num" val="0.1"/>
        <color rgb="FFFF7128"/>
        <color theme="0"/>
      </colorScale>
    </cfRule>
  </conditionalFormatting>
  <conditionalFormatting sqref="N41:N255">
    <cfRule type="colorScale" priority="15">
      <colorScale>
        <cfvo type="num" val="0"/>
        <cfvo type="num" val="0.1"/>
        <color rgb="FFFF7128"/>
        <color theme="0"/>
      </colorScale>
    </cfRule>
  </conditionalFormatting>
  <conditionalFormatting sqref="O41:O254">
    <cfRule type="colorScale" priority="14">
      <colorScale>
        <cfvo type="num" val="0"/>
        <cfvo type="num" val="0.1"/>
        <color rgb="FFFF7128"/>
        <color theme="0"/>
      </colorScale>
    </cfRule>
  </conditionalFormatting>
  <conditionalFormatting sqref="P40:P254">
    <cfRule type="colorScale" priority="12">
      <colorScale>
        <cfvo type="num" val="0"/>
        <cfvo type="num" val="0.1"/>
        <color rgb="FFFF7128"/>
        <color theme="0"/>
      </colorScale>
    </cfRule>
  </conditionalFormatting>
  <conditionalFormatting sqref="S40:S254">
    <cfRule type="colorScale" priority="11">
      <colorScale>
        <cfvo type="num" val="0"/>
        <cfvo type="num" val="0.1"/>
        <color rgb="FFFF7128"/>
        <color theme="0"/>
      </colorScale>
    </cfRule>
  </conditionalFormatting>
  <conditionalFormatting sqref="U40:U254">
    <cfRule type="colorScale" priority="7">
      <colorScale>
        <cfvo type="num" val="0"/>
        <cfvo type="num" val="0.1"/>
        <color rgb="FFFF7128"/>
        <color theme="0"/>
      </colorScale>
    </cfRule>
  </conditionalFormatting>
  <conditionalFormatting sqref="T40:T254">
    <cfRule type="colorScale" priority="5">
      <colorScale>
        <cfvo type="num" val="0"/>
        <cfvo type="num" val="0.1"/>
        <color rgb="FFFF7128"/>
        <color theme="0"/>
      </colorScale>
    </cfRule>
  </conditionalFormatting>
  <conditionalFormatting sqref="W40:W254">
    <cfRule type="colorScale" priority="4">
      <colorScale>
        <cfvo type="num" val="0"/>
        <cfvo type="num" val="0.1"/>
        <color rgb="FFFF7128"/>
        <color theme="0"/>
      </colorScale>
    </cfRule>
  </conditionalFormatting>
  <conditionalFormatting sqref="Y40:Y254">
    <cfRule type="colorScale" priority="3">
      <colorScale>
        <cfvo type="num" val="0"/>
        <cfvo type="num" val="0.1"/>
        <color rgb="FFFF7128"/>
        <color theme="0"/>
      </colorScale>
    </cfRule>
  </conditionalFormatting>
  <conditionalFormatting sqref="Z40:AC406">
    <cfRule type="colorScale" priority="2">
      <colorScale>
        <cfvo type="num" val="0"/>
        <cfvo type="num" val="0.1"/>
        <color rgb="FFFF7128"/>
        <color theme="0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34"/>
  <sheetViews>
    <sheetView zoomScale="110" zoomScaleNormal="110" workbookViewId="0">
      <selection activeCell="C3" sqref="C3"/>
    </sheetView>
  </sheetViews>
  <sheetFormatPr baseColWidth="10" defaultRowHeight="16"/>
  <cols>
    <col min="1" max="4" width="21.83203125" customWidth="1"/>
    <col min="5" max="5" width="12.5" bestFit="1" customWidth="1"/>
    <col min="6" max="6" width="17.6640625" customWidth="1"/>
    <col min="7" max="7" width="10.83203125" customWidth="1"/>
    <col min="8" max="8" width="6" customWidth="1"/>
    <col min="9" max="32" width="10.33203125" customWidth="1"/>
    <col min="35" max="35" width="33.1640625" customWidth="1"/>
    <col min="40" max="42" width="15" customWidth="1"/>
  </cols>
  <sheetData>
    <row r="1" spans="1:55">
      <c r="AR1" t="s">
        <v>705</v>
      </c>
      <c r="BC1" t="s">
        <v>708</v>
      </c>
    </row>
    <row r="2" spans="1:55">
      <c r="A2" t="s">
        <v>697</v>
      </c>
      <c r="D2" t="s">
        <v>534</v>
      </c>
      <c r="I2" t="s">
        <v>697</v>
      </c>
      <c r="S2" t="s">
        <v>700</v>
      </c>
      <c r="AG2" t="s">
        <v>611</v>
      </c>
      <c r="AH2">
        <f>SUM(AM3:AM34)</f>
        <v>8</v>
      </c>
      <c r="AI2" t="s">
        <v>716</v>
      </c>
      <c r="AK2" t="s">
        <v>610</v>
      </c>
      <c r="AM2" t="s">
        <v>611</v>
      </c>
      <c r="AN2" t="s">
        <v>703</v>
      </c>
      <c r="AO2" t="s">
        <v>704</v>
      </c>
      <c r="AP2" t="s">
        <v>615</v>
      </c>
      <c r="AR2" t="s">
        <v>618</v>
      </c>
      <c r="AS2" t="s">
        <v>696</v>
      </c>
      <c r="AU2" t="s">
        <v>617</v>
      </c>
      <c r="AV2" t="s">
        <v>616</v>
      </c>
      <c r="AZ2" t="s">
        <v>696</v>
      </c>
      <c r="BA2" t="s">
        <v>619</v>
      </c>
      <c r="BB2" t="s">
        <v>620</v>
      </c>
      <c r="BC2" t="s">
        <v>695</v>
      </c>
    </row>
    <row r="3" spans="1:55">
      <c r="C3">
        <f>C4*10</f>
        <v>0.49917999999999996</v>
      </c>
      <c r="D3">
        <f>(C6/C5)*(C4^3/C5^3)</f>
        <v>1.25</v>
      </c>
      <c r="F3" t="s">
        <v>699</v>
      </c>
      <c r="G3">
        <f>C3^3</f>
        <v>0.12438600804863198</v>
      </c>
      <c r="AG3" t="s">
        <v>610</v>
      </c>
      <c r="AH3">
        <f>SUM(AK3:AK34)</f>
        <v>16</v>
      </c>
      <c r="AI3" s="54" t="s">
        <v>23</v>
      </c>
      <c r="AJ3" s="55">
        <v>1</v>
      </c>
      <c r="AK3" s="55">
        <v>0</v>
      </c>
      <c r="AL3" s="55">
        <v>1</v>
      </c>
      <c r="AM3" s="55">
        <v>1</v>
      </c>
      <c r="AN3" s="56">
        <v>11.273</v>
      </c>
      <c r="AO3" s="56">
        <f>AC11</f>
        <v>10.978790375000003</v>
      </c>
      <c r="AP3" s="58">
        <f>(AO3-AN3)/AO3</f>
        <v>-2.6798000048342936E-2</v>
      </c>
      <c r="AQ3" s="59"/>
      <c r="AR3">
        <v>92374</v>
      </c>
      <c r="AS3">
        <f t="shared" ref="AS3:AS34" si="0">AR3* ($C$3/$C$6)^3 / 1000</f>
        <v>11.546749999999999</v>
      </c>
      <c r="AT3" s="58">
        <f t="shared" ref="AT3:AT34" si="1">(AS3-AO3)/AS3</f>
        <v>4.9187834239071318E-2</v>
      </c>
      <c r="AU3" s="56">
        <v>0.92300000000000004</v>
      </c>
      <c r="AV3">
        <f>AU3*100 * ($C$3/$C$6)^3</f>
        <v>11.537500000000001</v>
      </c>
      <c r="AW3" s="58">
        <f t="shared" ref="AW3:AW34" si="2">(AV3-AO3)/AV3</f>
        <v>4.842553629469111E-2</v>
      </c>
      <c r="AX3" t="s">
        <v>706</v>
      </c>
      <c r="AY3" s="60">
        <f>AVERAGE(AW3:AW34)</f>
        <v>5.4157242085172835E-2</v>
      </c>
      <c r="AZ3">
        <f t="shared" ref="AZ3:AZ34" si="3">AS3</f>
        <v>11.546749999999999</v>
      </c>
      <c r="BA3">
        <f t="shared" ref="BA3:BA34" si="4">AO3</f>
        <v>10.978790375000003</v>
      </c>
      <c r="BB3">
        <f t="shared" ref="BB3:BB34" si="5">AS3</f>
        <v>11.546749999999999</v>
      </c>
      <c r="BC3">
        <v>11.733116500000001</v>
      </c>
    </row>
    <row r="4" spans="1:55">
      <c r="B4" t="s">
        <v>532</v>
      </c>
      <c r="C4">
        <v>4.9917999999999997E-2</v>
      </c>
      <c r="D4">
        <f>(1/10^3)*(0.049918^3)/(0.099836^3)</f>
        <v>1.25E-4</v>
      </c>
      <c r="G4">
        <f>C4^3</f>
        <v>1.2438600804863198E-4</v>
      </c>
      <c r="S4">
        <f>C4*2</f>
        <v>9.9835999999999994E-2</v>
      </c>
      <c r="AI4" s="54" t="s">
        <v>24</v>
      </c>
      <c r="AJ4" s="55">
        <v>1</v>
      </c>
      <c r="AK4" s="55">
        <v>0</v>
      </c>
      <c r="AL4" s="55">
        <v>1</v>
      </c>
      <c r="AM4" s="55">
        <v>1</v>
      </c>
      <c r="AN4" s="56">
        <v>10.872</v>
      </c>
      <c r="AO4" s="56">
        <f>AD11</f>
        <v>10.448946000000001</v>
      </c>
      <c r="AP4" s="58">
        <f t="shared" ref="AP4:AP34" si="6">(AO4-AN4)/AO4</f>
        <v>-4.0487720005443484E-2</v>
      </c>
      <c r="AQ4" s="59"/>
      <c r="AR4">
        <v>88880</v>
      </c>
      <c r="AS4">
        <f t="shared" si="0"/>
        <v>11.11</v>
      </c>
      <c r="AT4" s="58">
        <f t="shared" si="1"/>
        <v>5.9500810081007945E-2</v>
      </c>
      <c r="AU4" s="56">
        <v>0.8881</v>
      </c>
      <c r="AV4">
        <f t="shared" ref="AV4:AV34" si="7">AU4*100 * ($C$3/$C$6)^3</f>
        <v>11.10125</v>
      </c>
      <c r="AW4" s="58">
        <f t="shared" si="2"/>
        <v>5.8759509064294481E-2</v>
      </c>
      <c r="AY4">
        <f>CORREL(AS3:AS34,AV3:AV34)</f>
        <v>0.99999873058219702</v>
      </c>
      <c r="AZ4">
        <f t="shared" si="3"/>
        <v>11.11</v>
      </c>
      <c r="BA4">
        <f t="shared" si="4"/>
        <v>10.448946000000001</v>
      </c>
      <c r="BB4">
        <f t="shared" si="5"/>
        <v>11.11</v>
      </c>
      <c r="BC4">
        <v>11.325906125000001</v>
      </c>
    </row>
    <row r="5" spans="1:55">
      <c r="B5" t="s">
        <v>533</v>
      </c>
      <c r="C5">
        <v>9.9835999999999994E-2</v>
      </c>
      <c r="G5">
        <f>C5^3</f>
        <v>9.9508806438905581E-4</v>
      </c>
      <c r="AI5" s="54" t="s">
        <v>25</v>
      </c>
      <c r="AJ5" s="55">
        <v>1</v>
      </c>
      <c r="AK5" s="55">
        <v>0</v>
      </c>
      <c r="AL5" s="55">
        <v>1</v>
      </c>
      <c r="AM5" s="57">
        <v>0</v>
      </c>
      <c r="AN5" s="56">
        <v>10.962</v>
      </c>
      <c r="AO5" s="56">
        <f>AE11</f>
        <v>10.776996875000002</v>
      </c>
      <c r="AP5" s="58">
        <f t="shared" si="6"/>
        <v>-1.7166482197759559E-2</v>
      </c>
      <c r="AQ5" s="59"/>
      <c r="AR5">
        <v>90550</v>
      </c>
      <c r="AS5">
        <f t="shared" si="0"/>
        <v>11.31875</v>
      </c>
      <c r="AT5" s="58">
        <f t="shared" si="1"/>
        <v>4.7863335173936865E-2</v>
      </c>
      <c r="AU5" s="56">
        <v>0.90480000000000005</v>
      </c>
      <c r="AV5">
        <f t="shared" si="7"/>
        <v>11.31</v>
      </c>
      <c r="AW5" s="58">
        <f t="shared" si="2"/>
        <v>4.7126713085764695E-2</v>
      </c>
      <c r="AY5" t="s">
        <v>707</v>
      </c>
      <c r="AZ5">
        <f t="shared" si="3"/>
        <v>11.31875</v>
      </c>
      <c r="BA5">
        <f t="shared" si="4"/>
        <v>10.776996875000002</v>
      </c>
      <c r="BB5">
        <f t="shared" si="5"/>
        <v>11.31875</v>
      </c>
      <c r="BC5">
        <v>11.619671875000002</v>
      </c>
    </row>
    <row r="6" spans="1:55">
      <c r="B6" t="s">
        <v>698</v>
      </c>
      <c r="C6">
        <f>C5*10</f>
        <v>0.99835999999999991</v>
      </c>
      <c r="G6">
        <f>C6^3</f>
        <v>0.99508806438905584</v>
      </c>
      <c r="R6" t="s">
        <v>629</v>
      </c>
      <c r="S6">
        <v>90071267</v>
      </c>
      <c r="T6">
        <f>S6*(0.005^3)</f>
        <v>11.258908375000003</v>
      </c>
      <c r="U6" t="s">
        <v>628</v>
      </c>
      <c r="W6">
        <f>T6/T7</f>
        <v>0.96989230448823172</v>
      </c>
      <c r="AI6" s="54" t="s">
        <v>26</v>
      </c>
      <c r="AJ6" s="55">
        <v>1</v>
      </c>
      <c r="AK6" s="55">
        <v>0</v>
      </c>
      <c r="AL6" s="55">
        <v>0</v>
      </c>
      <c r="AM6" s="55">
        <v>0</v>
      </c>
      <c r="AN6" s="56">
        <v>11.099</v>
      </c>
      <c r="AO6" s="56">
        <f>AF11</f>
        <v>10.724082750000003</v>
      </c>
      <c r="AP6" s="58">
        <f t="shared" si="6"/>
        <v>-3.4960309309436971E-2</v>
      </c>
      <c r="AQ6" s="59"/>
      <c r="AR6">
        <v>91198</v>
      </c>
      <c r="AS6">
        <f t="shared" si="0"/>
        <v>11.399749999999999</v>
      </c>
      <c r="AT6" s="58">
        <f t="shared" si="1"/>
        <v>5.9270356806070006E-2</v>
      </c>
      <c r="AU6" s="56">
        <v>0.91139999999999999</v>
      </c>
      <c r="AV6">
        <f t="shared" si="7"/>
        <v>11.3925</v>
      </c>
      <c r="AW6" s="58">
        <f t="shared" si="2"/>
        <v>5.8671691902567248E-2</v>
      </c>
      <c r="AZ6">
        <f t="shared" si="3"/>
        <v>11.399749999999999</v>
      </c>
      <c r="BA6">
        <f t="shared" si="4"/>
        <v>10.724082750000003</v>
      </c>
      <c r="BB6">
        <f t="shared" si="5"/>
        <v>11.399749999999999</v>
      </c>
      <c r="BC6">
        <v>11.536359375000002</v>
      </c>
    </row>
    <row r="7" spans="1:55">
      <c r="R7" t="s">
        <v>627</v>
      </c>
      <c r="S7">
        <v>92867287</v>
      </c>
      <c r="T7">
        <f>S7*(0.005^3)</f>
        <v>11.608410875000002</v>
      </c>
      <c r="AI7" s="16" t="s">
        <v>27</v>
      </c>
      <c r="AJ7" s="17">
        <v>1</v>
      </c>
      <c r="AK7" s="17">
        <v>0</v>
      </c>
      <c r="AL7" s="17">
        <v>0</v>
      </c>
      <c r="AM7" s="17">
        <v>0</v>
      </c>
      <c r="AN7">
        <v>14.581999999999999</v>
      </c>
      <c r="AO7">
        <f>AC13</f>
        <v>14.227973000000002</v>
      </c>
      <c r="AP7" s="58">
        <f t="shared" si="6"/>
        <v>-2.4882462175040445E-2</v>
      </c>
      <c r="AQ7" s="59"/>
      <c r="AR7">
        <v>120221</v>
      </c>
      <c r="AS7">
        <f t="shared" si="0"/>
        <v>15.027625</v>
      </c>
      <c r="AT7" s="58">
        <f t="shared" si="1"/>
        <v>5.3212134319295182E-2</v>
      </c>
      <c r="AU7">
        <v>1.2015</v>
      </c>
      <c r="AV7">
        <f t="shared" si="7"/>
        <v>15.018750000000001</v>
      </c>
      <c r="AW7" s="58">
        <f t="shared" si="2"/>
        <v>5.265265085310019E-2</v>
      </c>
      <c r="AZ7">
        <f t="shared" si="3"/>
        <v>15.027625</v>
      </c>
      <c r="BA7">
        <f t="shared" si="4"/>
        <v>14.227973000000002</v>
      </c>
      <c r="BB7">
        <f t="shared" si="5"/>
        <v>15.027625</v>
      </c>
      <c r="BC7">
        <v>15.528671875000002</v>
      </c>
    </row>
    <row r="8" spans="1:55">
      <c r="S8">
        <v>93712</v>
      </c>
      <c r="T8">
        <f>S8*0.05^3</f>
        <v>11.714000000000002</v>
      </c>
      <c r="X8" t="s">
        <v>701</v>
      </c>
      <c r="AC8" t="s">
        <v>702</v>
      </c>
      <c r="AI8" s="16" t="s">
        <v>28</v>
      </c>
      <c r="AJ8" s="17">
        <v>1</v>
      </c>
      <c r="AK8" s="17">
        <v>0</v>
      </c>
      <c r="AL8" s="53">
        <v>1</v>
      </c>
      <c r="AM8" s="53">
        <v>0</v>
      </c>
      <c r="AN8">
        <v>14.15</v>
      </c>
      <c r="AO8">
        <f>AD13</f>
        <v>13.890533250000002</v>
      </c>
      <c r="AP8" s="58">
        <f t="shared" si="6"/>
        <v>-1.8679394471770753E-2</v>
      </c>
      <c r="AQ8" s="58"/>
      <c r="AR8">
        <v>116750</v>
      </c>
      <c r="AS8">
        <f t="shared" si="0"/>
        <v>14.59375</v>
      </c>
      <c r="AT8" s="58">
        <f t="shared" si="1"/>
        <v>4.8186158458243943E-2</v>
      </c>
      <c r="AU8">
        <v>1.1667000000000001</v>
      </c>
      <c r="AV8">
        <f t="shared" si="7"/>
        <v>14.58375</v>
      </c>
      <c r="AW8" s="58">
        <f t="shared" si="2"/>
        <v>4.7533504757006788E-2</v>
      </c>
      <c r="AZ8">
        <f t="shared" si="3"/>
        <v>14.59375</v>
      </c>
      <c r="BA8">
        <f t="shared" si="4"/>
        <v>13.890533250000002</v>
      </c>
      <c r="BB8">
        <f t="shared" si="5"/>
        <v>14.59375</v>
      </c>
      <c r="BC8">
        <v>14.643906250000002</v>
      </c>
    </row>
    <row r="9" spans="1:55">
      <c r="AI9" s="16" t="s">
        <v>29</v>
      </c>
      <c r="AJ9" s="17">
        <v>1</v>
      </c>
      <c r="AK9" s="17">
        <v>0</v>
      </c>
      <c r="AL9" s="17">
        <v>1</v>
      </c>
      <c r="AM9" s="17">
        <v>1</v>
      </c>
      <c r="AN9">
        <v>14.367000000000001</v>
      </c>
      <c r="AO9">
        <f>AE13</f>
        <v>13.999608500000003</v>
      </c>
      <c r="AP9" s="58">
        <f t="shared" si="6"/>
        <v>-2.6242983866298707E-2</v>
      </c>
      <c r="AQ9" s="58"/>
      <c r="AR9">
        <v>118209</v>
      </c>
      <c r="AS9">
        <f t="shared" si="0"/>
        <v>14.776125</v>
      </c>
      <c r="AT9" s="58">
        <f t="shared" si="1"/>
        <v>5.2552106861575534E-2</v>
      </c>
      <c r="AU9">
        <v>1.1814</v>
      </c>
      <c r="AV9">
        <f t="shared" si="7"/>
        <v>14.7675</v>
      </c>
      <c r="AW9" s="58">
        <f t="shared" si="2"/>
        <v>5.1998747249026409E-2</v>
      </c>
      <c r="AZ9">
        <f t="shared" si="3"/>
        <v>14.776125</v>
      </c>
      <c r="BA9">
        <f t="shared" si="4"/>
        <v>13.999608500000003</v>
      </c>
      <c r="BB9">
        <f t="shared" si="5"/>
        <v>14.776125</v>
      </c>
      <c r="BC9">
        <v>14.748187500000002</v>
      </c>
    </row>
    <row r="10" spans="1:55">
      <c r="E10" t="s">
        <v>535</v>
      </c>
      <c r="I10" t="s">
        <v>536</v>
      </c>
      <c r="N10" t="s">
        <v>537</v>
      </c>
      <c r="S10" t="s">
        <v>538</v>
      </c>
      <c r="X10" t="s">
        <v>539</v>
      </c>
      <c r="AC10" t="s">
        <v>540</v>
      </c>
      <c r="AI10" s="16" t="s">
        <v>30</v>
      </c>
      <c r="AJ10" s="17">
        <v>1</v>
      </c>
      <c r="AK10" s="17">
        <v>0</v>
      </c>
      <c r="AL10" s="17">
        <v>1</v>
      </c>
      <c r="AM10" s="17">
        <v>1</v>
      </c>
      <c r="AN10">
        <v>15.114000000000001</v>
      </c>
      <c r="AO10">
        <f>AF13</f>
        <v>14.608389250000002</v>
      </c>
      <c r="AP10" s="58">
        <f t="shared" si="6"/>
        <v>-3.4610985601988858E-2</v>
      </c>
      <c r="AQ10" s="58"/>
      <c r="AR10">
        <v>123412</v>
      </c>
      <c r="AS10">
        <f t="shared" si="0"/>
        <v>15.426500000000001</v>
      </c>
      <c r="AT10" s="58">
        <f t="shared" si="1"/>
        <v>5.3032816905973411E-2</v>
      </c>
      <c r="AU10">
        <v>1.2333000000000001</v>
      </c>
      <c r="AV10">
        <f t="shared" si="7"/>
        <v>15.416250000000002</v>
      </c>
      <c r="AW10" s="58">
        <f t="shared" si="2"/>
        <v>5.24031946809373E-2</v>
      </c>
      <c r="AZ10">
        <f t="shared" si="3"/>
        <v>15.426500000000001</v>
      </c>
      <c r="BA10">
        <f t="shared" si="4"/>
        <v>14.608389250000002</v>
      </c>
      <c r="BB10">
        <f t="shared" si="5"/>
        <v>15.426500000000001</v>
      </c>
      <c r="BC10">
        <v>15.102921875000003</v>
      </c>
    </row>
    <row r="11" spans="1:55">
      <c r="A11" s="46" t="s">
        <v>541</v>
      </c>
      <c r="B11" s="46" t="s">
        <v>542</v>
      </c>
      <c r="C11" s="47" t="s">
        <v>543</v>
      </c>
      <c r="D11" s="47" t="s">
        <v>544</v>
      </c>
      <c r="E11">
        <v>4</v>
      </c>
      <c r="I11" s="46">
        <v>0.93457308588060195</v>
      </c>
      <c r="J11" s="46">
        <v>0.93707693101294598</v>
      </c>
      <c r="K11" s="47">
        <v>0.92184948323092097</v>
      </c>
      <c r="L11" s="47">
        <v>0.92291033002333001</v>
      </c>
      <c r="N11">
        <v>82083856</v>
      </c>
      <c r="O11">
        <v>78331730</v>
      </c>
      <c r="P11">
        <v>79478152</v>
      </c>
      <c r="Q11">
        <v>79178934</v>
      </c>
      <c r="S11">
        <v>87830323</v>
      </c>
      <c r="T11">
        <v>83591568</v>
      </c>
      <c r="U11">
        <v>86215975</v>
      </c>
      <c r="V11">
        <v>85792662</v>
      </c>
      <c r="X11" s="46">
        <f>N11*(0.005^3)</f>
        <v>10.260482000000001</v>
      </c>
      <c r="Y11" s="46">
        <f>O11*(0.005^3)</f>
        <v>9.7914662500000009</v>
      </c>
      <c r="Z11" s="47">
        <f>P11*(0.005^3)</f>
        <v>9.9347690000000011</v>
      </c>
      <c r="AA11" s="47">
        <f>Q11*(0.005^3)</f>
        <v>9.8973667500000015</v>
      </c>
      <c r="AC11" s="46">
        <f>S11*(0.005^3)</f>
        <v>10.978790375000003</v>
      </c>
      <c r="AD11" s="46">
        <f>T11*(0.005^3)</f>
        <v>10.448946000000001</v>
      </c>
      <c r="AE11" s="47">
        <f>U11*(0.005^3)</f>
        <v>10.776996875000002</v>
      </c>
      <c r="AF11" s="47">
        <f>V11*(0.005^3)</f>
        <v>10.724082750000003</v>
      </c>
      <c r="AI11" s="54" t="s">
        <v>31</v>
      </c>
      <c r="AJ11" s="55">
        <v>1</v>
      </c>
      <c r="AK11" s="55">
        <v>0</v>
      </c>
      <c r="AL11" s="55">
        <v>0</v>
      </c>
      <c r="AM11" s="55">
        <v>0</v>
      </c>
      <c r="AN11" s="56">
        <v>10.866</v>
      </c>
      <c r="AO11" s="56">
        <f>AC14</f>
        <v>10.250334875000002</v>
      </c>
      <c r="AP11" s="58">
        <f t="shared" si="6"/>
        <v>-6.0062927944097795E-2</v>
      </c>
      <c r="AQ11" s="58"/>
      <c r="AR11">
        <v>87930</v>
      </c>
      <c r="AS11">
        <f t="shared" si="0"/>
        <v>10.991250000000001</v>
      </c>
      <c r="AT11" s="58">
        <f t="shared" si="1"/>
        <v>6.7409541680882423E-2</v>
      </c>
      <c r="AU11" s="56">
        <v>0.87749999999999995</v>
      </c>
      <c r="AV11">
        <f t="shared" si="7"/>
        <v>10.96875</v>
      </c>
      <c r="AW11" s="58">
        <f t="shared" si="2"/>
        <v>6.5496535612535448E-2</v>
      </c>
      <c r="AZ11">
        <f t="shared" si="3"/>
        <v>10.991250000000001</v>
      </c>
      <c r="BA11">
        <f t="shared" si="4"/>
        <v>10.250334875000002</v>
      </c>
      <c r="BB11">
        <f t="shared" si="5"/>
        <v>10.991250000000001</v>
      </c>
      <c r="BC11">
        <v>11.568000000000001</v>
      </c>
    </row>
    <row r="12" spans="1:55">
      <c r="A12" s="48" t="s">
        <v>545</v>
      </c>
      <c r="B12" s="49" t="s">
        <v>546</v>
      </c>
      <c r="C12" t="s">
        <v>547</v>
      </c>
      <c r="D12" t="s">
        <v>547</v>
      </c>
      <c r="E12">
        <v>8</v>
      </c>
      <c r="I12" s="49">
        <v>0.88814972692102601</v>
      </c>
      <c r="J12" s="49">
        <v>0.85326355555766897</v>
      </c>
      <c r="K12" t="s">
        <v>471</v>
      </c>
      <c r="L12" t="s">
        <v>471</v>
      </c>
      <c r="N12">
        <v>73694133</v>
      </c>
      <c r="O12">
        <v>71041041</v>
      </c>
      <c r="P12">
        <v>0</v>
      </c>
      <c r="Q12">
        <v>0</v>
      </c>
      <c r="S12">
        <v>82974898</v>
      </c>
      <c r="T12">
        <v>83258028</v>
      </c>
      <c r="U12">
        <v>0</v>
      </c>
      <c r="V12">
        <v>0</v>
      </c>
      <c r="X12" s="49">
        <f t="shared" ref="X12:AA26" si="8">N12*(0.005^3)</f>
        <v>9.211766625000001</v>
      </c>
      <c r="Y12" s="49">
        <f t="shared" si="8"/>
        <v>8.8801301250000009</v>
      </c>
      <c r="Z12">
        <f t="shared" si="8"/>
        <v>0</v>
      </c>
      <c r="AA12">
        <f t="shared" si="8"/>
        <v>0</v>
      </c>
      <c r="AC12" s="49">
        <f t="shared" ref="AC12:AF26" si="9">S12*(0.005^3)</f>
        <v>10.371862250000001</v>
      </c>
      <c r="AD12" s="49">
        <f t="shared" si="9"/>
        <v>10.407253500000001</v>
      </c>
      <c r="AE12">
        <f t="shared" si="9"/>
        <v>0</v>
      </c>
      <c r="AF12">
        <f t="shared" si="9"/>
        <v>0</v>
      </c>
      <c r="AI12" s="54" t="s">
        <v>32</v>
      </c>
      <c r="AJ12" s="55">
        <v>1</v>
      </c>
      <c r="AK12" s="55">
        <v>0</v>
      </c>
      <c r="AL12" s="55">
        <v>0</v>
      </c>
      <c r="AM12" s="55">
        <v>0</v>
      </c>
      <c r="AN12" s="56">
        <v>10.651999999999999</v>
      </c>
      <c r="AO12" s="56">
        <f>AD14</f>
        <v>10.515598625000001</v>
      </c>
      <c r="AP12" s="58">
        <f t="shared" si="6"/>
        <v>-1.2971337140589879E-2</v>
      </c>
      <c r="AQ12" s="58"/>
      <c r="AR12">
        <v>89248</v>
      </c>
      <c r="AS12">
        <f t="shared" si="0"/>
        <v>11.156000000000001</v>
      </c>
      <c r="AT12" s="58">
        <f t="shared" si="1"/>
        <v>5.7404210738615964E-2</v>
      </c>
      <c r="AU12" s="56">
        <v>0.89170000000000005</v>
      </c>
      <c r="AV12">
        <f t="shared" si="7"/>
        <v>11.14625</v>
      </c>
      <c r="AW12" s="58">
        <f t="shared" si="2"/>
        <v>5.6579690478860543E-2</v>
      </c>
      <c r="AZ12">
        <f t="shared" si="3"/>
        <v>11.156000000000001</v>
      </c>
      <c r="BA12">
        <f t="shared" si="4"/>
        <v>10.515598625000001</v>
      </c>
      <c r="BB12">
        <f t="shared" si="5"/>
        <v>11.156000000000001</v>
      </c>
      <c r="BC12">
        <v>11.165265625000002</v>
      </c>
    </row>
    <row r="13" spans="1:55">
      <c r="A13" s="47" t="s">
        <v>548</v>
      </c>
      <c r="B13" s="47" t="s">
        <v>549</v>
      </c>
      <c r="C13" s="46" t="s">
        <v>550</v>
      </c>
      <c r="D13" s="46" t="s">
        <v>551</v>
      </c>
      <c r="E13">
        <v>7</v>
      </c>
      <c r="I13" s="47">
        <v>0.91975448646128299</v>
      </c>
      <c r="J13" s="47">
        <v>0.92225197689944705</v>
      </c>
      <c r="K13" s="46">
        <v>0.93273622615946705</v>
      </c>
      <c r="L13" s="46">
        <v>0.92099999149461298</v>
      </c>
      <c r="N13">
        <v>104689936</v>
      </c>
      <c r="O13">
        <v>102484574</v>
      </c>
      <c r="P13">
        <v>104463536</v>
      </c>
      <c r="Q13">
        <v>107634611</v>
      </c>
      <c r="S13">
        <v>113823784</v>
      </c>
      <c r="T13">
        <v>111124266</v>
      </c>
      <c r="U13">
        <v>111996868</v>
      </c>
      <c r="V13">
        <v>116867114</v>
      </c>
      <c r="X13" s="47">
        <f t="shared" si="8"/>
        <v>13.086242000000002</v>
      </c>
      <c r="Y13" s="47">
        <f t="shared" si="8"/>
        <v>12.810571750000003</v>
      </c>
      <c r="Z13" s="46">
        <f t="shared" si="8"/>
        <v>13.057942000000002</v>
      </c>
      <c r="AA13" s="46">
        <f t="shared" si="8"/>
        <v>13.454326375000003</v>
      </c>
      <c r="AC13" s="47">
        <f t="shared" si="9"/>
        <v>14.227973000000002</v>
      </c>
      <c r="AD13" s="47">
        <f t="shared" si="9"/>
        <v>13.890533250000002</v>
      </c>
      <c r="AE13" s="46">
        <f t="shared" si="9"/>
        <v>13.999608500000003</v>
      </c>
      <c r="AF13" s="46">
        <f t="shared" si="9"/>
        <v>14.608389250000002</v>
      </c>
      <c r="AI13" s="54" t="s">
        <v>33</v>
      </c>
      <c r="AJ13" s="55">
        <v>1</v>
      </c>
      <c r="AK13" s="55">
        <v>0</v>
      </c>
      <c r="AL13" s="55">
        <v>1</v>
      </c>
      <c r="AM13" s="55">
        <v>1</v>
      </c>
      <c r="AN13" s="56">
        <v>10.229999999999999</v>
      </c>
      <c r="AO13" s="56">
        <f>AE14</f>
        <v>10.013633375000001</v>
      </c>
      <c r="AP13" s="58">
        <f t="shared" si="6"/>
        <v>-2.1607204587715131E-2</v>
      </c>
      <c r="AQ13" s="58"/>
      <c r="AR13">
        <v>84793</v>
      </c>
      <c r="AS13">
        <f t="shared" si="0"/>
        <v>10.599125000000001</v>
      </c>
      <c r="AT13" s="58">
        <f t="shared" si="1"/>
        <v>5.5239618836460509E-2</v>
      </c>
      <c r="AU13" s="56">
        <v>0.84730000000000005</v>
      </c>
      <c r="AV13">
        <f t="shared" si="7"/>
        <v>10.59125</v>
      </c>
      <c r="AW13" s="58">
        <f t="shared" si="2"/>
        <v>5.4537153310515681E-2</v>
      </c>
      <c r="AZ13">
        <f t="shared" si="3"/>
        <v>10.599125000000001</v>
      </c>
      <c r="BA13">
        <f t="shared" si="4"/>
        <v>10.013633375000001</v>
      </c>
      <c r="BB13">
        <f t="shared" si="5"/>
        <v>10.599125000000001</v>
      </c>
      <c r="BC13">
        <v>10.562234375000001</v>
      </c>
    </row>
    <row r="14" spans="1:55">
      <c r="A14" s="47" t="s">
        <v>552</v>
      </c>
      <c r="B14" s="47" t="s">
        <v>553</v>
      </c>
      <c r="C14" s="46" t="s">
        <v>554</v>
      </c>
      <c r="D14" s="46" t="s">
        <v>555</v>
      </c>
      <c r="E14">
        <v>8</v>
      </c>
      <c r="I14" s="47">
        <v>0.88407671412783995</v>
      </c>
      <c r="J14" s="47">
        <v>0.88949171688264195</v>
      </c>
      <c r="K14" s="46">
        <v>0.89989284234205402</v>
      </c>
      <c r="L14" s="46">
        <v>0.88043853611267797</v>
      </c>
      <c r="N14">
        <v>72496659</v>
      </c>
      <c r="O14">
        <v>74828303</v>
      </c>
      <c r="P14">
        <v>72089576</v>
      </c>
      <c r="Q14">
        <v>69928247</v>
      </c>
      <c r="S14">
        <v>82002679</v>
      </c>
      <c r="T14">
        <v>84124789</v>
      </c>
      <c r="U14">
        <v>80109067</v>
      </c>
      <c r="V14">
        <v>79424337</v>
      </c>
      <c r="X14" s="47">
        <f t="shared" si="8"/>
        <v>9.062082375000001</v>
      </c>
      <c r="Y14" s="47">
        <f t="shared" si="8"/>
        <v>9.3535378750000024</v>
      </c>
      <c r="Z14" s="46">
        <f t="shared" si="8"/>
        <v>9.011197000000001</v>
      </c>
      <c r="AA14" s="46">
        <f t="shared" si="8"/>
        <v>8.7410308750000016</v>
      </c>
      <c r="AC14" s="47">
        <f t="shared" si="9"/>
        <v>10.250334875000002</v>
      </c>
      <c r="AD14" s="47">
        <f t="shared" si="9"/>
        <v>10.515598625000001</v>
      </c>
      <c r="AE14" s="46">
        <f t="shared" si="9"/>
        <v>10.013633375000001</v>
      </c>
      <c r="AF14" s="46">
        <f t="shared" si="9"/>
        <v>9.9280421250000011</v>
      </c>
      <c r="AI14" s="54" t="s">
        <v>34</v>
      </c>
      <c r="AJ14" s="55">
        <v>1</v>
      </c>
      <c r="AK14" s="55">
        <v>0</v>
      </c>
      <c r="AL14" s="55">
        <v>1</v>
      </c>
      <c r="AM14" s="55">
        <v>1</v>
      </c>
      <c r="AN14" s="56">
        <v>10.238</v>
      </c>
      <c r="AO14" s="56">
        <f>AF14</f>
        <v>9.9280421250000011</v>
      </c>
      <c r="AP14" s="58">
        <f t="shared" si="6"/>
        <v>-3.1220443174741108E-2</v>
      </c>
      <c r="AQ14" s="58"/>
      <c r="AR14">
        <v>84242</v>
      </c>
      <c r="AS14">
        <f t="shared" si="0"/>
        <v>10.530250000000001</v>
      </c>
      <c r="AT14" s="58">
        <f t="shared" si="1"/>
        <v>5.7188373970228579E-2</v>
      </c>
      <c r="AU14" s="56">
        <v>0.8417</v>
      </c>
      <c r="AV14">
        <f t="shared" si="7"/>
        <v>10.52125</v>
      </c>
      <c r="AW14" s="58">
        <f t="shared" si="2"/>
        <v>5.6381881905667022E-2</v>
      </c>
      <c r="AZ14">
        <f t="shared" si="3"/>
        <v>10.530250000000001</v>
      </c>
      <c r="BA14">
        <f t="shared" si="4"/>
        <v>9.9280421250000011</v>
      </c>
      <c r="BB14">
        <f t="shared" si="5"/>
        <v>10.530250000000001</v>
      </c>
      <c r="BC14">
        <v>10.837515625000002</v>
      </c>
    </row>
    <row r="15" spans="1:55">
      <c r="A15" s="49" t="s">
        <v>556</v>
      </c>
      <c r="B15" s="49" t="s">
        <v>557</v>
      </c>
      <c r="C15" s="49" t="s">
        <v>558</v>
      </c>
      <c r="D15" s="49" t="s">
        <v>559</v>
      </c>
      <c r="E15">
        <v>7</v>
      </c>
      <c r="I15" s="49">
        <v>0.88359240056264299</v>
      </c>
      <c r="J15" s="49">
        <v>0.89571915741160302</v>
      </c>
      <c r="K15" s="49">
        <v>0.86797157074817199</v>
      </c>
      <c r="L15" s="49">
        <v>0.87226191280811005</v>
      </c>
      <c r="N15">
        <v>95227850</v>
      </c>
      <c r="O15">
        <v>98092910</v>
      </c>
      <c r="P15">
        <v>87695341</v>
      </c>
      <c r="Q15">
        <v>94688016</v>
      </c>
      <c r="S15">
        <v>107773505</v>
      </c>
      <c r="T15">
        <v>109513020</v>
      </c>
      <c r="U15">
        <v>101034808</v>
      </c>
      <c r="V15">
        <v>108554569</v>
      </c>
      <c r="X15" s="49">
        <f t="shared" si="8"/>
        <v>11.903481250000002</v>
      </c>
      <c r="Y15" s="49">
        <f t="shared" si="8"/>
        <v>12.261613750000002</v>
      </c>
      <c r="Z15" s="49">
        <f t="shared" si="8"/>
        <v>10.961917625000002</v>
      </c>
      <c r="AA15" s="49">
        <f t="shared" si="8"/>
        <v>11.836002000000002</v>
      </c>
      <c r="AC15" s="49">
        <f t="shared" si="9"/>
        <v>13.471688125000002</v>
      </c>
      <c r="AD15" s="49">
        <f t="shared" si="9"/>
        <v>13.689127500000001</v>
      </c>
      <c r="AE15" s="49">
        <f t="shared" si="9"/>
        <v>12.629351000000002</v>
      </c>
      <c r="AF15" s="49">
        <f t="shared" si="9"/>
        <v>13.569321125000002</v>
      </c>
      <c r="AI15" s="16" t="s">
        <v>35</v>
      </c>
      <c r="AJ15" s="17">
        <v>0</v>
      </c>
      <c r="AK15" s="17">
        <v>1</v>
      </c>
      <c r="AL15" s="17">
        <v>1</v>
      </c>
      <c r="AM15" s="17">
        <v>0</v>
      </c>
      <c r="AN15">
        <v>13.888</v>
      </c>
      <c r="AO15">
        <f>AC15</f>
        <v>13.471688125000002</v>
      </c>
      <c r="AP15" s="58">
        <f t="shared" si="6"/>
        <v>-3.0902725117829141E-2</v>
      </c>
      <c r="AQ15" s="58"/>
      <c r="AR15">
        <v>113853</v>
      </c>
      <c r="AS15">
        <f t="shared" si="0"/>
        <v>14.231624999999999</v>
      </c>
      <c r="AT15" s="58">
        <f t="shared" si="1"/>
        <v>5.3397758513170322E-2</v>
      </c>
      <c r="AU15">
        <v>1.1375999999999999</v>
      </c>
      <c r="AV15">
        <f t="shared" si="7"/>
        <v>14.219999999999999</v>
      </c>
      <c r="AW15" s="58">
        <f t="shared" si="2"/>
        <v>5.2623901195499097E-2</v>
      </c>
      <c r="AZ15">
        <f t="shared" si="3"/>
        <v>14.231624999999999</v>
      </c>
      <c r="BA15">
        <f t="shared" si="4"/>
        <v>13.471688125000002</v>
      </c>
      <c r="BB15">
        <f t="shared" si="5"/>
        <v>14.231624999999999</v>
      </c>
      <c r="BC15">
        <v>14.001921875000003</v>
      </c>
    </row>
    <row r="16" spans="1:55">
      <c r="A16" s="49" t="s">
        <v>560</v>
      </c>
      <c r="B16" s="49" t="s">
        <v>561</v>
      </c>
      <c r="C16" s="49" t="s">
        <v>562</v>
      </c>
      <c r="D16" s="49" t="s">
        <v>563</v>
      </c>
      <c r="E16">
        <v>6</v>
      </c>
      <c r="I16" s="49">
        <v>0.87202654796128098</v>
      </c>
      <c r="J16" s="49">
        <v>0.85730849215726102</v>
      </c>
      <c r="K16" s="49">
        <v>0.86677383455305601</v>
      </c>
      <c r="L16" s="49">
        <v>0.86109055471544604</v>
      </c>
      <c r="N16">
        <v>108895870</v>
      </c>
      <c r="O16">
        <v>98693117</v>
      </c>
      <c r="P16">
        <v>102109918</v>
      </c>
      <c r="Q16">
        <v>104820691</v>
      </c>
      <c r="S16">
        <v>124876783</v>
      </c>
      <c r="T16">
        <v>115119724</v>
      </c>
      <c r="U16">
        <v>117804569</v>
      </c>
      <c r="V16">
        <v>121730160</v>
      </c>
      <c r="X16" s="49">
        <f t="shared" si="8"/>
        <v>13.611983750000002</v>
      </c>
      <c r="Y16" s="49">
        <f t="shared" si="8"/>
        <v>12.336639625000002</v>
      </c>
      <c r="Z16" s="49">
        <f t="shared" si="8"/>
        <v>12.763739750000003</v>
      </c>
      <c r="AA16" s="49">
        <f t="shared" si="8"/>
        <v>13.102586375000001</v>
      </c>
      <c r="AC16" s="49">
        <f t="shared" si="9"/>
        <v>15.609597875000002</v>
      </c>
      <c r="AD16" s="49">
        <f t="shared" si="9"/>
        <v>14.389965500000002</v>
      </c>
      <c r="AE16" s="49">
        <f t="shared" si="9"/>
        <v>14.725571125000002</v>
      </c>
      <c r="AF16" s="49">
        <f t="shared" si="9"/>
        <v>15.216270000000003</v>
      </c>
      <c r="AI16" s="16" t="s">
        <v>36</v>
      </c>
      <c r="AJ16" s="17">
        <v>0</v>
      </c>
      <c r="AK16" s="17">
        <v>1</v>
      </c>
      <c r="AL16" s="17">
        <v>1</v>
      </c>
      <c r="AM16" s="17">
        <v>0</v>
      </c>
      <c r="AN16">
        <v>14.078999999999999</v>
      </c>
      <c r="AO16">
        <f>AD15</f>
        <v>13.689127500000001</v>
      </c>
      <c r="AP16" s="58">
        <f t="shared" si="6"/>
        <v>-2.8480449173988433E-2</v>
      </c>
      <c r="AQ16" s="58"/>
      <c r="AR16">
        <v>115318</v>
      </c>
      <c r="AS16">
        <f t="shared" si="0"/>
        <v>14.41475</v>
      </c>
      <c r="AT16" s="58">
        <f t="shared" si="1"/>
        <v>5.0338888985240693E-2</v>
      </c>
      <c r="AU16">
        <v>1.1524000000000001</v>
      </c>
      <c r="AV16">
        <f t="shared" si="7"/>
        <v>14.405000000000001</v>
      </c>
      <c r="AW16" s="58">
        <f t="shared" si="2"/>
        <v>4.9696112460951035E-2</v>
      </c>
      <c r="AZ16">
        <f t="shared" si="3"/>
        <v>14.41475</v>
      </c>
      <c r="BA16">
        <f t="shared" si="4"/>
        <v>13.689127500000001</v>
      </c>
      <c r="BB16">
        <f t="shared" si="5"/>
        <v>14.41475</v>
      </c>
      <c r="BC16">
        <v>14.685468750000002</v>
      </c>
    </row>
    <row r="17" spans="1:55">
      <c r="A17" s="50" t="s">
        <v>564</v>
      </c>
      <c r="B17" s="50" t="s">
        <v>565</v>
      </c>
      <c r="C17" s="51" t="s">
        <v>566</v>
      </c>
      <c r="D17" s="51" t="s">
        <v>567</v>
      </c>
      <c r="E17">
        <v>1</v>
      </c>
      <c r="I17" s="47">
        <v>0.87555698227665901</v>
      </c>
      <c r="J17" s="47">
        <v>0.91100306556988297</v>
      </c>
      <c r="K17" s="46">
        <v>0.87343530859843999</v>
      </c>
      <c r="L17" s="46">
        <v>0.90880571326553605</v>
      </c>
      <c r="N17">
        <v>84440294</v>
      </c>
      <c r="O17">
        <v>90376695</v>
      </c>
      <c r="P17">
        <v>84229237</v>
      </c>
      <c r="Q17">
        <v>87113020</v>
      </c>
      <c r="S17">
        <v>96441803</v>
      </c>
      <c r="T17">
        <v>99205698</v>
      </c>
      <c r="U17">
        <v>96434431</v>
      </c>
      <c r="V17">
        <v>95854393</v>
      </c>
      <c r="X17" s="47">
        <f t="shared" si="8"/>
        <v>10.555036750000001</v>
      </c>
      <c r="Y17" s="47">
        <f t="shared" si="8"/>
        <v>11.297086875000002</v>
      </c>
      <c r="Z17" s="46">
        <f t="shared" si="8"/>
        <v>10.528654625000001</v>
      </c>
      <c r="AA17" s="46">
        <f t="shared" si="8"/>
        <v>10.889127500000003</v>
      </c>
      <c r="AC17" s="47">
        <f t="shared" si="9"/>
        <v>12.055225375000003</v>
      </c>
      <c r="AD17" s="47">
        <f t="shared" si="9"/>
        <v>12.400712250000002</v>
      </c>
      <c r="AE17" s="46">
        <f t="shared" si="9"/>
        <v>12.054303875000002</v>
      </c>
      <c r="AF17" s="46">
        <f t="shared" si="9"/>
        <v>11.981799125000002</v>
      </c>
      <c r="AI17" s="16" t="s">
        <v>37</v>
      </c>
      <c r="AJ17" s="17">
        <v>0</v>
      </c>
      <c r="AK17" s="17">
        <v>1</v>
      </c>
      <c r="AL17" s="17">
        <v>1</v>
      </c>
      <c r="AM17" s="17">
        <v>0</v>
      </c>
      <c r="AN17">
        <v>13.035</v>
      </c>
      <c r="AO17">
        <f>AE15</f>
        <v>12.629351000000002</v>
      </c>
      <c r="AP17" s="58">
        <f t="shared" si="6"/>
        <v>-3.2119544385138914E-2</v>
      </c>
      <c r="AQ17" s="58"/>
      <c r="AR17">
        <v>106319</v>
      </c>
      <c r="AS17">
        <f t="shared" si="0"/>
        <v>13.289875</v>
      </c>
      <c r="AT17" s="58">
        <f t="shared" si="1"/>
        <v>4.9701295158908476E-2</v>
      </c>
      <c r="AU17">
        <v>1.0625</v>
      </c>
      <c r="AV17">
        <f t="shared" si="7"/>
        <v>13.28125</v>
      </c>
      <c r="AW17" s="58">
        <f t="shared" si="2"/>
        <v>4.9084159999999884E-2</v>
      </c>
      <c r="AZ17">
        <f t="shared" si="3"/>
        <v>13.289875</v>
      </c>
      <c r="BA17">
        <f t="shared" si="4"/>
        <v>12.629351000000002</v>
      </c>
      <c r="BB17">
        <f t="shared" si="5"/>
        <v>13.289875</v>
      </c>
      <c r="BC17">
        <v>14.141812500000002</v>
      </c>
    </row>
    <row r="18" spans="1:55">
      <c r="A18" s="47" t="s">
        <v>568</v>
      </c>
      <c r="B18" s="47" t="s">
        <v>569</v>
      </c>
      <c r="C18" s="46" t="s">
        <v>570</v>
      </c>
      <c r="D18" s="46" t="s">
        <v>571</v>
      </c>
      <c r="E18">
        <v>2</v>
      </c>
      <c r="I18" s="47">
        <v>0.89452161409653996</v>
      </c>
      <c r="J18" s="47">
        <v>0.90422453983802498</v>
      </c>
      <c r="K18" s="46">
        <v>0.90788000984195405</v>
      </c>
      <c r="L18" s="46">
        <v>0.90820703510475098</v>
      </c>
      <c r="N18">
        <v>82834198</v>
      </c>
      <c r="O18">
        <v>86497246</v>
      </c>
      <c r="P18">
        <v>84168863</v>
      </c>
      <c r="Q18">
        <v>85080885</v>
      </c>
      <c r="S18">
        <v>92601673</v>
      </c>
      <c r="T18">
        <v>95659034</v>
      </c>
      <c r="U18">
        <v>92709237</v>
      </c>
      <c r="V18">
        <v>93680055</v>
      </c>
      <c r="X18" s="47">
        <f t="shared" si="8"/>
        <v>10.354274750000002</v>
      </c>
      <c r="Y18" s="47">
        <f t="shared" si="8"/>
        <v>10.812155750000002</v>
      </c>
      <c r="Z18" s="46">
        <f t="shared" si="8"/>
        <v>10.521107875000002</v>
      </c>
      <c r="AA18" s="46">
        <f t="shared" si="8"/>
        <v>10.635110625000001</v>
      </c>
      <c r="AC18" s="47">
        <f t="shared" si="9"/>
        <v>11.575209125000002</v>
      </c>
      <c r="AD18" s="47">
        <f t="shared" si="9"/>
        <v>11.957379250000002</v>
      </c>
      <c r="AE18" s="46">
        <f t="shared" si="9"/>
        <v>11.588654625000002</v>
      </c>
      <c r="AF18" s="46">
        <f t="shared" si="9"/>
        <v>11.710006875000001</v>
      </c>
      <c r="AI18" s="16" t="s">
        <v>38</v>
      </c>
      <c r="AJ18" s="17">
        <v>0</v>
      </c>
      <c r="AK18" s="17">
        <v>1</v>
      </c>
      <c r="AL18" s="17">
        <v>1</v>
      </c>
      <c r="AM18" s="17">
        <v>0</v>
      </c>
      <c r="AN18">
        <v>14.249000000000001</v>
      </c>
      <c r="AO18">
        <f>AF15</f>
        <v>13.569321125000002</v>
      </c>
      <c r="AP18" s="58">
        <f t="shared" si="6"/>
        <v>-5.0089379471443422E-2</v>
      </c>
      <c r="AQ18" s="58"/>
      <c r="AR18">
        <v>114548</v>
      </c>
      <c r="AS18">
        <f t="shared" si="0"/>
        <v>14.3185</v>
      </c>
      <c r="AT18" s="58">
        <f t="shared" si="1"/>
        <v>5.2322441247337245E-2</v>
      </c>
      <c r="AU18">
        <v>1.1447000000000001</v>
      </c>
      <c r="AV18">
        <f t="shared" si="7"/>
        <v>14.30875</v>
      </c>
      <c r="AW18" s="58">
        <f t="shared" si="2"/>
        <v>5.1676692583209435E-2</v>
      </c>
      <c r="AZ18">
        <f t="shared" si="3"/>
        <v>14.3185</v>
      </c>
      <c r="BA18">
        <f t="shared" si="4"/>
        <v>13.569321125000002</v>
      </c>
      <c r="BB18">
        <f t="shared" si="5"/>
        <v>14.3185</v>
      </c>
      <c r="BC18">
        <v>14.159984375000002</v>
      </c>
    </row>
    <row r="19" spans="1:55">
      <c r="A19" s="49" t="s">
        <v>572</v>
      </c>
      <c r="B19" s="49" t="s">
        <v>573</v>
      </c>
      <c r="C19" s="49" t="s">
        <v>574</v>
      </c>
      <c r="D19" s="49" t="s">
        <v>575</v>
      </c>
      <c r="E19">
        <v>2</v>
      </c>
      <c r="I19" s="49">
        <v>0.91302767907691496</v>
      </c>
      <c r="J19" s="49">
        <v>0.92382049610693395</v>
      </c>
      <c r="K19" s="49">
        <v>0.91611666654160095</v>
      </c>
      <c r="L19" s="49">
        <v>0.91227955110821901</v>
      </c>
      <c r="N19">
        <v>88842634</v>
      </c>
      <c r="O19">
        <v>95083431</v>
      </c>
      <c r="P19">
        <v>92173947</v>
      </c>
      <c r="Q19">
        <v>92720678</v>
      </c>
      <c r="S19">
        <v>97305521</v>
      </c>
      <c r="T19">
        <v>102924141</v>
      </c>
      <c r="U19">
        <v>100613765</v>
      </c>
      <c r="V19">
        <v>101636256</v>
      </c>
      <c r="X19" s="49">
        <f t="shared" si="8"/>
        <v>11.105329250000002</v>
      </c>
      <c r="Y19" s="49">
        <f t="shared" si="8"/>
        <v>11.885428875000002</v>
      </c>
      <c r="Z19" s="49">
        <f t="shared" si="8"/>
        <v>11.521743375000002</v>
      </c>
      <c r="AA19" s="49">
        <f t="shared" si="8"/>
        <v>11.590084750000003</v>
      </c>
      <c r="AC19" s="49">
        <f t="shared" si="9"/>
        <v>12.163190125000002</v>
      </c>
      <c r="AD19" s="49">
        <f t="shared" si="9"/>
        <v>12.865517625000003</v>
      </c>
      <c r="AE19" s="49">
        <f t="shared" si="9"/>
        <v>12.576720625000002</v>
      </c>
      <c r="AF19" s="49">
        <f t="shared" si="9"/>
        <v>12.704532000000002</v>
      </c>
      <c r="AI19" s="54" t="s">
        <v>39</v>
      </c>
      <c r="AJ19" s="55">
        <v>0</v>
      </c>
      <c r="AK19" s="55">
        <v>1</v>
      </c>
      <c r="AL19" s="55">
        <v>1</v>
      </c>
      <c r="AM19" s="55">
        <v>0</v>
      </c>
      <c r="AN19" s="56">
        <v>15.994999999999999</v>
      </c>
      <c r="AO19" s="56">
        <f>AC16</f>
        <v>15.609597875000002</v>
      </c>
      <c r="AP19" s="58">
        <f t="shared" si="6"/>
        <v>-2.4690073894680455E-2</v>
      </c>
      <c r="AQ19" s="58"/>
      <c r="AR19">
        <v>131709</v>
      </c>
      <c r="AS19">
        <f t="shared" si="0"/>
        <v>16.463625</v>
      </c>
      <c r="AT19" s="58">
        <f t="shared" si="1"/>
        <v>5.1873577356141079E-2</v>
      </c>
      <c r="AU19" s="56">
        <v>1.3163</v>
      </c>
      <c r="AV19">
        <f t="shared" si="7"/>
        <v>16.453749999999999</v>
      </c>
      <c r="AW19" s="58">
        <f t="shared" si="2"/>
        <v>5.1304543037301364E-2</v>
      </c>
      <c r="AZ19">
        <f t="shared" si="3"/>
        <v>16.463625</v>
      </c>
      <c r="BA19">
        <f t="shared" si="4"/>
        <v>15.609597875000002</v>
      </c>
      <c r="BB19">
        <f t="shared" si="5"/>
        <v>16.463625</v>
      </c>
      <c r="BC19">
        <v>17.871687500000004</v>
      </c>
    </row>
    <row r="20" spans="1:55">
      <c r="A20" s="49" t="s">
        <v>576</v>
      </c>
      <c r="B20" s="49" t="s">
        <v>577</v>
      </c>
      <c r="C20" s="49" t="s">
        <v>578</v>
      </c>
      <c r="D20" s="49" t="s">
        <v>579</v>
      </c>
      <c r="E20">
        <v>1</v>
      </c>
      <c r="I20" s="49">
        <v>0.88272071013334497</v>
      </c>
      <c r="J20" s="49">
        <v>0.88547240964025697</v>
      </c>
      <c r="K20" s="49">
        <v>0.87749587152140496</v>
      </c>
      <c r="L20" s="49">
        <v>0.89593194343093796</v>
      </c>
      <c r="N20">
        <v>84770423</v>
      </c>
      <c r="O20">
        <v>83408215</v>
      </c>
      <c r="P20">
        <v>85994935</v>
      </c>
      <c r="Q20">
        <v>84881654</v>
      </c>
      <c r="S20">
        <v>96033119</v>
      </c>
      <c r="T20">
        <v>94196289</v>
      </c>
      <c r="U20">
        <v>98000387</v>
      </c>
      <c r="V20">
        <v>94741185</v>
      </c>
      <c r="X20" s="49">
        <f t="shared" si="8"/>
        <v>10.596302875000001</v>
      </c>
      <c r="Y20" s="49">
        <f t="shared" si="8"/>
        <v>10.426026875000002</v>
      </c>
      <c r="Z20" s="49">
        <f t="shared" si="8"/>
        <v>10.749366875000002</v>
      </c>
      <c r="AA20" s="49">
        <f t="shared" si="8"/>
        <v>10.610206750000001</v>
      </c>
      <c r="AC20" s="49">
        <f t="shared" si="9"/>
        <v>12.004139875000002</v>
      </c>
      <c r="AD20" s="49">
        <f t="shared" si="9"/>
        <v>11.774536125000003</v>
      </c>
      <c r="AE20" s="49">
        <f t="shared" si="9"/>
        <v>12.250048375000002</v>
      </c>
      <c r="AF20" s="49">
        <f t="shared" si="9"/>
        <v>11.842648125000002</v>
      </c>
      <c r="AI20" s="54" t="s">
        <v>40</v>
      </c>
      <c r="AJ20" s="55">
        <v>0</v>
      </c>
      <c r="AK20" s="55">
        <v>1</v>
      </c>
      <c r="AL20" s="55">
        <v>1</v>
      </c>
      <c r="AM20" s="55">
        <v>0</v>
      </c>
      <c r="AN20" s="56">
        <v>15.282999999999999</v>
      </c>
      <c r="AO20" s="56">
        <f>AD16</f>
        <v>14.389965500000002</v>
      </c>
      <c r="AP20" s="58">
        <f t="shared" si="6"/>
        <v>-6.2059530302556801E-2</v>
      </c>
      <c r="AQ20" s="58"/>
      <c r="AR20">
        <v>121550</v>
      </c>
      <c r="AS20">
        <f t="shared" si="0"/>
        <v>15.19375</v>
      </c>
      <c r="AT20" s="58">
        <f t="shared" si="1"/>
        <v>5.290231180584104E-2</v>
      </c>
      <c r="AU20" s="56">
        <v>1.2145999999999999</v>
      </c>
      <c r="AV20">
        <f t="shared" si="7"/>
        <v>15.182499999999999</v>
      </c>
      <c r="AW20" s="58">
        <f t="shared" si="2"/>
        <v>5.2200526922443397E-2</v>
      </c>
      <c r="AZ20">
        <f t="shared" si="3"/>
        <v>15.19375</v>
      </c>
      <c r="BA20">
        <f t="shared" si="4"/>
        <v>14.389965500000002</v>
      </c>
      <c r="BB20">
        <f t="shared" si="5"/>
        <v>15.19375</v>
      </c>
      <c r="BC20">
        <v>15.433843750000003</v>
      </c>
    </row>
    <row r="21" spans="1:55">
      <c r="A21" s="47" t="s">
        <v>580</v>
      </c>
      <c r="B21" s="47" t="s">
        <v>581</v>
      </c>
      <c r="C21" s="46" t="s">
        <v>582</v>
      </c>
      <c r="D21" s="46" t="s">
        <v>583</v>
      </c>
      <c r="E21">
        <v>6</v>
      </c>
      <c r="I21" s="47">
        <v>0.89740687802565899</v>
      </c>
      <c r="J21" s="47">
        <v>0.91375083913117705</v>
      </c>
      <c r="K21" s="46">
        <v>0.89255337294890003</v>
      </c>
      <c r="L21" s="46">
        <v>0.89602758282301898</v>
      </c>
      <c r="N21">
        <v>85252135</v>
      </c>
      <c r="O21">
        <v>86550474</v>
      </c>
      <c r="P21">
        <v>82279108</v>
      </c>
      <c r="Q21">
        <v>86771812</v>
      </c>
      <c r="S21">
        <v>94998308</v>
      </c>
      <c r="T21">
        <v>94719994</v>
      </c>
      <c r="U21">
        <v>92183964</v>
      </c>
      <c r="V21">
        <v>96840559</v>
      </c>
      <c r="X21" s="47">
        <f t="shared" si="8"/>
        <v>10.656516875000001</v>
      </c>
      <c r="Y21" s="47">
        <f t="shared" si="8"/>
        <v>10.818809250000001</v>
      </c>
      <c r="Z21" s="46">
        <f t="shared" si="8"/>
        <v>10.284888500000001</v>
      </c>
      <c r="AA21" s="46">
        <f t="shared" si="8"/>
        <v>10.846476500000001</v>
      </c>
      <c r="AC21" s="47">
        <f t="shared" si="9"/>
        <v>11.874788500000003</v>
      </c>
      <c r="AD21" s="47">
        <f t="shared" si="9"/>
        <v>11.839999250000002</v>
      </c>
      <c r="AE21" s="46">
        <f t="shared" si="9"/>
        <v>11.522995500000002</v>
      </c>
      <c r="AF21" s="46">
        <f t="shared" si="9"/>
        <v>12.105069875000002</v>
      </c>
      <c r="AI21" s="54" t="s">
        <v>41</v>
      </c>
      <c r="AJ21" s="55">
        <v>0</v>
      </c>
      <c r="AK21" s="55">
        <v>1</v>
      </c>
      <c r="AL21" s="55">
        <v>1</v>
      </c>
      <c r="AM21" s="55">
        <v>0</v>
      </c>
      <c r="AN21" s="56">
        <v>15.176</v>
      </c>
      <c r="AO21" s="56">
        <f>AE16</f>
        <v>14.725571125000002</v>
      </c>
      <c r="AP21" s="58">
        <f t="shared" si="6"/>
        <v>-3.0588210886794941E-2</v>
      </c>
      <c r="AQ21" s="58"/>
      <c r="AR21">
        <v>123926</v>
      </c>
      <c r="AS21">
        <f t="shared" si="0"/>
        <v>15.49075</v>
      </c>
      <c r="AT21" s="58">
        <f t="shared" si="1"/>
        <v>4.939585720510617E-2</v>
      </c>
      <c r="AU21" s="56">
        <v>1.2384999999999999</v>
      </c>
      <c r="AV21">
        <f t="shared" si="7"/>
        <v>15.481249999999999</v>
      </c>
      <c r="AW21" s="58">
        <f t="shared" si="2"/>
        <v>4.8812523213564635E-2</v>
      </c>
      <c r="AZ21">
        <f t="shared" si="3"/>
        <v>15.49075</v>
      </c>
      <c r="BA21">
        <f t="shared" si="4"/>
        <v>14.725571125000002</v>
      </c>
      <c r="BB21">
        <f t="shared" si="5"/>
        <v>15.49075</v>
      </c>
      <c r="BC21">
        <v>15.746062500000003</v>
      </c>
    </row>
    <row r="22" spans="1:55">
      <c r="A22" s="49" t="s">
        <v>584</v>
      </c>
      <c r="B22" s="49" t="s">
        <v>585</v>
      </c>
      <c r="C22" s="49" t="s">
        <v>586</v>
      </c>
      <c r="D22" s="49" t="s">
        <v>587</v>
      </c>
      <c r="E22">
        <v>4</v>
      </c>
      <c r="I22" s="49">
        <v>0.82030857741478502</v>
      </c>
      <c r="J22" s="49">
        <v>0.82463946630840101</v>
      </c>
      <c r="K22" s="49">
        <v>0.82739097941236905</v>
      </c>
      <c r="L22" s="49">
        <v>0.83257809163327801</v>
      </c>
      <c r="N22">
        <v>79299021</v>
      </c>
      <c r="O22">
        <v>85037258</v>
      </c>
      <c r="P22">
        <v>78181006</v>
      </c>
      <c r="Q22">
        <v>82056190</v>
      </c>
      <c r="S22">
        <v>96669745</v>
      </c>
      <c r="T22">
        <v>103120529</v>
      </c>
      <c r="U22">
        <v>94491006</v>
      </c>
      <c r="V22">
        <v>98556749</v>
      </c>
      <c r="X22" s="49">
        <f t="shared" si="8"/>
        <v>9.9123776250000013</v>
      </c>
      <c r="Y22" s="49">
        <f t="shared" si="8"/>
        <v>10.629657250000001</v>
      </c>
      <c r="Z22" s="49">
        <f t="shared" si="8"/>
        <v>9.7726257500000013</v>
      </c>
      <c r="AA22" s="49">
        <f t="shared" si="8"/>
        <v>10.257023750000002</v>
      </c>
      <c r="AC22" s="49">
        <f t="shared" si="9"/>
        <v>12.083718125000003</v>
      </c>
      <c r="AD22" s="49">
        <f t="shared" si="9"/>
        <v>12.890066125000002</v>
      </c>
      <c r="AE22" s="49">
        <f t="shared" si="9"/>
        <v>11.811375750000002</v>
      </c>
      <c r="AF22" s="49">
        <f t="shared" si="9"/>
        <v>12.319593625000001</v>
      </c>
      <c r="AI22" s="54" t="s">
        <v>42</v>
      </c>
      <c r="AJ22" s="55">
        <v>0</v>
      </c>
      <c r="AK22" s="55">
        <v>1</v>
      </c>
      <c r="AL22" s="55">
        <v>1</v>
      </c>
      <c r="AM22" s="55">
        <v>0</v>
      </c>
      <c r="AN22" s="56">
        <v>15.713999999999999</v>
      </c>
      <c r="AO22" s="56">
        <f>AF16</f>
        <v>15.216270000000003</v>
      </c>
      <c r="AP22" s="58">
        <f t="shared" si="6"/>
        <v>-3.2710381716412447E-2</v>
      </c>
      <c r="AQ22" s="58"/>
      <c r="AR22">
        <v>128311</v>
      </c>
      <c r="AS22">
        <f t="shared" si="0"/>
        <v>16.038875000000001</v>
      </c>
      <c r="AT22" s="58">
        <f t="shared" si="1"/>
        <v>5.1288198205921398E-2</v>
      </c>
      <c r="AU22" s="56">
        <v>1.2824</v>
      </c>
      <c r="AV22">
        <f t="shared" si="7"/>
        <v>16.03</v>
      </c>
      <c r="AW22" s="58">
        <f t="shared" si="2"/>
        <v>5.0762944479101547E-2</v>
      </c>
      <c r="AZ22">
        <f t="shared" si="3"/>
        <v>16.038875000000001</v>
      </c>
      <c r="BA22">
        <f t="shared" si="4"/>
        <v>15.216270000000003</v>
      </c>
      <c r="BB22">
        <f t="shared" si="5"/>
        <v>16.038875000000001</v>
      </c>
      <c r="BC22">
        <v>16.408500000000004</v>
      </c>
    </row>
    <row r="23" spans="1:55">
      <c r="A23" s="47" t="s">
        <v>588</v>
      </c>
      <c r="B23" s="47" t="s">
        <v>589</v>
      </c>
      <c r="C23" s="46" t="s">
        <v>590</v>
      </c>
      <c r="D23" s="46" t="s">
        <v>591</v>
      </c>
      <c r="E23">
        <v>3</v>
      </c>
      <c r="I23" s="47">
        <v>0.89528608205427596</v>
      </c>
      <c r="J23" s="47">
        <v>0.90904332593550796</v>
      </c>
      <c r="K23" s="46">
        <v>0.91891423614392098</v>
      </c>
      <c r="L23" s="46">
        <v>0.89464125852627296</v>
      </c>
      <c r="N23">
        <v>74170843</v>
      </c>
      <c r="O23">
        <v>78233884</v>
      </c>
      <c r="P23">
        <v>78673458</v>
      </c>
      <c r="Q23">
        <v>77678291</v>
      </c>
      <c r="S23">
        <v>82845969</v>
      </c>
      <c r="T23">
        <v>86061777</v>
      </c>
      <c r="U23">
        <v>85615670</v>
      </c>
      <c r="V23">
        <v>86826189</v>
      </c>
      <c r="X23" s="47">
        <f t="shared" si="8"/>
        <v>9.2713553750000024</v>
      </c>
      <c r="Y23" s="47">
        <f t="shared" si="8"/>
        <v>9.7792355000000022</v>
      </c>
      <c r="Z23" s="46">
        <f t="shared" si="8"/>
        <v>9.8341822500000013</v>
      </c>
      <c r="AA23" s="46">
        <f t="shared" si="8"/>
        <v>9.709786375000002</v>
      </c>
      <c r="AC23" s="47">
        <f t="shared" si="9"/>
        <v>10.355746125000001</v>
      </c>
      <c r="AD23" s="47">
        <f t="shared" si="9"/>
        <v>10.757722125000003</v>
      </c>
      <c r="AE23" s="46">
        <f t="shared" si="9"/>
        <v>10.701958750000001</v>
      </c>
      <c r="AF23" s="46">
        <f t="shared" si="9"/>
        <v>10.853273625000002</v>
      </c>
      <c r="AI23" s="16" t="s">
        <v>43</v>
      </c>
      <c r="AJ23" s="17">
        <v>1</v>
      </c>
      <c r="AK23" s="17">
        <v>0</v>
      </c>
      <c r="AL23" s="17">
        <v>0</v>
      </c>
      <c r="AM23" s="17">
        <v>0</v>
      </c>
      <c r="AN23">
        <v>12.09</v>
      </c>
      <c r="AO23">
        <f>AC18</f>
        <v>11.575209125000002</v>
      </c>
      <c r="AP23" s="58">
        <f t="shared" si="6"/>
        <v>-4.4473570148133051E-2</v>
      </c>
      <c r="AQ23" s="58"/>
      <c r="AR23">
        <v>98186</v>
      </c>
      <c r="AS23">
        <f t="shared" si="0"/>
        <v>12.273250000000001</v>
      </c>
      <c r="AT23" s="58">
        <f t="shared" si="1"/>
        <v>5.6874982176684935E-2</v>
      </c>
      <c r="AU23">
        <v>0.98080000000000001</v>
      </c>
      <c r="AV23">
        <f t="shared" si="7"/>
        <v>12.26</v>
      </c>
      <c r="AW23" s="58">
        <f t="shared" si="2"/>
        <v>5.5855699429037307E-2</v>
      </c>
      <c r="AZ23">
        <f t="shared" si="3"/>
        <v>12.273250000000001</v>
      </c>
      <c r="BA23">
        <f t="shared" si="4"/>
        <v>11.575209125000002</v>
      </c>
      <c r="BB23">
        <f t="shared" si="5"/>
        <v>12.273250000000001</v>
      </c>
      <c r="BC23">
        <v>12.965078125000002</v>
      </c>
    </row>
    <row r="24" spans="1:55">
      <c r="A24" s="49" t="s">
        <v>592</v>
      </c>
      <c r="B24" s="49" t="s">
        <v>593</v>
      </c>
      <c r="C24" s="49" t="s">
        <v>594</v>
      </c>
      <c r="D24" s="49" t="s">
        <v>595</v>
      </c>
      <c r="E24">
        <v>3</v>
      </c>
      <c r="I24" s="49">
        <v>0.84977846864964202</v>
      </c>
      <c r="J24" s="49">
        <v>0.84125090761791099</v>
      </c>
      <c r="K24" s="49">
        <v>0.84353286546797301</v>
      </c>
      <c r="L24" s="49">
        <v>0.85453163564342904</v>
      </c>
      <c r="N24">
        <v>96927973</v>
      </c>
      <c r="O24">
        <v>97741583</v>
      </c>
      <c r="P24">
        <v>95787523</v>
      </c>
      <c r="Q24">
        <v>96362534</v>
      </c>
      <c r="S24">
        <v>114062637</v>
      </c>
      <c r="T24">
        <v>116186006</v>
      </c>
      <c r="U24">
        <v>113555176</v>
      </c>
      <c r="V24">
        <v>112766491</v>
      </c>
      <c r="X24" s="49">
        <f t="shared" si="8"/>
        <v>12.115996625000003</v>
      </c>
      <c r="Y24" s="49">
        <f t="shared" si="8"/>
        <v>12.217697875000002</v>
      </c>
      <c r="Z24" s="49">
        <f t="shared" si="8"/>
        <v>11.973440375000003</v>
      </c>
      <c r="AA24" s="49">
        <f t="shared" si="8"/>
        <v>12.045316750000001</v>
      </c>
      <c r="AC24" s="49">
        <f t="shared" si="9"/>
        <v>14.257829625000003</v>
      </c>
      <c r="AD24" s="49">
        <f t="shared" si="9"/>
        <v>14.523250750000003</v>
      </c>
      <c r="AE24" s="49">
        <f t="shared" si="9"/>
        <v>14.194397000000002</v>
      </c>
      <c r="AF24" s="49">
        <f t="shared" si="9"/>
        <v>14.095811375000002</v>
      </c>
      <c r="AI24" s="16" t="s">
        <v>44</v>
      </c>
      <c r="AJ24" s="17">
        <v>1</v>
      </c>
      <c r="AK24" s="17">
        <v>0</v>
      </c>
      <c r="AL24" s="17">
        <v>0</v>
      </c>
      <c r="AM24" s="17">
        <v>0</v>
      </c>
      <c r="AN24">
        <v>12.351000000000001</v>
      </c>
      <c r="AO24">
        <f>AD18</f>
        <v>11.957379250000002</v>
      </c>
      <c r="AP24" s="58">
        <f t="shared" si="6"/>
        <v>-3.2918647286360708E-2</v>
      </c>
      <c r="AQ24" s="58"/>
      <c r="AR24">
        <v>101676</v>
      </c>
      <c r="AS24">
        <f t="shared" si="0"/>
        <v>12.7095</v>
      </c>
      <c r="AT24" s="58">
        <f t="shared" si="1"/>
        <v>5.9177839411463692E-2</v>
      </c>
      <c r="AU24">
        <v>1.0159</v>
      </c>
      <c r="AV24">
        <f t="shared" si="7"/>
        <v>12.69875</v>
      </c>
      <c r="AW24" s="58">
        <f t="shared" si="2"/>
        <v>5.8381395806673723E-2</v>
      </c>
      <c r="AZ24">
        <f t="shared" si="3"/>
        <v>12.7095</v>
      </c>
      <c r="BA24">
        <f t="shared" si="4"/>
        <v>11.957379250000002</v>
      </c>
      <c r="BB24">
        <f t="shared" si="5"/>
        <v>12.7095</v>
      </c>
      <c r="BC24">
        <v>13.116406250000002</v>
      </c>
    </row>
    <row r="25" spans="1:55">
      <c r="A25" s="47" t="s">
        <v>596</v>
      </c>
      <c r="B25" s="47" t="s">
        <v>597</v>
      </c>
      <c r="C25" s="46" t="s">
        <v>598</v>
      </c>
      <c r="D25" s="46" t="s">
        <v>599</v>
      </c>
      <c r="E25">
        <v>5</v>
      </c>
      <c r="I25" s="47">
        <v>0.89012965866092797</v>
      </c>
      <c r="J25" s="47">
        <v>0.905170078897508</v>
      </c>
      <c r="K25" s="46">
        <v>0.88609158627596796</v>
      </c>
      <c r="L25" s="46">
        <v>0.87446022371594101</v>
      </c>
      <c r="N25">
        <v>102917173</v>
      </c>
      <c r="O25">
        <v>101272227</v>
      </c>
      <c r="P25">
        <v>104758744</v>
      </c>
      <c r="Q25">
        <v>93823717</v>
      </c>
      <c r="S25">
        <v>115620429</v>
      </c>
      <c r="T25">
        <v>111881987</v>
      </c>
      <c r="U25">
        <v>118225639</v>
      </c>
      <c r="V25">
        <v>107293293</v>
      </c>
      <c r="X25" s="47">
        <f t="shared" si="8"/>
        <v>12.864646625000002</v>
      </c>
      <c r="Y25" s="47">
        <f t="shared" si="8"/>
        <v>12.659028375000002</v>
      </c>
      <c r="Z25" s="46">
        <f t="shared" si="8"/>
        <v>13.094843000000003</v>
      </c>
      <c r="AA25" s="46">
        <f t="shared" si="8"/>
        <v>11.727964625000002</v>
      </c>
      <c r="AC25" s="47">
        <f t="shared" si="9"/>
        <v>14.452553625000002</v>
      </c>
      <c r="AD25" s="47">
        <f t="shared" si="9"/>
        <v>13.985248375000003</v>
      </c>
      <c r="AE25" s="46">
        <f t="shared" si="9"/>
        <v>14.778204875000002</v>
      </c>
      <c r="AF25" s="46">
        <f t="shared" si="9"/>
        <v>13.411661625000002</v>
      </c>
      <c r="AI25" s="16" t="s">
        <v>45</v>
      </c>
      <c r="AJ25" s="17">
        <v>1</v>
      </c>
      <c r="AK25" s="17">
        <v>0</v>
      </c>
      <c r="AL25" s="17">
        <v>1</v>
      </c>
      <c r="AM25" s="17">
        <v>1</v>
      </c>
      <c r="AN25">
        <v>12.033000000000001</v>
      </c>
      <c r="AO25">
        <f>AE18</f>
        <v>11.588654625000002</v>
      </c>
      <c r="AP25" s="58">
        <f t="shared" si="6"/>
        <v>-3.8343137264736558E-2</v>
      </c>
      <c r="AQ25" s="58"/>
      <c r="AR25">
        <v>98264</v>
      </c>
      <c r="AS25">
        <f t="shared" si="0"/>
        <v>12.282999999999999</v>
      </c>
      <c r="AT25" s="58">
        <f t="shared" si="1"/>
        <v>5.6528972970772411E-2</v>
      </c>
      <c r="AU25">
        <v>0.98180000000000001</v>
      </c>
      <c r="AV25">
        <f t="shared" si="7"/>
        <v>12.272500000000001</v>
      </c>
      <c r="AW25" s="58">
        <f t="shared" si="2"/>
        <v>5.5721766143817381E-2</v>
      </c>
      <c r="AZ25">
        <f t="shared" si="3"/>
        <v>12.282999999999999</v>
      </c>
      <c r="BA25">
        <f t="shared" si="4"/>
        <v>11.588654625000002</v>
      </c>
      <c r="BB25">
        <f t="shared" si="5"/>
        <v>12.282999999999999</v>
      </c>
      <c r="BC25">
        <v>12.165828125000003</v>
      </c>
    </row>
    <row r="26" spans="1:55">
      <c r="A26" s="49" t="s">
        <v>600</v>
      </c>
      <c r="B26" s="49" t="s">
        <v>601</v>
      </c>
      <c r="C26" s="49" t="s">
        <v>602</v>
      </c>
      <c r="D26" s="49" t="s">
        <v>603</v>
      </c>
      <c r="E26">
        <v>5</v>
      </c>
      <c r="I26" s="49">
        <v>0.87872729901989699</v>
      </c>
      <c r="J26" s="49">
        <v>0.89340441879227095</v>
      </c>
      <c r="K26" s="49">
        <v>0.87479238503474199</v>
      </c>
      <c r="L26" s="49">
        <v>0.89454293979553201</v>
      </c>
      <c r="N26">
        <v>95553839</v>
      </c>
      <c r="O26">
        <v>94362135</v>
      </c>
      <c r="P26">
        <v>92238438</v>
      </c>
      <c r="Q26">
        <v>94132156</v>
      </c>
      <c r="S26">
        <v>108741175</v>
      </c>
      <c r="T26">
        <v>105620851</v>
      </c>
      <c r="U26">
        <v>105440376</v>
      </c>
      <c r="V26">
        <v>105229332</v>
      </c>
      <c r="X26" s="49">
        <f t="shared" si="8"/>
        <v>11.944229875000001</v>
      </c>
      <c r="Y26" s="49">
        <f t="shared" si="8"/>
        <v>11.795266875000001</v>
      </c>
      <c r="Z26" s="49">
        <f t="shared" si="8"/>
        <v>11.529804750000002</v>
      </c>
      <c r="AA26" s="49">
        <f t="shared" si="8"/>
        <v>11.766519500000001</v>
      </c>
      <c r="AC26" s="49">
        <f t="shared" si="9"/>
        <v>13.592646875000002</v>
      </c>
      <c r="AD26" s="49">
        <f t="shared" si="9"/>
        <v>13.202606375000002</v>
      </c>
      <c r="AE26" s="49">
        <f t="shared" si="9"/>
        <v>13.180047000000002</v>
      </c>
      <c r="AF26" s="49">
        <f t="shared" si="9"/>
        <v>13.153666500000002</v>
      </c>
      <c r="AI26" s="16" t="s">
        <v>46</v>
      </c>
      <c r="AJ26" s="17">
        <v>1</v>
      </c>
      <c r="AK26" s="17">
        <v>0</v>
      </c>
      <c r="AL26" s="17">
        <v>1</v>
      </c>
      <c r="AM26" s="17">
        <v>1</v>
      </c>
      <c r="AN26">
        <v>12.153</v>
      </c>
      <c r="AO26">
        <f>AF18</f>
        <v>11.710006875000001</v>
      </c>
      <c r="AP26" s="58">
        <f t="shared" si="6"/>
        <v>-3.7830304433531699E-2</v>
      </c>
      <c r="AQ26" s="58"/>
      <c r="AR26">
        <v>99369</v>
      </c>
      <c r="AS26">
        <f t="shared" si="0"/>
        <v>12.421125</v>
      </c>
      <c r="AT26" s="58">
        <f t="shared" si="1"/>
        <v>5.7250701929172976E-2</v>
      </c>
      <c r="AU26">
        <v>0.99299999999999999</v>
      </c>
      <c r="AV26">
        <f t="shared" si="7"/>
        <v>12.4125</v>
      </c>
      <c r="AW26" s="58">
        <f t="shared" si="2"/>
        <v>5.6595619335347305E-2</v>
      </c>
      <c r="AZ26">
        <f t="shared" si="3"/>
        <v>12.421125</v>
      </c>
      <c r="BA26">
        <f t="shared" si="4"/>
        <v>11.710006875000001</v>
      </c>
      <c r="BB26">
        <f t="shared" si="5"/>
        <v>12.421125</v>
      </c>
      <c r="BC26">
        <v>12.869234375000001</v>
      </c>
    </row>
    <row r="27" spans="1:55">
      <c r="AI27" s="54" t="s">
        <v>47</v>
      </c>
      <c r="AJ27" s="55">
        <v>0</v>
      </c>
      <c r="AK27" s="55">
        <v>1</v>
      </c>
      <c r="AL27" s="55">
        <v>1</v>
      </c>
      <c r="AM27" s="55">
        <v>0</v>
      </c>
      <c r="AN27" s="56">
        <v>12.526999999999999</v>
      </c>
      <c r="AO27" s="56">
        <f>AC19</f>
        <v>12.163190125000002</v>
      </c>
      <c r="AP27" s="58">
        <f t="shared" si="6"/>
        <v>-2.991072829259072E-2</v>
      </c>
      <c r="AQ27" s="58"/>
      <c r="AR27">
        <v>103237</v>
      </c>
      <c r="AS27">
        <f t="shared" si="0"/>
        <v>12.904624999999999</v>
      </c>
      <c r="AT27" s="58">
        <f t="shared" si="1"/>
        <v>5.7454972538915135E-2</v>
      </c>
      <c r="AU27" s="56">
        <v>1.0317000000000001</v>
      </c>
      <c r="AV27">
        <f t="shared" si="7"/>
        <v>12.89625</v>
      </c>
      <c r="AW27" s="58">
        <f t="shared" si="2"/>
        <v>5.684287098962866E-2</v>
      </c>
      <c r="AZ27">
        <f t="shared" si="3"/>
        <v>12.904624999999999</v>
      </c>
      <c r="BA27">
        <f t="shared" si="4"/>
        <v>12.163190125000002</v>
      </c>
      <c r="BB27">
        <f t="shared" si="5"/>
        <v>12.904624999999999</v>
      </c>
      <c r="BC27">
        <v>13.090250000000003</v>
      </c>
    </row>
    <row r="28" spans="1:55">
      <c r="I28" t="s">
        <v>604</v>
      </c>
      <c r="R28" s="52"/>
      <c r="S28" s="52" t="s">
        <v>605</v>
      </c>
      <c r="T28" s="52" t="s">
        <v>606</v>
      </c>
      <c r="U28" s="52"/>
      <c r="X28" t="s">
        <v>606</v>
      </c>
      <c r="AC28" t="s">
        <v>606</v>
      </c>
      <c r="AI28" s="54" t="s">
        <v>48</v>
      </c>
      <c r="AJ28" s="55">
        <v>0</v>
      </c>
      <c r="AK28" s="55">
        <v>1</v>
      </c>
      <c r="AL28" s="55">
        <v>1</v>
      </c>
      <c r="AM28" s="55">
        <v>0</v>
      </c>
      <c r="AN28" s="56">
        <v>13.213999999999999</v>
      </c>
      <c r="AO28" s="56">
        <f>AD19</f>
        <v>12.865517625000003</v>
      </c>
      <c r="AP28" s="58">
        <f t="shared" si="6"/>
        <v>-2.708654133921767E-2</v>
      </c>
      <c r="AQ28" s="58"/>
      <c r="AR28">
        <v>108694</v>
      </c>
      <c r="AS28">
        <f t="shared" si="0"/>
        <v>13.58675</v>
      </c>
      <c r="AT28" s="58">
        <f t="shared" si="1"/>
        <v>5.3083509669346815E-2</v>
      </c>
      <c r="AU28" s="56">
        <v>1.0863</v>
      </c>
      <c r="AV28">
        <f t="shared" si="7"/>
        <v>13.578750000000001</v>
      </c>
      <c r="AW28" s="58">
        <f t="shared" si="2"/>
        <v>5.2525628279480707E-2</v>
      </c>
      <c r="AZ28">
        <f t="shared" si="3"/>
        <v>13.58675</v>
      </c>
      <c r="BA28">
        <f t="shared" si="4"/>
        <v>12.865517625000003</v>
      </c>
      <c r="BB28">
        <f t="shared" si="5"/>
        <v>13.58675</v>
      </c>
      <c r="BC28">
        <v>13.693203125000002</v>
      </c>
    </row>
    <row r="29" spans="1:55">
      <c r="H29" s="47" t="s">
        <v>607</v>
      </c>
      <c r="I29" s="12">
        <f>AVERAGE(K11:L11,I13:J14,I17:J18,I21:J21,I23:J23,I25:J25)*100</f>
        <v>90.352673575697665</v>
      </c>
      <c r="R29" s="52" t="s">
        <v>607</v>
      </c>
      <c r="S29" s="52">
        <f>AVERAGE(U11:V11,S13:T14,S17:T18,S21:T21,S23:T23,S25:T25)</f>
        <v>95820051.6875</v>
      </c>
      <c r="T29" s="52">
        <f>S29*(0.005^3)</f>
        <v>11.977506460937501</v>
      </c>
      <c r="U29" s="52"/>
      <c r="W29" s="47" t="s">
        <v>607</v>
      </c>
      <c r="X29" s="12">
        <f>AVERAGE(Z11:AA11,X13:Y14,X17:Y18,X21:Y21,X23:Y23,X25:Y25)</f>
        <v>10.825794742187503</v>
      </c>
      <c r="AB29" s="47" t="s">
        <v>607</v>
      </c>
      <c r="AC29" s="12">
        <f>AVERAGE(AE11:AF11,AC13:AD14,AC17:AD18,AC21:AD21,AC23:AD23,AC25:AD25)</f>
        <v>11.977506460937503</v>
      </c>
      <c r="AI29" s="54" t="s">
        <v>49</v>
      </c>
      <c r="AJ29" s="55">
        <v>0</v>
      </c>
      <c r="AK29" s="55">
        <v>1</v>
      </c>
      <c r="AL29" s="55">
        <v>1</v>
      </c>
      <c r="AM29" s="55">
        <v>0</v>
      </c>
      <c r="AN29" s="56">
        <v>13.025</v>
      </c>
      <c r="AO29" s="56">
        <f>AE19</f>
        <v>12.576720625000002</v>
      </c>
      <c r="AP29" s="58">
        <f t="shared" si="6"/>
        <v>-3.5643582167907022E-2</v>
      </c>
      <c r="AQ29" s="58"/>
      <c r="AR29">
        <v>106755</v>
      </c>
      <c r="AS29">
        <f t="shared" si="0"/>
        <v>13.344374999999999</v>
      </c>
      <c r="AT29" s="58">
        <f t="shared" si="1"/>
        <v>5.7526439042667611E-2</v>
      </c>
      <c r="AU29" s="56">
        <v>1.0669</v>
      </c>
      <c r="AV29">
        <f t="shared" si="7"/>
        <v>13.33625</v>
      </c>
      <c r="AW29" s="58">
        <f t="shared" si="2"/>
        <v>5.6952244821445147E-2</v>
      </c>
      <c r="AZ29">
        <f t="shared" si="3"/>
        <v>13.344374999999999</v>
      </c>
      <c r="BA29">
        <f t="shared" si="4"/>
        <v>12.576720625000002</v>
      </c>
      <c r="BB29">
        <f t="shared" si="5"/>
        <v>13.344374999999999</v>
      </c>
      <c r="BC29">
        <v>13.498140625000003</v>
      </c>
    </row>
    <row r="30" spans="1:55">
      <c r="H30" s="46" t="s">
        <v>608</v>
      </c>
      <c r="I30" s="12">
        <f>AVERAGE(I11:J11,K13:L14,K17:L18,K21:L21,K23:L23,K25:L25)*100</f>
        <v>90.417087126544132</v>
      </c>
      <c r="R30" s="52" t="s">
        <v>608</v>
      </c>
      <c r="S30" s="52">
        <f>AVERAGE(S11:T11,U13:V14,U17:V18,U21:V21,U23:V23,U25:V25)</f>
        <v>95342669.1875</v>
      </c>
      <c r="T30" s="52">
        <f>S30*(0.005^3)</f>
        <v>11.917833648437503</v>
      </c>
      <c r="U30" s="52" t="s">
        <v>610</v>
      </c>
      <c r="W30" s="46" t="s">
        <v>608</v>
      </c>
      <c r="X30" s="12">
        <f>AVERAGE(X11:Y11,Z13:AA14,Z17:AA18,Z21:AA21,Z23:AA23,Z25:AA25)</f>
        <v>10.774286648437499</v>
      </c>
      <c r="Y30" t="s">
        <v>610</v>
      </c>
      <c r="AB30" s="46" t="s">
        <v>608</v>
      </c>
      <c r="AC30" s="12">
        <f>AVERAGE(AC11:AD11,AE13:AF14,AE17:AF18,AE21:AF21,AE23:AF23,AE25:AF25)</f>
        <v>11.917833648437501</v>
      </c>
      <c r="AD30" t="s">
        <v>610</v>
      </c>
      <c r="AI30" s="54" t="s">
        <v>50</v>
      </c>
      <c r="AJ30" s="55">
        <v>0</v>
      </c>
      <c r="AK30" s="55">
        <v>1</v>
      </c>
      <c r="AL30" s="55">
        <v>1</v>
      </c>
      <c r="AM30" s="55">
        <v>0</v>
      </c>
      <c r="AN30" s="56">
        <v>13.354999999999999</v>
      </c>
      <c r="AO30" s="56">
        <f>AF19</f>
        <v>12.704532000000002</v>
      </c>
      <c r="AP30" s="58">
        <f t="shared" si="6"/>
        <v>-5.1199682129180073E-2</v>
      </c>
      <c r="AQ30" s="58"/>
      <c r="AR30">
        <v>108571</v>
      </c>
      <c r="AS30">
        <f t="shared" si="0"/>
        <v>13.571375</v>
      </c>
      <c r="AT30" s="58">
        <f t="shared" si="1"/>
        <v>6.387289423510864E-2</v>
      </c>
      <c r="AU30" s="56">
        <v>1.085</v>
      </c>
      <c r="AV30">
        <f t="shared" si="7"/>
        <v>13.5625</v>
      </c>
      <c r="AW30" s="58">
        <f t="shared" si="2"/>
        <v>6.3260313364055146E-2</v>
      </c>
      <c r="AZ30">
        <f t="shared" si="3"/>
        <v>13.571375</v>
      </c>
      <c r="BA30">
        <f t="shared" si="4"/>
        <v>12.704532000000002</v>
      </c>
      <c r="BB30">
        <f t="shared" si="5"/>
        <v>13.571375</v>
      </c>
      <c r="BC30">
        <v>13.606640625000002</v>
      </c>
    </row>
    <row r="31" spans="1:55">
      <c r="H31" s="49" t="s">
        <v>609</v>
      </c>
      <c r="I31" s="12">
        <f>AVERAGE(I12:J12,I15:L16,I19:L20,I22:L22,I24:L24,I26:L26)*100</f>
        <v>87.201670385820378</v>
      </c>
      <c r="R31" s="52" t="s">
        <v>609</v>
      </c>
      <c r="S31" s="52">
        <f>AVERAGE(S12:T12,S15:V16,S19:V20,S22:V22,S24:V24,S26:V26)</f>
        <v>104417693.33333333</v>
      </c>
      <c r="T31" s="52">
        <f>S31*(0.005^3)</f>
        <v>13.052211666666668</v>
      </c>
      <c r="U31" s="52" t="s">
        <v>611</v>
      </c>
      <c r="W31" s="49" t="s">
        <v>609</v>
      </c>
      <c r="X31" s="12">
        <f>AVERAGE(X12:Y12,X15:AA16,X19:AA20,X22:AA22,X24:AA24,X26:AA26)</f>
        <v>11.377143583333332</v>
      </c>
      <c r="Y31" t="s">
        <v>611</v>
      </c>
      <c r="AB31" s="49" t="s">
        <v>609</v>
      </c>
      <c r="AC31" s="12">
        <f>AVERAGE(AC12:AD12,AC15:AF16,AC19:AF20,AC22:AF22,AC24:AF24,AC26:AF26)</f>
        <v>13.052211666666667</v>
      </c>
      <c r="AD31" t="s">
        <v>611</v>
      </c>
      <c r="AI31" s="16" t="s">
        <v>51</v>
      </c>
      <c r="AJ31" s="17">
        <v>0</v>
      </c>
      <c r="AK31" s="17">
        <v>1</v>
      </c>
      <c r="AL31" s="17">
        <v>1</v>
      </c>
      <c r="AM31" s="17">
        <v>0</v>
      </c>
      <c r="AN31">
        <v>12.431000000000001</v>
      </c>
      <c r="AO31">
        <f>AC20</f>
        <v>12.004139875000002</v>
      </c>
      <c r="AP31" s="58">
        <f t="shared" si="6"/>
        <v>-3.5559409457480949E-2</v>
      </c>
      <c r="AQ31" s="58"/>
      <c r="AR31">
        <v>101053</v>
      </c>
      <c r="AS31">
        <f t="shared" si="0"/>
        <v>12.631625</v>
      </c>
      <c r="AT31" s="58">
        <f t="shared" si="1"/>
        <v>4.9675724619753829E-2</v>
      </c>
      <c r="AU31">
        <v>1.0098</v>
      </c>
      <c r="AV31">
        <f t="shared" si="7"/>
        <v>12.6225</v>
      </c>
      <c r="AW31" s="58">
        <f t="shared" si="2"/>
        <v>4.8988720538720443E-2</v>
      </c>
      <c r="AZ31">
        <f t="shared" si="3"/>
        <v>12.631625</v>
      </c>
      <c r="BA31">
        <f t="shared" si="4"/>
        <v>12.004139875000002</v>
      </c>
      <c r="BB31">
        <f t="shared" si="5"/>
        <v>12.631625</v>
      </c>
      <c r="BC31">
        <v>12.988937500000002</v>
      </c>
    </row>
    <row r="32" spans="1:55">
      <c r="AI32" s="16" t="s">
        <v>52</v>
      </c>
      <c r="AJ32" s="17">
        <v>0</v>
      </c>
      <c r="AK32" s="17">
        <v>1</v>
      </c>
      <c r="AL32" s="17">
        <v>1</v>
      </c>
      <c r="AM32" s="17">
        <v>0</v>
      </c>
      <c r="AN32">
        <v>12.257</v>
      </c>
      <c r="AO32">
        <f>AD20</f>
        <v>11.774536125000003</v>
      </c>
      <c r="AP32" s="58">
        <f t="shared" si="6"/>
        <v>-4.0975191708454407E-2</v>
      </c>
      <c r="AQ32" s="58"/>
      <c r="AR32">
        <v>100532</v>
      </c>
      <c r="AS32">
        <f t="shared" si="0"/>
        <v>12.5665</v>
      </c>
      <c r="AT32" s="58">
        <f t="shared" si="1"/>
        <v>6.3021833843949937E-2</v>
      </c>
      <c r="AU32">
        <v>1.0046999999999999</v>
      </c>
      <c r="AV32">
        <f t="shared" si="7"/>
        <v>12.55875</v>
      </c>
      <c r="AW32" s="58">
        <f t="shared" si="2"/>
        <v>6.24436249626752E-2</v>
      </c>
      <c r="AZ32">
        <f t="shared" si="3"/>
        <v>12.5665</v>
      </c>
      <c r="BA32">
        <f t="shared" si="4"/>
        <v>11.774536125000003</v>
      </c>
      <c r="BB32">
        <f t="shared" si="5"/>
        <v>12.5665</v>
      </c>
      <c r="BC32">
        <v>12.486859375000002</v>
      </c>
    </row>
    <row r="33" spans="25:55">
      <c r="AI33" s="16" t="s">
        <v>53</v>
      </c>
      <c r="AJ33" s="17">
        <v>0</v>
      </c>
      <c r="AK33" s="17">
        <v>1</v>
      </c>
      <c r="AL33" s="17">
        <v>1</v>
      </c>
      <c r="AM33" s="17">
        <v>0</v>
      </c>
      <c r="AN33">
        <v>12.628</v>
      </c>
      <c r="AO33">
        <f>AE20</f>
        <v>12.250048375000002</v>
      </c>
      <c r="AP33" s="58">
        <f t="shared" si="6"/>
        <v>-3.0853072039399014E-2</v>
      </c>
      <c r="AQ33" s="58"/>
      <c r="AR33">
        <v>103607</v>
      </c>
      <c r="AS33">
        <f t="shared" si="0"/>
        <v>12.950875</v>
      </c>
      <c r="AT33" s="58">
        <f t="shared" si="1"/>
        <v>5.4114229733512036E-2</v>
      </c>
      <c r="AU33">
        <v>1.0354000000000001</v>
      </c>
      <c r="AV33">
        <f t="shared" si="7"/>
        <v>12.942500000000001</v>
      </c>
      <c r="AW33" s="58">
        <f t="shared" si="2"/>
        <v>5.3502153757002013E-2</v>
      </c>
      <c r="AZ33">
        <f t="shared" si="3"/>
        <v>12.950875</v>
      </c>
      <c r="BA33">
        <f t="shared" si="4"/>
        <v>12.250048375000002</v>
      </c>
      <c r="BB33">
        <f t="shared" si="5"/>
        <v>12.950875</v>
      </c>
      <c r="BC33">
        <v>13.114718750000002</v>
      </c>
    </row>
    <row r="34" spans="25:55">
      <c r="Y34" s="90"/>
      <c r="Z34" s="90"/>
      <c r="AA34" s="90"/>
      <c r="AB34" s="90"/>
      <c r="AI34" s="16" t="s">
        <v>54</v>
      </c>
      <c r="AJ34" s="17">
        <v>0</v>
      </c>
      <c r="AK34" s="17">
        <v>1</v>
      </c>
      <c r="AL34" s="17">
        <v>1</v>
      </c>
      <c r="AM34" s="17">
        <v>0</v>
      </c>
      <c r="AN34">
        <v>12.312000000000001</v>
      </c>
      <c r="AO34">
        <f>AF20</f>
        <v>11.842648125000002</v>
      </c>
      <c r="AP34" s="58">
        <f t="shared" si="6"/>
        <v>-3.9632341520744047E-2</v>
      </c>
      <c r="AQ34" s="58"/>
      <c r="AR34">
        <v>100342</v>
      </c>
      <c r="AS34">
        <f t="shared" si="0"/>
        <v>12.54275</v>
      </c>
      <c r="AT34" s="58">
        <f t="shared" si="1"/>
        <v>5.5817254987941073E-2</v>
      </c>
      <c r="AU34">
        <v>1.0027999999999999</v>
      </c>
      <c r="AV34">
        <f t="shared" si="7"/>
        <v>12.534999999999998</v>
      </c>
      <c r="AW34" s="58">
        <f t="shared" si="2"/>
        <v>5.5233496210610009E-2</v>
      </c>
      <c r="AZ34">
        <f t="shared" si="3"/>
        <v>12.54275</v>
      </c>
      <c r="BA34">
        <f t="shared" si="4"/>
        <v>11.842648125000002</v>
      </c>
      <c r="BB34">
        <f t="shared" si="5"/>
        <v>12.54275</v>
      </c>
      <c r="BC34">
        <v>12.671984375000003</v>
      </c>
    </row>
  </sheetData>
  <mergeCells count="1">
    <mergeCell ref="Y34:AB34"/>
  </mergeCells>
  <conditionalFormatting sqref="AI3:AI34">
    <cfRule type="expression" dxfId="1" priority="1" stopIfTrue="1">
      <formula>"if$H$2=1"</formula>
    </cfRule>
  </conditionalFormatting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64"/>
  <sheetViews>
    <sheetView workbookViewId="0">
      <selection activeCell="BA3" sqref="BA3"/>
    </sheetView>
  </sheetViews>
  <sheetFormatPr baseColWidth="10" defaultColWidth="8.83203125" defaultRowHeight="16"/>
  <cols>
    <col min="2" max="2" width="10.5" customWidth="1"/>
    <col min="5" max="5" width="29.1640625" hidden="1" customWidth="1"/>
    <col min="17" max="17" width="10.1640625" customWidth="1"/>
    <col min="20" max="20" width="20.33203125" hidden="1" customWidth="1"/>
    <col min="33" max="33" width="27.83203125" customWidth="1"/>
    <col min="40" max="41" width="10.83203125" customWidth="1"/>
    <col min="46" max="46" width="53.6640625" bestFit="1" customWidth="1"/>
    <col min="50" max="50" width="8.83203125" style="88"/>
  </cols>
  <sheetData>
    <row r="1" spans="1:62">
      <c r="A1" t="s">
        <v>710</v>
      </c>
      <c r="U1" t="s">
        <v>710</v>
      </c>
      <c r="AG1" t="s">
        <v>711</v>
      </c>
      <c r="BA1" t="s">
        <v>712</v>
      </c>
      <c r="BC1" t="s">
        <v>713</v>
      </c>
    </row>
    <row r="2" spans="1:62" ht="68">
      <c r="A2" s="61" t="s">
        <v>630</v>
      </c>
      <c r="B2" s="61" t="s">
        <v>631</v>
      </c>
      <c r="C2" s="61" t="s">
        <v>632</v>
      </c>
      <c r="D2" s="61" t="s">
        <v>633</v>
      </c>
      <c r="E2" t="s">
        <v>634</v>
      </c>
      <c r="F2" s="62" t="s">
        <v>635</v>
      </c>
      <c r="G2" s="62"/>
      <c r="H2" s="62" t="s">
        <v>636</v>
      </c>
      <c r="I2" s="62" t="s">
        <v>637</v>
      </c>
      <c r="J2" s="62" t="s">
        <v>638</v>
      </c>
      <c r="K2" s="62" t="s">
        <v>639</v>
      </c>
      <c r="L2" s="62" t="s">
        <v>640</v>
      </c>
      <c r="M2" s="62" t="s">
        <v>641</v>
      </c>
      <c r="N2" s="62" t="s">
        <v>642</v>
      </c>
      <c r="P2" s="61" t="s">
        <v>630</v>
      </c>
      <c r="Q2" s="61" t="s">
        <v>631</v>
      </c>
      <c r="R2" s="61" t="s">
        <v>632</v>
      </c>
      <c r="S2" s="61" t="s">
        <v>633</v>
      </c>
      <c r="T2" s="62"/>
      <c r="U2" s="62" t="s">
        <v>635</v>
      </c>
      <c r="V2" s="62"/>
      <c r="W2" s="62" t="s">
        <v>636</v>
      </c>
      <c r="X2" s="62" t="s">
        <v>637</v>
      </c>
      <c r="Y2" s="62" t="s">
        <v>638</v>
      </c>
      <c r="Z2" s="62" t="s">
        <v>639</v>
      </c>
      <c r="AA2" s="62" t="s">
        <v>640</v>
      </c>
      <c r="AB2" s="62" t="s">
        <v>641</v>
      </c>
      <c r="AC2" s="62" t="s">
        <v>642</v>
      </c>
      <c r="AG2" t="s">
        <v>688</v>
      </c>
      <c r="AH2" t="s">
        <v>693</v>
      </c>
      <c r="AI2" t="s">
        <v>692</v>
      </c>
      <c r="AJ2" t="s">
        <v>691</v>
      </c>
      <c r="AK2" t="s">
        <v>690</v>
      </c>
      <c r="AL2" t="s">
        <v>689</v>
      </c>
      <c r="AM2" t="s">
        <v>689</v>
      </c>
      <c r="AN2" t="s">
        <v>610</v>
      </c>
      <c r="AO2" t="s">
        <v>611</v>
      </c>
      <c r="AV2" t="s">
        <v>694</v>
      </c>
      <c r="AW2">
        <f>CORREL(AV3:AV64,AW3:AW64)</f>
        <v>0.72846953353278276</v>
      </c>
      <c r="AX2" s="88">
        <f>CORREL(AV3:AV64,AX3:AX64)</f>
        <v>0.74944880821532633</v>
      </c>
      <c r="AY2">
        <f>CORREL(AV3:AV64,AY3:AY64)</f>
        <v>0.42151854117122117</v>
      </c>
      <c r="BA2" t="s">
        <v>714</v>
      </c>
      <c r="BB2" t="s">
        <v>715</v>
      </c>
      <c r="BC2" t="s">
        <v>714</v>
      </c>
      <c r="BD2" t="s">
        <v>715</v>
      </c>
    </row>
    <row r="3" spans="1:62">
      <c r="A3" s="2" t="s">
        <v>608</v>
      </c>
      <c r="B3" s="2" t="s">
        <v>643</v>
      </c>
      <c r="C3" s="63" t="s">
        <v>644</v>
      </c>
      <c r="D3" s="63" t="s">
        <v>645</v>
      </c>
      <c r="E3" t="s">
        <v>541</v>
      </c>
      <c r="F3">
        <v>548</v>
      </c>
      <c r="G3">
        <f>F3*50/10000</f>
        <v>2.74</v>
      </c>
      <c r="H3">
        <v>570</v>
      </c>
      <c r="I3">
        <v>693</v>
      </c>
      <c r="J3">
        <v>243</v>
      </c>
      <c r="K3" s="12">
        <f>H3/F3</f>
        <v>1.0401459854014599</v>
      </c>
      <c r="L3" s="12">
        <f>I3/H3</f>
        <v>1.2157894736842105</v>
      </c>
      <c r="M3" s="12">
        <f>I3/F3</f>
        <v>1.2645985401459854</v>
      </c>
      <c r="N3" s="12">
        <f>J3/H3</f>
        <v>0.4263157894736842</v>
      </c>
      <c r="P3" s="2" t="s">
        <v>609</v>
      </c>
      <c r="Q3" s="2" t="s">
        <v>4</v>
      </c>
      <c r="R3" s="64" t="s">
        <v>646</v>
      </c>
      <c r="S3" s="64" t="s">
        <v>647</v>
      </c>
      <c r="T3" t="s">
        <v>648</v>
      </c>
      <c r="U3">
        <v>567</v>
      </c>
      <c r="V3">
        <f>U3*50/10000</f>
        <v>2.835</v>
      </c>
      <c r="W3">
        <v>510</v>
      </c>
      <c r="X3">
        <v>645</v>
      </c>
      <c r="Y3">
        <v>242</v>
      </c>
      <c r="Z3" s="12">
        <f>W3/U3</f>
        <v>0.89947089947089942</v>
      </c>
      <c r="AA3" s="12">
        <f>X3/W3</f>
        <v>1.2647058823529411</v>
      </c>
      <c r="AB3" s="12">
        <f>X3/U3</f>
        <v>1.1375661375661377</v>
      </c>
      <c r="AC3" s="12">
        <f>Y3/W3</f>
        <v>0.47450980392156861</v>
      </c>
      <c r="AG3" s="54" t="s">
        <v>23</v>
      </c>
      <c r="AH3">
        <v>42.688600000000001</v>
      </c>
      <c r="AI3">
        <f>AH3*CompareVolumes!$C$4/CompareVolumes!$C$5/10</f>
        <v>2.13443</v>
      </c>
      <c r="AJ3">
        <v>51.856999999999999</v>
      </c>
      <c r="AK3">
        <f>AJ3*CompareVolumes!$C$4/CompareVolumes!$C$5/10</f>
        <v>2.5928499999999999</v>
      </c>
      <c r="AL3">
        <v>67.917299999999997</v>
      </c>
      <c r="AM3">
        <f>AL3*CompareVolumes!$C$4/CompareVolumes!$C$5/10</f>
        <v>3.3958649999999997</v>
      </c>
      <c r="AN3" s="55">
        <v>0</v>
      </c>
      <c r="AO3" s="55">
        <v>1</v>
      </c>
      <c r="AQ3" s="2" t="s">
        <v>643</v>
      </c>
      <c r="AR3" s="63" t="s">
        <v>644</v>
      </c>
      <c r="AS3" s="63" t="s">
        <v>645</v>
      </c>
      <c r="AT3" t="s">
        <v>541</v>
      </c>
      <c r="AU3">
        <v>548</v>
      </c>
      <c r="AV3">
        <f>AU3*50/10000</f>
        <v>2.74</v>
      </c>
      <c r="AW3">
        <f>AK3</f>
        <v>2.5928499999999999</v>
      </c>
      <c r="AX3" s="88">
        <f>AI3</f>
        <v>2.13443</v>
      </c>
      <c r="AY3">
        <f>AM3</f>
        <v>3.3958649999999997</v>
      </c>
      <c r="BA3">
        <f>IF(AO3=1,AV3,"")</f>
        <v>2.74</v>
      </c>
      <c r="BB3">
        <f>IF(AO3=1,AW3,"")</f>
        <v>2.5928499999999999</v>
      </c>
      <c r="BC3" t="str">
        <f>IF(AN3=1,AV3,"")</f>
        <v/>
      </c>
      <c r="BD3" t="str">
        <f>IF(AN3=1,AW3,"")</f>
        <v/>
      </c>
      <c r="BG3" t="s">
        <v>623</v>
      </c>
      <c r="BH3" t="s">
        <v>624</v>
      </c>
      <c r="BI3" t="s">
        <v>625</v>
      </c>
      <c r="BJ3" t="s">
        <v>626</v>
      </c>
    </row>
    <row r="4" spans="1:62" ht="17" thickBot="1">
      <c r="A4" s="2" t="s">
        <v>608</v>
      </c>
      <c r="B4" s="2" t="s">
        <v>643</v>
      </c>
      <c r="C4" s="63" t="s">
        <v>644</v>
      </c>
      <c r="D4" s="63" t="s">
        <v>649</v>
      </c>
      <c r="E4" t="s">
        <v>542</v>
      </c>
      <c r="F4">
        <v>553</v>
      </c>
      <c r="G4">
        <f t="shared" ref="G4:G34" si="0">F4*50/10000</f>
        <v>2.7650000000000001</v>
      </c>
      <c r="H4">
        <v>518</v>
      </c>
      <c r="I4">
        <v>659</v>
      </c>
      <c r="J4">
        <v>217</v>
      </c>
      <c r="K4" s="12">
        <f t="shared" ref="K4:K34" si="1">H4/F4</f>
        <v>0.93670886075949367</v>
      </c>
      <c r="L4" s="12">
        <f t="shared" ref="L4:L34" si="2">I4/H4</f>
        <v>1.2722007722007722</v>
      </c>
      <c r="M4" s="12">
        <f t="shared" ref="M4:M34" si="3">I4/F4</f>
        <v>1.1916817359855334</v>
      </c>
      <c r="N4" s="12">
        <f t="shared" ref="N4:N34" si="4">J4/H4</f>
        <v>0.41891891891891891</v>
      </c>
      <c r="P4" s="2" t="s">
        <v>609</v>
      </c>
      <c r="Q4" s="2" t="s">
        <v>4</v>
      </c>
      <c r="R4" s="64" t="s">
        <v>9</v>
      </c>
      <c r="S4" s="64" t="s">
        <v>649</v>
      </c>
      <c r="T4" t="s">
        <v>650</v>
      </c>
      <c r="U4">
        <v>544</v>
      </c>
      <c r="V4">
        <f t="shared" ref="V4:V32" si="5">U4*50/10000</f>
        <v>2.72</v>
      </c>
      <c r="W4">
        <v>530</v>
      </c>
      <c r="X4">
        <v>662</v>
      </c>
      <c r="Y4">
        <v>247</v>
      </c>
      <c r="Z4" s="12">
        <f t="shared" ref="Z4:Z32" si="6">W4/U4</f>
        <v>0.97426470588235292</v>
      </c>
      <c r="AA4" s="12">
        <f t="shared" ref="AA4:AA32" si="7">X4/W4</f>
        <v>1.2490566037735849</v>
      </c>
      <c r="AB4" s="12">
        <f t="shared" ref="AB4:AB32" si="8">X4/U4</f>
        <v>1.2169117647058822</v>
      </c>
      <c r="AC4" s="12">
        <f t="shared" ref="AC4:AC32" si="9">Y4/W4</f>
        <v>0.46603773584905661</v>
      </c>
      <c r="AG4" s="54" t="s">
        <v>24</v>
      </c>
      <c r="AH4">
        <v>40.4422</v>
      </c>
      <c r="AI4">
        <f>AH4*CompareVolumes!$C$4/CompareVolumes!$C$5/10</f>
        <v>2.0221100000000001</v>
      </c>
      <c r="AJ4">
        <v>53.238300000000002</v>
      </c>
      <c r="AK4">
        <f>AJ4*CompareVolumes!$C$4/CompareVolumes!$C$5/10</f>
        <v>2.6619149999999996</v>
      </c>
      <c r="AL4">
        <v>65.394999999999996</v>
      </c>
      <c r="AM4">
        <f>AL4*CompareVolumes!$C$4/CompareVolumes!$C$5/10</f>
        <v>3.2697499999999997</v>
      </c>
      <c r="AN4" s="55">
        <v>0</v>
      </c>
      <c r="AO4" s="55">
        <v>1</v>
      </c>
      <c r="AQ4" s="2" t="s">
        <v>643</v>
      </c>
      <c r="AR4" s="63" t="s">
        <v>644</v>
      </c>
      <c r="AS4" s="63" t="s">
        <v>649</v>
      </c>
      <c r="AT4" t="s">
        <v>542</v>
      </c>
      <c r="AU4">
        <v>553</v>
      </c>
      <c r="AV4">
        <f t="shared" ref="AV4:AV34" si="10">AU4*50/10000</f>
        <v>2.7650000000000001</v>
      </c>
      <c r="AW4">
        <f t="shared" ref="AW4:AW64" si="11">AK4</f>
        <v>2.6619149999999996</v>
      </c>
      <c r="AX4" s="88">
        <f t="shared" ref="AX4:AX64" si="12">AI4</f>
        <v>2.0221100000000001</v>
      </c>
      <c r="AY4">
        <f t="shared" ref="AY4:AY64" si="13">AM4</f>
        <v>3.2697499999999997</v>
      </c>
      <c r="BA4">
        <f t="shared" ref="BA4:BA64" si="14">IF(AO4=1,AV4,"")</f>
        <v>2.7650000000000001</v>
      </c>
      <c r="BB4">
        <f t="shared" ref="BB4:BB64" si="15">IF(AO4=1,AW4,"")</f>
        <v>2.6619149999999996</v>
      </c>
      <c r="BC4" t="str">
        <f t="shared" ref="BC4:BC64" si="16">IF(AN4=1,AV4,"")</f>
        <v/>
      </c>
      <c r="BD4" t="str">
        <f t="shared" ref="BD4:BD64" si="17">IF(AN4=1,AW4,"")</f>
        <v/>
      </c>
      <c r="BF4" t="s">
        <v>621</v>
      </c>
      <c r="BG4" s="89">
        <f>AVERAGE(BA3:BA64)</f>
        <v>2.8790625000000007</v>
      </c>
      <c r="BH4" s="89">
        <f>AVERAGE(BC3:BC107)</f>
        <v>3.0461666666666662</v>
      </c>
      <c r="BI4" s="89">
        <f>AVERAGE(BB3:BB64)</f>
        <v>2.6479859374999997</v>
      </c>
      <c r="BJ4" s="89">
        <f>AVERAGE(BD3:BD107)</f>
        <v>2.7307551666666661</v>
      </c>
    </row>
    <row r="5" spans="1:62">
      <c r="A5" s="2" t="s">
        <v>607</v>
      </c>
      <c r="B5" s="2" t="s">
        <v>643</v>
      </c>
      <c r="C5" s="65" t="s">
        <v>9</v>
      </c>
      <c r="D5" s="65" t="s">
        <v>645</v>
      </c>
      <c r="E5" t="s">
        <v>543</v>
      </c>
      <c r="F5">
        <v>548</v>
      </c>
      <c r="G5">
        <f t="shared" si="0"/>
        <v>2.74</v>
      </c>
      <c r="H5">
        <v>541</v>
      </c>
      <c r="I5">
        <v>703</v>
      </c>
      <c r="J5">
        <v>234</v>
      </c>
      <c r="K5" s="12">
        <f t="shared" si="1"/>
        <v>0.98722627737226276</v>
      </c>
      <c r="L5" s="12">
        <f t="shared" si="2"/>
        <v>1.2994454713493531</v>
      </c>
      <c r="M5" s="12">
        <f t="shared" si="3"/>
        <v>1.2828467153284671</v>
      </c>
      <c r="N5" s="12">
        <f t="shared" si="4"/>
        <v>0.43253234750462105</v>
      </c>
      <c r="P5" s="66" t="s">
        <v>609</v>
      </c>
      <c r="Q5" s="67" t="s">
        <v>651</v>
      </c>
      <c r="R5" s="68" t="s">
        <v>644</v>
      </c>
      <c r="S5" s="69" t="s">
        <v>645</v>
      </c>
      <c r="T5" t="s">
        <v>560</v>
      </c>
      <c r="U5">
        <v>664</v>
      </c>
      <c r="V5">
        <f t="shared" si="5"/>
        <v>3.32</v>
      </c>
      <c r="W5">
        <v>590</v>
      </c>
      <c r="X5">
        <v>832</v>
      </c>
      <c r="Y5">
        <v>229</v>
      </c>
      <c r="Z5" s="12">
        <f t="shared" si="6"/>
        <v>0.88855421686746983</v>
      </c>
      <c r="AA5" s="12">
        <f t="shared" si="7"/>
        <v>1.4101694915254237</v>
      </c>
      <c r="AB5" s="12">
        <f t="shared" si="8"/>
        <v>1.2530120481927711</v>
      </c>
      <c r="AC5" s="12">
        <f t="shared" si="9"/>
        <v>0.38813559322033897</v>
      </c>
      <c r="AG5" s="54" t="s">
        <v>25</v>
      </c>
      <c r="AH5">
        <v>41.839100000000002</v>
      </c>
      <c r="AI5">
        <f>AH5*CompareVolumes!$C$4/CompareVolumes!$C$5/10</f>
        <v>2.091955</v>
      </c>
      <c r="AJ5">
        <v>52.201099999999997</v>
      </c>
      <c r="AK5">
        <f>AJ5*CompareVolumes!$C$4/CompareVolumes!$C$5/10</f>
        <v>2.610055</v>
      </c>
      <c r="AL5">
        <v>68.837699999999998</v>
      </c>
      <c r="AM5">
        <f>AL5*CompareVolumes!$C$4/CompareVolumes!$C$5/10</f>
        <v>3.4418850000000001</v>
      </c>
      <c r="AN5" s="55">
        <v>0</v>
      </c>
      <c r="AO5" s="57">
        <v>0</v>
      </c>
      <c r="AQ5" s="2" t="s">
        <v>643</v>
      </c>
      <c r="AR5" s="65" t="s">
        <v>9</v>
      </c>
      <c r="AS5" s="65" t="s">
        <v>645</v>
      </c>
      <c r="AT5" t="s">
        <v>543</v>
      </c>
      <c r="AU5">
        <v>548</v>
      </c>
      <c r="AV5">
        <f t="shared" si="10"/>
        <v>2.74</v>
      </c>
      <c r="AW5">
        <f t="shared" si="11"/>
        <v>2.610055</v>
      </c>
      <c r="AX5" s="88">
        <f t="shared" si="12"/>
        <v>2.091955</v>
      </c>
      <c r="AY5">
        <f t="shared" si="13"/>
        <v>3.4418850000000001</v>
      </c>
      <c r="BA5" t="str">
        <f t="shared" si="14"/>
        <v/>
      </c>
      <c r="BB5" t="str">
        <f t="shared" si="15"/>
        <v/>
      </c>
      <c r="BC5" t="str">
        <f t="shared" si="16"/>
        <v/>
      </c>
      <c r="BD5" t="str">
        <f t="shared" si="17"/>
        <v/>
      </c>
      <c r="BF5" t="s">
        <v>622</v>
      </c>
      <c r="BG5" s="89">
        <f>STDEV(BA3:BA64)</f>
        <v>0.16984521139359016</v>
      </c>
      <c r="BH5" s="89">
        <f>STDEV(BC3:BC107)</f>
        <v>0.12930639457567794</v>
      </c>
      <c r="BI5" s="89">
        <f>STDEV(BB3:BB64)</f>
        <v>0.12000113194214401</v>
      </c>
      <c r="BJ5" s="89">
        <f>STDEV(BD3:BD107)</f>
        <v>0.11783591513482172</v>
      </c>
    </row>
    <row r="6" spans="1:62" ht="17" thickBot="1">
      <c r="A6" s="2" t="s">
        <v>607</v>
      </c>
      <c r="B6" s="2" t="s">
        <v>643</v>
      </c>
      <c r="C6" s="65" t="s">
        <v>9</v>
      </c>
      <c r="D6" s="65" t="s">
        <v>649</v>
      </c>
      <c r="E6" t="s">
        <v>544</v>
      </c>
      <c r="F6">
        <v>553</v>
      </c>
      <c r="G6">
        <f>F6*50/10000</f>
        <v>2.7650000000000001</v>
      </c>
      <c r="H6">
        <v>529</v>
      </c>
      <c r="I6">
        <v>666</v>
      </c>
      <c r="J6">
        <v>226</v>
      </c>
      <c r="K6" s="12">
        <f t="shared" si="1"/>
        <v>0.95660036166365281</v>
      </c>
      <c r="L6" s="12">
        <f t="shared" si="2"/>
        <v>1.2589792060491494</v>
      </c>
      <c r="M6" s="12">
        <f t="shared" si="3"/>
        <v>1.2043399638336347</v>
      </c>
      <c r="N6" s="12">
        <f t="shared" si="4"/>
        <v>0.42722117202268434</v>
      </c>
      <c r="P6" s="70" t="s">
        <v>609</v>
      </c>
      <c r="Q6" s="71" t="s">
        <v>651</v>
      </c>
      <c r="R6" s="72" t="s">
        <v>644</v>
      </c>
      <c r="S6" s="73" t="s">
        <v>649</v>
      </c>
      <c r="T6" t="s">
        <v>561</v>
      </c>
      <c r="U6">
        <v>606</v>
      </c>
      <c r="V6">
        <f t="shared" si="5"/>
        <v>3.03</v>
      </c>
      <c r="W6">
        <v>630</v>
      </c>
      <c r="X6">
        <v>785</v>
      </c>
      <c r="Y6">
        <v>249</v>
      </c>
      <c r="Z6" s="12">
        <f t="shared" si="6"/>
        <v>1.0396039603960396</v>
      </c>
      <c r="AA6" s="12">
        <f t="shared" si="7"/>
        <v>1.246031746031746</v>
      </c>
      <c r="AB6" s="12">
        <f t="shared" si="8"/>
        <v>1.2953795379537953</v>
      </c>
      <c r="AC6" s="12">
        <f t="shared" si="9"/>
        <v>0.39523809523809522</v>
      </c>
      <c r="AG6" s="54" t="s">
        <v>26</v>
      </c>
      <c r="AH6">
        <v>42.236600000000003</v>
      </c>
      <c r="AI6">
        <f>AH6*CompareVolumes!$C$4/CompareVolumes!$C$5/10</f>
        <v>2.1118300000000003</v>
      </c>
      <c r="AJ6">
        <v>54.043399999999998</v>
      </c>
      <c r="AK6">
        <f>AJ6*CompareVolumes!$C$4/CompareVolumes!$C$5/10</f>
        <v>2.7021699999999997</v>
      </c>
      <c r="AL6">
        <v>66.320599999999999</v>
      </c>
      <c r="AM6">
        <f>AL6*CompareVolumes!$C$4/CompareVolumes!$C$5/10</f>
        <v>3.31603</v>
      </c>
      <c r="AN6" s="55">
        <v>0</v>
      </c>
      <c r="AO6" s="55">
        <v>0</v>
      </c>
      <c r="AQ6" s="2" t="s">
        <v>643</v>
      </c>
      <c r="AR6" s="65" t="s">
        <v>9</v>
      </c>
      <c r="AS6" s="65" t="s">
        <v>649</v>
      </c>
      <c r="AT6" t="s">
        <v>544</v>
      </c>
      <c r="AU6">
        <v>553</v>
      </c>
      <c r="AV6">
        <f t="shared" si="10"/>
        <v>2.7650000000000001</v>
      </c>
      <c r="AW6">
        <f t="shared" si="11"/>
        <v>2.7021699999999997</v>
      </c>
      <c r="AX6" s="88">
        <f t="shared" si="12"/>
        <v>2.1118300000000003</v>
      </c>
      <c r="AY6">
        <f t="shared" si="13"/>
        <v>3.31603</v>
      </c>
      <c r="BA6" t="str">
        <f t="shared" si="14"/>
        <v/>
      </c>
      <c r="BB6" t="str">
        <f t="shared" si="15"/>
        <v/>
      </c>
      <c r="BC6" t="str">
        <f t="shared" si="16"/>
        <v/>
      </c>
      <c r="BD6" t="str">
        <f t="shared" si="17"/>
        <v/>
      </c>
    </row>
    <row r="7" spans="1:62">
      <c r="A7" s="2" t="s">
        <v>607</v>
      </c>
      <c r="B7" s="66" t="s">
        <v>652</v>
      </c>
      <c r="C7" s="74" t="s">
        <v>644</v>
      </c>
      <c r="D7" s="75" t="s">
        <v>645</v>
      </c>
      <c r="E7" t="s">
        <v>548</v>
      </c>
      <c r="F7">
        <v>663</v>
      </c>
      <c r="G7">
        <f t="shared" si="0"/>
        <v>3.3149999999999999</v>
      </c>
      <c r="H7">
        <v>612</v>
      </c>
      <c r="I7">
        <v>803</v>
      </c>
      <c r="J7">
        <v>243</v>
      </c>
      <c r="K7" s="12">
        <f t="shared" si="1"/>
        <v>0.92307692307692313</v>
      </c>
      <c r="L7" s="12">
        <f t="shared" si="2"/>
        <v>1.3120915032679739</v>
      </c>
      <c r="M7" s="12">
        <f t="shared" si="3"/>
        <v>1.2111613876319758</v>
      </c>
      <c r="N7" s="12">
        <f t="shared" si="4"/>
        <v>0.39705882352941174</v>
      </c>
      <c r="P7" s="2" t="s">
        <v>609</v>
      </c>
      <c r="Q7" s="2" t="s">
        <v>651</v>
      </c>
      <c r="R7" s="64" t="s">
        <v>653</v>
      </c>
      <c r="S7" s="64" t="s">
        <v>645</v>
      </c>
      <c r="T7" t="s">
        <v>562</v>
      </c>
      <c r="U7">
        <v>625</v>
      </c>
      <c r="V7">
        <f t="shared" si="5"/>
        <v>3.125</v>
      </c>
      <c r="W7">
        <v>612</v>
      </c>
      <c r="X7">
        <v>793</v>
      </c>
      <c r="Y7">
        <v>250</v>
      </c>
      <c r="Z7" s="12">
        <f t="shared" si="6"/>
        <v>0.97919999999999996</v>
      </c>
      <c r="AA7" s="12">
        <f t="shared" si="7"/>
        <v>1.2957516339869282</v>
      </c>
      <c r="AB7" s="12">
        <f>X7/U7</f>
        <v>1.2687999999999999</v>
      </c>
      <c r="AC7" s="12">
        <f t="shared" si="9"/>
        <v>0.40849673202614378</v>
      </c>
      <c r="AG7" s="16" t="s">
        <v>27</v>
      </c>
      <c r="AH7">
        <v>43.462899999999998</v>
      </c>
      <c r="AI7">
        <f>AH7*CompareVolumes!$C$4/CompareVolumes!$C$5/10</f>
        <v>2.1731449999999999</v>
      </c>
      <c r="AJ7">
        <v>57.911000000000001</v>
      </c>
      <c r="AK7">
        <f>AJ7*CompareVolumes!$C$4/CompareVolumes!$C$5/10</f>
        <v>2.8955500000000001</v>
      </c>
      <c r="AL7">
        <v>75.029600000000002</v>
      </c>
      <c r="AM7">
        <f>AL7*CompareVolumes!$C$4/CompareVolumes!$C$5/10</f>
        <v>3.7514799999999999</v>
      </c>
      <c r="AN7" s="17">
        <v>0</v>
      </c>
      <c r="AO7" s="17">
        <v>0</v>
      </c>
      <c r="AQ7" s="66" t="s">
        <v>652</v>
      </c>
      <c r="AR7" s="74" t="s">
        <v>644</v>
      </c>
      <c r="AS7" s="75" t="s">
        <v>645</v>
      </c>
      <c r="AT7" t="s">
        <v>548</v>
      </c>
      <c r="AU7">
        <v>663</v>
      </c>
      <c r="AV7">
        <f t="shared" si="10"/>
        <v>3.3149999999999999</v>
      </c>
      <c r="AW7">
        <f t="shared" si="11"/>
        <v>2.8955500000000001</v>
      </c>
      <c r="AX7" s="88">
        <f t="shared" si="12"/>
        <v>2.1731449999999999</v>
      </c>
      <c r="AY7">
        <f t="shared" si="13"/>
        <v>3.7514799999999999</v>
      </c>
      <c r="BA7" t="str">
        <f t="shared" si="14"/>
        <v/>
      </c>
      <c r="BB7" t="str">
        <f t="shared" si="15"/>
        <v/>
      </c>
      <c r="BC7" t="str">
        <f t="shared" si="16"/>
        <v/>
      </c>
      <c r="BD7" t="str">
        <f t="shared" si="17"/>
        <v/>
      </c>
      <c r="BG7">
        <f>TTEST(BA3:BA64,BC3:BC64,2,3)</f>
        <v>2.0955200074612807E-3</v>
      </c>
      <c r="BI7" s="30">
        <f>TTEST(BB3:BB64,BD3:BD64,2,3)</f>
        <v>3.2439705903859029E-2</v>
      </c>
    </row>
    <row r="8" spans="1:62">
      <c r="A8" s="2" t="s">
        <v>607</v>
      </c>
      <c r="B8" s="76" t="s">
        <v>652</v>
      </c>
      <c r="C8" s="65" t="s">
        <v>644</v>
      </c>
      <c r="D8" s="77" t="s">
        <v>649</v>
      </c>
      <c r="E8" t="s">
        <v>549</v>
      </c>
      <c r="F8">
        <v>618</v>
      </c>
      <c r="G8">
        <f t="shared" si="0"/>
        <v>3.09</v>
      </c>
      <c r="H8">
        <v>625</v>
      </c>
      <c r="I8">
        <v>777</v>
      </c>
      <c r="J8">
        <v>258</v>
      </c>
      <c r="K8" s="12">
        <f t="shared" si="1"/>
        <v>1.0113268608414239</v>
      </c>
      <c r="L8" s="12">
        <f t="shared" si="2"/>
        <v>1.2432000000000001</v>
      </c>
      <c r="M8" s="12">
        <f t="shared" si="3"/>
        <v>1.2572815533980584</v>
      </c>
      <c r="N8" s="12">
        <f t="shared" si="4"/>
        <v>0.4128</v>
      </c>
      <c r="P8" s="2" t="s">
        <v>609</v>
      </c>
      <c r="Q8" s="2" t="s">
        <v>651</v>
      </c>
      <c r="R8" s="64" t="s">
        <v>653</v>
      </c>
      <c r="S8" s="64" t="s">
        <v>649</v>
      </c>
      <c r="T8" t="s">
        <v>563</v>
      </c>
      <c r="U8">
        <v>640</v>
      </c>
      <c r="V8">
        <f t="shared" si="5"/>
        <v>3.2</v>
      </c>
      <c r="W8">
        <v>600</v>
      </c>
      <c r="X8">
        <v>787</v>
      </c>
      <c r="Y8">
        <v>252</v>
      </c>
      <c r="Z8" s="12">
        <f t="shared" si="6"/>
        <v>0.9375</v>
      </c>
      <c r="AA8" s="12">
        <f t="shared" si="7"/>
        <v>1.3116666666666668</v>
      </c>
      <c r="AB8" s="12">
        <f t="shared" si="8"/>
        <v>1.2296875</v>
      </c>
      <c r="AC8" s="12">
        <f t="shared" si="9"/>
        <v>0.42</v>
      </c>
      <c r="AG8" s="16" t="s">
        <v>28</v>
      </c>
      <c r="AH8">
        <v>45.992899999999999</v>
      </c>
      <c r="AI8">
        <f>AH8*CompareVolumes!$C$4/CompareVolumes!$C$5/10</f>
        <v>2.2996449999999995</v>
      </c>
      <c r="AJ8">
        <v>53.296999999999997</v>
      </c>
      <c r="AK8">
        <f>AJ8*CompareVolumes!$C$4/CompareVolumes!$C$5/10</f>
        <v>2.6648499999999999</v>
      </c>
      <c r="AL8">
        <v>75.945499999999996</v>
      </c>
      <c r="AM8">
        <f>AL8*CompareVolumes!$C$4/CompareVolumes!$C$5/10</f>
        <v>3.797275</v>
      </c>
      <c r="AN8" s="17">
        <v>0</v>
      </c>
      <c r="AO8" s="53">
        <v>0</v>
      </c>
      <c r="AQ8" s="76" t="s">
        <v>652</v>
      </c>
      <c r="AR8" s="65" t="s">
        <v>644</v>
      </c>
      <c r="AS8" s="77" t="s">
        <v>649</v>
      </c>
      <c r="AT8" t="s">
        <v>549</v>
      </c>
      <c r="AU8">
        <v>618</v>
      </c>
      <c r="AV8">
        <f t="shared" si="10"/>
        <v>3.09</v>
      </c>
      <c r="AW8">
        <f t="shared" si="11"/>
        <v>2.6648499999999999</v>
      </c>
      <c r="AX8" s="88">
        <f t="shared" si="12"/>
        <v>2.2996449999999995</v>
      </c>
      <c r="AY8">
        <f t="shared" si="13"/>
        <v>3.797275</v>
      </c>
      <c r="BA8" t="str">
        <f t="shared" si="14"/>
        <v/>
      </c>
      <c r="BB8" t="str">
        <f t="shared" si="15"/>
        <v/>
      </c>
      <c r="BC8" t="str">
        <f t="shared" si="16"/>
        <v/>
      </c>
      <c r="BD8" t="str">
        <f t="shared" si="17"/>
        <v/>
      </c>
    </row>
    <row r="9" spans="1:62">
      <c r="A9" s="2" t="s">
        <v>608</v>
      </c>
      <c r="B9" s="76" t="s">
        <v>652</v>
      </c>
      <c r="C9" s="63" t="s">
        <v>653</v>
      </c>
      <c r="D9" s="78" t="s">
        <v>645</v>
      </c>
      <c r="E9" t="s">
        <v>550</v>
      </c>
      <c r="F9">
        <v>633</v>
      </c>
      <c r="G9">
        <f t="shared" si="0"/>
        <v>3.165</v>
      </c>
      <c r="H9">
        <v>614</v>
      </c>
      <c r="I9">
        <v>744</v>
      </c>
      <c r="J9">
        <v>246</v>
      </c>
      <c r="K9" s="12">
        <f t="shared" si="1"/>
        <v>0.96998420221169035</v>
      </c>
      <c r="L9" s="12">
        <f t="shared" si="2"/>
        <v>1.2117263843648209</v>
      </c>
      <c r="M9" s="12">
        <f t="shared" si="3"/>
        <v>1.1753554502369667</v>
      </c>
      <c r="N9" s="12">
        <f t="shared" si="4"/>
        <v>0.40065146579804561</v>
      </c>
      <c r="P9" s="2" t="s">
        <v>609</v>
      </c>
      <c r="Q9" s="2" t="s">
        <v>654</v>
      </c>
      <c r="R9" s="64" t="s">
        <v>644</v>
      </c>
      <c r="S9" s="64" t="s">
        <v>649</v>
      </c>
      <c r="T9" t="s">
        <v>600</v>
      </c>
      <c r="U9">
        <v>607</v>
      </c>
      <c r="V9">
        <f t="shared" si="5"/>
        <v>3.0350000000000001</v>
      </c>
      <c r="W9">
        <v>603</v>
      </c>
      <c r="X9">
        <v>773</v>
      </c>
      <c r="Y9">
        <v>258</v>
      </c>
      <c r="Z9" s="12">
        <f t="shared" si="6"/>
        <v>0.99341021416803954</v>
      </c>
      <c r="AA9" s="12">
        <f t="shared" si="7"/>
        <v>1.2819237147595357</v>
      </c>
      <c r="AB9" s="12">
        <f t="shared" si="8"/>
        <v>1.2734761120263591</v>
      </c>
      <c r="AC9" s="12">
        <f t="shared" si="9"/>
        <v>0.42786069651741293</v>
      </c>
      <c r="AG9" s="16" t="s">
        <v>29</v>
      </c>
      <c r="AH9">
        <v>44.850900000000003</v>
      </c>
      <c r="AI9">
        <f>AH9*CompareVolumes!$C$4/CompareVolumes!$C$5/10</f>
        <v>2.2425450000000002</v>
      </c>
      <c r="AJ9">
        <v>57.853099999999998</v>
      </c>
      <c r="AK9">
        <f>AJ9*CompareVolumes!$C$4/CompareVolumes!$C$5/10</f>
        <v>2.892655</v>
      </c>
      <c r="AL9">
        <v>73.428899999999999</v>
      </c>
      <c r="AM9">
        <f>AL9*CompareVolumes!$C$4/CompareVolumes!$C$5/10</f>
        <v>3.6714449999999998</v>
      </c>
      <c r="AN9" s="17">
        <v>0</v>
      </c>
      <c r="AO9" s="17">
        <v>1</v>
      </c>
      <c r="AQ9" s="76" t="s">
        <v>652</v>
      </c>
      <c r="AR9" s="63" t="s">
        <v>653</v>
      </c>
      <c r="AS9" s="78" t="s">
        <v>645</v>
      </c>
      <c r="AT9" t="s">
        <v>550</v>
      </c>
      <c r="AU9">
        <v>633</v>
      </c>
      <c r="AV9">
        <f t="shared" si="10"/>
        <v>3.165</v>
      </c>
      <c r="AW9">
        <f t="shared" si="11"/>
        <v>2.892655</v>
      </c>
      <c r="AX9" s="88">
        <f t="shared" si="12"/>
        <v>2.2425450000000002</v>
      </c>
      <c r="AY9">
        <f t="shared" si="13"/>
        <v>3.6714449999999998</v>
      </c>
      <c r="BA9">
        <f t="shared" si="14"/>
        <v>3.165</v>
      </c>
      <c r="BB9">
        <f t="shared" si="15"/>
        <v>2.892655</v>
      </c>
      <c r="BC9" t="str">
        <f t="shared" si="16"/>
        <v/>
      </c>
      <c r="BD9" t="str">
        <f t="shared" si="17"/>
        <v/>
      </c>
    </row>
    <row r="10" spans="1:62" ht="17" thickBot="1">
      <c r="A10" s="2" t="s">
        <v>608</v>
      </c>
      <c r="B10" s="70" t="s">
        <v>652</v>
      </c>
      <c r="C10" s="79" t="s">
        <v>653</v>
      </c>
      <c r="D10" s="80" t="s">
        <v>649</v>
      </c>
      <c r="E10" t="s">
        <v>551</v>
      </c>
      <c r="F10">
        <v>626</v>
      </c>
      <c r="G10">
        <f t="shared" si="0"/>
        <v>3.13</v>
      </c>
      <c r="H10">
        <v>648</v>
      </c>
      <c r="I10">
        <v>786</v>
      </c>
      <c r="J10">
        <v>245</v>
      </c>
      <c r="K10" s="12">
        <f t="shared" si="1"/>
        <v>1.035143769968051</v>
      </c>
      <c r="L10" s="12">
        <f t="shared" si="2"/>
        <v>1.212962962962963</v>
      </c>
      <c r="M10" s="12">
        <f t="shared" si="3"/>
        <v>1.255591054313099</v>
      </c>
      <c r="N10" s="12">
        <f t="shared" si="4"/>
        <v>0.37808641975308643</v>
      </c>
      <c r="P10" s="2" t="s">
        <v>609</v>
      </c>
      <c r="Q10" s="2" t="s">
        <v>654</v>
      </c>
      <c r="R10" s="64" t="s">
        <v>655</v>
      </c>
      <c r="S10" s="64" t="s">
        <v>645</v>
      </c>
      <c r="T10" t="s">
        <v>601</v>
      </c>
      <c r="U10">
        <v>614</v>
      </c>
      <c r="V10">
        <f t="shared" si="5"/>
        <v>3.07</v>
      </c>
      <c r="W10">
        <v>585</v>
      </c>
      <c r="X10">
        <v>780</v>
      </c>
      <c r="Y10">
        <v>248</v>
      </c>
      <c r="Z10" s="12">
        <f t="shared" si="6"/>
        <v>0.95276872964169379</v>
      </c>
      <c r="AA10" s="12">
        <f t="shared" si="7"/>
        <v>1.3333333333333333</v>
      </c>
      <c r="AB10" s="12">
        <f t="shared" si="8"/>
        <v>1.270358306188925</v>
      </c>
      <c r="AC10" s="12">
        <f t="shared" si="9"/>
        <v>0.42393162393162392</v>
      </c>
      <c r="AG10" s="16" t="s">
        <v>30</v>
      </c>
      <c r="AH10">
        <v>47.235199999999999</v>
      </c>
      <c r="AI10">
        <f>AH10*CompareVolumes!$C$4/CompareVolumes!$C$5/10</f>
        <v>2.3617599999999999</v>
      </c>
      <c r="AJ10">
        <v>54.805700000000002</v>
      </c>
      <c r="AK10">
        <f>AJ10*CompareVolumes!$C$4/CompareVolumes!$C$5/10</f>
        <v>2.7402850000000001</v>
      </c>
      <c r="AL10">
        <v>77.015299999999996</v>
      </c>
      <c r="AM10">
        <f>AL10*CompareVolumes!$C$4/CompareVolumes!$C$5/10</f>
        <v>3.850765</v>
      </c>
      <c r="AN10" s="17">
        <v>0</v>
      </c>
      <c r="AO10" s="17">
        <v>1</v>
      </c>
      <c r="AQ10" s="70" t="s">
        <v>652</v>
      </c>
      <c r="AR10" s="79" t="s">
        <v>653</v>
      </c>
      <c r="AS10" s="80" t="s">
        <v>649</v>
      </c>
      <c r="AT10" t="s">
        <v>551</v>
      </c>
      <c r="AU10">
        <v>626</v>
      </c>
      <c r="AV10">
        <f t="shared" si="10"/>
        <v>3.13</v>
      </c>
      <c r="AW10">
        <f t="shared" si="11"/>
        <v>2.7402850000000001</v>
      </c>
      <c r="AX10" s="88">
        <f t="shared" si="12"/>
        <v>2.3617599999999999</v>
      </c>
      <c r="AY10">
        <f t="shared" si="13"/>
        <v>3.850765</v>
      </c>
      <c r="BA10">
        <f t="shared" si="14"/>
        <v>3.13</v>
      </c>
      <c r="BB10">
        <f t="shared" si="15"/>
        <v>2.7402850000000001</v>
      </c>
      <c r="BC10" t="str">
        <f t="shared" si="16"/>
        <v/>
      </c>
      <c r="BD10" t="str">
        <f t="shared" si="17"/>
        <v/>
      </c>
    </row>
    <row r="11" spans="1:62">
      <c r="A11" s="2" t="s">
        <v>607</v>
      </c>
      <c r="B11" s="66" t="s">
        <v>656</v>
      </c>
      <c r="C11" s="74" t="s">
        <v>644</v>
      </c>
      <c r="D11" s="75" t="s">
        <v>645</v>
      </c>
      <c r="E11" t="s">
        <v>552</v>
      </c>
      <c r="F11">
        <v>556</v>
      </c>
      <c r="G11">
        <f>F11*50/10000</f>
        <v>2.78</v>
      </c>
      <c r="H11">
        <v>509</v>
      </c>
      <c r="I11">
        <v>740</v>
      </c>
      <c r="J11">
        <v>178</v>
      </c>
      <c r="K11" s="12">
        <f t="shared" si="1"/>
        <v>0.91546762589928055</v>
      </c>
      <c r="L11" s="12">
        <f t="shared" si="2"/>
        <v>1.4538310412573674</v>
      </c>
      <c r="M11" s="12">
        <f t="shared" si="3"/>
        <v>1.3309352517985611</v>
      </c>
      <c r="N11" s="12">
        <f t="shared" si="4"/>
        <v>0.34970530451866405</v>
      </c>
      <c r="P11" s="2" t="s">
        <v>609</v>
      </c>
      <c r="Q11" s="2" t="s">
        <v>654</v>
      </c>
      <c r="R11" s="64" t="s">
        <v>653</v>
      </c>
      <c r="S11" s="64" t="s">
        <v>649</v>
      </c>
      <c r="T11" t="s">
        <v>602</v>
      </c>
      <c r="U11">
        <v>601</v>
      </c>
      <c r="V11">
        <f t="shared" si="5"/>
        <v>3.0049999999999999</v>
      </c>
      <c r="W11">
        <v>601</v>
      </c>
      <c r="X11">
        <v>778</v>
      </c>
      <c r="Y11">
        <v>249</v>
      </c>
      <c r="Z11" s="12">
        <f t="shared" si="6"/>
        <v>1</v>
      </c>
      <c r="AA11" s="12">
        <f t="shared" si="7"/>
        <v>1.2945091514143094</v>
      </c>
      <c r="AB11" s="12">
        <f t="shared" si="8"/>
        <v>1.2945091514143094</v>
      </c>
      <c r="AC11" s="12">
        <f t="shared" si="9"/>
        <v>0.41430948419301167</v>
      </c>
      <c r="AG11" s="54" t="s">
        <v>31</v>
      </c>
      <c r="AH11">
        <v>39.583399999999997</v>
      </c>
      <c r="AI11">
        <f>AH11*CompareVolumes!$C$4/CompareVolumes!$C$5/10</f>
        <v>1.9791699999999999</v>
      </c>
      <c r="AJ11">
        <v>51.682600000000001</v>
      </c>
      <c r="AK11">
        <f>AJ11*CompareVolumes!$C$4/CompareVolumes!$C$5/10</f>
        <v>2.5841300000000005</v>
      </c>
      <c r="AL11">
        <v>74.222800000000007</v>
      </c>
      <c r="AM11">
        <f>AL11*CompareVolumes!$C$4/CompareVolumes!$C$5/10</f>
        <v>3.7111400000000003</v>
      </c>
      <c r="AN11" s="55">
        <v>0</v>
      </c>
      <c r="AO11" s="55">
        <v>0</v>
      </c>
      <c r="AQ11" s="66" t="s">
        <v>656</v>
      </c>
      <c r="AR11" s="74" t="s">
        <v>644</v>
      </c>
      <c r="AS11" s="75" t="s">
        <v>645</v>
      </c>
      <c r="AT11" t="s">
        <v>552</v>
      </c>
      <c r="AU11">
        <v>556</v>
      </c>
      <c r="AV11">
        <f t="shared" si="10"/>
        <v>2.78</v>
      </c>
      <c r="AW11">
        <f t="shared" si="11"/>
        <v>2.5841300000000005</v>
      </c>
      <c r="AX11" s="88">
        <f t="shared" si="12"/>
        <v>1.9791699999999999</v>
      </c>
      <c r="AY11">
        <f t="shared" si="13"/>
        <v>3.7111400000000003</v>
      </c>
      <c r="BA11" t="str">
        <f t="shared" si="14"/>
        <v/>
      </c>
      <c r="BB11" t="str">
        <f t="shared" si="15"/>
        <v/>
      </c>
      <c r="BC11" t="str">
        <f t="shared" si="16"/>
        <v/>
      </c>
      <c r="BD11" t="str">
        <f t="shared" si="17"/>
        <v/>
      </c>
    </row>
    <row r="12" spans="1:62">
      <c r="A12" s="2" t="s">
        <v>607</v>
      </c>
      <c r="B12" s="76" t="s">
        <v>656</v>
      </c>
      <c r="C12" s="65" t="s">
        <v>644</v>
      </c>
      <c r="D12" s="77" t="s">
        <v>649</v>
      </c>
      <c r="E12" t="s">
        <v>553</v>
      </c>
      <c r="F12">
        <v>535</v>
      </c>
      <c r="G12">
        <f t="shared" si="0"/>
        <v>2.6749999999999998</v>
      </c>
      <c r="H12">
        <v>556</v>
      </c>
      <c r="I12">
        <v>744</v>
      </c>
      <c r="J12">
        <v>207</v>
      </c>
      <c r="K12" s="12">
        <f t="shared" si="1"/>
        <v>1.0392523364485982</v>
      </c>
      <c r="L12" s="12">
        <f t="shared" si="2"/>
        <v>1.3381294964028776</v>
      </c>
      <c r="M12" s="12">
        <f t="shared" si="3"/>
        <v>1.3906542056074767</v>
      </c>
      <c r="N12" s="12">
        <f t="shared" si="4"/>
        <v>0.37230215827338131</v>
      </c>
      <c r="P12" s="2" t="s">
        <v>609</v>
      </c>
      <c r="Q12" s="2" t="s">
        <v>654</v>
      </c>
      <c r="R12" s="64" t="s">
        <v>644</v>
      </c>
      <c r="S12" s="64" t="s">
        <v>645</v>
      </c>
      <c r="T12" t="s">
        <v>603</v>
      </c>
      <c r="U12">
        <v>615</v>
      </c>
      <c r="V12">
        <f t="shared" si="5"/>
        <v>3.0750000000000002</v>
      </c>
      <c r="W12">
        <v>566</v>
      </c>
      <c r="X12">
        <v>735</v>
      </c>
      <c r="Y12">
        <v>241</v>
      </c>
      <c r="Z12" s="12">
        <f t="shared" si="6"/>
        <v>0.92032520325203249</v>
      </c>
      <c r="AA12" s="12">
        <f t="shared" si="7"/>
        <v>1.2985865724381624</v>
      </c>
      <c r="AB12" s="12">
        <f t="shared" si="8"/>
        <v>1.1951219512195121</v>
      </c>
      <c r="AC12" s="12">
        <f t="shared" si="9"/>
        <v>0.42579505300353354</v>
      </c>
      <c r="AG12" s="54" t="s">
        <v>32</v>
      </c>
      <c r="AH12">
        <v>40.441299999999998</v>
      </c>
      <c r="AI12">
        <f>AH12*CompareVolumes!$C$4/CompareVolumes!$C$5/10</f>
        <v>2.022065</v>
      </c>
      <c r="AJ12">
        <v>49.381700000000002</v>
      </c>
      <c r="AK12">
        <f>AJ12*CompareVolumes!$C$4/CompareVolumes!$C$5/10</f>
        <v>2.4690850000000002</v>
      </c>
      <c r="AL12">
        <v>72.086699999999993</v>
      </c>
      <c r="AM12">
        <f>AL12*CompareVolumes!$C$4/CompareVolumes!$C$5/10</f>
        <v>3.6043349999999998</v>
      </c>
      <c r="AN12" s="55">
        <v>0</v>
      </c>
      <c r="AO12" s="55">
        <v>0</v>
      </c>
      <c r="AQ12" s="76" t="s">
        <v>656</v>
      </c>
      <c r="AR12" s="65" t="s">
        <v>644</v>
      </c>
      <c r="AS12" s="77" t="s">
        <v>649</v>
      </c>
      <c r="AT12" t="s">
        <v>553</v>
      </c>
      <c r="AU12">
        <v>535</v>
      </c>
      <c r="AV12">
        <f t="shared" si="10"/>
        <v>2.6749999999999998</v>
      </c>
      <c r="AW12">
        <f t="shared" si="11"/>
        <v>2.4690850000000002</v>
      </c>
      <c r="AX12" s="88">
        <f t="shared" si="12"/>
        <v>2.022065</v>
      </c>
      <c r="AY12">
        <f t="shared" si="13"/>
        <v>3.6043349999999998</v>
      </c>
      <c r="BA12" t="str">
        <f t="shared" si="14"/>
        <v/>
      </c>
      <c r="BB12" t="str">
        <f t="shared" si="15"/>
        <v/>
      </c>
      <c r="BC12" t="str">
        <f t="shared" si="16"/>
        <v/>
      </c>
      <c r="BD12" t="str">
        <f t="shared" si="17"/>
        <v/>
      </c>
    </row>
    <row r="13" spans="1:62">
      <c r="A13" s="2" t="s">
        <v>608</v>
      </c>
      <c r="B13" s="76" t="s">
        <v>656</v>
      </c>
      <c r="C13" s="63" t="s">
        <v>653</v>
      </c>
      <c r="D13" s="78" t="s">
        <v>645</v>
      </c>
      <c r="E13" t="s">
        <v>554</v>
      </c>
      <c r="F13">
        <v>546</v>
      </c>
      <c r="G13">
        <f t="shared" si="0"/>
        <v>2.73</v>
      </c>
      <c r="H13">
        <v>497</v>
      </c>
      <c r="I13">
        <v>704</v>
      </c>
      <c r="J13">
        <v>191</v>
      </c>
      <c r="K13" s="12">
        <f t="shared" si="1"/>
        <v>0.91025641025641024</v>
      </c>
      <c r="L13" s="12">
        <f t="shared" si="2"/>
        <v>1.4164989939637826</v>
      </c>
      <c r="M13" s="12">
        <f t="shared" si="3"/>
        <v>1.2893772893772895</v>
      </c>
      <c r="N13" s="12">
        <f t="shared" si="4"/>
        <v>0.38430583501006038</v>
      </c>
      <c r="P13" s="2" t="s">
        <v>609</v>
      </c>
      <c r="Q13" s="2" t="s">
        <v>5</v>
      </c>
      <c r="R13" s="64" t="s">
        <v>644</v>
      </c>
      <c r="S13" s="64" t="s">
        <v>645</v>
      </c>
      <c r="T13" t="s">
        <v>592</v>
      </c>
      <c r="U13">
        <v>612</v>
      </c>
      <c r="V13">
        <f t="shared" si="5"/>
        <v>3.06</v>
      </c>
      <c r="W13">
        <v>614</v>
      </c>
      <c r="X13">
        <v>786</v>
      </c>
      <c r="Y13">
        <v>275</v>
      </c>
      <c r="Z13" s="12">
        <f t="shared" si="6"/>
        <v>1.0032679738562091</v>
      </c>
      <c r="AA13" s="12">
        <f t="shared" si="7"/>
        <v>1.280130293159609</v>
      </c>
      <c r="AB13" s="12">
        <f t="shared" si="8"/>
        <v>1.2843137254901962</v>
      </c>
      <c r="AC13" s="12">
        <f t="shared" si="9"/>
        <v>0.44788273615635177</v>
      </c>
      <c r="AG13" s="54" t="s">
        <v>33</v>
      </c>
      <c r="AH13">
        <v>38.9482</v>
      </c>
      <c r="AI13">
        <f>AH13*CompareVolumes!$C$4/CompareVolumes!$C$5/10</f>
        <v>1.9474100000000001</v>
      </c>
      <c r="AJ13">
        <v>50.017499999999998</v>
      </c>
      <c r="AK13">
        <f>AJ13*CompareVolumes!$C$4/CompareVolumes!$C$5/10</f>
        <v>2.5008749999999997</v>
      </c>
      <c r="AL13">
        <v>67.979699999999994</v>
      </c>
      <c r="AM13">
        <f>AL13*CompareVolumes!$C$4/CompareVolumes!$C$5/10</f>
        <v>3.3989849999999997</v>
      </c>
      <c r="AN13" s="55">
        <v>0</v>
      </c>
      <c r="AO13" s="55">
        <v>1</v>
      </c>
      <c r="AQ13" s="76" t="s">
        <v>656</v>
      </c>
      <c r="AR13" s="63" t="s">
        <v>653</v>
      </c>
      <c r="AS13" s="78" t="s">
        <v>645</v>
      </c>
      <c r="AT13" t="s">
        <v>554</v>
      </c>
      <c r="AU13">
        <v>546</v>
      </c>
      <c r="AV13">
        <f t="shared" si="10"/>
        <v>2.73</v>
      </c>
      <c r="AW13">
        <f t="shared" si="11"/>
        <v>2.5008749999999997</v>
      </c>
      <c r="AX13" s="88">
        <f t="shared" si="12"/>
        <v>1.9474100000000001</v>
      </c>
      <c r="AY13">
        <f t="shared" si="13"/>
        <v>3.3989849999999997</v>
      </c>
      <c r="BA13">
        <f t="shared" si="14"/>
        <v>2.73</v>
      </c>
      <c r="BB13">
        <f t="shared" si="15"/>
        <v>2.5008749999999997</v>
      </c>
      <c r="BC13" t="str">
        <f t="shared" si="16"/>
        <v/>
      </c>
      <c r="BD13" t="str">
        <f t="shared" si="17"/>
        <v/>
      </c>
    </row>
    <row r="14" spans="1:62" ht="17" thickBot="1">
      <c r="A14" s="2" t="s">
        <v>608</v>
      </c>
      <c r="B14" s="70" t="s">
        <v>656</v>
      </c>
      <c r="C14" s="79" t="s">
        <v>653</v>
      </c>
      <c r="D14" s="80" t="s">
        <v>649</v>
      </c>
      <c r="E14" t="s">
        <v>555</v>
      </c>
      <c r="F14">
        <v>515</v>
      </c>
      <c r="G14">
        <f t="shared" si="0"/>
        <v>2.5750000000000002</v>
      </c>
      <c r="H14">
        <v>538</v>
      </c>
      <c r="I14">
        <v>721</v>
      </c>
      <c r="J14">
        <v>197</v>
      </c>
      <c r="K14" s="12">
        <f t="shared" si="1"/>
        <v>1.0446601941747573</v>
      </c>
      <c r="L14" s="12">
        <f t="shared" si="2"/>
        <v>1.3401486988847584</v>
      </c>
      <c r="M14" s="12">
        <f t="shared" si="3"/>
        <v>1.4</v>
      </c>
      <c r="N14" s="12">
        <f t="shared" si="4"/>
        <v>0.36617100371747213</v>
      </c>
      <c r="P14" s="2" t="s">
        <v>609</v>
      </c>
      <c r="Q14" s="2" t="s">
        <v>5</v>
      </c>
      <c r="R14" s="64" t="s">
        <v>644</v>
      </c>
      <c r="S14" s="64" t="s">
        <v>649</v>
      </c>
      <c r="T14" t="s">
        <v>593</v>
      </c>
      <c r="U14">
        <v>621</v>
      </c>
      <c r="V14">
        <f t="shared" si="5"/>
        <v>3.105</v>
      </c>
      <c r="W14">
        <v>598</v>
      </c>
      <c r="X14">
        <v>794</v>
      </c>
      <c r="Y14">
        <v>254</v>
      </c>
      <c r="Z14" s="12">
        <f t="shared" si="6"/>
        <v>0.96296296296296291</v>
      </c>
      <c r="AA14" s="12">
        <f t="shared" si="7"/>
        <v>1.3277591973244147</v>
      </c>
      <c r="AB14" s="12">
        <f t="shared" si="8"/>
        <v>1.2785829307568437</v>
      </c>
      <c r="AC14" s="12">
        <f t="shared" si="9"/>
        <v>0.42474916387959866</v>
      </c>
      <c r="AG14" s="54" t="s">
        <v>34</v>
      </c>
      <c r="AH14">
        <v>39.965699999999998</v>
      </c>
      <c r="AI14">
        <f>AH14*CompareVolumes!$C$4/CompareVolumes!$C$5/10</f>
        <v>1.9982849999999999</v>
      </c>
      <c r="AJ14">
        <v>48.225099999999998</v>
      </c>
      <c r="AK14">
        <f>AJ14*CompareVolumes!$C$4/CompareVolumes!$C$5/10</f>
        <v>2.4112549999999997</v>
      </c>
      <c r="AL14">
        <v>69.865600000000001</v>
      </c>
      <c r="AM14">
        <f>AL14*CompareVolumes!$C$4/CompareVolumes!$C$5/10</f>
        <v>3.4932799999999999</v>
      </c>
      <c r="AN14" s="55">
        <v>0</v>
      </c>
      <c r="AO14" s="55">
        <v>1</v>
      </c>
      <c r="AQ14" s="70" t="s">
        <v>656</v>
      </c>
      <c r="AR14" s="79" t="s">
        <v>653</v>
      </c>
      <c r="AS14" s="80" t="s">
        <v>649</v>
      </c>
      <c r="AT14" t="s">
        <v>555</v>
      </c>
      <c r="AU14">
        <v>515</v>
      </c>
      <c r="AV14">
        <f t="shared" si="10"/>
        <v>2.5750000000000002</v>
      </c>
      <c r="AW14">
        <f t="shared" si="11"/>
        <v>2.4112549999999997</v>
      </c>
      <c r="AX14" s="88">
        <f t="shared" si="12"/>
        <v>1.9982849999999999</v>
      </c>
      <c r="AY14">
        <f t="shared" si="13"/>
        <v>3.4932799999999999</v>
      </c>
      <c r="BA14">
        <f t="shared" si="14"/>
        <v>2.5750000000000002</v>
      </c>
      <c r="BB14">
        <f t="shared" si="15"/>
        <v>2.4112549999999997</v>
      </c>
      <c r="BC14" t="str">
        <f t="shared" si="16"/>
        <v/>
      </c>
      <c r="BD14" t="str">
        <f t="shared" si="17"/>
        <v/>
      </c>
    </row>
    <row r="15" spans="1:62">
      <c r="A15" s="2" t="s">
        <v>607</v>
      </c>
      <c r="B15" s="66" t="s">
        <v>657</v>
      </c>
      <c r="C15" s="74" t="s">
        <v>644</v>
      </c>
      <c r="D15" s="75" t="s">
        <v>645</v>
      </c>
      <c r="E15" t="s">
        <v>658</v>
      </c>
      <c r="F15" s="81">
        <v>607</v>
      </c>
      <c r="G15">
        <f t="shared" si="0"/>
        <v>3.0350000000000001</v>
      </c>
      <c r="H15" s="81">
        <v>636</v>
      </c>
      <c r="I15" s="81">
        <v>783</v>
      </c>
      <c r="J15" s="81">
        <v>290</v>
      </c>
      <c r="K15" s="12">
        <f t="shared" si="1"/>
        <v>1.0477759472817134</v>
      </c>
      <c r="L15" s="12">
        <f t="shared" si="2"/>
        <v>1.2311320754716981</v>
      </c>
      <c r="M15" s="12">
        <f t="shared" si="3"/>
        <v>1.2899505766062602</v>
      </c>
      <c r="N15" s="12">
        <f t="shared" si="4"/>
        <v>0.45597484276729561</v>
      </c>
      <c r="P15" s="2" t="s">
        <v>609</v>
      </c>
      <c r="Q15" s="2" t="s">
        <v>5</v>
      </c>
      <c r="R15" s="64" t="s">
        <v>653</v>
      </c>
      <c r="S15" s="64" t="s">
        <v>645</v>
      </c>
      <c r="T15" t="s">
        <v>594</v>
      </c>
      <c r="U15">
        <v>613</v>
      </c>
      <c r="V15">
        <f t="shared" si="5"/>
        <v>3.0649999999999999</v>
      </c>
      <c r="W15">
        <v>607</v>
      </c>
      <c r="X15">
        <v>800</v>
      </c>
      <c r="Y15">
        <v>272</v>
      </c>
      <c r="Z15" s="12">
        <f t="shared" si="6"/>
        <v>0.9902120717781403</v>
      </c>
      <c r="AA15" s="12">
        <f t="shared" si="7"/>
        <v>1.3179571663920921</v>
      </c>
      <c r="AB15" s="12">
        <f t="shared" si="8"/>
        <v>1.3050570962479608</v>
      </c>
      <c r="AC15" s="12">
        <f t="shared" si="9"/>
        <v>0.44810543657331137</v>
      </c>
      <c r="AG15" s="16" t="s">
        <v>35</v>
      </c>
      <c r="AH15">
        <v>46.572000000000003</v>
      </c>
      <c r="AI15">
        <f>AH15*CompareVolumes!$C$4/CompareVolumes!$C$5/10</f>
        <v>2.3286000000000002</v>
      </c>
      <c r="AJ15">
        <v>56.440199999999997</v>
      </c>
      <c r="AK15">
        <f>AJ15*CompareVolumes!$C$4/CompareVolumes!$C$5/10</f>
        <v>2.8220099999999997</v>
      </c>
      <c r="AL15">
        <v>72.038499999999999</v>
      </c>
      <c r="AM15">
        <f>AL15*CompareVolumes!$C$4/CompareVolumes!$C$5/10</f>
        <v>3.601925</v>
      </c>
      <c r="AN15" s="17">
        <v>1</v>
      </c>
      <c r="AO15" s="17">
        <v>0</v>
      </c>
      <c r="AQ15" s="14" t="s">
        <v>12</v>
      </c>
      <c r="AR15" s="64" t="s">
        <v>644</v>
      </c>
      <c r="AS15" s="64" t="s">
        <v>645</v>
      </c>
      <c r="AT15" t="s">
        <v>556</v>
      </c>
      <c r="AU15">
        <v>599</v>
      </c>
      <c r="AV15">
        <f t="shared" si="10"/>
        <v>2.9950000000000001</v>
      </c>
      <c r="AW15">
        <f t="shared" si="11"/>
        <v>2.8220099999999997</v>
      </c>
      <c r="AX15" s="88">
        <f t="shared" si="12"/>
        <v>2.3286000000000002</v>
      </c>
      <c r="AY15">
        <f t="shared" si="13"/>
        <v>3.601925</v>
      </c>
      <c r="BA15" t="str">
        <f t="shared" si="14"/>
        <v/>
      </c>
      <c r="BB15" t="str">
        <f t="shared" si="15"/>
        <v/>
      </c>
      <c r="BC15">
        <f t="shared" si="16"/>
        <v>2.9950000000000001</v>
      </c>
      <c r="BD15">
        <f t="shared" si="17"/>
        <v>2.8220099999999997</v>
      </c>
    </row>
    <row r="16" spans="1:62" ht="17" thickBot="1">
      <c r="A16" s="2" t="s">
        <v>607</v>
      </c>
      <c r="B16" s="70" t="s">
        <v>657</v>
      </c>
      <c r="C16" s="82" t="s">
        <v>644</v>
      </c>
      <c r="D16" s="83" t="s">
        <v>649</v>
      </c>
      <c r="E16" t="s">
        <v>659</v>
      </c>
      <c r="F16" s="81">
        <v>642</v>
      </c>
      <c r="G16">
        <f t="shared" si="0"/>
        <v>3.21</v>
      </c>
      <c r="H16" s="81">
        <v>606</v>
      </c>
      <c r="I16" s="81">
        <v>785</v>
      </c>
      <c r="J16" s="81">
        <v>264</v>
      </c>
      <c r="K16" s="12">
        <f t="shared" si="1"/>
        <v>0.94392523364485981</v>
      </c>
      <c r="L16" s="12">
        <f t="shared" si="2"/>
        <v>1.2953795379537953</v>
      </c>
      <c r="M16" s="12">
        <f t="shared" si="3"/>
        <v>1.2227414330218069</v>
      </c>
      <c r="N16" s="12">
        <f t="shared" si="4"/>
        <v>0.43564356435643564</v>
      </c>
      <c r="P16" s="2" t="s">
        <v>609</v>
      </c>
      <c r="Q16" s="2" t="s">
        <v>5</v>
      </c>
      <c r="R16" s="64" t="s">
        <v>653</v>
      </c>
      <c r="S16" s="64" t="s">
        <v>649</v>
      </c>
      <c r="T16" t="s">
        <v>595</v>
      </c>
      <c r="U16">
        <v>637</v>
      </c>
      <c r="V16">
        <f t="shared" si="5"/>
        <v>3.1850000000000001</v>
      </c>
      <c r="W16">
        <v>594</v>
      </c>
      <c r="X16">
        <v>768</v>
      </c>
      <c r="Y16">
        <v>269</v>
      </c>
      <c r="Z16" s="12">
        <f t="shared" si="6"/>
        <v>0.93249607535321821</v>
      </c>
      <c r="AA16" s="12">
        <f t="shared" si="7"/>
        <v>1.292929292929293</v>
      </c>
      <c r="AB16" s="12">
        <f t="shared" si="8"/>
        <v>1.205651491365777</v>
      </c>
      <c r="AC16" s="12">
        <f t="shared" si="9"/>
        <v>0.45286195286195285</v>
      </c>
      <c r="AG16" s="16" t="s">
        <v>36</v>
      </c>
      <c r="AH16">
        <v>45.945399999999999</v>
      </c>
      <c r="AI16">
        <f>AH16*CompareVolumes!$C$4/CompareVolumes!$C$5/10</f>
        <v>2.2972700000000001</v>
      </c>
      <c r="AJ16">
        <v>58.192100000000003</v>
      </c>
      <c r="AK16">
        <f>AJ16*CompareVolumes!$C$4/CompareVolumes!$C$5/10</f>
        <v>2.909605</v>
      </c>
      <c r="AL16">
        <v>71.067099999999996</v>
      </c>
      <c r="AM16">
        <f>AL16*CompareVolumes!$C$4/CompareVolumes!$C$5/10</f>
        <v>3.5533549999999998</v>
      </c>
      <c r="AN16" s="17">
        <v>1</v>
      </c>
      <c r="AO16" s="17">
        <v>0</v>
      </c>
      <c r="AQ16" s="14" t="s">
        <v>660</v>
      </c>
      <c r="AR16" s="64" t="s">
        <v>644</v>
      </c>
      <c r="AS16" s="64" t="s">
        <v>649</v>
      </c>
      <c r="AT16" t="s">
        <v>557</v>
      </c>
      <c r="AU16">
        <v>630</v>
      </c>
      <c r="AV16">
        <f t="shared" si="10"/>
        <v>3.15</v>
      </c>
      <c r="AW16">
        <f t="shared" si="11"/>
        <v>2.909605</v>
      </c>
      <c r="AX16" s="88">
        <f t="shared" si="12"/>
        <v>2.2972700000000001</v>
      </c>
      <c r="AY16">
        <f t="shared" si="13"/>
        <v>3.5533549999999998</v>
      </c>
      <c r="BA16" t="str">
        <f t="shared" si="14"/>
        <v/>
      </c>
      <c r="BB16" t="str">
        <f t="shared" si="15"/>
        <v/>
      </c>
      <c r="BC16">
        <f t="shared" si="16"/>
        <v>3.15</v>
      </c>
      <c r="BD16">
        <f t="shared" si="17"/>
        <v>2.909605</v>
      </c>
    </row>
    <row r="17" spans="1:56">
      <c r="A17" s="2" t="s">
        <v>608</v>
      </c>
      <c r="B17" s="2" t="s">
        <v>657</v>
      </c>
      <c r="C17" s="63" t="s">
        <v>653</v>
      </c>
      <c r="D17" s="63" t="s">
        <v>645</v>
      </c>
      <c r="E17" t="s">
        <v>598</v>
      </c>
      <c r="F17" s="81">
        <v>615</v>
      </c>
      <c r="G17">
        <f t="shared" si="0"/>
        <v>3.0750000000000002</v>
      </c>
      <c r="H17" s="81">
        <v>676</v>
      </c>
      <c r="I17" s="81">
        <v>850</v>
      </c>
      <c r="J17" s="81">
        <v>276</v>
      </c>
      <c r="K17" s="12">
        <f t="shared" si="1"/>
        <v>1.0991869918699186</v>
      </c>
      <c r="L17" s="12">
        <f t="shared" si="2"/>
        <v>1.2573964497041421</v>
      </c>
      <c r="M17" s="12">
        <f t="shared" si="3"/>
        <v>1.3821138211382114</v>
      </c>
      <c r="N17" s="12">
        <f t="shared" si="4"/>
        <v>0.40828402366863903</v>
      </c>
      <c r="P17" s="2" t="s">
        <v>609</v>
      </c>
      <c r="Q17" s="14" t="s">
        <v>12</v>
      </c>
      <c r="R17" s="64" t="s">
        <v>644</v>
      </c>
      <c r="S17" s="64" t="s">
        <v>645</v>
      </c>
      <c r="T17" t="s">
        <v>556</v>
      </c>
      <c r="U17">
        <v>599</v>
      </c>
      <c r="V17">
        <f t="shared" si="5"/>
        <v>2.9950000000000001</v>
      </c>
      <c r="W17">
        <v>624</v>
      </c>
      <c r="X17">
        <v>763</v>
      </c>
      <c r="Y17">
        <v>241</v>
      </c>
      <c r="Z17" s="12">
        <f t="shared" si="6"/>
        <v>1.0417362270450752</v>
      </c>
      <c r="AA17" s="12">
        <f t="shared" si="7"/>
        <v>1.2227564102564104</v>
      </c>
      <c r="AB17" s="12">
        <f t="shared" si="8"/>
        <v>1.2737896494156928</v>
      </c>
      <c r="AC17" s="12">
        <f t="shared" si="9"/>
        <v>0.38621794871794873</v>
      </c>
      <c r="AG17" s="16" t="s">
        <v>37</v>
      </c>
      <c r="AH17">
        <v>45.939599999999999</v>
      </c>
      <c r="AI17">
        <f>AH17*CompareVolumes!$C$4/CompareVolumes!$C$5/10</f>
        <v>2.29698</v>
      </c>
      <c r="AJ17">
        <v>55.029699999999998</v>
      </c>
      <c r="AK17">
        <f>AJ17*CompareVolumes!$C$4/CompareVolumes!$C$5/10</f>
        <v>2.7514849999999997</v>
      </c>
      <c r="AL17">
        <v>68.674099999999996</v>
      </c>
      <c r="AM17">
        <f>AL17*CompareVolumes!$C$4/CompareVolumes!$C$5/10</f>
        <v>3.4337049999999998</v>
      </c>
      <c r="AN17" s="17">
        <v>1</v>
      </c>
      <c r="AO17" s="17">
        <v>0</v>
      </c>
      <c r="AQ17" s="14" t="s">
        <v>662</v>
      </c>
      <c r="AR17" s="64" t="s">
        <v>653</v>
      </c>
      <c r="AS17" s="64" t="s">
        <v>645</v>
      </c>
      <c r="AT17" t="s">
        <v>558</v>
      </c>
      <c r="AU17">
        <v>592</v>
      </c>
      <c r="AV17">
        <f t="shared" si="10"/>
        <v>2.96</v>
      </c>
      <c r="AW17">
        <f t="shared" si="11"/>
        <v>2.7514849999999997</v>
      </c>
      <c r="AX17" s="88">
        <f t="shared" si="12"/>
        <v>2.29698</v>
      </c>
      <c r="AY17">
        <f t="shared" si="13"/>
        <v>3.4337049999999998</v>
      </c>
      <c r="BA17" t="str">
        <f t="shared" si="14"/>
        <v/>
      </c>
      <c r="BB17" t="str">
        <f t="shared" si="15"/>
        <v/>
      </c>
      <c r="BC17">
        <f t="shared" si="16"/>
        <v>2.96</v>
      </c>
      <c r="BD17">
        <f t="shared" si="17"/>
        <v>2.7514849999999997</v>
      </c>
    </row>
    <row r="18" spans="1:56" ht="17" thickBot="1">
      <c r="A18" s="2" t="s">
        <v>608</v>
      </c>
      <c r="B18" s="2" t="s">
        <v>657</v>
      </c>
      <c r="C18" s="63" t="s">
        <v>653</v>
      </c>
      <c r="D18" s="63" t="s">
        <v>649</v>
      </c>
      <c r="E18" t="s">
        <v>599</v>
      </c>
      <c r="F18" s="81">
        <v>579</v>
      </c>
      <c r="G18">
        <f t="shared" si="0"/>
        <v>2.895</v>
      </c>
      <c r="H18" s="81">
        <v>600</v>
      </c>
      <c r="I18" s="81">
        <v>775</v>
      </c>
      <c r="J18" s="81">
        <v>252</v>
      </c>
      <c r="K18" s="12">
        <f t="shared" si="1"/>
        <v>1.0362694300518134</v>
      </c>
      <c r="L18" s="12">
        <f t="shared" si="2"/>
        <v>1.2916666666666667</v>
      </c>
      <c r="M18" s="12">
        <f t="shared" si="3"/>
        <v>1.3385146804835923</v>
      </c>
      <c r="N18" s="12">
        <f t="shared" si="4"/>
        <v>0.42</v>
      </c>
      <c r="P18" s="2" t="s">
        <v>609</v>
      </c>
      <c r="Q18" s="14" t="s">
        <v>660</v>
      </c>
      <c r="R18" s="64" t="s">
        <v>644</v>
      </c>
      <c r="S18" s="64" t="s">
        <v>649</v>
      </c>
      <c r="T18" t="s">
        <v>557</v>
      </c>
      <c r="U18">
        <v>630</v>
      </c>
      <c r="V18">
        <f t="shared" si="5"/>
        <v>3.15</v>
      </c>
      <c r="W18">
        <v>620</v>
      </c>
      <c r="X18">
        <v>791</v>
      </c>
      <c r="Y18">
        <v>224</v>
      </c>
      <c r="Z18" s="12">
        <f t="shared" si="6"/>
        <v>0.98412698412698407</v>
      </c>
      <c r="AA18" s="12">
        <f t="shared" si="7"/>
        <v>1.2758064516129033</v>
      </c>
      <c r="AB18" s="12">
        <f t="shared" si="8"/>
        <v>1.2555555555555555</v>
      </c>
      <c r="AC18" s="12">
        <f t="shared" si="9"/>
        <v>0.36129032258064514</v>
      </c>
      <c r="AG18" s="16" t="s">
        <v>38</v>
      </c>
      <c r="AH18">
        <v>46.9602</v>
      </c>
      <c r="AI18">
        <f>AH18*CompareVolumes!$C$4/CompareVolumes!$C$5/10</f>
        <v>2.3480099999999999</v>
      </c>
      <c r="AJ18">
        <v>56.705300000000001</v>
      </c>
      <c r="AK18">
        <f>AJ18*CompareVolumes!$C$4/CompareVolumes!$C$5/10</f>
        <v>2.8352650000000001</v>
      </c>
      <c r="AL18">
        <v>68.565799999999996</v>
      </c>
      <c r="AM18">
        <f>AL18*CompareVolumes!$C$4/CompareVolumes!$C$5/10</f>
        <v>3.4282899999999996</v>
      </c>
      <c r="AN18" s="17">
        <v>1</v>
      </c>
      <c r="AO18" s="17">
        <v>0</v>
      </c>
      <c r="AQ18" s="14" t="s">
        <v>665</v>
      </c>
      <c r="AR18" s="64" t="s">
        <v>653</v>
      </c>
      <c r="AS18" s="64" t="s">
        <v>649</v>
      </c>
      <c r="AT18" t="s">
        <v>559</v>
      </c>
      <c r="AU18">
        <v>624</v>
      </c>
      <c r="AV18">
        <f t="shared" si="10"/>
        <v>3.12</v>
      </c>
      <c r="AW18">
        <f t="shared" si="11"/>
        <v>2.8352650000000001</v>
      </c>
      <c r="AX18" s="88">
        <f t="shared" si="12"/>
        <v>2.3480099999999999</v>
      </c>
      <c r="AY18">
        <f t="shared" si="13"/>
        <v>3.4282899999999996</v>
      </c>
      <c r="BA18" t="str">
        <f t="shared" si="14"/>
        <v/>
      </c>
      <c r="BB18" t="str">
        <f t="shared" si="15"/>
        <v/>
      </c>
      <c r="BC18">
        <f t="shared" si="16"/>
        <v>3.12</v>
      </c>
      <c r="BD18">
        <f t="shared" si="17"/>
        <v>2.8352650000000001</v>
      </c>
    </row>
    <row r="19" spans="1:56">
      <c r="A19" s="2" t="s">
        <v>607</v>
      </c>
      <c r="B19" s="14" t="s">
        <v>14</v>
      </c>
      <c r="C19" s="65" t="s">
        <v>644</v>
      </c>
      <c r="D19" s="65" t="s">
        <v>645</v>
      </c>
      <c r="E19" t="s">
        <v>661</v>
      </c>
      <c r="F19">
        <v>576</v>
      </c>
      <c r="G19">
        <f t="shared" si="0"/>
        <v>2.88</v>
      </c>
      <c r="H19">
        <v>563</v>
      </c>
      <c r="I19">
        <v>726</v>
      </c>
      <c r="J19">
        <v>253</v>
      </c>
      <c r="K19" s="12">
        <f t="shared" si="1"/>
        <v>0.97743055555555558</v>
      </c>
      <c r="L19" s="12">
        <f t="shared" si="2"/>
        <v>1.2895204262877442</v>
      </c>
      <c r="M19" s="12">
        <f t="shared" si="3"/>
        <v>1.2604166666666667</v>
      </c>
      <c r="N19" s="12">
        <f t="shared" si="4"/>
        <v>0.44937833037300179</v>
      </c>
      <c r="P19" s="2" t="s">
        <v>609</v>
      </c>
      <c r="Q19" s="14" t="s">
        <v>662</v>
      </c>
      <c r="R19" s="64" t="s">
        <v>653</v>
      </c>
      <c r="S19" s="64" t="s">
        <v>645</v>
      </c>
      <c r="T19" t="s">
        <v>558</v>
      </c>
      <c r="U19">
        <v>592</v>
      </c>
      <c r="V19">
        <f t="shared" si="5"/>
        <v>2.96</v>
      </c>
      <c r="W19">
        <v>604</v>
      </c>
      <c r="X19">
        <v>710</v>
      </c>
      <c r="Y19">
        <v>233</v>
      </c>
      <c r="Z19" s="12">
        <f t="shared" si="6"/>
        <v>1.0202702702702702</v>
      </c>
      <c r="AA19" s="12">
        <f t="shared" si="7"/>
        <v>1.1754966887417218</v>
      </c>
      <c r="AB19" s="12">
        <f t="shared" si="8"/>
        <v>1.1993243243243243</v>
      </c>
      <c r="AC19" s="12">
        <f t="shared" si="9"/>
        <v>0.38576158940397354</v>
      </c>
      <c r="AG19" s="54" t="s">
        <v>39</v>
      </c>
      <c r="AH19">
        <v>46.051699999999997</v>
      </c>
      <c r="AI19">
        <f>AH19*CompareVolumes!$C$4/CompareVolumes!$C$5/10</f>
        <v>2.3025849999999997</v>
      </c>
      <c r="AJ19">
        <v>59.267699999999998</v>
      </c>
      <c r="AK19">
        <f>AJ19*CompareVolumes!$C$4/CompareVolumes!$C$5/10</f>
        <v>2.9633849999999997</v>
      </c>
      <c r="AL19">
        <v>77.618799999999993</v>
      </c>
      <c r="AM19">
        <f>AL19*CompareVolumes!$C$4/CompareVolumes!$C$5/10</f>
        <v>3.8809399999999998</v>
      </c>
      <c r="AN19" s="55">
        <v>1</v>
      </c>
      <c r="AO19" s="55">
        <v>0</v>
      </c>
      <c r="AQ19" s="67" t="s">
        <v>651</v>
      </c>
      <c r="AR19" s="68" t="s">
        <v>644</v>
      </c>
      <c r="AS19" s="69" t="s">
        <v>645</v>
      </c>
      <c r="AT19" t="s">
        <v>560</v>
      </c>
      <c r="AU19">
        <v>664</v>
      </c>
      <c r="AV19">
        <f t="shared" si="10"/>
        <v>3.32</v>
      </c>
      <c r="AW19">
        <f t="shared" si="11"/>
        <v>2.9633849999999997</v>
      </c>
      <c r="AX19" s="88">
        <f t="shared" si="12"/>
        <v>2.3025849999999997</v>
      </c>
      <c r="AY19">
        <f t="shared" si="13"/>
        <v>3.8809399999999998</v>
      </c>
      <c r="BA19" t="str">
        <f t="shared" si="14"/>
        <v/>
      </c>
      <c r="BB19" t="str">
        <f t="shared" si="15"/>
        <v/>
      </c>
      <c r="BC19">
        <f t="shared" si="16"/>
        <v>3.32</v>
      </c>
      <c r="BD19">
        <f t="shared" si="17"/>
        <v>2.9633849999999997</v>
      </c>
    </row>
    <row r="20" spans="1:56" ht="17" thickBot="1">
      <c r="A20" s="2" t="s">
        <v>607</v>
      </c>
      <c r="B20" s="14" t="s">
        <v>663</v>
      </c>
      <c r="C20" s="65" t="s">
        <v>644</v>
      </c>
      <c r="D20" s="65" t="s">
        <v>649</v>
      </c>
      <c r="E20" t="s">
        <v>664</v>
      </c>
      <c r="F20">
        <v>591</v>
      </c>
      <c r="G20">
        <f t="shared" si="0"/>
        <v>2.9550000000000001</v>
      </c>
      <c r="H20">
        <v>531</v>
      </c>
      <c r="I20">
        <v>716</v>
      </c>
      <c r="J20">
        <v>254</v>
      </c>
      <c r="K20" s="12">
        <f t="shared" si="1"/>
        <v>0.89847715736040612</v>
      </c>
      <c r="L20" s="12">
        <f t="shared" si="2"/>
        <v>1.3483992467043315</v>
      </c>
      <c r="M20" s="12">
        <f t="shared" si="3"/>
        <v>1.2115059221658206</v>
      </c>
      <c r="N20" s="12">
        <f t="shared" si="4"/>
        <v>0.4783427495291902</v>
      </c>
      <c r="P20" s="2" t="s">
        <v>609</v>
      </c>
      <c r="Q20" s="14" t="s">
        <v>665</v>
      </c>
      <c r="R20" s="64" t="s">
        <v>653</v>
      </c>
      <c r="S20" s="64" t="s">
        <v>649</v>
      </c>
      <c r="T20" t="s">
        <v>559</v>
      </c>
      <c r="U20">
        <v>624</v>
      </c>
      <c r="V20">
        <f t="shared" si="5"/>
        <v>3.12</v>
      </c>
      <c r="W20">
        <v>581</v>
      </c>
      <c r="X20">
        <v>708</v>
      </c>
      <c r="Y20">
        <v>226</v>
      </c>
      <c r="Z20" s="12">
        <f t="shared" si="6"/>
        <v>0.93108974358974361</v>
      </c>
      <c r="AA20" s="12">
        <f t="shared" si="7"/>
        <v>1.2185886402753872</v>
      </c>
      <c r="AB20" s="12">
        <f t="shared" si="8"/>
        <v>1.1346153846153846</v>
      </c>
      <c r="AC20" s="12">
        <f t="shared" si="9"/>
        <v>0.3889845094664372</v>
      </c>
      <c r="AG20" s="54" t="s">
        <v>40</v>
      </c>
      <c r="AH20">
        <v>46.024099999999997</v>
      </c>
      <c r="AI20">
        <f>AH20*CompareVolumes!$C$4/CompareVolumes!$C$5/10</f>
        <v>2.3012049999999999</v>
      </c>
      <c r="AJ20">
        <v>55.669699999999999</v>
      </c>
      <c r="AK20">
        <f>AJ20*CompareVolumes!$C$4/CompareVolumes!$C$5/10</f>
        <v>2.7834849999999998</v>
      </c>
      <c r="AL20">
        <v>77.92</v>
      </c>
      <c r="AM20">
        <f>AL20*CompareVolumes!$C$4/CompareVolumes!$C$5/10</f>
        <v>3.8959999999999999</v>
      </c>
      <c r="AN20" s="55">
        <v>1</v>
      </c>
      <c r="AO20" s="55">
        <v>0</v>
      </c>
      <c r="AQ20" s="71" t="s">
        <v>651</v>
      </c>
      <c r="AR20" s="72" t="s">
        <v>644</v>
      </c>
      <c r="AS20" s="73" t="s">
        <v>649</v>
      </c>
      <c r="AT20" t="s">
        <v>561</v>
      </c>
      <c r="AU20">
        <v>606</v>
      </c>
      <c r="AV20">
        <f t="shared" si="10"/>
        <v>3.03</v>
      </c>
      <c r="AW20">
        <f>AK20</f>
        <v>2.7834849999999998</v>
      </c>
      <c r="AX20" s="88">
        <f t="shared" si="12"/>
        <v>2.3012049999999999</v>
      </c>
      <c r="AY20">
        <f t="shared" si="13"/>
        <v>3.8959999999999999</v>
      </c>
      <c r="BA20" t="str">
        <f t="shared" si="14"/>
        <v/>
      </c>
      <c r="BB20" t="str">
        <f t="shared" si="15"/>
        <v/>
      </c>
      <c r="BC20">
        <f t="shared" si="16"/>
        <v>3.03</v>
      </c>
      <c r="BD20">
        <f t="shared" si="17"/>
        <v>2.7834849999999998</v>
      </c>
    </row>
    <row r="21" spans="1:56">
      <c r="A21" s="2" t="s">
        <v>608</v>
      </c>
      <c r="B21" s="14" t="s">
        <v>666</v>
      </c>
      <c r="C21" s="63" t="s">
        <v>653</v>
      </c>
      <c r="D21" s="63" t="s">
        <v>645</v>
      </c>
      <c r="E21" t="s">
        <v>667</v>
      </c>
      <c r="F21">
        <v>587</v>
      </c>
      <c r="G21">
        <f t="shared" si="0"/>
        <v>2.9350000000000001</v>
      </c>
      <c r="H21">
        <v>569</v>
      </c>
      <c r="I21">
        <v>705</v>
      </c>
      <c r="J21">
        <v>268</v>
      </c>
      <c r="K21" s="12">
        <f t="shared" si="1"/>
        <v>0.96933560477001701</v>
      </c>
      <c r="L21" s="12">
        <f t="shared" si="2"/>
        <v>1.2390158172231986</v>
      </c>
      <c r="M21" s="12">
        <f t="shared" si="3"/>
        <v>1.201022146507666</v>
      </c>
      <c r="N21" s="12">
        <f t="shared" si="4"/>
        <v>0.47100175746924428</v>
      </c>
      <c r="P21" s="2" t="s">
        <v>609</v>
      </c>
      <c r="Q21" t="s">
        <v>19</v>
      </c>
      <c r="R21" s="64" t="s">
        <v>644</v>
      </c>
      <c r="S21" s="64" t="s">
        <v>645</v>
      </c>
      <c r="T21" t="s">
        <v>572</v>
      </c>
      <c r="U21">
        <v>605</v>
      </c>
      <c r="V21">
        <f t="shared" si="5"/>
        <v>3.0249999999999999</v>
      </c>
      <c r="W21">
        <v>568</v>
      </c>
      <c r="X21">
        <v>727</v>
      </c>
      <c r="Y21">
        <v>236</v>
      </c>
      <c r="Z21" s="12">
        <f t="shared" si="6"/>
        <v>0.93884297520661153</v>
      </c>
      <c r="AA21" s="12">
        <f t="shared" si="7"/>
        <v>1.2799295774647887</v>
      </c>
      <c r="AB21" s="12">
        <f t="shared" si="8"/>
        <v>1.2016528925619834</v>
      </c>
      <c r="AC21" s="12">
        <f t="shared" si="9"/>
        <v>0.41549295774647887</v>
      </c>
      <c r="AG21" s="54" t="s">
        <v>41</v>
      </c>
      <c r="AH21">
        <v>46.4099</v>
      </c>
      <c r="AI21">
        <f>AH21*CompareVolumes!$C$4/CompareVolumes!$C$5/10</f>
        <v>2.3204950000000002</v>
      </c>
      <c r="AJ21">
        <v>56.2637</v>
      </c>
      <c r="AK21">
        <f>AJ21*CompareVolumes!$C$4/CompareVolumes!$C$5/10</f>
        <v>2.8131849999999998</v>
      </c>
      <c r="AL21">
        <v>77.367099999999994</v>
      </c>
      <c r="AM21">
        <f>AL21*CompareVolumes!$C$4/CompareVolumes!$C$5/10</f>
        <v>3.8683549999999998</v>
      </c>
      <c r="AN21" s="55">
        <v>1</v>
      </c>
      <c r="AO21" s="55">
        <v>0</v>
      </c>
      <c r="AQ21" s="2" t="s">
        <v>651</v>
      </c>
      <c r="AR21" s="64" t="s">
        <v>653</v>
      </c>
      <c r="AS21" s="64" t="s">
        <v>645</v>
      </c>
      <c r="AT21" t="s">
        <v>562</v>
      </c>
      <c r="AU21">
        <v>625</v>
      </c>
      <c r="AV21">
        <f t="shared" si="10"/>
        <v>3.125</v>
      </c>
      <c r="AW21">
        <f t="shared" si="11"/>
        <v>2.8131849999999998</v>
      </c>
      <c r="AX21" s="88">
        <f t="shared" si="12"/>
        <v>2.3204950000000002</v>
      </c>
      <c r="AY21">
        <f t="shared" si="13"/>
        <v>3.8683549999999998</v>
      </c>
      <c r="BA21" t="str">
        <f t="shared" si="14"/>
        <v/>
      </c>
      <c r="BB21" t="str">
        <f t="shared" si="15"/>
        <v/>
      </c>
      <c r="BC21">
        <f t="shared" si="16"/>
        <v>3.125</v>
      </c>
      <c r="BD21">
        <f t="shared" si="17"/>
        <v>2.8131849999999998</v>
      </c>
    </row>
    <row r="22" spans="1:56">
      <c r="A22" s="2" t="s">
        <v>608</v>
      </c>
      <c r="B22" s="14" t="s">
        <v>668</v>
      </c>
      <c r="C22" s="63" t="s">
        <v>653</v>
      </c>
      <c r="D22" s="63" t="s">
        <v>649</v>
      </c>
      <c r="E22" t="s">
        <v>669</v>
      </c>
      <c r="F22">
        <v>598</v>
      </c>
      <c r="G22">
        <f t="shared" si="0"/>
        <v>2.99</v>
      </c>
      <c r="H22">
        <v>535</v>
      </c>
      <c r="I22">
        <v>680</v>
      </c>
      <c r="J22">
        <v>259</v>
      </c>
      <c r="K22" s="12">
        <f t="shared" si="1"/>
        <v>0.89464882943143809</v>
      </c>
      <c r="L22" s="12">
        <f t="shared" si="2"/>
        <v>1.2710280373831775</v>
      </c>
      <c r="M22" s="12">
        <f t="shared" si="3"/>
        <v>1.1371237458193979</v>
      </c>
      <c r="N22" s="12">
        <f t="shared" si="4"/>
        <v>0.48411214953271026</v>
      </c>
      <c r="P22" s="2" t="s">
        <v>609</v>
      </c>
      <c r="Q22" t="s">
        <v>670</v>
      </c>
      <c r="R22" s="64" t="s">
        <v>644</v>
      </c>
      <c r="S22" s="64" t="s">
        <v>649</v>
      </c>
      <c r="T22" t="s">
        <v>573</v>
      </c>
      <c r="U22">
        <v>636</v>
      </c>
      <c r="V22">
        <f t="shared" si="5"/>
        <v>3.18</v>
      </c>
      <c r="W22">
        <v>579</v>
      </c>
      <c r="X22">
        <v>686</v>
      </c>
      <c r="Y22">
        <v>246</v>
      </c>
      <c r="Z22" s="12">
        <f t="shared" si="6"/>
        <v>0.910377358490566</v>
      </c>
      <c r="AA22" s="12">
        <f t="shared" si="7"/>
        <v>1.1848013816925733</v>
      </c>
      <c r="AB22" s="12">
        <f t="shared" si="8"/>
        <v>1.078616352201258</v>
      </c>
      <c r="AC22" s="12">
        <f t="shared" si="9"/>
        <v>0.42487046632124353</v>
      </c>
      <c r="AG22" s="54" t="s">
        <v>42</v>
      </c>
      <c r="AH22">
        <v>46.988799999999998</v>
      </c>
      <c r="AI22">
        <f>AH22*CompareVolumes!$C$4/CompareVolumes!$C$5/10</f>
        <v>2.3494399999999995</v>
      </c>
      <c r="AJ22">
        <v>58.105800000000002</v>
      </c>
      <c r="AK22">
        <f>AJ22*CompareVolumes!$C$4/CompareVolumes!$C$5/10</f>
        <v>2.9052899999999999</v>
      </c>
      <c r="AL22">
        <v>75.814800000000005</v>
      </c>
      <c r="AM22">
        <f>AL22*CompareVolumes!$C$4/CompareVolumes!$C$5/10</f>
        <v>3.7907400000000004</v>
      </c>
      <c r="AN22" s="55">
        <v>1</v>
      </c>
      <c r="AO22" s="55">
        <v>0</v>
      </c>
      <c r="AQ22" s="2" t="s">
        <v>651</v>
      </c>
      <c r="AR22" s="64" t="s">
        <v>653</v>
      </c>
      <c r="AS22" s="64" t="s">
        <v>649</v>
      </c>
      <c r="AT22" t="s">
        <v>563</v>
      </c>
      <c r="AU22">
        <v>640</v>
      </c>
      <c r="AV22">
        <f t="shared" si="10"/>
        <v>3.2</v>
      </c>
      <c r="AW22">
        <f t="shared" si="11"/>
        <v>2.9052899999999999</v>
      </c>
      <c r="AX22" s="88">
        <f t="shared" si="12"/>
        <v>2.3494399999999995</v>
      </c>
      <c r="AY22">
        <f t="shared" si="13"/>
        <v>3.7907400000000004</v>
      </c>
      <c r="BA22" t="str">
        <f t="shared" si="14"/>
        <v/>
      </c>
      <c r="BB22" t="str">
        <f t="shared" si="15"/>
        <v/>
      </c>
      <c r="BC22">
        <f t="shared" si="16"/>
        <v>3.2</v>
      </c>
      <c r="BD22">
        <f t="shared" si="17"/>
        <v>2.9052899999999999</v>
      </c>
    </row>
    <row r="23" spans="1:56">
      <c r="A23" s="2" t="s">
        <v>607</v>
      </c>
      <c r="B23" t="s">
        <v>15</v>
      </c>
      <c r="C23" s="65" t="s">
        <v>644</v>
      </c>
      <c r="D23" s="65" t="s">
        <v>645</v>
      </c>
      <c r="E23" t="s">
        <v>568</v>
      </c>
      <c r="F23">
        <v>561</v>
      </c>
      <c r="G23">
        <f t="shared" si="0"/>
        <v>2.8050000000000002</v>
      </c>
      <c r="H23">
        <v>522</v>
      </c>
      <c r="I23">
        <v>792</v>
      </c>
      <c r="J23">
        <v>224</v>
      </c>
      <c r="K23" s="12">
        <f t="shared" si="1"/>
        <v>0.93048128342245995</v>
      </c>
      <c r="L23" s="12">
        <f t="shared" si="2"/>
        <v>1.5172413793103448</v>
      </c>
      <c r="M23" s="12">
        <f t="shared" si="3"/>
        <v>1.411764705882353</v>
      </c>
      <c r="N23" s="12">
        <f t="shared" si="4"/>
        <v>0.42911877394636017</v>
      </c>
      <c r="P23" s="2" t="s">
        <v>609</v>
      </c>
      <c r="Q23" t="s">
        <v>671</v>
      </c>
      <c r="R23" s="64" t="s">
        <v>653</v>
      </c>
      <c r="S23" s="64" t="s">
        <v>645</v>
      </c>
      <c r="T23" t="s">
        <v>574</v>
      </c>
      <c r="U23">
        <v>619</v>
      </c>
      <c r="V23">
        <f t="shared" si="5"/>
        <v>3.0950000000000002</v>
      </c>
      <c r="W23">
        <v>595</v>
      </c>
      <c r="X23">
        <v>705</v>
      </c>
      <c r="Y23">
        <v>259</v>
      </c>
      <c r="Z23" s="12">
        <f t="shared" si="6"/>
        <v>0.96122778675282716</v>
      </c>
      <c r="AA23" s="12">
        <f t="shared" si="7"/>
        <v>1.1848739495798319</v>
      </c>
      <c r="AB23" s="12">
        <f t="shared" si="8"/>
        <v>1.1389337641357027</v>
      </c>
      <c r="AC23" s="12">
        <f t="shared" si="9"/>
        <v>0.43529411764705883</v>
      </c>
      <c r="AG23" s="16" t="s">
        <v>43</v>
      </c>
      <c r="AH23">
        <v>42.853499999999997</v>
      </c>
      <c r="AI23">
        <f>AH23*CompareVolumes!$C$4/CompareVolumes!$C$5/10</f>
        <v>2.1426749999999997</v>
      </c>
      <c r="AJ23">
        <v>52.080399999999997</v>
      </c>
      <c r="AK23">
        <f>AJ23*CompareVolumes!$C$4/CompareVolumes!$C$5/10</f>
        <v>2.6040199999999998</v>
      </c>
      <c r="AL23">
        <v>76.129400000000004</v>
      </c>
      <c r="AM23">
        <f>AL23*CompareVolumes!$C$4/CompareVolumes!$C$5/10</f>
        <v>3.80647</v>
      </c>
      <c r="AN23" s="17">
        <v>0</v>
      </c>
      <c r="AO23" s="17">
        <v>0</v>
      </c>
      <c r="AQ23" t="s">
        <v>15</v>
      </c>
      <c r="AR23" s="65" t="s">
        <v>644</v>
      </c>
      <c r="AS23" s="65" t="s">
        <v>645</v>
      </c>
      <c r="AT23" t="s">
        <v>568</v>
      </c>
      <c r="AU23">
        <v>561</v>
      </c>
      <c r="AV23">
        <f t="shared" si="10"/>
        <v>2.8050000000000002</v>
      </c>
      <c r="AW23">
        <f t="shared" si="11"/>
        <v>2.6040199999999998</v>
      </c>
      <c r="AX23" s="88">
        <f t="shared" si="12"/>
        <v>2.1426749999999997</v>
      </c>
      <c r="AY23">
        <f t="shared" si="13"/>
        <v>3.80647</v>
      </c>
      <c r="BA23" t="str">
        <f t="shared" si="14"/>
        <v/>
      </c>
      <c r="BB23" t="str">
        <f t="shared" si="15"/>
        <v/>
      </c>
      <c r="BC23" t="str">
        <f t="shared" si="16"/>
        <v/>
      </c>
      <c r="BD23" t="str">
        <f t="shared" si="17"/>
        <v/>
      </c>
    </row>
    <row r="24" spans="1:56">
      <c r="A24" s="2" t="s">
        <v>607</v>
      </c>
      <c r="B24" t="s">
        <v>672</v>
      </c>
      <c r="C24" s="65" t="s">
        <v>644</v>
      </c>
      <c r="D24" s="65" t="s">
        <v>649</v>
      </c>
      <c r="E24" t="s">
        <v>569</v>
      </c>
      <c r="F24">
        <v>579</v>
      </c>
      <c r="G24">
        <f>F24*50/10000</f>
        <v>2.895</v>
      </c>
      <c r="H24">
        <v>556</v>
      </c>
      <c r="I24">
        <v>720</v>
      </c>
      <c r="J24">
        <v>231</v>
      </c>
      <c r="K24" s="12">
        <f t="shared" si="1"/>
        <v>0.96027633851468053</v>
      </c>
      <c r="L24" s="12">
        <f t="shared" si="2"/>
        <v>1.2949640287769784</v>
      </c>
      <c r="M24" s="12">
        <f t="shared" si="3"/>
        <v>1.2435233160621761</v>
      </c>
      <c r="N24" s="12">
        <f t="shared" si="4"/>
        <v>0.4154676258992806</v>
      </c>
      <c r="P24" s="2" t="s">
        <v>609</v>
      </c>
      <c r="Q24" t="s">
        <v>673</v>
      </c>
      <c r="R24" s="64" t="s">
        <v>653</v>
      </c>
      <c r="S24" s="64" t="s">
        <v>649</v>
      </c>
      <c r="T24" t="s">
        <v>575</v>
      </c>
      <c r="U24">
        <v>614</v>
      </c>
      <c r="V24">
        <f t="shared" si="5"/>
        <v>3.07</v>
      </c>
      <c r="W24">
        <v>550</v>
      </c>
      <c r="X24">
        <v>706</v>
      </c>
      <c r="Y24">
        <v>218</v>
      </c>
      <c r="Z24" s="12">
        <f t="shared" si="6"/>
        <v>0.89576547231270354</v>
      </c>
      <c r="AA24" s="12">
        <f t="shared" si="7"/>
        <v>1.2836363636363637</v>
      </c>
      <c r="AB24" s="12">
        <f t="shared" si="8"/>
        <v>1.1498371335504887</v>
      </c>
      <c r="AC24" s="12">
        <f t="shared" si="9"/>
        <v>0.39636363636363636</v>
      </c>
      <c r="AG24" s="16" t="s">
        <v>44</v>
      </c>
      <c r="AH24">
        <v>42.497500000000002</v>
      </c>
      <c r="AI24">
        <f>AH24*CompareVolumes!$C$4/CompareVolumes!$C$5/10</f>
        <v>2.1248750000000003</v>
      </c>
      <c r="AJ24">
        <v>53.6873</v>
      </c>
      <c r="AK24">
        <f>AJ24*CompareVolumes!$C$4/CompareVolumes!$C$5/10</f>
        <v>2.6843650000000001</v>
      </c>
      <c r="AL24">
        <v>72.3035</v>
      </c>
      <c r="AM24">
        <f>AL24*CompareVolumes!$C$4/CompareVolumes!$C$5/10</f>
        <v>3.6151749999999998</v>
      </c>
      <c r="AN24" s="17">
        <v>0</v>
      </c>
      <c r="AO24" s="17">
        <v>0</v>
      </c>
      <c r="AQ24" t="s">
        <v>672</v>
      </c>
      <c r="AR24" s="65" t="s">
        <v>644</v>
      </c>
      <c r="AS24" s="65" t="s">
        <v>649</v>
      </c>
      <c r="AT24" t="s">
        <v>569</v>
      </c>
      <c r="AU24">
        <v>579</v>
      </c>
      <c r="AV24">
        <f t="shared" si="10"/>
        <v>2.895</v>
      </c>
      <c r="AW24">
        <f t="shared" si="11"/>
        <v>2.6843650000000001</v>
      </c>
      <c r="AX24" s="88">
        <f t="shared" si="12"/>
        <v>2.1248750000000003</v>
      </c>
      <c r="AY24">
        <f t="shared" si="13"/>
        <v>3.6151749999999998</v>
      </c>
      <c r="BA24" t="str">
        <f t="shared" si="14"/>
        <v/>
      </c>
      <c r="BB24" t="str">
        <f t="shared" si="15"/>
        <v/>
      </c>
      <c r="BC24" t="str">
        <f t="shared" si="16"/>
        <v/>
      </c>
      <c r="BD24" t="str">
        <f t="shared" si="17"/>
        <v/>
      </c>
    </row>
    <row r="25" spans="1:56">
      <c r="A25" s="2" t="s">
        <v>608</v>
      </c>
      <c r="B25" t="s">
        <v>674</v>
      </c>
      <c r="C25" s="63" t="s">
        <v>9</v>
      </c>
      <c r="D25" s="63" t="s">
        <v>645</v>
      </c>
      <c r="E25" t="s">
        <v>570</v>
      </c>
      <c r="F25">
        <v>575</v>
      </c>
      <c r="G25">
        <f t="shared" si="0"/>
        <v>2.875</v>
      </c>
      <c r="H25">
        <v>549</v>
      </c>
      <c r="I25">
        <v>762</v>
      </c>
      <c r="J25">
        <v>238</v>
      </c>
      <c r="K25" s="12">
        <f t="shared" si="1"/>
        <v>0.95478260869565212</v>
      </c>
      <c r="L25" s="12">
        <f t="shared" si="2"/>
        <v>1.3879781420765027</v>
      </c>
      <c r="M25" s="12">
        <f t="shared" si="3"/>
        <v>1.3252173913043479</v>
      </c>
      <c r="N25" s="12">
        <f t="shared" si="4"/>
        <v>0.43351548269581058</v>
      </c>
      <c r="P25" s="2" t="s">
        <v>609</v>
      </c>
      <c r="Q25" t="s">
        <v>17</v>
      </c>
      <c r="R25" s="64" t="s">
        <v>644</v>
      </c>
      <c r="S25" s="64" t="s">
        <v>645</v>
      </c>
      <c r="T25" t="s">
        <v>576</v>
      </c>
      <c r="U25">
        <v>603</v>
      </c>
      <c r="V25">
        <f t="shared" si="5"/>
        <v>3.0150000000000001</v>
      </c>
      <c r="W25">
        <v>563</v>
      </c>
      <c r="X25">
        <v>748</v>
      </c>
      <c r="Y25">
        <v>244</v>
      </c>
      <c r="Z25" s="12">
        <f t="shared" si="6"/>
        <v>0.93366500829187393</v>
      </c>
      <c r="AA25" s="12">
        <f t="shared" si="7"/>
        <v>1.3285968028419184</v>
      </c>
      <c r="AB25" s="12">
        <f t="shared" si="8"/>
        <v>1.2404643449419568</v>
      </c>
      <c r="AC25" s="12">
        <f t="shared" si="9"/>
        <v>0.43339253996447602</v>
      </c>
      <c r="AG25" s="16" t="s">
        <v>45</v>
      </c>
      <c r="AH25">
        <v>43.392699999999998</v>
      </c>
      <c r="AI25">
        <f>AH25*CompareVolumes!$C$4/CompareVolumes!$C$5/10</f>
        <v>2.169635</v>
      </c>
      <c r="AJ25">
        <v>51.5229</v>
      </c>
      <c r="AK25">
        <f>AJ25*CompareVolumes!$C$4/CompareVolumes!$C$5/10</f>
        <v>2.5761449999999999</v>
      </c>
      <c r="AL25">
        <v>70.788499999999999</v>
      </c>
      <c r="AM25">
        <f>AL25*CompareVolumes!$C$4/CompareVolumes!$C$5/10</f>
        <v>3.539425</v>
      </c>
      <c r="AN25" s="17">
        <v>0</v>
      </c>
      <c r="AO25" s="17">
        <v>1</v>
      </c>
      <c r="AQ25" t="s">
        <v>674</v>
      </c>
      <c r="AR25" s="63" t="s">
        <v>9</v>
      </c>
      <c r="AS25" s="63" t="s">
        <v>645</v>
      </c>
      <c r="AT25" t="s">
        <v>570</v>
      </c>
      <c r="AU25">
        <v>575</v>
      </c>
      <c r="AV25">
        <f t="shared" si="10"/>
        <v>2.875</v>
      </c>
      <c r="AW25">
        <f t="shared" si="11"/>
        <v>2.5761449999999999</v>
      </c>
      <c r="AX25" s="88">
        <f t="shared" si="12"/>
        <v>2.169635</v>
      </c>
      <c r="AY25">
        <f t="shared" si="13"/>
        <v>3.539425</v>
      </c>
      <c r="BA25">
        <f t="shared" si="14"/>
        <v>2.875</v>
      </c>
      <c r="BB25">
        <f t="shared" si="15"/>
        <v>2.5761449999999999</v>
      </c>
      <c r="BC25" t="str">
        <f t="shared" si="16"/>
        <v/>
      </c>
      <c r="BD25" t="str">
        <f t="shared" si="17"/>
        <v/>
      </c>
    </row>
    <row r="26" spans="1:56">
      <c r="A26" s="2" t="s">
        <v>608</v>
      </c>
      <c r="B26" t="s">
        <v>675</v>
      </c>
      <c r="C26" s="63" t="s">
        <v>9</v>
      </c>
      <c r="D26" s="63" t="s">
        <v>649</v>
      </c>
      <c r="E26" t="s">
        <v>571</v>
      </c>
      <c r="F26">
        <v>579</v>
      </c>
      <c r="G26">
        <f t="shared" si="0"/>
        <v>2.895</v>
      </c>
      <c r="H26">
        <v>554</v>
      </c>
      <c r="I26">
        <v>737</v>
      </c>
      <c r="J26">
        <v>241</v>
      </c>
      <c r="K26" s="12">
        <f t="shared" si="1"/>
        <v>0.95682210708117443</v>
      </c>
      <c r="L26" s="12">
        <f t="shared" si="2"/>
        <v>1.3303249097472925</v>
      </c>
      <c r="M26" s="12">
        <f t="shared" si="3"/>
        <v>1.2728842832469776</v>
      </c>
      <c r="N26" s="12">
        <f t="shared" si="4"/>
        <v>0.43501805054151627</v>
      </c>
      <c r="P26" s="2" t="s">
        <v>609</v>
      </c>
      <c r="Q26" t="s">
        <v>676</v>
      </c>
      <c r="R26" s="64" t="s">
        <v>644</v>
      </c>
      <c r="S26" s="64" t="s">
        <v>649</v>
      </c>
      <c r="T26" t="s">
        <v>577</v>
      </c>
      <c r="U26">
        <v>594</v>
      </c>
      <c r="V26">
        <f t="shared" si="5"/>
        <v>2.97</v>
      </c>
      <c r="W26">
        <v>589</v>
      </c>
      <c r="X26">
        <v>692</v>
      </c>
      <c r="Y26">
        <v>238</v>
      </c>
      <c r="Z26" s="12">
        <f t="shared" si="6"/>
        <v>0.99158249158249157</v>
      </c>
      <c r="AA26" s="12">
        <f t="shared" si="7"/>
        <v>1.1748726655348047</v>
      </c>
      <c r="AB26" s="12">
        <f t="shared" si="8"/>
        <v>1.164983164983165</v>
      </c>
      <c r="AC26" s="12">
        <f t="shared" si="9"/>
        <v>0.40407470288624786</v>
      </c>
      <c r="AG26" s="16" t="s">
        <v>46</v>
      </c>
      <c r="AH26">
        <v>42.534500000000001</v>
      </c>
      <c r="AI26">
        <f>AH26*CompareVolumes!$C$4/CompareVolumes!$C$5/10</f>
        <v>2.126725</v>
      </c>
      <c r="AJ26">
        <v>52.005499999999998</v>
      </c>
      <c r="AK26">
        <f>AJ26*CompareVolumes!$C$4/CompareVolumes!$C$5/10</f>
        <v>2.6002749999999999</v>
      </c>
      <c r="AL26">
        <v>73.381399999999999</v>
      </c>
      <c r="AM26">
        <f>AL26*CompareVolumes!$C$4/CompareVolumes!$C$5/10</f>
        <v>3.6690700000000001</v>
      </c>
      <c r="AN26" s="17">
        <v>0</v>
      </c>
      <c r="AO26" s="17">
        <v>1</v>
      </c>
      <c r="AQ26" t="s">
        <v>675</v>
      </c>
      <c r="AR26" s="63" t="s">
        <v>9</v>
      </c>
      <c r="AS26" s="63" t="s">
        <v>649</v>
      </c>
      <c r="AT26" t="s">
        <v>571</v>
      </c>
      <c r="AU26">
        <v>579</v>
      </c>
      <c r="AV26">
        <f t="shared" si="10"/>
        <v>2.895</v>
      </c>
      <c r="AW26">
        <f t="shared" si="11"/>
        <v>2.6002749999999999</v>
      </c>
      <c r="AX26" s="88">
        <f t="shared" si="12"/>
        <v>2.126725</v>
      </c>
      <c r="AY26">
        <f t="shared" si="13"/>
        <v>3.6690700000000001</v>
      </c>
      <c r="BA26">
        <f t="shared" si="14"/>
        <v>2.895</v>
      </c>
      <c r="BB26">
        <f t="shared" si="15"/>
        <v>2.6002749999999999</v>
      </c>
      <c r="BC26" t="str">
        <f t="shared" si="16"/>
        <v/>
      </c>
      <c r="BD26" t="str">
        <f t="shared" si="17"/>
        <v/>
      </c>
    </row>
    <row r="27" spans="1:56">
      <c r="A27" s="2" t="s">
        <v>607</v>
      </c>
      <c r="B27" t="s">
        <v>18</v>
      </c>
      <c r="C27" s="65" t="s">
        <v>644</v>
      </c>
      <c r="D27" s="65" t="s">
        <v>645</v>
      </c>
      <c r="E27" t="s">
        <v>580</v>
      </c>
      <c r="F27">
        <v>563</v>
      </c>
      <c r="G27">
        <f t="shared" si="0"/>
        <v>2.8149999999999999</v>
      </c>
      <c r="H27">
        <v>655</v>
      </c>
      <c r="I27">
        <v>761</v>
      </c>
      <c r="J27">
        <v>270</v>
      </c>
      <c r="K27" s="12">
        <f t="shared" si="1"/>
        <v>1.1634103019538189</v>
      </c>
      <c r="L27" s="12">
        <f t="shared" si="2"/>
        <v>1.1618320610687023</v>
      </c>
      <c r="M27" s="12">
        <f t="shared" si="3"/>
        <v>1.3516873889875667</v>
      </c>
      <c r="N27" s="12">
        <f t="shared" si="4"/>
        <v>0.41221374045801529</v>
      </c>
      <c r="P27" s="2" t="s">
        <v>609</v>
      </c>
      <c r="Q27" t="s">
        <v>677</v>
      </c>
      <c r="R27" s="64" t="s">
        <v>655</v>
      </c>
      <c r="S27" s="64" t="s">
        <v>645</v>
      </c>
      <c r="T27" t="s">
        <v>578</v>
      </c>
      <c r="U27">
        <v>606</v>
      </c>
      <c r="V27">
        <f t="shared" si="5"/>
        <v>3.03</v>
      </c>
      <c r="W27">
        <v>561</v>
      </c>
      <c r="X27">
        <v>773</v>
      </c>
      <c r="Y27">
        <v>234</v>
      </c>
      <c r="Z27" s="12">
        <f t="shared" si="6"/>
        <v>0.92574257425742579</v>
      </c>
      <c r="AA27" s="12">
        <f t="shared" si="7"/>
        <v>1.3778966131907309</v>
      </c>
      <c r="AB27" s="12">
        <f t="shared" si="8"/>
        <v>1.2755775577557755</v>
      </c>
      <c r="AC27" s="12">
        <f t="shared" si="9"/>
        <v>0.41711229946524064</v>
      </c>
      <c r="AG27" s="54" t="s">
        <v>47</v>
      </c>
      <c r="AH27">
        <v>44.536499999999997</v>
      </c>
      <c r="AI27">
        <f>AH27*CompareVolumes!$C$4/CompareVolumes!$C$5/10</f>
        <v>2.2268249999999998</v>
      </c>
      <c r="AJ27">
        <v>53.321899999999999</v>
      </c>
      <c r="AK27">
        <f>AJ27*CompareVolumes!$C$4/CompareVolumes!$C$5/10</f>
        <v>2.6660949999999999</v>
      </c>
      <c r="AL27">
        <v>70.1494</v>
      </c>
      <c r="AM27">
        <f>AL27*CompareVolumes!$C$4/CompareVolumes!$C$5/10</f>
        <v>3.5074700000000001</v>
      </c>
      <c r="AN27" s="55">
        <v>1</v>
      </c>
      <c r="AO27" s="55">
        <v>0</v>
      </c>
      <c r="AQ27" t="s">
        <v>19</v>
      </c>
      <c r="AR27" s="64" t="s">
        <v>644</v>
      </c>
      <c r="AS27" s="64" t="s">
        <v>645</v>
      </c>
      <c r="AT27" t="s">
        <v>572</v>
      </c>
      <c r="AU27">
        <v>605</v>
      </c>
      <c r="AV27">
        <f t="shared" si="10"/>
        <v>3.0249999999999999</v>
      </c>
      <c r="AW27">
        <f t="shared" si="11"/>
        <v>2.6660949999999999</v>
      </c>
      <c r="AX27" s="88">
        <f t="shared" si="12"/>
        <v>2.2268249999999998</v>
      </c>
      <c r="AY27">
        <f t="shared" si="13"/>
        <v>3.5074700000000001</v>
      </c>
      <c r="BA27" t="str">
        <f t="shared" si="14"/>
        <v/>
      </c>
      <c r="BB27" t="str">
        <f t="shared" si="15"/>
        <v/>
      </c>
      <c r="BC27">
        <f t="shared" si="16"/>
        <v>3.0249999999999999</v>
      </c>
      <c r="BD27">
        <f t="shared" si="17"/>
        <v>2.6660949999999999</v>
      </c>
    </row>
    <row r="28" spans="1:56">
      <c r="A28" s="2" t="s">
        <v>607</v>
      </c>
      <c r="B28" t="s">
        <v>678</v>
      </c>
      <c r="C28" s="65" t="s">
        <v>644</v>
      </c>
      <c r="D28" s="65" t="s">
        <v>649</v>
      </c>
      <c r="E28" t="s">
        <v>581</v>
      </c>
      <c r="F28">
        <v>579</v>
      </c>
      <c r="G28">
        <f t="shared" si="0"/>
        <v>2.895</v>
      </c>
      <c r="H28">
        <v>592</v>
      </c>
      <c r="I28">
        <v>715</v>
      </c>
      <c r="J28">
        <v>215</v>
      </c>
      <c r="K28" s="12">
        <f t="shared" si="1"/>
        <v>1.0224525043177892</v>
      </c>
      <c r="L28" s="12">
        <f t="shared" si="2"/>
        <v>1.2077702702702702</v>
      </c>
      <c r="M28" s="12">
        <f t="shared" si="3"/>
        <v>1.2348877374784111</v>
      </c>
      <c r="N28" s="12">
        <f t="shared" si="4"/>
        <v>0.36317567567567566</v>
      </c>
      <c r="P28" s="2" t="s">
        <v>609</v>
      </c>
      <c r="Q28" t="s">
        <v>679</v>
      </c>
      <c r="R28" s="64" t="s">
        <v>653</v>
      </c>
      <c r="S28" s="64" t="s">
        <v>649</v>
      </c>
      <c r="T28" t="s">
        <v>579</v>
      </c>
      <c r="U28">
        <v>619</v>
      </c>
      <c r="V28">
        <f t="shared" si="5"/>
        <v>3.0950000000000002</v>
      </c>
      <c r="W28">
        <v>538</v>
      </c>
      <c r="X28">
        <v>716</v>
      </c>
      <c r="Y28">
        <v>249</v>
      </c>
      <c r="Z28" s="12">
        <f t="shared" si="6"/>
        <v>0.86914378029079165</v>
      </c>
      <c r="AA28" s="12">
        <f t="shared" si="7"/>
        <v>1.3308550185873607</v>
      </c>
      <c r="AB28" s="12">
        <f t="shared" si="8"/>
        <v>1.1567043618739903</v>
      </c>
      <c r="AC28" s="12">
        <f t="shared" si="9"/>
        <v>0.46282527881040891</v>
      </c>
      <c r="AG28" s="54" t="s">
        <v>48</v>
      </c>
      <c r="AH28">
        <v>43.4696</v>
      </c>
      <c r="AI28">
        <f>AH28*CompareVolumes!$C$4/CompareVolumes!$C$5/10</f>
        <v>2.1734800000000001</v>
      </c>
      <c r="AJ28">
        <v>57.9953</v>
      </c>
      <c r="AK28">
        <f>AJ28*CompareVolumes!$C$4/CompareVolumes!$C$5/10</f>
        <v>2.8997649999999999</v>
      </c>
      <c r="AL28">
        <v>68.330399999999997</v>
      </c>
      <c r="AM28">
        <f>AL28*CompareVolumes!$C$4/CompareVolumes!$C$5/10</f>
        <v>3.4165199999999998</v>
      </c>
      <c r="AN28" s="55">
        <v>1</v>
      </c>
      <c r="AO28" s="55">
        <v>0</v>
      </c>
      <c r="AQ28" t="s">
        <v>670</v>
      </c>
      <c r="AR28" s="64" t="s">
        <v>644</v>
      </c>
      <c r="AS28" s="64" t="s">
        <v>649</v>
      </c>
      <c r="AT28" t="s">
        <v>573</v>
      </c>
      <c r="AU28">
        <v>636</v>
      </c>
      <c r="AV28">
        <f t="shared" si="10"/>
        <v>3.18</v>
      </c>
      <c r="AW28">
        <f t="shared" si="11"/>
        <v>2.8997649999999999</v>
      </c>
      <c r="AX28" s="88">
        <f t="shared" si="12"/>
        <v>2.1734800000000001</v>
      </c>
      <c r="AY28">
        <f t="shared" si="13"/>
        <v>3.4165199999999998</v>
      </c>
      <c r="BA28" t="str">
        <f t="shared" si="14"/>
        <v/>
      </c>
      <c r="BB28" t="str">
        <f t="shared" si="15"/>
        <v/>
      </c>
      <c r="BC28">
        <f t="shared" si="16"/>
        <v>3.18</v>
      </c>
      <c r="BD28">
        <f t="shared" si="17"/>
        <v>2.8997649999999999</v>
      </c>
    </row>
    <row r="29" spans="1:56">
      <c r="A29" s="2" t="s">
        <v>608</v>
      </c>
      <c r="B29" t="s">
        <v>680</v>
      </c>
      <c r="C29" s="63" t="s">
        <v>9</v>
      </c>
      <c r="D29" s="63" t="s">
        <v>645</v>
      </c>
      <c r="E29" t="s">
        <v>582</v>
      </c>
      <c r="F29">
        <v>572</v>
      </c>
      <c r="G29">
        <f t="shared" si="0"/>
        <v>2.86</v>
      </c>
      <c r="H29">
        <v>624</v>
      </c>
      <c r="I29">
        <v>709</v>
      </c>
      <c r="J29">
        <v>248</v>
      </c>
      <c r="K29" s="12">
        <f t="shared" si="1"/>
        <v>1.0909090909090908</v>
      </c>
      <c r="L29" s="12">
        <f t="shared" si="2"/>
        <v>1.1362179487179487</v>
      </c>
      <c r="M29" s="12">
        <f t="shared" si="3"/>
        <v>1.2395104895104896</v>
      </c>
      <c r="N29" s="12">
        <f t="shared" si="4"/>
        <v>0.39743589743589741</v>
      </c>
      <c r="P29" s="2" t="s">
        <v>609</v>
      </c>
      <c r="Q29" t="s">
        <v>20</v>
      </c>
      <c r="R29" s="64" t="s">
        <v>644</v>
      </c>
      <c r="S29" s="64" t="s">
        <v>645</v>
      </c>
      <c r="T29" t="s">
        <v>584</v>
      </c>
      <c r="U29">
        <v>577</v>
      </c>
      <c r="V29">
        <f t="shared" si="5"/>
        <v>2.8849999999999998</v>
      </c>
      <c r="W29">
        <v>602</v>
      </c>
      <c r="X29">
        <v>732</v>
      </c>
      <c r="Y29">
        <v>256</v>
      </c>
      <c r="Z29" s="12">
        <f t="shared" si="6"/>
        <v>1.0433275563258233</v>
      </c>
      <c r="AA29" s="12">
        <f t="shared" si="7"/>
        <v>1.2159468438538206</v>
      </c>
      <c r="AB29" s="12">
        <f t="shared" si="8"/>
        <v>1.2686308492201039</v>
      </c>
      <c r="AC29" s="12">
        <f t="shared" si="9"/>
        <v>0.42524916943521596</v>
      </c>
      <c r="AG29" s="54" t="s">
        <v>49</v>
      </c>
      <c r="AH29">
        <v>44.598999999999997</v>
      </c>
      <c r="AI29">
        <f>AH29*CompareVolumes!$C$4/CompareVolumes!$C$5/10</f>
        <v>2.2299499999999997</v>
      </c>
      <c r="AJ29">
        <v>54.94</v>
      </c>
      <c r="AK29">
        <f>AJ29*CompareVolumes!$C$4/CompareVolumes!$C$5/10</f>
        <v>2.7470000000000003</v>
      </c>
      <c r="AL29">
        <v>69.7834</v>
      </c>
      <c r="AM29">
        <f>AL29*CompareVolumes!$C$4/CompareVolumes!$C$5/10</f>
        <v>3.4891700000000001</v>
      </c>
      <c r="AN29" s="55">
        <v>1</v>
      </c>
      <c r="AO29" s="55">
        <v>0</v>
      </c>
      <c r="AQ29" t="s">
        <v>671</v>
      </c>
      <c r="AR29" s="64" t="s">
        <v>653</v>
      </c>
      <c r="AS29" s="64" t="s">
        <v>645</v>
      </c>
      <c r="AT29" t="s">
        <v>574</v>
      </c>
      <c r="AU29">
        <v>619</v>
      </c>
      <c r="AV29">
        <f t="shared" si="10"/>
        <v>3.0950000000000002</v>
      </c>
      <c r="AW29">
        <f t="shared" si="11"/>
        <v>2.7470000000000003</v>
      </c>
      <c r="AX29" s="88">
        <f t="shared" si="12"/>
        <v>2.2299499999999997</v>
      </c>
      <c r="AY29">
        <f t="shared" si="13"/>
        <v>3.4891700000000001</v>
      </c>
      <c r="BA29" t="str">
        <f t="shared" si="14"/>
        <v/>
      </c>
      <c r="BB29" t="str">
        <f t="shared" si="15"/>
        <v/>
      </c>
      <c r="BC29">
        <f t="shared" si="16"/>
        <v>3.0950000000000002</v>
      </c>
      <c r="BD29">
        <f t="shared" si="17"/>
        <v>2.7470000000000003</v>
      </c>
    </row>
    <row r="30" spans="1:56">
      <c r="A30" s="2" t="s">
        <v>608</v>
      </c>
      <c r="B30" t="s">
        <v>681</v>
      </c>
      <c r="C30" s="63" t="s">
        <v>9</v>
      </c>
      <c r="D30" s="63" t="s">
        <v>649</v>
      </c>
      <c r="E30" t="s">
        <v>583</v>
      </c>
      <c r="F30">
        <v>584</v>
      </c>
      <c r="G30">
        <f t="shared" si="0"/>
        <v>2.92</v>
      </c>
      <c r="H30">
        <v>597</v>
      </c>
      <c r="I30">
        <v>691</v>
      </c>
      <c r="J30">
        <v>240</v>
      </c>
      <c r="K30" s="12">
        <f t="shared" si="1"/>
        <v>1.0222602739726028</v>
      </c>
      <c r="L30" s="12">
        <f t="shared" si="2"/>
        <v>1.1574539363484087</v>
      </c>
      <c r="M30" s="12">
        <f t="shared" si="3"/>
        <v>1.1832191780821917</v>
      </c>
      <c r="N30" s="12">
        <f t="shared" si="4"/>
        <v>0.4020100502512563</v>
      </c>
      <c r="P30" s="2" t="s">
        <v>609</v>
      </c>
      <c r="Q30" t="s">
        <v>682</v>
      </c>
      <c r="R30" s="64" t="s">
        <v>644</v>
      </c>
      <c r="S30" s="64" t="s">
        <v>649</v>
      </c>
      <c r="T30" t="s">
        <v>585</v>
      </c>
      <c r="U30">
        <v>593</v>
      </c>
      <c r="V30">
        <f t="shared" si="5"/>
        <v>2.9649999999999999</v>
      </c>
      <c r="W30">
        <v>560</v>
      </c>
      <c r="X30">
        <v>716</v>
      </c>
      <c r="Y30">
        <v>248</v>
      </c>
      <c r="Z30" s="12">
        <f t="shared" si="6"/>
        <v>0.94435075885328834</v>
      </c>
      <c r="AA30" s="12">
        <f t="shared" si="7"/>
        <v>1.2785714285714285</v>
      </c>
      <c r="AB30" s="12">
        <f t="shared" si="8"/>
        <v>1.2074198988195615</v>
      </c>
      <c r="AC30" s="12">
        <f t="shared" si="9"/>
        <v>0.44285714285714284</v>
      </c>
      <c r="AG30" s="54" t="s">
        <v>50</v>
      </c>
      <c r="AH30">
        <v>43.770699999999998</v>
      </c>
      <c r="AI30">
        <f>AH30*CompareVolumes!$C$4/CompareVolumes!$C$5/10</f>
        <v>2.1885349999999999</v>
      </c>
      <c r="AJ30">
        <v>56.768999999999998</v>
      </c>
      <c r="AK30">
        <f>AJ30*CompareVolumes!$C$4/CompareVolumes!$C$5/10</f>
        <v>2.8384499999999999</v>
      </c>
      <c r="AL30">
        <v>68.281300000000002</v>
      </c>
      <c r="AM30">
        <f>AL30*CompareVolumes!$C$4/CompareVolumes!$C$5/10</f>
        <v>3.4140649999999999</v>
      </c>
      <c r="AN30" s="55">
        <v>1</v>
      </c>
      <c r="AO30" s="55">
        <v>0</v>
      </c>
      <c r="AQ30" t="s">
        <v>673</v>
      </c>
      <c r="AR30" s="64" t="s">
        <v>653</v>
      </c>
      <c r="AS30" s="64" t="s">
        <v>649</v>
      </c>
      <c r="AT30" t="s">
        <v>575</v>
      </c>
      <c r="AU30">
        <v>614</v>
      </c>
      <c r="AV30">
        <f t="shared" si="10"/>
        <v>3.07</v>
      </c>
      <c r="AW30">
        <f t="shared" si="11"/>
        <v>2.8384499999999999</v>
      </c>
      <c r="AX30" s="88">
        <f t="shared" si="12"/>
        <v>2.1885349999999999</v>
      </c>
      <c r="AY30">
        <f t="shared" si="13"/>
        <v>3.4140649999999999</v>
      </c>
      <c r="BA30" t="str">
        <f t="shared" si="14"/>
        <v/>
      </c>
      <c r="BB30" t="str">
        <f t="shared" si="15"/>
        <v/>
      </c>
      <c r="BC30">
        <f t="shared" si="16"/>
        <v>3.07</v>
      </c>
      <c r="BD30">
        <f t="shared" si="17"/>
        <v>2.8384499999999999</v>
      </c>
    </row>
    <row r="31" spans="1:56">
      <c r="A31" s="2" t="s">
        <v>607</v>
      </c>
      <c r="B31" t="s">
        <v>16</v>
      </c>
      <c r="C31" s="65" t="s">
        <v>644</v>
      </c>
      <c r="D31" s="65" t="s">
        <v>645</v>
      </c>
      <c r="E31" t="s">
        <v>588</v>
      </c>
      <c r="F31">
        <v>552</v>
      </c>
      <c r="G31">
        <f>F31*50/10000</f>
        <v>2.76</v>
      </c>
      <c r="H31">
        <v>600</v>
      </c>
      <c r="I31">
        <v>729</v>
      </c>
      <c r="J31">
        <v>238</v>
      </c>
      <c r="K31" s="12">
        <f t="shared" si="1"/>
        <v>1.0869565217391304</v>
      </c>
      <c r="L31" s="12">
        <f t="shared" si="2"/>
        <v>1.2150000000000001</v>
      </c>
      <c r="M31" s="12">
        <f t="shared" si="3"/>
        <v>1.3206521739130435</v>
      </c>
      <c r="N31" s="12">
        <f t="shared" si="4"/>
        <v>0.39666666666666667</v>
      </c>
      <c r="P31" s="2" t="s">
        <v>609</v>
      </c>
      <c r="Q31" t="s">
        <v>683</v>
      </c>
      <c r="R31" s="64" t="s">
        <v>655</v>
      </c>
      <c r="S31" s="64" t="s">
        <v>645</v>
      </c>
      <c r="T31" t="s">
        <v>586</v>
      </c>
      <c r="U31">
        <v>563</v>
      </c>
      <c r="V31">
        <f t="shared" si="5"/>
        <v>2.8149999999999999</v>
      </c>
      <c r="W31">
        <v>580</v>
      </c>
      <c r="X31">
        <v>756</v>
      </c>
      <c r="Y31">
        <v>236</v>
      </c>
      <c r="Z31" s="12">
        <f t="shared" si="6"/>
        <v>1.0301953818827709</v>
      </c>
      <c r="AA31" s="12">
        <f t="shared" si="7"/>
        <v>1.3034482758620689</v>
      </c>
      <c r="AB31" s="12">
        <f t="shared" si="8"/>
        <v>1.3428063943161634</v>
      </c>
      <c r="AC31" s="12">
        <f t="shared" si="9"/>
        <v>0.40689655172413791</v>
      </c>
      <c r="AG31" s="16" t="s">
        <v>51</v>
      </c>
      <c r="AH31">
        <v>45.222900000000003</v>
      </c>
      <c r="AI31">
        <f>AH31*CompareVolumes!$C$4/CompareVolumes!$C$5/10</f>
        <v>2.261145</v>
      </c>
      <c r="AJ31">
        <v>51.122</v>
      </c>
      <c r="AK31">
        <f>AJ31*CompareVolumes!$C$4/CompareVolumes!$C$5/10</f>
        <v>2.5560999999999998</v>
      </c>
      <c r="AL31">
        <v>70.224299999999999</v>
      </c>
      <c r="AM31">
        <f>AL31*CompareVolumes!$C$4/CompareVolumes!$C$5/10</f>
        <v>3.511215</v>
      </c>
      <c r="AN31" s="17">
        <v>1</v>
      </c>
      <c r="AO31" s="17">
        <v>0</v>
      </c>
      <c r="AQ31" t="s">
        <v>17</v>
      </c>
      <c r="AR31" s="64" t="s">
        <v>644</v>
      </c>
      <c r="AS31" s="64" t="s">
        <v>645</v>
      </c>
      <c r="AT31" t="s">
        <v>576</v>
      </c>
      <c r="AU31">
        <v>603</v>
      </c>
      <c r="AV31">
        <f t="shared" si="10"/>
        <v>3.0150000000000001</v>
      </c>
      <c r="AW31">
        <f t="shared" si="11"/>
        <v>2.5560999999999998</v>
      </c>
      <c r="AX31" s="88">
        <f t="shared" si="12"/>
        <v>2.261145</v>
      </c>
      <c r="AY31">
        <f t="shared" si="13"/>
        <v>3.511215</v>
      </c>
      <c r="BA31" t="str">
        <f t="shared" si="14"/>
        <v/>
      </c>
      <c r="BB31" t="str">
        <f t="shared" si="15"/>
        <v/>
      </c>
      <c r="BC31">
        <f t="shared" si="16"/>
        <v>3.0150000000000001</v>
      </c>
      <c r="BD31">
        <f t="shared" si="17"/>
        <v>2.5560999999999998</v>
      </c>
    </row>
    <row r="32" spans="1:56" ht="17" thickBot="1">
      <c r="A32" s="2" t="s">
        <v>607</v>
      </c>
      <c r="B32" t="s">
        <v>684</v>
      </c>
      <c r="C32" s="65" t="s">
        <v>644</v>
      </c>
      <c r="D32" s="65" t="s">
        <v>649</v>
      </c>
      <c r="E32" t="s">
        <v>589</v>
      </c>
      <c r="F32">
        <v>562</v>
      </c>
      <c r="G32">
        <f t="shared" si="0"/>
        <v>2.81</v>
      </c>
      <c r="H32">
        <v>568</v>
      </c>
      <c r="I32">
        <v>759</v>
      </c>
      <c r="J32">
        <v>201</v>
      </c>
      <c r="K32" s="12">
        <f t="shared" si="1"/>
        <v>1.01067615658363</v>
      </c>
      <c r="L32" s="12">
        <f t="shared" si="2"/>
        <v>1.3362676056338028</v>
      </c>
      <c r="M32" s="12">
        <f t="shared" si="3"/>
        <v>1.3505338078291815</v>
      </c>
      <c r="N32" s="12">
        <f t="shared" si="4"/>
        <v>0.35387323943661969</v>
      </c>
      <c r="P32" s="2" t="s">
        <v>609</v>
      </c>
      <c r="Q32" t="s">
        <v>685</v>
      </c>
      <c r="R32" s="64" t="s">
        <v>653</v>
      </c>
      <c r="S32" s="64" t="s">
        <v>649</v>
      </c>
      <c r="T32" t="s">
        <v>587</v>
      </c>
      <c r="U32">
        <v>631</v>
      </c>
      <c r="V32">
        <f t="shared" si="5"/>
        <v>3.1549999999999998</v>
      </c>
      <c r="W32">
        <v>527</v>
      </c>
      <c r="X32">
        <v>752</v>
      </c>
      <c r="Y32">
        <v>207</v>
      </c>
      <c r="Z32" s="12">
        <f t="shared" si="6"/>
        <v>0.83518225039619653</v>
      </c>
      <c r="AA32" s="12">
        <f t="shared" si="7"/>
        <v>1.4269449715370019</v>
      </c>
      <c r="AB32" s="12">
        <f t="shared" si="8"/>
        <v>1.1917591125198099</v>
      </c>
      <c r="AC32" s="12">
        <f t="shared" si="9"/>
        <v>0.39278937381404172</v>
      </c>
      <c r="AG32" s="16" t="s">
        <v>52</v>
      </c>
      <c r="AH32">
        <v>44.370800000000003</v>
      </c>
      <c r="AI32">
        <f>AH32*CompareVolumes!$C$4/CompareVolumes!$C$5/10</f>
        <v>2.21854</v>
      </c>
      <c r="AJ32">
        <v>54.168599999999998</v>
      </c>
      <c r="AK32">
        <f>AJ32*CompareVolumes!$C$4/CompareVolumes!$C$5/10</f>
        <v>2.7084299999999999</v>
      </c>
      <c r="AL32">
        <v>66.380200000000002</v>
      </c>
      <c r="AM32">
        <f>AL32*CompareVolumes!$C$4/CompareVolumes!$C$5/10</f>
        <v>3.31901</v>
      </c>
      <c r="AN32" s="17">
        <v>1</v>
      </c>
      <c r="AO32" s="17">
        <v>0</v>
      </c>
      <c r="AQ32" t="s">
        <v>676</v>
      </c>
      <c r="AR32" s="64" t="s">
        <v>644</v>
      </c>
      <c r="AS32" s="64" t="s">
        <v>649</v>
      </c>
      <c r="AT32" t="s">
        <v>577</v>
      </c>
      <c r="AU32">
        <v>594</v>
      </c>
      <c r="AV32">
        <f t="shared" si="10"/>
        <v>2.97</v>
      </c>
      <c r="AW32">
        <f t="shared" si="11"/>
        <v>2.7084299999999999</v>
      </c>
      <c r="AX32" s="88">
        <f t="shared" si="12"/>
        <v>2.21854</v>
      </c>
      <c r="AY32">
        <f t="shared" si="13"/>
        <v>3.31901</v>
      </c>
      <c r="BA32" t="str">
        <f t="shared" si="14"/>
        <v/>
      </c>
      <c r="BB32" t="str">
        <f t="shared" si="15"/>
        <v/>
      </c>
      <c r="BC32">
        <f t="shared" si="16"/>
        <v>2.97</v>
      </c>
      <c r="BD32">
        <f t="shared" si="17"/>
        <v>2.7084299999999999</v>
      </c>
    </row>
    <row r="33" spans="1:56">
      <c r="A33" s="2" t="s">
        <v>608</v>
      </c>
      <c r="B33" s="84" t="s">
        <v>686</v>
      </c>
      <c r="C33" s="85" t="s">
        <v>9</v>
      </c>
      <c r="D33" s="86" t="s">
        <v>645</v>
      </c>
      <c r="E33" t="s">
        <v>590</v>
      </c>
      <c r="F33">
        <v>552</v>
      </c>
      <c r="G33">
        <f t="shared" si="0"/>
        <v>2.76</v>
      </c>
      <c r="H33">
        <v>541</v>
      </c>
      <c r="I33">
        <v>715</v>
      </c>
      <c r="J33">
        <v>189</v>
      </c>
      <c r="K33" s="12">
        <f t="shared" si="1"/>
        <v>0.98007246376811596</v>
      </c>
      <c r="L33" s="12">
        <f t="shared" si="2"/>
        <v>1.3216266173752311</v>
      </c>
      <c r="M33" s="12">
        <f t="shared" si="3"/>
        <v>1.2952898550724639</v>
      </c>
      <c r="N33" s="12">
        <f t="shared" si="4"/>
        <v>0.34935304990757854</v>
      </c>
      <c r="AG33" s="16" t="s">
        <v>53</v>
      </c>
      <c r="AH33">
        <v>45.8782</v>
      </c>
      <c r="AI33">
        <f>AH33*CompareVolumes!$C$4/CompareVolumes!$C$5/10</f>
        <v>2.2939099999999999</v>
      </c>
      <c r="AJ33">
        <v>51.059600000000003</v>
      </c>
      <c r="AK33">
        <f>AJ33*CompareVolumes!$C$4/CompareVolumes!$C$5/10</f>
        <v>2.5529800000000002</v>
      </c>
      <c r="AL33">
        <v>70.345200000000006</v>
      </c>
      <c r="AM33">
        <f>AL33*CompareVolumes!$C$4/CompareVolumes!$C$5/10</f>
        <v>3.5172600000000003</v>
      </c>
      <c r="AN33" s="17">
        <v>1</v>
      </c>
      <c r="AO33" s="17">
        <v>0</v>
      </c>
      <c r="AQ33" t="s">
        <v>677</v>
      </c>
      <c r="AR33" s="64" t="s">
        <v>655</v>
      </c>
      <c r="AS33" s="64" t="s">
        <v>645</v>
      </c>
      <c r="AT33" t="s">
        <v>578</v>
      </c>
      <c r="AU33">
        <v>606</v>
      </c>
      <c r="AV33">
        <f t="shared" si="10"/>
        <v>3.03</v>
      </c>
      <c r="AW33">
        <f t="shared" si="11"/>
        <v>2.5529800000000002</v>
      </c>
      <c r="AX33" s="88">
        <f t="shared" si="12"/>
        <v>2.2939099999999999</v>
      </c>
      <c r="AY33">
        <f t="shared" si="13"/>
        <v>3.5172600000000003</v>
      </c>
      <c r="BA33" t="str">
        <f t="shared" si="14"/>
        <v/>
      </c>
      <c r="BB33" t="str">
        <f t="shared" si="15"/>
        <v/>
      </c>
      <c r="BC33">
        <f t="shared" si="16"/>
        <v>3.03</v>
      </c>
      <c r="BD33">
        <f t="shared" si="17"/>
        <v>2.5529800000000002</v>
      </c>
    </row>
    <row r="34" spans="1:56" ht="17" thickBot="1">
      <c r="A34" s="2" t="s">
        <v>608</v>
      </c>
      <c r="B34" s="87" t="s">
        <v>687</v>
      </c>
      <c r="C34" s="79" t="s">
        <v>9</v>
      </c>
      <c r="D34" s="80" t="s">
        <v>649</v>
      </c>
      <c r="E34" t="s">
        <v>591</v>
      </c>
      <c r="F34">
        <v>529</v>
      </c>
      <c r="G34">
        <f t="shared" si="0"/>
        <v>2.645</v>
      </c>
      <c r="H34">
        <v>573</v>
      </c>
      <c r="I34">
        <v>760</v>
      </c>
      <c r="J34">
        <v>230</v>
      </c>
      <c r="K34" s="12">
        <f t="shared" si="1"/>
        <v>1.0831758034026464</v>
      </c>
      <c r="L34" s="12">
        <f t="shared" si="2"/>
        <v>1.3263525305410122</v>
      </c>
      <c r="M34" s="12">
        <f t="shared" si="3"/>
        <v>1.4366729678638941</v>
      </c>
      <c r="N34" s="12">
        <f t="shared" si="4"/>
        <v>0.40139616055846422</v>
      </c>
      <c r="AG34" s="16" t="s">
        <v>54</v>
      </c>
      <c r="AH34">
        <v>44.920400000000001</v>
      </c>
      <c r="AI34">
        <f>AH34*CompareVolumes!$C$4/CompareVolumes!$C$5/10</f>
        <v>2.2460200000000001</v>
      </c>
      <c r="AJ34">
        <v>52.851900000000001</v>
      </c>
      <c r="AK34">
        <f>AJ34*CompareVolumes!$C$4/CompareVolumes!$C$5/10</f>
        <v>2.642595</v>
      </c>
      <c r="AL34">
        <v>67.253600000000006</v>
      </c>
      <c r="AM34">
        <f>AL34*CompareVolumes!$C$4/CompareVolumes!$C$5/10</f>
        <v>3.3626800000000001</v>
      </c>
      <c r="AN34" s="17">
        <v>1</v>
      </c>
      <c r="AO34" s="17">
        <v>0</v>
      </c>
      <c r="AQ34" t="s">
        <v>679</v>
      </c>
      <c r="AR34" s="64" t="s">
        <v>653</v>
      </c>
      <c r="AS34" s="64" t="s">
        <v>649</v>
      </c>
      <c r="AT34" t="s">
        <v>579</v>
      </c>
      <c r="AU34">
        <v>619</v>
      </c>
      <c r="AV34">
        <f t="shared" si="10"/>
        <v>3.0950000000000002</v>
      </c>
      <c r="AW34">
        <f t="shared" si="11"/>
        <v>2.642595</v>
      </c>
      <c r="AX34" s="88">
        <f t="shared" si="12"/>
        <v>2.2460200000000001</v>
      </c>
      <c r="AY34">
        <f t="shared" si="13"/>
        <v>3.3626800000000001</v>
      </c>
      <c r="BA34" t="str">
        <f t="shared" si="14"/>
        <v/>
      </c>
      <c r="BB34" t="str">
        <f t="shared" si="15"/>
        <v/>
      </c>
      <c r="BC34">
        <f t="shared" si="16"/>
        <v>3.0950000000000002</v>
      </c>
      <c r="BD34">
        <f t="shared" si="17"/>
        <v>2.642595</v>
      </c>
    </row>
    <row r="35" spans="1:56">
      <c r="AG35" s="54" t="s">
        <v>55</v>
      </c>
      <c r="AH35">
        <v>43.284999999999997</v>
      </c>
      <c r="AI35">
        <f>AH35*CompareVolumes!$C$4/CompareVolumes!$C$5/10</f>
        <v>2.16425</v>
      </c>
      <c r="AJ35">
        <v>51.5443</v>
      </c>
      <c r="AK35">
        <f>AJ35*CompareVolumes!$C$4/CompareVolumes!$C$5/10</f>
        <v>2.5772149999999998</v>
      </c>
      <c r="AL35">
        <v>71.357100000000003</v>
      </c>
      <c r="AM35">
        <f>AL35*CompareVolumes!$C$4/CompareVolumes!$C$5/10</f>
        <v>3.5678550000000002</v>
      </c>
      <c r="AN35" s="55">
        <v>0</v>
      </c>
      <c r="AO35" s="57">
        <v>0</v>
      </c>
      <c r="AQ35" t="s">
        <v>18</v>
      </c>
      <c r="AR35" s="65" t="s">
        <v>644</v>
      </c>
      <c r="AS35" s="65" t="s">
        <v>645</v>
      </c>
      <c r="AT35" t="s">
        <v>580</v>
      </c>
      <c r="AU35">
        <v>563</v>
      </c>
      <c r="AV35">
        <f t="shared" ref="AV35:AV64" si="18">AU35*50/10000</f>
        <v>2.8149999999999999</v>
      </c>
      <c r="AW35">
        <f t="shared" si="11"/>
        <v>2.5772149999999998</v>
      </c>
      <c r="AX35" s="88">
        <f t="shared" si="12"/>
        <v>2.16425</v>
      </c>
      <c r="AY35">
        <f t="shared" si="13"/>
        <v>3.5678550000000002</v>
      </c>
      <c r="BA35" t="str">
        <f t="shared" si="14"/>
        <v/>
      </c>
      <c r="BB35" t="str">
        <f t="shared" si="15"/>
        <v/>
      </c>
      <c r="BC35" t="str">
        <f t="shared" si="16"/>
        <v/>
      </c>
      <c r="BD35" t="str">
        <f t="shared" si="17"/>
        <v/>
      </c>
    </row>
    <row r="36" spans="1:56">
      <c r="AG36" s="54" t="s">
        <v>56</v>
      </c>
      <c r="AH36">
        <v>41.510300000000001</v>
      </c>
      <c r="AI36">
        <f>AH36*CompareVolumes!$C$4/CompareVolumes!$C$5/10</f>
        <v>2.0755150000000002</v>
      </c>
      <c r="AJ36">
        <v>56.415900000000001</v>
      </c>
      <c r="AK36">
        <f>AJ36*CompareVolumes!$C$4/CompareVolumes!$C$5/10</f>
        <v>2.8207949999999999</v>
      </c>
      <c r="AL36">
        <v>68.937600000000003</v>
      </c>
      <c r="AM36">
        <f>AL36*CompareVolumes!$C$4/CompareVolumes!$C$5/10</f>
        <v>3.4468800000000002</v>
      </c>
      <c r="AN36" s="55">
        <v>0</v>
      </c>
      <c r="AO36" s="55">
        <v>0</v>
      </c>
      <c r="AQ36" t="s">
        <v>678</v>
      </c>
      <c r="AR36" s="65" t="s">
        <v>644</v>
      </c>
      <c r="AS36" s="65" t="s">
        <v>649</v>
      </c>
      <c r="AT36" t="s">
        <v>581</v>
      </c>
      <c r="AU36">
        <v>579</v>
      </c>
      <c r="AV36">
        <f t="shared" si="18"/>
        <v>2.895</v>
      </c>
      <c r="AW36">
        <f t="shared" si="11"/>
        <v>2.8207949999999999</v>
      </c>
      <c r="AX36" s="88">
        <f t="shared" si="12"/>
        <v>2.0755150000000002</v>
      </c>
      <c r="AY36">
        <f t="shared" si="13"/>
        <v>3.4468800000000002</v>
      </c>
      <c r="BA36" t="str">
        <f t="shared" si="14"/>
        <v/>
      </c>
      <c r="BB36" t="str">
        <f t="shared" si="15"/>
        <v/>
      </c>
      <c r="BC36" t="str">
        <f t="shared" si="16"/>
        <v/>
      </c>
      <c r="BD36" t="str">
        <f t="shared" si="17"/>
        <v/>
      </c>
    </row>
    <row r="37" spans="1:56">
      <c r="AG37" s="54" t="s">
        <v>57</v>
      </c>
      <c r="AH37">
        <v>42.3795</v>
      </c>
      <c r="AI37">
        <f>AH37*CompareVolumes!$C$4/CompareVolumes!$C$5/10</f>
        <v>2.1189749999999998</v>
      </c>
      <c r="AJ37">
        <v>52.034300000000002</v>
      </c>
      <c r="AK37">
        <f>AJ37*CompareVolumes!$C$4/CompareVolumes!$C$5/10</f>
        <v>2.601715</v>
      </c>
      <c r="AL37">
        <v>70.633799999999994</v>
      </c>
      <c r="AM37">
        <f>AL37*CompareVolumes!$C$4/CompareVolumes!$C$5/10</f>
        <v>3.5316899999999998</v>
      </c>
      <c r="AN37" s="55">
        <v>0</v>
      </c>
      <c r="AO37" s="55">
        <v>1</v>
      </c>
      <c r="AQ37" t="s">
        <v>680</v>
      </c>
      <c r="AR37" s="63" t="s">
        <v>9</v>
      </c>
      <c r="AS37" s="63" t="s">
        <v>645</v>
      </c>
      <c r="AT37" t="s">
        <v>582</v>
      </c>
      <c r="AU37">
        <v>572</v>
      </c>
      <c r="AV37">
        <f t="shared" si="18"/>
        <v>2.86</v>
      </c>
      <c r="AW37">
        <f t="shared" si="11"/>
        <v>2.601715</v>
      </c>
      <c r="AX37" s="88">
        <f t="shared" si="12"/>
        <v>2.1189749999999998</v>
      </c>
      <c r="AY37">
        <f t="shared" si="13"/>
        <v>3.5316899999999998</v>
      </c>
      <c r="BA37">
        <f t="shared" si="14"/>
        <v>2.86</v>
      </c>
      <c r="BB37">
        <f t="shared" si="15"/>
        <v>2.601715</v>
      </c>
      <c r="BC37" t="str">
        <f t="shared" si="16"/>
        <v/>
      </c>
      <c r="BD37" t="str">
        <f t="shared" si="17"/>
        <v/>
      </c>
    </row>
    <row r="38" spans="1:56">
      <c r="AG38" s="54" t="s">
        <v>58</v>
      </c>
      <c r="AH38">
        <v>42.168900000000001</v>
      </c>
      <c r="AI38">
        <f>AH38*CompareVolumes!$C$4/CompareVolumes!$C$5/10</f>
        <v>2.1084450000000001</v>
      </c>
      <c r="AJ38">
        <v>55.292000000000002</v>
      </c>
      <c r="AK38">
        <f>AJ38*CompareVolumes!$C$4/CompareVolumes!$C$5/10</f>
        <v>2.7646000000000002</v>
      </c>
      <c r="AL38">
        <v>68.402799999999999</v>
      </c>
      <c r="AM38">
        <f>AL38*CompareVolumes!$C$4/CompareVolumes!$C$5/10</f>
        <v>3.42014</v>
      </c>
      <c r="AN38" s="55">
        <v>0</v>
      </c>
      <c r="AO38" s="55">
        <v>1</v>
      </c>
      <c r="AQ38" t="s">
        <v>681</v>
      </c>
      <c r="AR38" s="63" t="s">
        <v>9</v>
      </c>
      <c r="AS38" s="63" t="s">
        <v>649</v>
      </c>
      <c r="AT38" t="s">
        <v>583</v>
      </c>
      <c r="AU38">
        <v>584</v>
      </c>
      <c r="AV38">
        <f t="shared" si="18"/>
        <v>2.92</v>
      </c>
      <c r="AW38">
        <f t="shared" si="11"/>
        <v>2.7646000000000002</v>
      </c>
      <c r="AX38" s="88">
        <f t="shared" si="12"/>
        <v>2.1084450000000001</v>
      </c>
      <c r="AY38">
        <f t="shared" si="13"/>
        <v>3.42014</v>
      </c>
      <c r="BA38">
        <f t="shared" si="14"/>
        <v>2.92</v>
      </c>
      <c r="BB38">
        <f t="shared" si="15"/>
        <v>2.7646000000000002</v>
      </c>
      <c r="BC38" t="str">
        <f t="shared" si="16"/>
        <v/>
      </c>
      <c r="BD38" t="str">
        <f t="shared" si="17"/>
        <v/>
      </c>
    </row>
    <row r="39" spans="1:56">
      <c r="AG39" s="16" t="s">
        <v>59</v>
      </c>
      <c r="AH39">
        <v>43.110999999999997</v>
      </c>
      <c r="AI39">
        <f>AH39*CompareVolumes!$C$4/CompareVolumes!$C$5/10</f>
        <v>2.1555499999999999</v>
      </c>
      <c r="AJ39">
        <v>52.037799999999997</v>
      </c>
      <c r="AK39">
        <f>AJ39*CompareVolumes!$C$4/CompareVolumes!$C$5/10</f>
        <v>2.60189</v>
      </c>
      <c r="AL39">
        <v>72.027299999999997</v>
      </c>
      <c r="AM39">
        <f>AL39*CompareVolumes!$C$4/CompareVolumes!$C$5/10</f>
        <v>3.6013649999999999</v>
      </c>
      <c r="AN39" s="17">
        <v>1</v>
      </c>
      <c r="AO39" s="17">
        <v>0</v>
      </c>
      <c r="AQ39" t="s">
        <v>20</v>
      </c>
      <c r="AR39" s="64" t="s">
        <v>644</v>
      </c>
      <c r="AS39" s="64" t="s">
        <v>645</v>
      </c>
      <c r="AT39" t="s">
        <v>584</v>
      </c>
      <c r="AU39">
        <v>577</v>
      </c>
      <c r="AV39">
        <f t="shared" si="18"/>
        <v>2.8849999999999998</v>
      </c>
      <c r="AW39">
        <f t="shared" si="11"/>
        <v>2.60189</v>
      </c>
      <c r="AX39" s="88">
        <f t="shared" si="12"/>
        <v>2.1555499999999999</v>
      </c>
      <c r="AY39">
        <f t="shared" si="13"/>
        <v>3.6013649999999999</v>
      </c>
      <c r="BA39" t="str">
        <f t="shared" si="14"/>
        <v/>
      </c>
      <c r="BB39" t="str">
        <f t="shared" si="15"/>
        <v/>
      </c>
      <c r="BC39">
        <f t="shared" si="16"/>
        <v>2.8849999999999998</v>
      </c>
      <c r="BD39">
        <f t="shared" si="17"/>
        <v>2.60189</v>
      </c>
    </row>
    <row r="40" spans="1:56">
      <c r="AG40" s="16" t="s">
        <v>60</v>
      </c>
      <c r="AH40">
        <v>44.467300000000002</v>
      </c>
      <c r="AI40">
        <f>AH40*CompareVolumes!$C$4/CompareVolumes!$C$5/10</f>
        <v>2.2233650000000003</v>
      </c>
      <c r="AJ40">
        <v>53.496000000000002</v>
      </c>
      <c r="AK40">
        <f>AJ40*CompareVolumes!$C$4/CompareVolumes!$C$5/10</f>
        <v>2.6748000000000003</v>
      </c>
      <c r="AL40">
        <v>71.583100000000002</v>
      </c>
      <c r="AM40">
        <f>AL40*CompareVolumes!$C$4/CompareVolumes!$C$5/10</f>
        <v>3.5791550000000001</v>
      </c>
      <c r="AN40" s="17">
        <v>1</v>
      </c>
      <c r="AO40" s="17">
        <v>0</v>
      </c>
      <c r="AQ40" t="s">
        <v>682</v>
      </c>
      <c r="AR40" s="64" t="s">
        <v>644</v>
      </c>
      <c r="AS40" s="64" t="s">
        <v>649</v>
      </c>
      <c r="AT40" t="s">
        <v>585</v>
      </c>
      <c r="AU40">
        <v>593</v>
      </c>
      <c r="AV40">
        <f t="shared" si="18"/>
        <v>2.9649999999999999</v>
      </c>
      <c r="AW40">
        <f t="shared" si="11"/>
        <v>2.6748000000000003</v>
      </c>
      <c r="AX40" s="88">
        <f t="shared" si="12"/>
        <v>2.2233650000000003</v>
      </c>
      <c r="AY40">
        <f t="shared" si="13"/>
        <v>3.5791550000000001</v>
      </c>
      <c r="BA40" t="str">
        <f t="shared" si="14"/>
        <v/>
      </c>
      <c r="BB40" t="str">
        <f t="shared" si="15"/>
        <v/>
      </c>
      <c r="BC40">
        <f t="shared" si="16"/>
        <v>2.9649999999999999</v>
      </c>
      <c r="BD40">
        <f t="shared" si="17"/>
        <v>2.6748000000000003</v>
      </c>
    </row>
    <row r="41" spans="1:56">
      <c r="AG41" s="16" t="s">
        <v>61</v>
      </c>
      <c r="AH41">
        <v>42.5</v>
      </c>
      <c r="AI41">
        <f>AH41*CompareVolumes!$C$4/CompareVolumes!$C$5/10</f>
        <v>2.125</v>
      </c>
      <c r="AJ41">
        <v>51.188099999999999</v>
      </c>
      <c r="AK41">
        <f>AJ41*CompareVolumes!$C$4/CompareVolumes!$C$5/10</f>
        <v>2.5594049999999999</v>
      </c>
      <c r="AL41">
        <v>72.933300000000003</v>
      </c>
      <c r="AM41">
        <f>AL41*CompareVolumes!$C$4/CompareVolumes!$C$5/10</f>
        <v>3.646665</v>
      </c>
      <c r="AN41" s="17">
        <v>1</v>
      </c>
      <c r="AO41" s="17">
        <v>0</v>
      </c>
      <c r="AQ41" t="s">
        <v>683</v>
      </c>
      <c r="AR41" s="64" t="s">
        <v>655</v>
      </c>
      <c r="AS41" s="64" t="s">
        <v>645</v>
      </c>
      <c r="AT41" t="s">
        <v>586</v>
      </c>
      <c r="AU41">
        <v>563</v>
      </c>
      <c r="AV41">
        <f t="shared" si="18"/>
        <v>2.8149999999999999</v>
      </c>
      <c r="AW41">
        <f t="shared" si="11"/>
        <v>2.5594049999999999</v>
      </c>
      <c r="AX41" s="88">
        <f t="shared" si="12"/>
        <v>2.125</v>
      </c>
      <c r="AY41">
        <f t="shared" si="13"/>
        <v>3.646665</v>
      </c>
      <c r="BA41" t="str">
        <f t="shared" si="14"/>
        <v/>
      </c>
      <c r="BB41" t="str">
        <f t="shared" si="15"/>
        <v/>
      </c>
      <c r="BC41">
        <f t="shared" si="16"/>
        <v>2.8149999999999999</v>
      </c>
      <c r="BD41">
        <f t="shared" si="17"/>
        <v>2.5594049999999999</v>
      </c>
    </row>
    <row r="42" spans="1:56">
      <c r="AG42" s="16" t="s">
        <v>62</v>
      </c>
      <c r="AH42">
        <v>43.152500000000003</v>
      </c>
      <c r="AI42">
        <f>AH42*CompareVolumes!$C$4/CompareVolumes!$C$5/10</f>
        <v>2.1576250000000003</v>
      </c>
      <c r="AJ42">
        <v>53.585700000000003</v>
      </c>
      <c r="AK42">
        <f>AJ42*CompareVolumes!$C$4/CompareVolumes!$C$5/10</f>
        <v>2.6792850000000001</v>
      </c>
      <c r="AL42">
        <v>70.546899999999994</v>
      </c>
      <c r="AM42">
        <f>AL42*CompareVolumes!$C$4/CompareVolumes!$C$5/10</f>
        <v>3.5273449999999995</v>
      </c>
      <c r="AN42" s="17">
        <v>1</v>
      </c>
      <c r="AO42" s="17">
        <v>0</v>
      </c>
      <c r="AQ42" t="s">
        <v>685</v>
      </c>
      <c r="AR42" s="64" t="s">
        <v>653</v>
      </c>
      <c r="AS42" s="64" t="s">
        <v>649</v>
      </c>
      <c r="AT42" t="s">
        <v>587</v>
      </c>
      <c r="AU42">
        <v>631</v>
      </c>
      <c r="AV42">
        <f t="shared" si="18"/>
        <v>3.1549999999999998</v>
      </c>
      <c r="AW42">
        <f t="shared" si="11"/>
        <v>2.6792850000000001</v>
      </c>
      <c r="AX42" s="88">
        <f t="shared" si="12"/>
        <v>2.1576250000000003</v>
      </c>
      <c r="AY42">
        <f t="shared" si="13"/>
        <v>3.5273449999999995</v>
      </c>
      <c r="BA42" t="str">
        <f t="shared" si="14"/>
        <v/>
      </c>
      <c r="BB42" t="str">
        <f t="shared" si="15"/>
        <v/>
      </c>
      <c r="BC42">
        <f t="shared" si="16"/>
        <v>3.1549999999999998</v>
      </c>
      <c r="BD42">
        <f t="shared" si="17"/>
        <v>2.6792850000000001</v>
      </c>
    </row>
    <row r="43" spans="1:56">
      <c r="AG43" s="54" t="s">
        <v>63</v>
      </c>
      <c r="AH43">
        <v>40.473199999999999</v>
      </c>
      <c r="AI43">
        <f>AH43*CompareVolumes!$C$4/CompareVolumes!$C$5/10</f>
        <v>2.02366</v>
      </c>
      <c r="AJ43">
        <v>48.729100000000003</v>
      </c>
      <c r="AK43">
        <f>AJ43*CompareVolumes!$C$4/CompareVolumes!$C$5/10</f>
        <v>2.436455</v>
      </c>
      <c r="AL43">
        <v>73.840199999999996</v>
      </c>
      <c r="AM43">
        <f>AL43*CompareVolumes!$C$4/CompareVolumes!$C$5/10</f>
        <v>3.6920099999999998</v>
      </c>
      <c r="AN43" s="55">
        <v>0</v>
      </c>
      <c r="AO43" s="55">
        <v>0</v>
      </c>
      <c r="AQ43" t="s">
        <v>16</v>
      </c>
      <c r="AR43" s="65" t="s">
        <v>644</v>
      </c>
      <c r="AS43" s="65" t="s">
        <v>645</v>
      </c>
      <c r="AT43" t="s">
        <v>588</v>
      </c>
      <c r="AU43">
        <v>552</v>
      </c>
      <c r="AV43">
        <f t="shared" si="18"/>
        <v>2.76</v>
      </c>
      <c r="AW43">
        <f t="shared" si="11"/>
        <v>2.436455</v>
      </c>
      <c r="AX43" s="88">
        <f t="shared" si="12"/>
        <v>2.02366</v>
      </c>
      <c r="AY43">
        <f t="shared" si="13"/>
        <v>3.6920099999999998</v>
      </c>
      <c r="BA43" t="str">
        <f t="shared" si="14"/>
        <v/>
      </c>
      <c r="BB43" t="str">
        <f t="shared" si="15"/>
        <v/>
      </c>
      <c r="BC43" t="str">
        <f t="shared" si="16"/>
        <v/>
      </c>
      <c r="BD43" t="str">
        <f t="shared" si="17"/>
        <v/>
      </c>
    </row>
    <row r="44" spans="1:56" ht="17" thickBot="1">
      <c r="AG44" s="54" t="s">
        <v>64</v>
      </c>
      <c r="AH44">
        <v>40.033000000000001</v>
      </c>
      <c r="AI44">
        <f>AH44*CompareVolumes!$C$4/CompareVolumes!$C$5/10</f>
        <v>2.0016500000000002</v>
      </c>
      <c r="AJ44">
        <v>55.536700000000003</v>
      </c>
      <c r="AK44">
        <f>AJ44*CompareVolumes!$C$4/CompareVolumes!$C$5/10</f>
        <v>2.7768350000000002</v>
      </c>
      <c r="AL44">
        <v>68.996399999999994</v>
      </c>
      <c r="AM44">
        <f>AL44*CompareVolumes!$C$4/CompareVolumes!$C$5/10</f>
        <v>3.4498199999999999</v>
      </c>
      <c r="AN44" s="55">
        <v>0</v>
      </c>
      <c r="AO44" s="55">
        <v>0</v>
      </c>
      <c r="AQ44" t="s">
        <v>684</v>
      </c>
      <c r="AR44" s="65" t="s">
        <v>644</v>
      </c>
      <c r="AS44" s="65" t="s">
        <v>649</v>
      </c>
      <c r="AT44" t="s">
        <v>589</v>
      </c>
      <c r="AU44">
        <v>562</v>
      </c>
      <c r="AV44">
        <f t="shared" si="18"/>
        <v>2.81</v>
      </c>
      <c r="AW44">
        <f t="shared" si="11"/>
        <v>2.7768350000000002</v>
      </c>
      <c r="AX44" s="88">
        <f t="shared" si="12"/>
        <v>2.0016500000000002</v>
      </c>
      <c r="AY44">
        <f t="shared" si="13"/>
        <v>3.4498199999999999</v>
      </c>
      <c r="BA44" t="str">
        <f t="shared" si="14"/>
        <v/>
      </c>
      <c r="BB44" t="str">
        <f t="shared" si="15"/>
        <v/>
      </c>
      <c r="BC44" t="str">
        <f t="shared" si="16"/>
        <v/>
      </c>
      <c r="BD44" t="str">
        <f t="shared" si="17"/>
        <v/>
      </c>
    </row>
    <row r="45" spans="1:56">
      <c r="AG45" s="54" t="s">
        <v>65</v>
      </c>
      <c r="AH45">
        <v>39.9129</v>
      </c>
      <c r="AI45">
        <f>AH45*CompareVolumes!$C$4/CompareVolumes!$C$5/10</f>
        <v>1.9956450000000001</v>
      </c>
      <c r="AJ45">
        <v>54.933999999999997</v>
      </c>
      <c r="AK45">
        <f>AJ45*CompareVolumes!$C$4/CompareVolumes!$C$5/10</f>
        <v>2.7466999999999997</v>
      </c>
      <c r="AL45">
        <v>69.775700000000001</v>
      </c>
      <c r="AM45">
        <f>AL45*CompareVolumes!$C$4/CompareVolumes!$C$5/10</f>
        <v>3.488785</v>
      </c>
      <c r="AN45" s="55">
        <v>0</v>
      </c>
      <c r="AO45" s="55">
        <v>1</v>
      </c>
      <c r="AQ45" s="84" t="s">
        <v>686</v>
      </c>
      <c r="AR45" s="85" t="s">
        <v>9</v>
      </c>
      <c r="AS45" s="86" t="s">
        <v>645</v>
      </c>
      <c r="AT45" t="s">
        <v>590</v>
      </c>
      <c r="AU45">
        <v>552</v>
      </c>
      <c r="AV45">
        <f t="shared" si="18"/>
        <v>2.76</v>
      </c>
      <c r="AW45">
        <f t="shared" si="11"/>
        <v>2.7466999999999997</v>
      </c>
      <c r="AX45" s="88">
        <f t="shared" si="12"/>
        <v>1.9956450000000001</v>
      </c>
      <c r="AY45">
        <f t="shared" si="13"/>
        <v>3.488785</v>
      </c>
      <c r="BA45">
        <f t="shared" si="14"/>
        <v>2.76</v>
      </c>
      <c r="BB45">
        <f t="shared" si="15"/>
        <v>2.7466999999999997</v>
      </c>
      <c r="BC45" t="str">
        <f t="shared" si="16"/>
        <v/>
      </c>
      <c r="BD45" t="str">
        <f t="shared" si="17"/>
        <v/>
      </c>
    </row>
    <row r="46" spans="1:56" ht="17" thickBot="1">
      <c r="AG46" s="54" t="s">
        <v>66</v>
      </c>
      <c r="AH46">
        <v>40.856400000000001</v>
      </c>
      <c r="AI46">
        <f>AH46*CompareVolumes!$C$4/CompareVolumes!$C$5/10</f>
        <v>2.0428199999999999</v>
      </c>
      <c r="AJ46">
        <v>50.365200000000002</v>
      </c>
      <c r="AK46">
        <f>AJ46*CompareVolumes!$C$4/CompareVolumes!$C$5/10</f>
        <v>2.5182599999999997</v>
      </c>
      <c r="AL46">
        <v>74.812100000000001</v>
      </c>
      <c r="AM46">
        <f>AL46*CompareVolumes!$C$4/CompareVolumes!$C$5/10</f>
        <v>3.740605</v>
      </c>
      <c r="AN46" s="55">
        <v>0</v>
      </c>
      <c r="AO46" s="55">
        <v>1</v>
      </c>
      <c r="AQ46" s="87" t="s">
        <v>687</v>
      </c>
      <c r="AR46" s="79" t="s">
        <v>9</v>
      </c>
      <c r="AS46" s="80" t="s">
        <v>649</v>
      </c>
      <c r="AT46" t="s">
        <v>591</v>
      </c>
      <c r="AU46">
        <v>529</v>
      </c>
      <c r="AV46">
        <f t="shared" si="18"/>
        <v>2.645</v>
      </c>
      <c r="AW46">
        <f t="shared" si="11"/>
        <v>2.5182599999999997</v>
      </c>
      <c r="AX46" s="88">
        <f t="shared" si="12"/>
        <v>2.0428199999999999</v>
      </c>
      <c r="AY46">
        <f t="shared" si="13"/>
        <v>3.740605</v>
      </c>
      <c r="BA46">
        <f t="shared" si="14"/>
        <v>2.645</v>
      </c>
      <c r="BB46">
        <f t="shared" si="15"/>
        <v>2.5182599999999997</v>
      </c>
      <c r="BC46" t="str">
        <f t="shared" si="16"/>
        <v/>
      </c>
      <c r="BD46" t="str">
        <f t="shared" si="17"/>
        <v/>
      </c>
    </row>
    <row r="47" spans="1:56">
      <c r="AG47" s="16" t="s">
        <v>67</v>
      </c>
      <c r="AH47">
        <v>44.741599999999998</v>
      </c>
      <c r="AI47">
        <f>AH47*CompareVolumes!$C$4/CompareVolumes!$C$5/10</f>
        <v>2.2370799999999997</v>
      </c>
      <c r="AJ47">
        <v>54.745100000000001</v>
      </c>
      <c r="AK47">
        <f>AJ47*CompareVolumes!$C$4/CompareVolumes!$C$5/10</f>
        <v>2.7372549999999998</v>
      </c>
      <c r="AL47">
        <v>77.529200000000003</v>
      </c>
      <c r="AM47">
        <f>AL47*CompareVolumes!$C$4/CompareVolumes!$C$5/10</f>
        <v>3.8764600000000002</v>
      </c>
      <c r="AN47" s="17">
        <v>1</v>
      </c>
      <c r="AO47" s="17">
        <v>0</v>
      </c>
      <c r="AQ47" s="2" t="s">
        <v>5</v>
      </c>
      <c r="AR47" s="64" t="s">
        <v>644</v>
      </c>
      <c r="AS47" s="64" t="s">
        <v>645</v>
      </c>
      <c r="AT47" t="s">
        <v>592</v>
      </c>
      <c r="AU47">
        <v>612</v>
      </c>
      <c r="AV47">
        <f t="shared" si="18"/>
        <v>3.06</v>
      </c>
      <c r="AW47">
        <f t="shared" si="11"/>
        <v>2.7372549999999998</v>
      </c>
      <c r="AX47" s="88">
        <f t="shared" si="12"/>
        <v>2.2370799999999997</v>
      </c>
      <c r="AY47">
        <f t="shared" si="13"/>
        <v>3.8764600000000002</v>
      </c>
      <c r="BA47" t="str">
        <f t="shared" si="14"/>
        <v/>
      </c>
      <c r="BB47" t="str">
        <f t="shared" si="15"/>
        <v/>
      </c>
      <c r="BC47">
        <f t="shared" si="16"/>
        <v>3.06</v>
      </c>
      <c r="BD47">
        <f t="shared" si="17"/>
        <v>2.7372549999999998</v>
      </c>
    </row>
    <row r="48" spans="1:56">
      <c r="AG48" s="16" t="s">
        <v>68</v>
      </c>
      <c r="AH48">
        <v>45.234999999999999</v>
      </c>
      <c r="AI48">
        <f>AH48*CompareVolumes!$C$4/CompareVolumes!$C$5/10</f>
        <v>2.2617500000000001</v>
      </c>
      <c r="AJ48">
        <v>55.956699999999998</v>
      </c>
      <c r="AK48">
        <f>AJ48*CompareVolumes!$C$4/CompareVolumes!$C$5/10</f>
        <v>2.7978350000000001</v>
      </c>
      <c r="AL48">
        <v>76.753799999999998</v>
      </c>
      <c r="AM48">
        <f>AL48*CompareVolumes!$C$4/CompareVolumes!$C$5/10</f>
        <v>3.8376899999999998</v>
      </c>
      <c r="AN48" s="17">
        <v>1</v>
      </c>
      <c r="AO48" s="17">
        <v>0</v>
      </c>
      <c r="AQ48" s="2" t="s">
        <v>5</v>
      </c>
      <c r="AR48" s="64" t="s">
        <v>644</v>
      </c>
      <c r="AS48" s="64" t="s">
        <v>649</v>
      </c>
      <c r="AT48" t="s">
        <v>593</v>
      </c>
      <c r="AU48">
        <v>621</v>
      </c>
      <c r="AV48">
        <f t="shared" si="18"/>
        <v>3.105</v>
      </c>
      <c r="AW48">
        <f t="shared" si="11"/>
        <v>2.7978350000000001</v>
      </c>
      <c r="AX48" s="88">
        <f t="shared" si="12"/>
        <v>2.2617500000000001</v>
      </c>
      <c r="AY48">
        <f t="shared" si="13"/>
        <v>3.8376899999999998</v>
      </c>
      <c r="BA48" t="str">
        <f t="shared" si="14"/>
        <v/>
      </c>
      <c r="BB48" t="str">
        <f t="shared" si="15"/>
        <v/>
      </c>
      <c r="BC48">
        <f t="shared" si="16"/>
        <v>3.105</v>
      </c>
      <c r="BD48">
        <f t="shared" si="17"/>
        <v>2.7978350000000001</v>
      </c>
    </row>
    <row r="49" spans="33:56">
      <c r="AG49" s="16" t="s">
        <v>69</v>
      </c>
      <c r="AH49">
        <v>45.358699999999999</v>
      </c>
      <c r="AI49">
        <f>AH49*CompareVolumes!$C$4/CompareVolumes!$C$5/10</f>
        <v>2.267935</v>
      </c>
      <c r="AJ49">
        <v>53.7226</v>
      </c>
      <c r="AK49">
        <f>AJ49*CompareVolumes!$C$4/CompareVolumes!$C$5/10</f>
        <v>2.6861300000000004</v>
      </c>
      <c r="AL49">
        <v>77.737499999999997</v>
      </c>
      <c r="AM49">
        <f>AL49*CompareVolumes!$C$4/CompareVolumes!$C$5/10</f>
        <v>3.8868749999999999</v>
      </c>
      <c r="AN49" s="17">
        <v>1</v>
      </c>
      <c r="AO49" s="17">
        <v>0</v>
      </c>
      <c r="AQ49" s="2" t="s">
        <v>5</v>
      </c>
      <c r="AR49" s="64" t="s">
        <v>653</v>
      </c>
      <c r="AS49" s="64" t="s">
        <v>645</v>
      </c>
      <c r="AT49" t="s">
        <v>594</v>
      </c>
      <c r="AU49">
        <v>613</v>
      </c>
      <c r="AV49">
        <f t="shared" si="18"/>
        <v>3.0649999999999999</v>
      </c>
      <c r="AW49">
        <f t="shared" si="11"/>
        <v>2.6861300000000004</v>
      </c>
      <c r="AX49" s="88">
        <f t="shared" si="12"/>
        <v>2.267935</v>
      </c>
      <c r="AY49">
        <f t="shared" si="13"/>
        <v>3.8868749999999999</v>
      </c>
      <c r="BA49" t="str">
        <f t="shared" si="14"/>
        <v/>
      </c>
      <c r="BB49" t="str">
        <f t="shared" si="15"/>
        <v/>
      </c>
      <c r="BC49">
        <f t="shared" si="16"/>
        <v>3.0649999999999999</v>
      </c>
      <c r="BD49">
        <f t="shared" si="17"/>
        <v>2.6861300000000004</v>
      </c>
    </row>
    <row r="50" spans="33:56">
      <c r="AG50" s="16" t="s">
        <v>70</v>
      </c>
      <c r="AH50">
        <v>45.036200000000001</v>
      </c>
      <c r="AI50">
        <f>AH50*CompareVolumes!$C$4/CompareVolumes!$C$5/10</f>
        <v>2.2518100000000003</v>
      </c>
      <c r="AJ50">
        <v>56.011099999999999</v>
      </c>
      <c r="AK50">
        <f>AJ50*CompareVolumes!$C$4/CompareVolumes!$C$5/10</f>
        <v>2.8005550000000001</v>
      </c>
      <c r="AL50">
        <v>74.931899999999999</v>
      </c>
      <c r="AM50">
        <f>AL50*CompareVolumes!$C$4/CompareVolumes!$C$5/10</f>
        <v>3.7465950000000001</v>
      </c>
      <c r="AN50" s="17">
        <v>1</v>
      </c>
      <c r="AO50" s="17">
        <v>0</v>
      </c>
      <c r="AQ50" s="2" t="s">
        <v>5</v>
      </c>
      <c r="AR50" s="64" t="s">
        <v>653</v>
      </c>
      <c r="AS50" s="64" t="s">
        <v>649</v>
      </c>
      <c r="AT50" t="s">
        <v>595</v>
      </c>
      <c r="AU50">
        <v>637</v>
      </c>
      <c r="AV50">
        <f t="shared" si="18"/>
        <v>3.1850000000000001</v>
      </c>
      <c r="AW50">
        <f t="shared" si="11"/>
        <v>2.8005550000000001</v>
      </c>
      <c r="AX50" s="88">
        <f t="shared" si="12"/>
        <v>2.2518100000000003</v>
      </c>
      <c r="AY50">
        <f t="shared" si="13"/>
        <v>3.7465950000000001</v>
      </c>
      <c r="BA50" t="str">
        <f t="shared" si="14"/>
        <v/>
      </c>
      <c r="BB50" t="str">
        <f t="shared" si="15"/>
        <v/>
      </c>
      <c r="BC50">
        <f t="shared" si="16"/>
        <v>3.1850000000000001</v>
      </c>
      <c r="BD50">
        <f t="shared" si="17"/>
        <v>2.8005550000000001</v>
      </c>
    </row>
    <row r="51" spans="33:56">
      <c r="AG51" s="54" t="s">
        <v>71</v>
      </c>
      <c r="AH51">
        <v>46.854599999999998</v>
      </c>
      <c r="AI51">
        <f>AH51*CompareVolumes!$C$4/CompareVolumes!$C$5/10</f>
        <v>2.34273</v>
      </c>
      <c r="AJ51">
        <v>54.7485</v>
      </c>
      <c r="AK51">
        <f>AJ51*CompareVolumes!$C$4/CompareVolumes!$C$5/10</f>
        <v>2.737425</v>
      </c>
      <c r="AL51">
        <v>74.874099999999999</v>
      </c>
      <c r="AM51">
        <f>AL51*CompareVolumes!$C$4/CompareVolumes!$C$5/10</f>
        <v>3.7437049999999998</v>
      </c>
      <c r="AN51" s="55">
        <v>0</v>
      </c>
      <c r="AO51" s="55">
        <v>0</v>
      </c>
      <c r="AQ51" s="2" t="s">
        <v>654</v>
      </c>
      <c r="AR51" s="64" t="s">
        <v>644</v>
      </c>
      <c r="AS51" s="64" t="s">
        <v>649</v>
      </c>
      <c r="AT51" t="s">
        <v>600</v>
      </c>
      <c r="AU51">
        <v>607</v>
      </c>
      <c r="AV51">
        <f t="shared" si="18"/>
        <v>3.0350000000000001</v>
      </c>
      <c r="AW51">
        <f t="shared" si="11"/>
        <v>2.737425</v>
      </c>
      <c r="AX51" s="88">
        <f t="shared" si="12"/>
        <v>2.34273</v>
      </c>
      <c r="AY51">
        <f t="shared" si="13"/>
        <v>3.7437049999999998</v>
      </c>
      <c r="BA51" t="str">
        <f t="shared" si="14"/>
        <v/>
      </c>
      <c r="BB51" t="str">
        <f t="shared" si="15"/>
        <v/>
      </c>
      <c r="BC51" t="str">
        <f t="shared" si="16"/>
        <v/>
      </c>
      <c r="BD51" t="str">
        <f t="shared" si="17"/>
        <v/>
      </c>
    </row>
    <row r="52" spans="33:56">
      <c r="AG52" s="54" t="s">
        <v>72</v>
      </c>
      <c r="AH52">
        <v>48.0197</v>
      </c>
      <c r="AI52">
        <f>AH52*CompareVolumes!$C$4/CompareVolumes!$C$5/10</f>
        <v>2.4009849999999999</v>
      </c>
      <c r="AJ52">
        <v>50.415900000000001</v>
      </c>
      <c r="AK52">
        <f>AJ52*CompareVolumes!$C$4/CompareVolumes!$C$5/10</f>
        <v>2.5207950000000001</v>
      </c>
      <c r="AL52">
        <v>76.774699999999996</v>
      </c>
      <c r="AM52">
        <f>AL52*CompareVolumes!$C$4/CompareVolumes!$C$5/10</f>
        <v>3.8387349999999998</v>
      </c>
      <c r="AN52" s="55">
        <v>0</v>
      </c>
      <c r="AO52" s="55">
        <v>0</v>
      </c>
      <c r="AQ52" s="2" t="s">
        <v>654</v>
      </c>
      <c r="AR52" s="64" t="s">
        <v>655</v>
      </c>
      <c r="AS52" s="64" t="s">
        <v>645</v>
      </c>
      <c r="AT52" t="s">
        <v>601</v>
      </c>
      <c r="AU52">
        <v>614</v>
      </c>
      <c r="AV52">
        <f t="shared" si="18"/>
        <v>3.07</v>
      </c>
      <c r="AW52">
        <f t="shared" si="11"/>
        <v>2.5207950000000001</v>
      </c>
      <c r="AX52" s="88">
        <f t="shared" si="12"/>
        <v>2.4009849999999999</v>
      </c>
      <c r="AY52">
        <f t="shared" si="13"/>
        <v>3.8387349999999998</v>
      </c>
      <c r="BA52" t="str">
        <f t="shared" si="14"/>
        <v/>
      </c>
      <c r="BB52" t="str">
        <f t="shared" si="15"/>
        <v/>
      </c>
      <c r="BC52" t="str">
        <f t="shared" si="16"/>
        <v/>
      </c>
      <c r="BD52" t="str">
        <f t="shared" si="17"/>
        <v/>
      </c>
    </row>
    <row r="53" spans="33:56">
      <c r="AG53" s="54" t="s">
        <v>73</v>
      </c>
      <c r="AH53">
        <v>47.370100000000001</v>
      </c>
      <c r="AI53">
        <f>AH53*CompareVolumes!$C$4/CompareVolumes!$C$5/10</f>
        <v>2.3685049999999999</v>
      </c>
      <c r="AJ53">
        <v>54.076700000000002</v>
      </c>
      <c r="AK53">
        <f>AJ53*CompareVolumes!$C$4/CompareVolumes!$C$5/10</f>
        <v>2.7038350000000002</v>
      </c>
      <c r="AL53">
        <v>80.006699999999995</v>
      </c>
      <c r="AM53">
        <f>AL53*CompareVolumes!$C$4/CompareVolumes!$C$5/10</f>
        <v>4.0003349999999998</v>
      </c>
      <c r="AN53" s="55">
        <v>0</v>
      </c>
      <c r="AO53" s="55">
        <v>1</v>
      </c>
      <c r="AQ53" s="2" t="s">
        <v>654</v>
      </c>
      <c r="AR53" s="64" t="s">
        <v>653</v>
      </c>
      <c r="AS53" s="64" t="s">
        <v>649</v>
      </c>
      <c r="AT53" t="s">
        <v>602</v>
      </c>
      <c r="AU53">
        <v>601</v>
      </c>
      <c r="AV53">
        <f t="shared" si="18"/>
        <v>3.0049999999999999</v>
      </c>
      <c r="AW53">
        <f t="shared" si="11"/>
        <v>2.7038350000000002</v>
      </c>
      <c r="AX53" s="88">
        <f t="shared" si="12"/>
        <v>2.3685049999999999</v>
      </c>
      <c r="AY53">
        <f t="shared" si="13"/>
        <v>4.0003349999999998</v>
      </c>
      <c r="BA53">
        <f t="shared" si="14"/>
        <v>3.0049999999999999</v>
      </c>
      <c r="BB53">
        <f t="shared" si="15"/>
        <v>2.7038350000000002</v>
      </c>
      <c r="BC53" t="str">
        <f t="shared" si="16"/>
        <v/>
      </c>
      <c r="BD53" t="str">
        <f t="shared" si="17"/>
        <v/>
      </c>
    </row>
    <row r="54" spans="33:56" ht="17" thickBot="1">
      <c r="AG54" s="54" t="s">
        <v>74</v>
      </c>
      <c r="AH54">
        <v>44.875399999999999</v>
      </c>
      <c r="AI54">
        <f>AH54*CompareVolumes!$C$4/CompareVolumes!$C$5/10</f>
        <v>2.24377</v>
      </c>
      <c r="AJ54">
        <v>54.192799999999998</v>
      </c>
      <c r="AK54">
        <f>AJ54*CompareVolumes!$C$4/CompareVolumes!$C$5/10</f>
        <v>2.7096399999999998</v>
      </c>
      <c r="AL54">
        <v>74.797899999999998</v>
      </c>
      <c r="AM54">
        <f>AL54*CompareVolumes!$C$4/CompareVolumes!$C$5/10</f>
        <v>3.7398949999999997</v>
      </c>
      <c r="AN54" s="55">
        <v>0</v>
      </c>
      <c r="AO54" s="55">
        <v>1</v>
      </c>
      <c r="AQ54" s="2" t="s">
        <v>654</v>
      </c>
      <c r="AR54" s="64" t="s">
        <v>644</v>
      </c>
      <c r="AS54" s="64" t="s">
        <v>645</v>
      </c>
      <c r="AT54" t="s">
        <v>603</v>
      </c>
      <c r="AU54">
        <v>615</v>
      </c>
      <c r="AV54">
        <f t="shared" si="18"/>
        <v>3.0750000000000002</v>
      </c>
      <c r="AW54">
        <f t="shared" si="11"/>
        <v>2.7096399999999998</v>
      </c>
      <c r="AX54" s="88">
        <f t="shared" si="12"/>
        <v>2.24377</v>
      </c>
      <c r="AY54">
        <f t="shared" si="13"/>
        <v>3.7398949999999997</v>
      </c>
      <c r="BA54">
        <f t="shared" si="14"/>
        <v>3.0750000000000002</v>
      </c>
      <c r="BB54">
        <f t="shared" si="15"/>
        <v>2.7096399999999998</v>
      </c>
      <c r="BC54" t="str">
        <f t="shared" si="16"/>
        <v/>
      </c>
      <c r="BD54" t="str">
        <f t="shared" si="17"/>
        <v/>
      </c>
    </row>
    <row r="55" spans="33:56">
      <c r="AG55" s="16" t="s">
        <v>75</v>
      </c>
      <c r="AH55">
        <v>45.374600000000001</v>
      </c>
      <c r="AI55">
        <f>AH55*CompareVolumes!$C$4/CompareVolumes!$C$5/10</f>
        <v>2.2687300000000001</v>
      </c>
      <c r="AJ55">
        <v>54.3568</v>
      </c>
      <c r="AK55">
        <f>AJ55*CompareVolumes!$C$4/CompareVolumes!$C$5/10</f>
        <v>2.7178399999999998</v>
      </c>
      <c r="AL55">
        <v>76.239999999999995</v>
      </c>
      <c r="AM55">
        <f>AL55*CompareVolumes!$C$4/CompareVolumes!$C$5/10</f>
        <v>3.8119999999999998</v>
      </c>
      <c r="AN55" s="17">
        <v>1</v>
      </c>
      <c r="AO55" s="17">
        <v>0</v>
      </c>
      <c r="AQ55" s="66" t="s">
        <v>657</v>
      </c>
      <c r="AR55" s="74" t="s">
        <v>644</v>
      </c>
      <c r="AS55" s="75" t="s">
        <v>645</v>
      </c>
      <c r="AT55" t="s">
        <v>658</v>
      </c>
      <c r="AU55" s="81">
        <v>607</v>
      </c>
      <c r="AV55">
        <f t="shared" si="18"/>
        <v>3.0350000000000001</v>
      </c>
      <c r="AW55">
        <f t="shared" si="11"/>
        <v>2.7178399999999998</v>
      </c>
      <c r="AX55" s="88">
        <f t="shared" si="12"/>
        <v>2.2687300000000001</v>
      </c>
      <c r="AY55">
        <f t="shared" si="13"/>
        <v>3.8119999999999998</v>
      </c>
      <c r="BA55" t="str">
        <f t="shared" si="14"/>
        <v/>
      </c>
      <c r="BB55" t="str">
        <f t="shared" si="15"/>
        <v/>
      </c>
      <c r="BC55">
        <f t="shared" si="16"/>
        <v>3.0350000000000001</v>
      </c>
      <c r="BD55">
        <f t="shared" si="17"/>
        <v>2.7178399999999998</v>
      </c>
    </row>
    <row r="56" spans="33:56" ht="17" thickBot="1">
      <c r="AG56" s="16" t="s">
        <v>76</v>
      </c>
      <c r="AH56">
        <v>44.849299999999999</v>
      </c>
      <c r="AI56">
        <f>AH56*CompareVolumes!$C$4/CompareVolumes!$C$5/10</f>
        <v>2.2424650000000002</v>
      </c>
      <c r="AJ56">
        <v>54.111899999999999</v>
      </c>
      <c r="AK56">
        <f>AJ56*CompareVolumes!$C$4/CompareVolumes!$C$5/10</f>
        <v>2.7055949999999998</v>
      </c>
      <c r="AL56">
        <v>75.284099999999995</v>
      </c>
      <c r="AM56">
        <f>AL56*CompareVolumes!$C$4/CompareVolumes!$C$5/10</f>
        <v>3.7642049999999996</v>
      </c>
      <c r="AN56" s="17">
        <v>1</v>
      </c>
      <c r="AO56" s="17">
        <v>0</v>
      </c>
      <c r="AQ56" s="70" t="s">
        <v>657</v>
      </c>
      <c r="AR56" s="82" t="s">
        <v>644</v>
      </c>
      <c r="AS56" s="83" t="s">
        <v>649</v>
      </c>
      <c r="AT56" t="s">
        <v>659</v>
      </c>
      <c r="AU56" s="81">
        <v>642</v>
      </c>
      <c r="AV56">
        <f t="shared" si="18"/>
        <v>3.21</v>
      </c>
      <c r="AW56">
        <f t="shared" si="11"/>
        <v>2.7055949999999998</v>
      </c>
      <c r="AX56" s="88">
        <f t="shared" si="12"/>
        <v>2.2424650000000002</v>
      </c>
      <c r="AY56">
        <f t="shared" si="13"/>
        <v>3.7642049999999996</v>
      </c>
      <c r="BA56" t="str">
        <f t="shared" si="14"/>
        <v/>
      </c>
      <c r="BB56" t="str">
        <f t="shared" si="15"/>
        <v/>
      </c>
      <c r="BC56">
        <f t="shared" si="16"/>
        <v>3.21</v>
      </c>
      <c r="BD56">
        <f t="shared" si="17"/>
        <v>2.7055949999999998</v>
      </c>
    </row>
    <row r="57" spans="33:56">
      <c r="AG57" s="16" t="s">
        <v>77</v>
      </c>
      <c r="AH57">
        <v>45.505299999999998</v>
      </c>
      <c r="AI57">
        <f>AH57*CompareVolumes!$C$4/CompareVolumes!$C$5/10</f>
        <v>2.2752650000000001</v>
      </c>
      <c r="AJ57">
        <v>53.941299999999998</v>
      </c>
      <c r="AK57">
        <f>AJ57*CompareVolumes!$C$4/CompareVolumes!$C$5/10</f>
        <v>2.6970649999999998</v>
      </c>
      <c r="AL57">
        <v>74.782300000000006</v>
      </c>
      <c r="AM57">
        <f>AL57*CompareVolumes!$C$4/CompareVolumes!$C$5/10</f>
        <v>3.7391150000000004</v>
      </c>
      <c r="AN57" s="17">
        <v>1</v>
      </c>
      <c r="AO57" s="17">
        <v>0</v>
      </c>
      <c r="AQ57" s="2" t="s">
        <v>657</v>
      </c>
      <c r="AR57" s="63" t="s">
        <v>653</v>
      </c>
      <c r="AS57" s="63" t="s">
        <v>645</v>
      </c>
      <c r="AT57" t="s">
        <v>598</v>
      </c>
      <c r="AU57" s="81">
        <v>615</v>
      </c>
      <c r="AV57">
        <f t="shared" si="18"/>
        <v>3.0750000000000002</v>
      </c>
      <c r="AW57">
        <f t="shared" si="11"/>
        <v>2.6970649999999998</v>
      </c>
      <c r="AX57" s="88">
        <f t="shared" si="12"/>
        <v>2.2752650000000001</v>
      </c>
      <c r="AY57">
        <f t="shared" si="13"/>
        <v>3.7391150000000004</v>
      </c>
      <c r="BA57" t="str">
        <f t="shared" si="14"/>
        <v/>
      </c>
      <c r="BB57" t="str">
        <f t="shared" si="15"/>
        <v/>
      </c>
      <c r="BC57">
        <f t="shared" si="16"/>
        <v>3.0750000000000002</v>
      </c>
      <c r="BD57">
        <f t="shared" si="17"/>
        <v>2.6970649999999998</v>
      </c>
    </row>
    <row r="58" spans="33:56">
      <c r="AG58" s="16" t="s">
        <v>78</v>
      </c>
      <c r="AH58">
        <v>45.3048</v>
      </c>
      <c r="AI58">
        <f>AH58*CompareVolumes!$C$4/CompareVolumes!$C$5/10</f>
        <v>2.2652399999999999</v>
      </c>
      <c r="AJ58">
        <v>55.633299999999998</v>
      </c>
      <c r="AK58">
        <f>AJ58*CompareVolumes!$C$4/CompareVolumes!$C$5/10</f>
        <v>2.7816649999999998</v>
      </c>
      <c r="AL58">
        <v>71.610600000000005</v>
      </c>
      <c r="AM58">
        <f>AL58*CompareVolumes!$C$4/CompareVolumes!$C$5/10</f>
        <v>3.5805300000000004</v>
      </c>
      <c r="AN58" s="17">
        <v>1</v>
      </c>
      <c r="AO58" s="17">
        <v>0</v>
      </c>
      <c r="AQ58" s="2" t="s">
        <v>657</v>
      </c>
      <c r="AR58" s="63" t="s">
        <v>653</v>
      </c>
      <c r="AS58" s="63" t="s">
        <v>649</v>
      </c>
      <c r="AT58" t="s">
        <v>599</v>
      </c>
      <c r="AU58" s="81">
        <v>579</v>
      </c>
      <c r="AV58">
        <f t="shared" si="18"/>
        <v>2.895</v>
      </c>
      <c r="AW58">
        <f t="shared" si="11"/>
        <v>2.7816649999999998</v>
      </c>
      <c r="AX58" s="88">
        <f t="shared" si="12"/>
        <v>2.2652399999999999</v>
      </c>
      <c r="AY58">
        <f t="shared" si="13"/>
        <v>3.5805300000000004</v>
      </c>
      <c r="BA58" t="str">
        <f t="shared" si="14"/>
        <v/>
      </c>
      <c r="BB58" t="str">
        <f t="shared" si="15"/>
        <v/>
      </c>
      <c r="BC58">
        <f t="shared" si="16"/>
        <v>2.895</v>
      </c>
      <c r="BD58">
        <f t="shared" si="17"/>
        <v>2.7816649999999998</v>
      </c>
    </row>
    <row r="59" spans="33:56">
      <c r="AG59" s="54" t="s">
        <v>79</v>
      </c>
      <c r="AH59">
        <v>41.754600000000003</v>
      </c>
      <c r="AI59">
        <f>AH59*CompareVolumes!$C$4/CompareVolumes!$C$5/10</f>
        <v>2.0877300000000001</v>
      </c>
      <c r="AJ59">
        <v>51.831899999999997</v>
      </c>
      <c r="AK59">
        <f>AJ59*CompareVolumes!$C$4/CompareVolumes!$C$5/10</f>
        <v>2.5915950000000003</v>
      </c>
      <c r="AL59">
        <v>63.601399999999998</v>
      </c>
      <c r="AM59">
        <f>AL59*CompareVolumes!$C$4/CompareVolumes!$C$5/10</f>
        <v>3.1800699999999997</v>
      </c>
      <c r="AN59" s="55">
        <v>1</v>
      </c>
      <c r="AO59" s="55">
        <v>0</v>
      </c>
      <c r="AQ59" s="2" t="s">
        <v>4</v>
      </c>
      <c r="AR59" s="64" t="s">
        <v>646</v>
      </c>
      <c r="AS59" s="64" t="s">
        <v>647</v>
      </c>
      <c r="AT59" t="s">
        <v>648</v>
      </c>
      <c r="AU59">
        <v>567</v>
      </c>
      <c r="AV59">
        <f t="shared" si="18"/>
        <v>2.835</v>
      </c>
      <c r="AW59">
        <f t="shared" si="11"/>
        <v>2.5915950000000003</v>
      </c>
      <c r="AX59" s="88">
        <f t="shared" si="12"/>
        <v>2.0877300000000001</v>
      </c>
      <c r="AY59">
        <f t="shared" si="13"/>
        <v>3.1800699999999997</v>
      </c>
      <c r="BA59" t="str">
        <f t="shared" si="14"/>
        <v/>
      </c>
      <c r="BB59" t="str">
        <f t="shared" si="15"/>
        <v/>
      </c>
      <c r="BC59">
        <f t="shared" si="16"/>
        <v>2.835</v>
      </c>
      <c r="BD59">
        <f t="shared" si="17"/>
        <v>2.5915950000000003</v>
      </c>
    </row>
    <row r="60" spans="33:56">
      <c r="AG60" s="54" t="s">
        <v>80</v>
      </c>
      <c r="AH60">
        <v>42.582900000000002</v>
      </c>
      <c r="AI60">
        <f>AH60*CompareVolumes!$C$4/CompareVolumes!$C$5/10</f>
        <v>2.1291450000000003</v>
      </c>
      <c r="AJ60">
        <v>49.932299999999998</v>
      </c>
      <c r="AK60">
        <f>AJ60*CompareVolumes!$C$4/CompareVolumes!$C$5/10</f>
        <v>2.4966149999999998</v>
      </c>
      <c r="AL60">
        <v>64.674999999999997</v>
      </c>
      <c r="AM60">
        <f>AL60*CompareVolumes!$C$4/CompareVolumes!$C$5/10</f>
        <v>3.2337499999999997</v>
      </c>
      <c r="AN60" s="55">
        <v>1</v>
      </c>
      <c r="AO60" s="55">
        <v>0</v>
      </c>
      <c r="AQ60" s="2" t="s">
        <v>4</v>
      </c>
      <c r="AR60" s="64" t="s">
        <v>9</v>
      </c>
      <c r="AS60" s="64" t="s">
        <v>649</v>
      </c>
      <c r="AT60" t="s">
        <v>650</v>
      </c>
      <c r="AU60">
        <v>544</v>
      </c>
      <c r="AV60">
        <f t="shared" si="18"/>
        <v>2.72</v>
      </c>
      <c r="AW60">
        <f t="shared" si="11"/>
        <v>2.4966149999999998</v>
      </c>
      <c r="AX60" s="88">
        <f t="shared" si="12"/>
        <v>2.1291450000000003</v>
      </c>
      <c r="AY60">
        <f t="shared" si="13"/>
        <v>3.2337499999999997</v>
      </c>
      <c r="BA60" t="str">
        <f t="shared" si="14"/>
        <v/>
      </c>
      <c r="BB60" t="str">
        <f t="shared" si="15"/>
        <v/>
      </c>
      <c r="BC60">
        <f t="shared" si="16"/>
        <v>2.72</v>
      </c>
      <c r="BD60">
        <f t="shared" si="17"/>
        <v>2.4966149999999998</v>
      </c>
    </row>
    <row r="61" spans="33:56">
      <c r="AG61" s="16" t="s">
        <v>81</v>
      </c>
      <c r="AH61">
        <v>44.378799999999998</v>
      </c>
      <c r="AI61">
        <f>AH61*CompareVolumes!$C$4/CompareVolumes!$C$5/10</f>
        <v>2.2189400000000004</v>
      </c>
      <c r="AJ61">
        <v>52.258099999999999</v>
      </c>
      <c r="AK61">
        <f>AJ61*CompareVolumes!$C$4/CompareVolumes!$C$5/10</f>
        <v>2.612905</v>
      </c>
      <c r="AL61">
        <v>72.008700000000005</v>
      </c>
      <c r="AM61">
        <f>AL61*CompareVolumes!$C$4/CompareVolumes!$C$5/10</f>
        <v>3.6004350000000001</v>
      </c>
      <c r="AN61" s="17">
        <v>0</v>
      </c>
      <c r="AO61" s="17">
        <v>0</v>
      </c>
      <c r="AQ61" s="14" t="s">
        <v>14</v>
      </c>
      <c r="AR61" s="65" t="s">
        <v>644</v>
      </c>
      <c r="AS61" s="65" t="s">
        <v>645</v>
      </c>
      <c r="AT61" t="s">
        <v>661</v>
      </c>
      <c r="AU61">
        <v>576</v>
      </c>
      <c r="AV61">
        <f t="shared" si="18"/>
        <v>2.88</v>
      </c>
      <c r="AW61">
        <f t="shared" si="11"/>
        <v>2.612905</v>
      </c>
      <c r="AX61" s="88">
        <f t="shared" si="12"/>
        <v>2.2189400000000004</v>
      </c>
      <c r="AY61">
        <f t="shared" si="13"/>
        <v>3.6004350000000001</v>
      </c>
      <c r="BA61" t="str">
        <f t="shared" si="14"/>
        <v/>
      </c>
      <c r="BB61" t="str">
        <f t="shared" si="15"/>
        <v/>
      </c>
      <c r="BC61" t="str">
        <f t="shared" si="16"/>
        <v/>
      </c>
      <c r="BD61" t="str">
        <f t="shared" si="17"/>
        <v/>
      </c>
    </row>
    <row r="62" spans="33:56">
      <c r="AG62" s="16" t="s">
        <v>82</v>
      </c>
      <c r="AH62">
        <v>42.6312</v>
      </c>
      <c r="AI62">
        <f>AH62*CompareVolumes!$C$4/CompareVolumes!$C$5/10</f>
        <v>2.1315599999999999</v>
      </c>
      <c r="AJ62">
        <v>54.735599999999998</v>
      </c>
      <c r="AK62">
        <f>AJ62*CompareVolumes!$C$4/CompareVolumes!$C$5/10</f>
        <v>2.7367800000000004</v>
      </c>
      <c r="AL62">
        <v>70.913899999999998</v>
      </c>
      <c r="AM62">
        <f>AL62*CompareVolumes!$C$4/CompareVolumes!$C$5/10</f>
        <v>3.5456949999999998</v>
      </c>
      <c r="AN62" s="17">
        <v>0</v>
      </c>
      <c r="AO62" s="17">
        <v>0</v>
      </c>
      <c r="AQ62" s="14" t="s">
        <v>663</v>
      </c>
      <c r="AR62" s="65" t="s">
        <v>644</v>
      </c>
      <c r="AS62" s="65" t="s">
        <v>649</v>
      </c>
      <c r="AT62" t="s">
        <v>664</v>
      </c>
      <c r="AU62">
        <v>591</v>
      </c>
      <c r="AV62">
        <f t="shared" si="18"/>
        <v>2.9550000000000001</v>
      </c>
      <c r="AW62">
        <f t="shared" si="11"/>
        <v>2.7367800000000004</v>
      </c>
      <c r="AX62" s="88">
        <f t="shared" si="12"/>
        <v>2.1315599999999999</v>
      </c>
      <c r="AY62">
        <f t="shared" si="13"/>
        <v>3.5456949999999998</v>
      </c>
      <c r="BA62" t="str">
        <f t="shared" si="14"/>
        <v/>
      </c>
      <c r="BB62" t="str">
        <f t="shared" si="15"/>
        <v/>
      </c>
      <c r="BC62" t="str">
        <f t="shared" si="16"/>
        <v/>
      </c>
      <c r="BD62" t="str">
        <f t="shared" si="17"/>
        <v/>
      </c>
    </row>
    <row r="63" spans="33:56">
      <c r="AG63" s="16" t="s">
        <v>83</v>
      </c>
      <c r="AH63">
        <v>44.4133</v>
      </c>
      <c r="AI63">
        <f>AH63*CompareVolumes!$C$4/CompareVolumes!$C$5/10</f>
        <v>2.2206649999999999</v>
      </c>
      <c r="AJ63">
        <v>52.145299999999999</v>
      </c>
      <c r="AK63">
        <f>AJ63*CompareVolumes!$C$4/CompareVolumes!$C$5/10</f>
        <v>2.6072649999999999</v>
      </c>
      <c r="AL63">
        <v>69.113799999999998</v>
      </c>
      <c r="AM63">
        <f>AL63*CompareVolumes!$C$4/CompareVolumes!$C$5/10</f>
        <v>3.4556899999999997</v>
      </c>
      <c r="AN63" s="17">
        <v>0</v>
      </c>
      <c r="AO63" s="17">
        <v>1</v>
      </c>
      <c r="AQ63" s="14" t="s">
        <v>666</v>
      </c>
      <c r="AR63" s="63" t="s">
        <v>653</v>
      </c>
      <c r="AS63" s="63" t="s">
        <v>645</v>
      </c>
      <c r="AT63" t="s">
        <v>667</v>
      </c>
      <c r="AU63">
        <v>587</v>
      </c>
      <c r="AV63">
        <f t="shared" si="18"/>
        <v>2.9350000000000001</v>
      </c>
      <c r="AW63">
        <f t="shared" si="11"/>
        <v>2.6072649999999999</v>
      </c>
      <c r="AX63" s="88">
        <f t="shared" si="12"/>
        <v>2.2206649999999999</v>
      </c>
      <c r="AY63">
        <f t="shared" si="13"/>
        <v>3.4556899999999997</v>
      </c>
      <c r="BA63">
        <f t="shared" si="14"/>
        <v>2.9350000000000001</v>
      </c>
      <c r="BB63">
        <f t="shared" si="15"/>
        <v>2.6072649999999999</v>
      </c>
      <c r="BC63" t="str">
        <f t="shared" si="16"/>
        <v/>
      </c>
      <c r="BD63" t="str">
        <f t="shared" si="17"/>
        <v/>
      </c>
    </row>
    <row r="64" spans="33:56">
      <c r="AG64" s="16" t="s">
        <v>84</v>
      </c>
      <c r="AH64">
        <v>42.843200000000003</v>
      </c>
      <c r="AI64">
        <f>AH64*CompareVolumes!$C$4/CompareVolumes!$C$5/10</f>
        <v>2.1421600000000001</v>
      </c>
      <c r="AJ64">
        <v>54.790100000000002</v>
      </c>
      <c r="AK64">
        <f>AJ64*CompareVolumes!$C$4/CompareVolumes!$C$5/10</f>
        <v>2.7395050000000003</v>
      </c>
      <c r="AL64">
        <v>67.659700000000001</v>
      </c>
      <c r="AM64">
        <f>AL64*CompareVolumes!$C$4/CompareVolumes!$C$5/10</f>
        <v>3.3829850000000001</v>
      </c>
      <c r="AN64" s="17">
        <v>0</v>
      </c>
      <c r="AO64" s="17">
        <v>1</v>
      </c>
      <c r="AQ64" s="14" t="s">
        <v>668</v>
      </c>
      <c r="AR64" s="63" t="s">
        <v>653</v>
      </c>
      <c r="AS64" s="63" t="s">
        <v>649</v>
      </c>
      <c r="AT64" t="s">
        <v>669</v>
      </c>
      <c r="AU64">
        <v>598</v>
      </c>
      <c r="AV64">
        <f t="shared" si="18"/>
        <v>2.99</v>
      </c>
      <c r="AW64">
        <f t="shared" si="11"/>
        <v>2.7395050000000003</v>
      </c>
      <c r="AX64" s="88">
        <f t="shared" si="12"/>
        <v>2.1421600000000001</v>
      </c>
      <c r="AY64">
        <f t="shared" si="13"/>
        <v>3.3829850000000001</v>
      </c>
      <c r="BA64">
        <f t="shared" si="14"/>
        <v>2.99</v>
      </c>
      <c r="BB64">
        <f t="shared" si="15"/>
        <v>2.7395050000000003</v>
      </c>
      <c r="BC64" t="str">
        <f t="shared" si="16"/>
        <v/>
      </c>
      <c r="BD64" t="str">
        <f t="shared" si="17"/>
        <v/>
      </c>
    </row>
  </sheetData>
  <conditionalFormatting sqref="AG3:AG64">
    <cfRule type="expression" dxfId="0" priority="1" stopIfTrue="1">
      <formula>"if$H$2=1"</formula>
    </cfRule>
  </conditionalFormatting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80"/>
  <sheetViews>
    <sheetView topLeftCell="A27" workbookViewId="0">
      <selection activeCell="A57" sqref="A57:A58"/>
    </sheetView>
  </sheetViews>
  <sheetFormatPr baseColWidth="10" defaultRowHeight="16"/>
  <cols>
    <col min="1" max="1" width="14.83203125" bestFit="1" customWidth="1"/>
    <col min="2" max="2" width="41.33203125" bestFit="1" customWidth="1"/>
    <col min="3" max="21" width="10.83203125" style="2"/>
    <col min="23" max="23" width="41.33203125" bestFit="1" customWidth="1"/>
    <col min="27" max="29" width="10.83203125" style="2"/>
  </cols>
  <sheetData>
    <row r="1" spans="2:29">
      <c r="B1" t="e">
        <f>Features_Ttest!#REF!</f>
        <v>#REF!</v>
      </c>
      <c r="C1" s="2">
        <f>Features_Ttest!E2</f>
        <v>1</v>
      </c>
      <c r="D1" s="2">
        <f>Features_Ttest!F2</f>
        <v>1</v>
      </c>
      <c r="E1" s="2">
        <f>Features_Ttest!G2</f>
        <v>1</v>
      </c>
      <c r="F1" s="2">
        <f>Features_Ttest!H2</f>
        <v>1</v>
      </c>
      <c r="H1" s="2">
        <f>Features_Ttest!Y2</f>
        <v>0.05</v>
      </c>
      <c r="I1" s="2">
        <f>Features_Ttest!Z2</f>
        <v>0.05</v>
      </c>
      <c r="J1" s="2">
        <f>Features_Ttest!AA2</f>
        <v>0.05</v>
      </c>
      <c r="K1" s="2">
        <f>Features_Ttest!AB2</f>
        <v>0.05</v>
      </c>
      <c r="M1" s="2">
        <f>Features_Ttest!AF2</f>
        <v>0.1</v>
      </c>
      <c r="N1" s="2">
        <f>Features_Ttest!AG2</f>
        <v>0.1</v>
      </c>
      <c r="O1" s="2">
        <f>Features_Ttest!AH2</f>
        <v>0.1</v>
      </c>
      <c r="P1" s="2">
        <f>Features_Ttest!AI2</f>
        <v>0.1</v>
      </c>
      <c r="R1" s="2">
        <f>Features_Ttest!AM2</f>
        <v>0.1</v>
      </c>
      <c r="S1" s="2">
        <f>Features_Ttest!AN2</f>
        <v>0.1</v>
      </c>
      <c r="T1" s="2">
        <f>Features_Ttest!AO2</f>
        <v>0.1</v>
      </c>
      <c r="U1" s="2">
        <f>Features_Ttest!AP2</f>
        <v>0.1</v>
      </c>
      <c r="X1" s="2">
        <v>1</v>
      </c>
      <c r="Y1" s="2">
        <v>0.1</v>
      </c>
      <c r="Z1" s="2">
        <v>0.05</v>
      </c>
      <c r="AA1" s="2">
        <f t="shared" ref="AA1:AA30" si="0">F1</f>
        <v>1</v>
      </c>
      <c r="AB1" s="2">
        <f>P1</f>
        <v>0.1</v>
      </c>
      <c r="AC1" s="2">
        <f t="shared" ref="AC1:AC30" si="1">K1</f>
        <v>0.05</v>
      </c>
    </row>
    <row r="2" spans="2:29">
      <c r="B2" t="str">
        <f>Features_Ttest!A2</f>
        <v>%% Radiomics Framework Settings</v>
      </c>
      <c r="C2" s="2" t="str">
        <f>Features_Ttest!E4</f>
        <v>FBN</v>
      </c>
      <c r="D2" s="2" t="str">
        <f>Features_Ttest!F4</f>
        <v>FBN</v>
      </c>
      <c r="E2" s="2" t="str">
        <f>Features_Ttest!G4</f>
        <v>FBS</v>
      </c>
      <c r="F2" s="2" t="str">
        <f>Features_Ttest!H4</f>
        <v>FBS</v>
      </c>
      <c r="H2" s="2" t="str">
        <f>Features_Ttest!Y4</f>
        <v>FBN</v>
      </c>
      <c r="I2" s="2" t="str">
        <f>Features_Ttest!Z4</f>
        <v>FBN</v>
      </c>
      <c r="J2" s="2" t="str">
        <f>Features_Ttest!AA4</f>
        <v>FBS</v>
      </c>
      <c r="K2" s="2" t="str">
        <f>Features_Ttest!AB4</f>
        <v>FBS</v>
      </c>
      <c r="M2" s="2" t="str">
        <f>Features_Ttest!AF4</f>
        <v>FBN</v>
      </c>
      <c r="N2" s="2" t="str">
        <f>Features_Ttest!AG4</f>
        <v>FBN</v>
      </c>
      <c r="O2" s="2" t="str">
        <f>Features_Ttest!AH4</f>
        <v>FBS</v>
      </c>
      <c r="P2" s="2" t="str">
        <f>Features_Ttest!AI4</f>
        <v>FBS</v>
      </c>
      <c r="R2" s="2" t="str">
        <f>Features_Ttest!AM4</f>
        <v>FBN</v>
      </c>
      <c r="S2" s="2" t="str">
        <f>Features_Ttest!AN4</f>
        <v>FBN</v>
      </c>
      <c r="T2" s="2" t="str">
        <f>Features_Ttest!AO4</f>
        <v>FBS</v>
      </c>
      <c r="U2" s="2" t="str">
        <f>Features_Ttest!AP4</f>
        <v>FBS</v>
      </c>
      <c r="X2" s="2" t="str">
        <f t="shared" ref="X2:X30" si="2">D2</f>
        <v>FBN</v>
      </c>
      <c r="Y2" s="2" t="str">
        <f>N2</f>
        <v>FBN</v>
      </c>
      <c r="Z2" s="2" t="str">
        <f t="shared" ref="Z2:Z30" si="3">I2</f>
        <v>FBN</v>
      </c>
      <c r="AA2" s="2" t="str">
        <f t="shared" si="0"/>
        <v>FBS</v>
      </c>
      <c r="AB2" s="2" t="str">
        <f t="shared" ref="AB2:AB30" si="4">P2</f>
        <v>FBS</v>
      </c>
      <c r="AC2" s="2" t="str">
        <f t="shared" si="1"/>
        <v>FBS</v>
      </c>
    </row>
    <row r="3" spans="2:29">
      <c r="B3">
        <f>Features_Ttest!A3</f>
        <v>0</v>
      </c>
      <c r="C3" s="2">
        <f>Features_Ttest!E5</f>
        <v>1000</v>
      </c>
      <c r="D3" s="2">
        <f>Features_Ttest!F5</f>
        <v>1000</v>
      </c>
      <c r="E3" s="2">
        <f>Features_Ttest!G5</f>
        <v>100</v>
      </c>
      <c r="F3" s="2">
        <f>Features_Ttest!H5</f>
        <v>100</v>
      </c>
      <c r="H3" s="2">
        <f>Features_Ttest!Y5</f>
        <v>1000</v>
      </c>
      <c r="I3" s="2">
        <f>Features_Ttest!Z5</f>
        <v>1000</v>
      </c>
      <c r="J3" s="2">
        <f>Features_Ttest!AA5</f>
        <v>100</v>
      </c>
      <c r="K3" s="2">
        <f>Features_Ttest!AB5</f>
        <v>100</v>
      </c>
      <c r="M3" s="2">
        <f>Features_Ttest!AF5</f>
        <v>1000</v>
      </c>
      <c r="N3" s="2">
        <f>Features_Ttest!AG5</f>
        <v>1000</v>
      </c>
      <c r="O3" s="2">
        <f>Features_Ttest!AH5</f>
        <v>100</v>
      </c>
      <c r="P3" s="2">
        <f>Features_Ttest!AI5</f>
        <v>100</v>
      </c>
      <c r="R3" s="2">
        <f>Features_Ttest!AM5</f>
        <v>1000</v>
      </c>
      <c r="S3" s="2">
        <f>Features_Ttest!AN5</f>
        <v>1000</v>
      </c>
      <c r="T3" s="2">
        <f>Features_Ttest!AO5</f>
        <v>100</v>
      </c>
      <c r="U3" s="2">
        <f>Features_Ttest!AP5</f>
        <v>100</v>
      </c>
      <c r="X3" s="2">
        <f t="shared" si="2"/>
        <v>1000</v>
      </c>
      <c r="Y3" s="2">
        <f t="shared" ref="Y3:Y30" si="5">N3</f>
        <v>1000</v>
      </c>
      <c r="Z3" s="2">
        <f t="shared" si="3"/>
        <v>1000</v>
      </c>
      <c r="AA3" s="2">
        <f t="shared" si="0"/>
        <v>100</v>
      </c>
      <c r="AB3" s="2">
        <f t="shared" si="4"/>
        <v>100</v>
      </c>
      <c r="AC3" s="2">
        <f t="shared" si="1"/>
        <v>100</v>
      </c>
    </row>
    <row r="4" spans="2:29">
      <c r="B4" t="str">
        <f>Features_Ttest!A4</f>
        <v xml:space="preserve">DiscType    </v>
      </c>
      <c r="C4" s="2">
        <v>0.1</v>
      </c>
      <c r="D4" s="2">
        <v>0.2</v>
      </c>
      <c r="E4" s="2">
        <v>0.1</v>
      </c>
      <c r="F4" s="2">
        <v>0.2</v>
      </c>
      <c r="H4" s="2">
        <f>Features_Ttest!Y6</f>
        <v>1</v>
      </c>
      <c r="I4" s="2">
        <f>Features_Ttest!Z6</f>
        <v>2</v>
      </c>
      <c r="J4" s="2">
        <f>Features_Ttest!AA6</f>
        <v>1</v>
      </c>
      <c r="K4" s="2">
        <f>Features_Ttest!AB6</f>
        <v>2</v>
      </c>
      <c r="M4" s="2">
        <f>Features_Ttest!AF6</f>
        <v>1</v>
      </c>
      <c r="N4" s="2">
        <f>Features_Ttest!AG6</f>
        <v>2</v>
      </c>
      <c r="O4" s="2">
        <f>Features_Ttest!AH6</f>
        <v>1</v>
      </c>
      <c r="P4" s="2">
        <f>Features_Ttest!AI6</f>
        <v>2</v>
      </c>
      <c r="R4" s="2">
        <f>Features_Ttest!AM6</f>
        <v>1</v>
      </c>
      <c r="S4" s="2">
        <f>Features_Ttest!AN6</f>
        <v>2</v>
      </c>
      <c r="T4" s="2">
        <f>Features_Ttest!AO6</f>
        <v>1</v>
      </c>
      <c r="U4" s="2">
        <f>Features_Ttest!AP6</f>
        <v>2</v>
      </c>
      <c r="X4" s="2">
        <f t="shared" si="2"/>
        <v>0.2</v>
      </c>
      <c r="Y4" s="2">
        <f t="shared" si="5"/>
        <v>2</v>
      </c>
      <c r="Z4" s="2">
        <f t="shared" si="3"/>
        <v>2</v>
      </c>
      <c r="AA4" s="2">
        <f t="shared" si="0"/>
        <v>0.2</v>
      </c>
      <c r="AB4" s="2">
        <f t="shared" si="4"/>
        <v>2</v>
      </c>
      <c r="AC4" s="2">
        <f t="shared" si="1"/>
        <v>2</v>
      </c>
    </row>
    <row r="5" spans="2:29">
      <c r="B5" t="str">
        <f>Features_Ttest!A5</f>
        <v xml:space="preserve">BinSize </v>
      </c>
      <c r="C5" s="2">
        <v>0.1</v>
      </c>
      <c r="D5" s="2">
        <v>0.2</v>
      </c>
      <c r="E5" s="2">
        <v>0.1</v>
      </c>
      <c r="F5" s="2">
        <v>0.2</v>
      </c>
      <c r="H5" s="2">
        <f>Features_Ttest!Y7</f>
        <v>1</v>
      </c>
      <c r="I5" s="2">
        <f>Features_Ttest!Z7</f>
        <v>2</v>
      </c>
      <c r="J5" s="2">
        <f>Features_Ttest!AA7</f>
        <v>1</v>
      </c>
      <c r="K5" s="2">
        <f>Features_Ttest!AB7</f>
        <v>2</v>
      </c>
      <c r="M5" s="2">
        <f>Features_Ttest!AF7</f>
        <v>1</v>
      </c>
      <c r="N5" s="2">
        <f>Features_Ttest!AG7</f>
        <v>2</v>
      </c>
      <c r="O5" s="2">
        <f>Features_Ttest!AH7</f>
        <v>1</v>
      </c>
      <c r="P5" s="2">
        <f>Features_Ttest!AI7</f>
        <v>2</v>
      </c>
      <c r="R5" s="2">
        <f>Features_Ttest!AM7</f>
        <v>1</v>
      </c>
      <c r="S5" s="2">
        <f>Features_Ttest!AN7</f>
        <v>2</v>
      </c>
      <c r="T5" s="2">
        <f>Features_Ttest!AO7</f>
        <v>1</v>
      </c>
      <c r="U5" s="2">
        <f>Features_Ttest!AP7</f>
        <v>2</v>
      </c>
      <c r="X5" s="2">
        <f t="shared" si="2"/>
        <v>0.2</v>
      </c>
      <c r="Y5" s="2">
        <f t="shared" si="5"/>
        <v>2</v>
      </c>
      <c r="Z5" s="2">
        <f t="shared" si="3"/>
        <v>2</v>
      </c>
      <c r="AA5" s="2">
        <f t="shared" si="0"/>
        <v>0.2</v>
      </c>
      <c r="AB5" s="2">
        <f t="shared" si="4"/>
        <v>2</v>
      </c>
      <c r="AC5" s="2">
        <f t="shared" si="1"/>
        <v>2</v>
      </c>
    </row>
    <row r="6" spans="2:29">
      <c r="B6" t="str">
        <f>Features_Ttest!A6</f>
        <v xml:space="preserve">isotVoxSize </v>
      </c>
      <c r="C6" s="2">
        <f>Features_Ttest!E8</f>
        <v>0</v>
      </c>
      <c r="D6" s="2">
        <f>Features_Ttest!F8</f>
        <v>0</v>
      </c>
      <c r="E6" s="2">
        <f>Features_Ttest!G8</f>
        <v>0</v>
      </c>
      <c r="F6" s="2">
        <f>Features_Ttest!H8</f>
        <v>0</v>
      </c>
      <c r="H6" s="2">
        <f>Features_Ttest!Y8</f>
        <v>0</v>
      </c>
      <c r="I6" s="2">
        <f>Features_Ttest!Z8</f>
        <v>0</v>
      </c>
      <c r="J6" s="2">
        <f>Features_Ttest!AA8</f>
        <v>0</v>
      </c>
      <c r="K6" s="2">
        <f>Features_Ttest!AB8</f>
        <v>0</v>
      </c>
      <c r="M6" s="2">
        <f>Features_Ttest!AF8</f>
        <v>0</v>
      </c>
      <c r="N6" s="2">
        <f>Features_Ttest!AG8</f>
        <v>0</v>
      </c>
      <c r="O6" s="2">
        <f>Features_Ttest!AH8</f>
        <v>0</v>
      </c>
      <c r="P6" s="2">
        <f>Features_Ttest!AI8</f>
        <v>0</v>
      </c>
      <c r="R6" s="2">
        <f>Features_Ttest!AM8</f>
        <v>0</v>
      </c>
      <c r="S6" s="2">
        <f>Features_Ttest!AN8</f>
        <v>0</v>
      </c>
      <c r="T6" s="2">
        <f>Features_Ttest!AO8</f>
        <v>0</v>
      </c>
      <c r="U6" s="2">
        <f>Features_Ttest!AP8</f>
        <v>0</v>
      </c>
      <c r="X6" s="2">
        <f t="shared" si="2"/>
        <v>0</v>
      </c>
      <c r="Y6" s="2">
        <f t="shared" si="5"/>
        <v>0</v>
      </c>
      <c r="Z6" s="2">
        <f t="shared" si="3"/>
        <v>0</v>
      </c>
      <c r="AA6" s="2">
        <f t="shared" si="0"/>
        <v>0</v>
      </c>
      <c r="AB6" s="2">
        <f t="shared" si="4"/>
        <v>0</v>
      </c>
      <c r="AC6" s="2">
        <f t="shared" si="1"/>
        <v>0</v>
      </c>
    </row>
    <row r="7" spans="2:29">
      <c r="B7" t="str">
        <f>Features_Ttest!A7</f>
        <v xml:space="preserve">isotVoxSize2D </v>
      </c>
      <c r="C7" s="2" t="str">
        <f>Features_Ttest!E9</f>
        <v xml:space="preserve"> 'CT'</v>
      </c>
      <c r="D7" s="2" t="str">
        <f>Features_Ttest!F9</f>
        <v xml:space="preserve"> 'CT'</v>
      </c>
      <c r="E7" s="2" t="str">
        <f>Features_Ttest!G9</f>
        <v xml:space="preserve"> 'CT'</v>
      </c>
      <c r="F7" s="2" t="str">
        <f>Features_Ttest!H9</f>
        <v xml:space="preserve"> 'CT'</v>
      </c>
      <c r="H7" s="2" t="str">
        <f>Features_Ttest!Y9</f>
        <v xml:space="preserve"> 'CT'</v>
      </c>
      <c r="I7" s="2" t="str">
        <f>Features_Ttest!Z9</f>
        <v xml:space="preserve"> 'CT'</v>
      </c>
      <c r="J7" s="2" t="str">
        <f>Features_Ttest!AA9</f>
        <v xml:space="preserve"> 'CT'</v>
      </c>
      <c r="K7" s="2" t="str">
        <f>Features_Ttest!AB9</f>
        <v xml:space="preserve"> 'CT'</v>
      </c>
      <c r="M7" s="2" t="str">
        <f>Features_Ttest!AF9</f>
        <v xml:space="preserve"> 'CT'</v>
      </c>
      <c r="N7" s="2" t="str">
        <f>Features_Ttest!AG9</f>
        <v xml:space="preserve"> 'CT'</v>
      </c>
      <c r="O7" s="2" t="str">
        <f>Features_Ttest!AH9</f>
        <v xml:space="preserve"> 'CT'</v>
      </c>
      <c r="P7" s="2" t="str">
        <f>Features_Ttest!AI9</f>
        <v xml:space="preserve"> 'CT'</v>
      </c>
      <c r="R7" s="2" t="str">
        <f>Features_Ttest!AM9</f>
        <v xml:space="preserve"> 'CT'</v>
      </c>
      <c r="S7" s="2" t="str">
        <f>Features_Ttest!AN9</f>
        <v xml:space="preserve"> 'CT'</v>
      </c>
      <c r="T7" s="2" t="str">
        <f>Features_Ttest!AO9</f>
        <v xml:space="preserve"> 'CT'</v>
      </c>
      <c r="U7" s="2" t="str">
        <f>Features_Ttest!AP9</f>
        <v xml:space="preserve"> 'CT'</v>
      </c>
      <c r="X7" s="2" t="str">
        <f t="shared" si="2"/>
        <v xml:space="preserve"> 'CT'</v>
      </c>
      <c r="Y7" s="2" t="str">
        <f t="shared" si="5"/>
        <v xml:space="preserve"> 'CT'</v>
      </c>
      <c r="Z7" s="2" t="str">
        <f t="shared" si="3"/>
        <v xml:space="preserve"> 'CT'</v>
      </c>
      <c r="AA7" s="2" t="str">
        <f t="shared" si="0"/>
        <v xml:space="preserve"> 'CT'</v>
      </c>
      <c r="AB7" s="2" t="str">
        <f t="shared" si="4"/>
        <v xml:space="preserve"> 'CT'</v>
      </c>
      <c r="AC7" s="2" t="str">
        <f t="shared" si="1"/>
        <v xml:space="preserve"> 'CT'</v>
      </c>
    </row>
    <row r="8" spans="2:29">
      <c r="B8">
        <f>Features_Ttest!A8</f>
        <v>0</v>
      </c>
      <c r="C8" s="2" t="str">
        <f>Features_Ttest!E10</f>
        <v xml:space="preserve"> 'linear'</v>
      </c>
      <c r="D8" s="2" t="str">
        <f>Features_Ttest!F10</f>
        <v xml:space="preserve"> 'linear'</v>
      </c>
      <c r="E8" s="2" t="str">
        <f>Features_Ttest!G10</f>
        <v xml:space="preserve"> 'linear'</v>
      </c>
      <c r="F8" s="2" t="str">
        <f>Features_Ttest!H10</f>
        <v xml:space="preserve"> 'linear'</v>
      </c>
      <c r="H8" s="2" t="str">
        <f>Features_Ttest!Y10</f>
        <v xml:space="preserve"> 'linear'</v>
      </c>
      <c r="I8" s="2" t="str">
        <f>Features_Ttest!Z10</f>
        <v xml:space="preserve"> 'linear'</v>
      </c>
      <c r="J8" s="2" t="str">
        <f>Features_Ttest!AA10</f>
        <v xml:space="preserve"> 'linear'</v>
      </c>
      <c r="K8" s="2" t="str">
        <f>Features_Ttest!AB10</f>
        <v xml:space="preserve"> 'linear'</v>
      </c>
      <c r="M8" s="2" t="str">
        <f>Features_Ttest!AF10</f>
        <v xml:space="preserve"> 'linear'</v>
      </c>
      <c r="N8" s="2" t="str">
        <f>Features_Ttest!AG10</f>
        <v xml:space="preserve"> 'linear'</v>
      </c>
      <c r="O8" s="2" t="str">
        <f>Features_Ttest!AH10</f>
        <v xml:space="preserve"> 'linear'</v>
      </c>
      <c r="P8" s="2" t="str">
        <f>Features_Ttest!AI10</f>
        <v xml:space="preserve"> 'linear'</v>
      </c>
      <c r="R8" s="2" t="str">
        <f>Features_Ttest!AM10</f>
        <v xml:space="preserve"> 'linear'</v>
      </c>
      <c r="S8" s="2" t="str">
        <f>Features_Ttest!AN10</f>
        <v xml:space="preserve"> 'linear'</v>
      </c>
      <c r="T8" s="2" t="str">
        <f>Features_Ttest!AO10</f>
        <v xml:space="preserve"> 'linear'</v>
      </c>
      <c r="U8" s="2" t="str">
        <f>Features_Ttest!AP10</f>
        <v xml:space="preserve"> 'linear'</v>
      </c>
      <c r="X8" s="2" t="str">
        <f t="shared" si="2"/>
        <v xml:space="preserve"> 'linear'</v>
      </c>
      <c r="Y8" s="2" t="str">
        <f t="shared" si="5"/>
        <v xml:space="preserve"> 'linear'</v>
      </c>
      <c r="Z8" s="2" t="str">
        <f t="shared" si="3"/>
        <v xml:space="preserve"> 'linear'</v>
      </c>
      <c r="AA8" s="2" t="str">
        <f t="shared" si="0"/>
        <v xml:space="preserve"> 'linear'</v>
      </c>
      <c r="AB8" s="2" t="str">
        <f t="shared" si="4"/>
        <v xml:space="preserve"> 'linear'</v>
      </c>
      <c r="AC8" s="2" t="str">
        <f t="shared" si="1"/>
        <v xml:space="preserve"> 'linear'</v>
      </c>
    </row>
    <row r="9" spans="2:29">
      <c r="B9" t="str">
        <f>Features_Ttest!A9</f>
        <v xml:space="preserve">DataType    </v>
      </c>
      <c r="C9" s="2" t="str">
        <f>Features_Ttest!E11</f>
        <v xml:space="preserve"> 'linear'</v>
      </c>
      <c r="D9" s="2" t="str">
        <f>Features_Ttest!F11</f>
        <v xml:space="preserve"> 'linear'</v>
      </c>
      <c r="E9" s="2" t="str">
        <f>Features_Ttest!G11</f>
        <v xml:space="preserve"> 'linear'</v>
      </c>
      <c r="F9" s="2" t="str">
        <f>Features_Ttest!H11</f>
        <v xml:space="preserve"> 'linear'</v>
      </c>
      <c r="H9" s="2" t="str">
        <f>Features_Ttest!Y11</f>
        <v xml:space="preserve"> 'linear'</v>
      </c>
      <c r="I9" s="2" t="str">
        <f>Features_Ttest!Z11</f>
        <v xml:space="preserve"> 'linear'</v>
      </c>
      <c r="J9" s="2" t="str">
        <f>Features_Ttest!AA11</f>
        <v xml:space="preserve"> 'linear'</v>
      </c>
      <c r="K9" s="2" t="str">
        <f>Features_Ttest!AB11</f>
        <v xml:space="preserve"> 'linear'</v>
      </c>
      <c r="M9" s="2" t="str">
        <f>Features_Ttest!AF11</f>
        <v xml:space="preserve"> 'linear'</v>
      </c>
      <c r="N9" s="2" t="str">
        <f>Features_Ttest!AG11</f>
        <v xml:space="preserve"> 'linear'</v>
      </c>
      <c r="O9" s="2" t="str">
        <f>Features_Ttest!AH11</f>
        <v xml:space="preserve"> 'linear'</v>
      </c>
      <c r="P9" s="2" t="str">
        <f>Features_Ttest!AI11</f>
        <v xml:space="preserve"> 'linear'</v>
      </c>
      <c r="R9" s="2" t="str">
        <f>Features_Ttest!AM11</f>
        <v xml:space="preserve"> 'linear'</v>
      </c>
      <c r="S9" s="2" t="str">
        <f>Features_Ttest!AN11</f>
        <v xml:space="preserve"> 'linear'</v>
      </c>
      <c r="T9" s="2" t="str">
        <f>Features_Ttest!AO11</f>
        <v xml:space="preserve"> 'linear'</v>
      </c>
      <c r="U9" s="2" t="str">
        <f>Features_Ttest!AP11</f>
        <v xml:space="preserve"> 'linear'</v>
      </c>
      <c r="X9" s="2" t="str">
        <f t="shared" si="2"/>
        <v xml:space="preserve"> 'linear'</v>
      </c>
      <c r="Y9" s="2" t="str">
        <f t="shared" si="5"/>
        <v xml:space="preserve"> 'linear'</v>
      </c>
      <c r="Z9" s="2" t="str">
        <f t="shared" si="3"/>
        <v xml:space="preserve"> 'linear'</v>
      </c>
      <c r="AA9" s="2" t="str">
        <f t="shared" si="0"/>
        <v xml:space="preserve"> 'linear'</v>
      </c>
      <c r="AB9" s="2" t="str">
        <f t="shared" si="4"/>
        <v xml:space="preserve"> 'linear'</v>
      </c>
      <c r="AC9" s="2" t="str">
        <f t="shared" si="1"/>
        <v xml:space="preserve"> 'linear'</v>
      </c>
    </row>
    <row r="10" spans="2:29">
      <c r="B10" t="str">
        <f>Features_Ttest!A10</f>
        <v xml:space="preserve">VoxInterp   </v>
      </c>
      <c r="C10" s="2">
        <f>Features_Ttest!E12</f>
        <v>0</v>
      </c>
      <c r="D10" s="2">
        <f>Features_Ttest!F12</f>
        <v>0</v>
      </c>
      <c r="E10" s="2">
        <f>Features_Ttest!G12</f>
        <v>0</v>
      </c>
      <c r="F10" s="2">
        <f>Features_Ttest!H12</f>
        <v>0</v>
      </c>
      <c r="H10" s="2">
        <f>Features_Ttest!Y12</f>
        <v>0</v>
      </c>
      <c r="I10" s="2">
        <f>Features_Ttest!Z12</f>
        <v>0</v>
      </c>
      <c r="J10" s="2">
        <f>Features_Ttest!AA12</f>
        <v>0</v>
      </c>
      <c r="K10" s="2">
        <f>Features_Ttest!AB12</f>
        <v>0</v>
      </c>
      <c r="M10" s="2">
        <f>Features_Ttest!AF12</f>
        <v>0</v>
      </c>
      <c r="N10" s="2">
        <f>Features_Ttest!AG12</f>
        <v>0</v>
      </c>
      <c r="O10" s="2">
        <f>Features_Ttest!AH12</f>
        <v>0</v>
      </c>
      <c r="P10" s="2">
        <f>Features_Ttest!AI12</f>
        <v>0</v>
      </c>
      <c r="R10" s="2">
        <f>Features_Ttest!AM12</f>
        <v>0</v>
      </c>
      <c r="S10" s="2">
        <f>Features_Ttest!AN12</f>
        <v>0</v>
      </c>
      <c r="T10" s="2">
        <f>Features_Ttest!AO12</f>
        <v>0</v>
      </c>
      <c r="U10" s="2">
        <f>Features_Ttest!AP12</f>
        <v>0</v>
      </c>
      <c r="X10" s="2">
        <f t="shared" si="2"/>
        <v>0</v>
      </c>
      <c r="Y10" s="2">
        <f t="shared" si="5"/>
        <v>0</v>
      </c>
      <c r="Z10" s="2">
        <f t="shared" si="3"/>
        <v>0</v>
      </c>
      <c r="AA10" s="2">
        <f t="shared" si="0"/>
        <v>0</v>
      </c>
      <c r="AB10" s="2">
        <f t="shared" si="4"/>
        <v>0</v>
      </c>
      <c r="AC10" s="2">
        <f t="shared" si="1"/>
        <v>0</v>
      </c>
    </row>
    <row r="11" spans="2:29">
      <c r="B11" t="str">
        <f>Features_Ttest!A11</f>
        <v xml:space="preserve">ROIInterp   </v>
      </c>
      <c r="C11" s="2">
        <f>Features_Ttest!E13</f>
        <v>1</v>
      </c>
      <c r="D11" s="2">
        <f>Features_Ttest!F13</f>
        <v>1</v>
      </c>
      <c r="E11" s="2">
        <f>Features_Ttest!G13</f>
        <v>1</v>
      </c>
      <c r="F11" s="2">
        <f>Features_Ttest!H13</f>
        <v>1</v>
      </c>
      <c r="H11" s="2">
        <f>Features_Ttest!Y13</f>
        <v>1</v>
      </c>
      <c r="I11" s="2">
        <f>Features_Ttest!Z13</f>
        <v>1</v>
      </c>
      <c r="J11" s="2">
        <f>Features_Ttest!AA13</f>
        <v>1</v>
      </c>
      <c r="K11" s="2">
        <f>Features_Ttest!AB13</f>
        <v>1</v>
      </c>
      <c r="M11" s="2">
        <f>Features_Ttest!AF13</f>
        <v>1</v>
      </c>
      <c r="N11" s="2">
        <f>Features_Ttest!AG13</f>
        <v>1</v>
      </c>
      <c r="O11" s="2">
        <f>Features_Ttest!AH13</f>
        <v>1</v>
      </c>
      <c r="P11" s="2">
        <f>Features_Ttest!AI13</f>
        <v>1</v>
      </c>
      <c r="R11" s="2">
        <f>Features_Ttest!AM13</f>
        <v>1</v>
      </c>
      <c r="S11" s="2">
        <f>Features_Ttest!AN13</f>
        <v>1</v>
      </c>
      <c r="T11" s="2">
        <f>Features_Ttest!AO13</f>
        <v>1</v>
      </c>
      <c r="U11" s="2">
        <f>Features_Ttest!AP13</f>
        <v>1</v>
      </c>
      <c r="X11" s="2">
        <f t="shared" si="2"/>
        <v>1</v>
      </c>
      <c r="Y11" s="2">
        <f t="shared" si="5"/>
        <v>1</v>
      </c>
      <c r="Z11" s="2">
        <f t="shared" si="3"/>
        <v>1</v>
      </c>
      <c r="AA11" s="2">
        <f t="shared" si="0"/>
        <v>1</v>
      </c>
      <c r="AB11" s="2">
        <f t="shared" si="4"/>
        <v>1</v>
      </c>
      <c r="AC11" s="2">
        <f t="shared" si="1"/>
        <v>1</v>
      </c>
    </row>
    <row r="12" spans="2:29">
      <c r="B12">
        <f>Features_Ttest!A12</f>
        <v>0</v>
      </c>
      <c r="C12" s="2">
        <f>Features_Ttest!E14</f>
        <v>1</v>
      </c>
      <c r="D12" s="2">
        <f>Features_Ttest!F14</f>
        <v>1</v>
      </c>
      <c r="E12" s="2">
        <f>Features_Ttest!G14</f>
        <v>1</v>
      </c>
      <c r="F12" s="2">
        <f>Features_Ttest!H14</f>
        <v>1</v>
      </c>
      <c r="H12" s="2">
        <f>Features_Ttest!Y14</f>
        <v>1</v>
      </c>
      <c r="I12" s="2">
        <f>Features_Ttest!Z14</f>
        <v>1</v>
      </c>
      <c r="J12" s="2">
        <f>Features_Ttest!AA14</f>
        <v>1</v>
      </c>
      <c r="K12" s="2">
        <f>Features_Ttest!AB14</f>
        <v>1</v>
      </c>
      <c r="M12" s="2">
        <f>Features_Ttest!AF14</f>
        <v>1</v>
      </c>
      <c r="N12" s="2">
        <f>Features_Ttest!AG14</f>
        <v>1</v>
      </c>
      <c r="O12" s="2">
        <f>Features_Ttest!AH14</f>
        <v>1</v>
      </c>
      <c r="P12" s="2">
        <f>Features_Ttest!AI14</f>
        <v>1</v>
      </c>
      <c r="R12" s="2">
        <f>Features_Ttest!AM14</f>
        <v>1</v>
      </c>
      <c r="S12" s="2">
        <f>Features_Ttest!AN14</f>
        <v>1</v>
      </c>
      <c r="T12" s="2">
        <f>Features_Ttest!AO14</f>
        <v>1</v>
      </c>
      <c r="U12" s="2">
        <f>Features_Ttest!AP14</f>
        <v>1</v>
      </c>
      <c r="X12" s="2">
        <f t="shared" si="2"/>
        <v>1</v>
      </c>
      <c r="Y12" s="2">
        <f t="shared" si="5"/>
        <v>1</v>
      </c>
      <c r="Z12" s="2">
        <f t="shared" si="3"/>
        <v>1</v>
      </c>
      <c r="AA12" s="2">
        <f t="shared" si="0"/>
        <v>1</v>
      </c>
      <c r="AB12" s="2">
        <f t="shared" si="4"/>
        <v>1</v>
      </c>
      <c r="AC12" s="2">
        <f t="shared" si="1"/>
        <v>1</v>
      </c>
    </row>
    <row r="13" spans="2:29">
      <c r="B13" t="str">
        <f>Features_Ttest!A13</f>
        <v xml:space="preserve">isScale     </v>
      </c>
      <c r="C13" s="2">
        <f>Features_Ttest!E15</f>
        <v>0</v>
      </c>
      <c r="D13" s="2">
        <f>Features_Ttest!F15</f>
        <v>0</v>
      </c>
      <c r="E13" s="2">
        <f>Features_Ttest!G15</f>
        <v>0</v>
      </c>
      <c r="F13" s="2">
        <f>Features_Ttest!H15</f>
        <v>0</v>
      </c>
      <c r="H13" s="2">
        <f>Features_Ttest!Y15</f>
        <v>0</v>
      </c>
      <c r="I13" s="2">
        <f>Features_Ttest!Z15</f>
        <v>0</v>
      </c>
      <c r="J13" s="2">
        <f>Features_Ttest!AA15</f>
        <v>0</v>
      </c>
      <c r="K13" s="2">
        <f>Features_Ttest!AB15</f>
        <v>0</v>
      </c>
      <c r="M13" s="2">
        <f>Features_Ttest!AF15</f>
        <v>0</v>
      </c>
      <c r="N13" s="2">
        <f>Features_Ttest!AG15</f>
        <v>0</v>
      </c>
      <c r="O13" s="2">
        <f>Features_Ttest!AH15</f>
        <v>0</v>
      </c>
      <c r="P13" s="2">
        <f>Features_Ttest!AI15</f>
        <v>0</v>
      </c>
      <c r="R13" s="2">
        <f>Features_Ttest!AM15</f>
        <v>0</v>
      </c>
      <c r="S13" s="2">
        <f>Features_Ttest!AN15</f>
        <v>0</v>
      </c>
      <c r="T13" s="2">
        <f>Features_Ttest!AO15</f>
        <v>0</v>
      </c>
      <c r="U13" s="2">
        <f>Features_Ttest!AP15</f>
        <v>0</v>
      </c>
      <c r="X13" s="2">
        <f t="shared" si="2"/>
        <v>0</v>
      </c>
      <c r="Y13" s="2">
        <f t="shared" si="5"/>
        <v>0</v>
      </c>
      <c r="Z13" s="2">
        <f t="shared" si="3"/>
        <v>0</v>
      </c>
      <c r="AA13" s="2">
        <f t="shared" si="0"/>
        <v>0</v>
      </c>
      <c r="AB13" s="2">
        <f t="shared" si="4"/>
        <v>0</v>
      </c>
      <c r="AC13" s="2">
        <f t="shared" si="1"/>
        <v>0</v>
      </c>
    </row>
    <row r="14" spans="2:29">
      <c r="B14" t="str">
        <f>Features_Ttest!A14</f>
        <v xml:space="preserve">isGLround   </v>
      </c>
      <c r="C14" s="2">
        <f>Features_Ttest!E16</f>
        <v>1</v>
      </c>
      <c r="D14" s="2">
        <f>Features_Ttest!F16</f>
        <v>1</v>
      </c>
      <c r="E14" s="2">
        <f>Features_Ttest!G16</f>
        <v>1</v>
      </c>
      <c r="F14" s="2">
        <f>Features_Ttest!H16</f>
        <v>1</v>
      </c>
      <c r="H14" s="2">
        <f>Features_Ttest!Y16</f>
        <v>1</v>
      </c>
      <c r="I14" s="2">
        <f>Features_Ttest!Z16</f>
        <v>1</v>
      </c>
      <c r="J14" s="2">
        <f>Features_Ttest!AA16</f>
        <v>1</v>
      </c>
      <c r="K14" s="2">
        <f>Features_Ttest!AB16</f>
        <v>1</v>
      </c>
      <c r="M14" s="2">
        <f>Features_Ttest!AF16</f>
        <v>1</v>
      </c>
      <c r="N14" s="2">
        <f>Features_Ttest!AG16</f>
        <v>1</v>
      </c>
      <c r="O14" s="2">
        <f>Features_Ttest!AH16</f>
        <v>1</v>
      </c>
      <c r="P14" s="2">
        <f>Features_Ttest!AI16</f>
        <v>1</v>
      </c>
      <c r="R14" s="2">
        <f>Features_Ttest!AM16</f>
        <v>1</v>
      </c>
      <c r="S14" s="2">
        <f>Features_Ttest!AN16</f>
        <v>1</v>
      </c>
      <c r="T14" s="2">
        <f>Features_Ttest!AO16</f>
        <v>1</v>
      </c>
      <c r="U14" s="2">
        <f>Features_Ttest!AP16</f>
        <v>1</v>
      </c>
      <c r="X14" s="2">
        <f t="shared" si="2"/>
        <v>1</v>
      </c>
      <c r="Y14" s="2">
        <f t="shared" si="5"/>
        <v>1</v>
      </c>
      <c r="Z14" s="2">
        <f t="shared" si="3"/>
        <v>1</v>
      </c>
      <c r="AA14" s="2">
        <f t="shared" si="0"/>
        <v>1</v>
      </c>
      <c r="AB14" s="2">
        <f t="shared" si="4"/>
        <v>1</v>
      </c>
      <c r="AC14" s="2">
        <f t="shared" si="1"/>
        <v>1</v>
      </c>
    </row>
    <row r="15" spans="2:29">
      <c r="B15" t="str">
        <f>Features_Ttest!A15</f>
        <v xml:space="preserve">isReSegRng  </v>
      </c>
      <c r="C15" s="2">
        <f>Features_Ttest!E17</f>
        <v>1</v>
      </c>
      <c r="D15" s="2">
        <f>Features_Ttest!F17</f>
        <v>1</v>
      </c>
      <c r="E15" s="2">
        <f>Features_Ttest!G17</f>
        <v>1</v>
      </c>
      <c r="F15" s="2">
        <f>Features_Ttest!H17</f>
        <v>1</v>
      </c>
      <c r="H15" s="2">
        <f>Features_Ttest!Y17</f>
        <v>1</v>
      </c>
      <c r="I15" s="2">
        <f>Features_Ttest!Z17</f>
        <v>1</v>
      </c>
      <c r="J15" s="2">
        <f>Features_Ttest!AA17</f>
        <v>1</v>
      </c>
      <c r="K15" s="2">
        <f>Features_Ttest!AB17</f>
        <v>1</v>
      </c>
      <c r="M15" s="2">
        <f>Features_Ttest!AF17</f>
        <v>1</v>
      </c>
      <c r="N15" s="2">
        <f>Features_Ttest!AG17</f>
        <v>1</v>
      </c>
      <c r="O15" s="2">
        <f>Features_Ttest!AH17</f>
        <v>1</v>
      </c>
      <c r="P15" s="2">
        <f>Features_Ttest!AI17</f>
        <v>1</v>
      </c>
      <c r="R15" s="2">
        <f>Features_Ttest!AM17</f>
        <v>1</v>
      </c>
      <c r="S15" s="2">
        <f>Features_Ttest!AN17</f>
        <v>1</v>
      </c>
      <c r="T15" s="2">
        <f>Features_Ttest!AO17</f>
        <v>1</v>
      </c>
      <c r="U15" s="2">
        <f>Features_Ttest!AP17</f>
        <v>1</v>
      </c>
      <c r="X15" s="2">
        <f t="shared" si="2"/>
        <v>1</v>
      </c>
      <c r="Y15" s="2">
        <f t="shared" si="5"/>
        <v>1</v>
      </c>
      <c r="Z15" s="2">
        <f t="shared" si="3"/>
        <v>1</v>
      </c>
      <c r="AA15" s="2">
        <f t="shared" si="0"/>
        <v>1</v>
      </c>
      <c r="AB15" s="2">
        <f t="shared" si="4"/>
        <v>1</v>
      </c>
      <c r="AC15" s="2">
        <f t="shared" si="1"/>
        <v>1</v>
      </c>
    </row>
    <row r="16" spans="2:29">
      <c r="B16" t="str">
        <f>Features_Ttest!A16</f>
        <v xml:space="preserve">isOutliers  </v>
      </c>
      <c r="C16" s="2">
        <f>Features_Ttest!E18</f>
        <v>0</v>
      </c>
      <c r="D16" s="2">
        <f>Features_Ttest!F18</f>
        <v>0</v>
      </c>
      <c r="E16" s="2">
        <f>Features_Ttest!G18</f>
        <v>0</v>
      </c>
      <c r="F16" s="2">
        <f>Features_Ttest!H18</f>
        <v>0</v>
      </c>
      <c r="H16" s="2">
        <f>Features_Ttest!Y18</f>
        <v>0</v>
      </c>
      <c r="I16" s="2">
        <f>Features_Ttest!Z18</f>
        <v>0</v>
      </c>
      <c r="J16" s="2">
        <f>Features_Ttest!AA18</f>
        <v>0</v>
      </c>
      <c r="K16" s="2">
        <f>Features_Ttest!AB18</f>
        <v>0</v>
      </c>
      <c r="M16" s="2">
        <f>Features_Ttest!AF18</f>
        <v>0</v>
      </c>
      <c r="N16" s="2">
        <f>Features_Ttest!AG18</f>
        <v>0</v>
      </c>
      <c r="O16" s="2">
        <f>Features_Ttest!AH18</f>
        <v>0</v>
      </c>
      <c r="P16" s="2">
        <f>Features_Ttest!AI18</f>
        <v>0</v>
      </c>
      <c r="R16" s="2">
        <f>Features_Ttest!AM18</f>
        <v>0</v>
      </c>
      <c r="S16" s="2">
        <f>Features_Ttest!AN18</f>
        <v>0</v>
      </c>
      <c r="T16" s="2">
        <f>Features_Ttest!AO18</f>
        <v>0</v>
      </c>
      <c r="U16" s="2">
        <f>Features_Ttest!AP18</f>
        <v>0</v>
      </c>
      <c r="X16" s="2">
        <f t="shared" si="2"/>
        <v>0</v>
      </c>
      <c r="Y16" s="2">
        <f t="shared" si="5"/>
        <v>0</v>
      </c>
      <c r="Z16" s="2">
        <f t="shared" si="3"/>
        <v>0</v>
      </c>
      <c r="AA16" s="2">
        <f t="shared" si="0"/>
        <v>0</v>
      </c>
      <c r="AB16" s="2">
        <f t="shared" si="4"/>
        <v>0</v>
      </c>
      <c r="AC16" s="2">
        <f t="shared" si="1"/>
        <v>0</v>
      </c>
    </row>
    <row r="17" spans="1:36">
      <c r="B17" t="str">
        <f>Features_Ttest!A17</f>
        <v xml:space="preserve">isQuntzStat </v>
      </c>
      <c r="C17" s="2">
        <f>Features_Ttest!E19</f>
        <v>0</v>
      </c>
      <c r="D17" s="2">
        <f>Features_Ttest!F19</f>
        <v>0</v>
      </c>
      <c r="E17" s="2">
        <f>Features_Ttest!G19</f>
        <v>0</v>
      </c>
      <c r="F17" s="2">
        <f>Features_Ttest!H19</f>
        <v>0</v>
      </c>
      <c r="H17" s="2">
        <f>Features_Ttest!Y19</f>
        <v>0</v>
      </c>
      <c r="I17" s="2">
        <f>Features_Ttest!Z19</f>
        <v>0</v>
      </c>
      <c r="J17" s="2">
        <f>Features_Ttest!AA19</f>
        <v>0</v>
      </c>
      <c r="K17" s="2">
        <f>Features_Ttest!AB19</f>
        <v>0</v>
      </c>
      <c r="M17" s="2">
        <f>Features_Ttest!AF19</f>
        <v>0</v>
      </c>
      <c r="N17" s="2">
        <f>Features_Ttest!AG19</f>
        <v>0</v>
      </c>
      <c r="O17" s="2">
        <f>Features_Ttest!AH19</f>
        <v>0</v>
      </c>
      <c r="P17" s="2">
        <f>Features_Ttest!AI19</f>
        <v>0</v>
      </c>
      <c r="R17" s="2">
        <f>Features_Ttest!AM19</f>
        <v>0</v>
      </c>
      <c r="S17" s="2">
        <f>Features_Ttest!AN19</f>
        <v>0</v>
      </c>
      <c r="T17" s="2">
        <f>Features_Ttest!AO19</f>
        <v>0</v>
      </c>
      <c r="U17" s="2">
        <f>Features_Ttest!AP19</f>
        <v>0</v>
      </c>
      <c r="X17" s="2">
        <f t="shared" si="2"/>
        <v>0</v>
      </c>
      <c r="Y17" s="2">
        <f t="shared" si="5"/>
        <v>0</v>
      </c>
      <c r="Z17" s="2">
        <f t="shared" si="3"/>
        <v>0</v>
      </c>
      <c r="AA17" s="2">
        <f t="shared" si="0"/>
        <v>0</v>
      </c>
      <c r="AB17" s="2">
        <f t="shared" si="4"/>
        <v>0</v>
      </c>
      <c r="AC17" s="2">
        <f t="shared" si="1"/>
        <v>0</v>
      </c>
    </row>
    <row r="18" spans="1:36">
      <c r="B18" t="str">
        <f>Features_Ttest!A18</f>
        <v xml:space="preserve">isIsot2D    </v>
      </c>
      <c r="C18" s="2" t="str">
        <f>Features_Ttest!E20</f>
        <v xml:space="preserve"> [0 4000]</v>
      </c>
      <c r="D18" s="2" t="str">
        <f>Features_Ttest!F20</f>
        <v xml:space="preserve"> [0 4000]</v>
      </c>
      <c r="E18" s="2" t="str">
        <f>Features_Ttest!G20</f>
        <v xml:space="preserve"> [0 4000]</v>
      </c>
      <c r="F18" s="2" t="str">
        <f>Features_Ttest!H20</f>
        <v xml:space="preserve"> [0 4000]</v>
      </c>
      <c r="H18" s="2" t="str">
        <f>Features_Ttest!Y20</f>
        <v xml:space="preserve"> [0 4000]</v>
      </c>
      <c r="I18" s="2" t="str">
        <f>Features_Ttest!Z20</f>
        <v xml:space="preserve"> [0 4000]</v>
      </c>
      <c r="J18" s="2" t="str">
        <f>Features_Ttest!AA20</f>
        <v xml:space="preserve"> [0 4000]</v>
      </c>
      <c r="K18" s="2" t="str">
        <f>Features_Ttest!AB20</f>
        <v xml:space="preserve"> [0 4000]</v>
      </c>
      <c r="M18" s="2" t="str">
        <f>Features_Ttest!AF20</f>
        <v xml:space="preserve"> [0 4000]</v>
      </c>
      <c r="N18" s="2" t="str">
        <f>Features_Ttest!AG20</f>
        <v xml:space="preserve"> [0 4000]</v>
      </c>
      <c r="O18" s="2" t="str">
        <f>Features_Ttest!AH20</f>
        <v xml:space="preserve"> [0 4000]</v>
      </c>
      <c r="P18" s="2" t="str">
        <f>Features_Ttest!AI20</f>
        <v xml:space="preserve"> [0 4000]</v>
      </c>
      <c r="R18" s="2" t="str">
        <f>Features_Ttest!AM20</f>
        <v>[2000 4000]</v>
      </c>
      <c r="S18" s="2" t="str">
        <f>Features_Ttest!AN20</f>
        <v>[2000 4000]</v>
      </c>
      <c r="T18" s="2" t="str">
        <f>Features_Ttest!AO20</f>
        <v>[2000 4000]</v>
      </c>
      <c r="U18" s="2" t="str">
        <f>Features_Ttest!AP20</f>
        <v>[2000 4000]</v>
      </c>
      <c r="X18" s="2" t="str">
        <f t="shared" si="2"/>
        <v xml:space="preserve"> [0 4000]</v>
      </c>
      <c r="Y18" s="2" t="str">
        <f t="shared" si="5"/>
        <v xml:space="preserve"> [0 4000]</v>
      </c>
      <c r="Z18" s="2" t="str">
        <f t="shared" si="3"/>
        <v xml:space="preserve"> [0 4000]</v>
      </c>
      <c r="AA18" s="2" t="str">
        <f t="shared" si="0"/>
        <v xml:space="preserve"> [0 4000]</v>
      </c>
      <c r="AB18" s="2" t="str">
        <f t="shared" si="4"/>
        <v xml:space="preserve"> [0 4000]</v>
      </c>
      <c r="AC18" s="2" t="str">
        <f t="shared" si="1"/>
        <v xml:space="preserve"> [0 4000]</v>
      </c>
    </row>
    <row r="19" spans="1:36">
      <c r="B19">
        <f>Features_Ttest!A19</f>
        <v>0</v>
      </c>
      <c r="C19" s="2">
        <f>Features_Ttest!E21</f>
        <v>0.5</v>
      </c>
      <c r="D19" s="2">
        <f>Features_Ttest!F21</f>
        <v>0.5</v>
      </c>
      <c r="E19" s="2">
        <f>Features_Ttest!G21</f>
        <v>0.5</v>
      </c>
      <c r="F19" s="2">
        <f>Features_Ttest!H21</f>
        <v>0.5</v>
      </c>
      <c r="H19" s="2">
        <f>Features_Ttest!Y21</f>
        <v>0.5</v>
      </c>
      <c r="I19" s="2">
        <f>Features_Ttest!Z21</f>
        <v>0.5</v>
      </c>
      <c r="J19" s="2">
        <f>Features_Ttest!AA21</f>
        <v>0.5</v>
      </c>
      <c r="K19" s="2">
        <f>Features_Ttest!AB21</f>
        <v>0.5</v>
      </c>
      <c r="M19" s="2">
        <f>Features_Ttest!AF21</f>
        <v>0.5</v>
      </c>
      <c r="N19" s="2">
        <f>Features_Ttest!AG21</f>
        <v>0.5</v>
      </c>
      <c r="O19" s="2">
        <f>Features_Ttest!AH21</f>
        <v>0.5</v>
      </c>
      <c r="P19" s="2">
        <f>Features_Ttest!AI21</f>
        <v>0.5</v>
      </c>
      <c r="R19" s="2">
        <f>Features_Ttest!AM21</f>
        <v>0.5</v>
      </c>
      <c r="S19" s="2">
        <f>Features_Ttest!AN21</f>
        <v>0.5</v>
      </c>
      <c r="T19" s="2">
        <f>Features_Ttest!AO21</f>
        <v>0.5</v>
      </c>
      <c r="U19" s="2">
        <f>Features_Ttest!AP21</f>
        <v>0.5</v>
      </c>
      <c r="X19" s="2">
        <f t="shared" si="2"/>
        <v>0.5</v>
      </c>
      <c r="Y19" s="2">
        <f t="shared" si="5"/>
        <v>0.5</v>
      </c>
      <c r="Z19" s="2">
        <f t="shared" si="3"/>
        <v>0.5</v>
      </c>
      <c r="AA19" s="2">
        <f t="shared" si="0"/>
        <v>0.5</v>
      </c>
      <c r="AB19" s="2">
        <f t="shared" si="4"/>
        <v>0.5</v>
      </c>
      <c r="AC19" s="2">
        <f t="shared" si="1"/>
        <v>0.5</v>
      </c>
    </row>
    <row r="20" spans="1:36">
      <c r="B20" t="str">
        <f>Features_Ttest!A20</f>
        <v xml:space="preserve">ReSegIntrvl </v>
      </c>
      <c r="C20" s="2">
        <f>Features_Ttest!E22</f>
        <v>0</v>
      </c>
      <c r="D20" s="2">
        <f>Features_Ttest!F22</f>
        <v>0</v>
      </c>
      <c r="E20" s="2">
        <f>Features_Ttest!G22</f>
        <v>0</v>
      </c>
      <c r="F20" s="2">
        <f>Features_Ttest!H22</f>
        <v>0</v>
      </c>
      <c r="H20" s="2">
        <f>Features_Ttest!Y22</f>
        <v>0</v>
      </c>
      <c r="I20" s="2">
        <f>Features_Ttest!Z22</f>
        <v>0</v>
      </c>
      <c r="J20" s="2">
        <f>Features_Ttest!AA22</f>
        <v>0</v>
      </c>
      <c r="K20" s="2">
        <f>Features_Ttest!AB22</f>
        <v>0</v>
      </c>
      <c r="M20" s="2">
        <f>Features_Ttest!AF22</f>
        <v>0</v>
      </c>
      <c r="N20" s="2">
        <f>Features_Ttest!AG22</f>
        <v>0</v>
      </c>
      <c r="O20" s="2">
        <f>Features_Ttest!AH22</f>
        <v>0</v>
      </c>
      <c r="P20" s="2">
        <f>Features_Ttest!AI22</f>
        <v>0</v>
      </c>
      <c r="R20" s="2">
        <f>Features_Ttest!AM22</f>
        <v>0</v>
      </c>
      <c r="S20" s="2">
        <f>Features_Ttest!AN22</f>
        <v>0</v>
      </c>
      <c r="T20" s="2">
        <f>Features_Ttest!AO22</f>
        <v>0</v>
      </c>
      <c r="U20" s="2">
        <f>Features_Ttest!AP22</f>
        <v>0</v>
      </c>
      <c r="X20" s="2">
        <f t="shared" si="2"/>
        <v>0</v>
      </c>
      <c r="Y20" s="2">
        <f t="shared" si="5"/>
        <v>0</v>
      </c>
      <c r="Z20" s="2">
        <f t="shared" si="3"/>
        <v>0</v>
      </c>
      <c r="AA20" s="2">
        <f t="shared" si="0"/>
        <v>0</v>
      </c>
      <c r="AB20" s="2">
        <f t="shared" si="4"/>
        <v>0</v>
      </c>
      <c r="AC20" s="2">
        <f t="shared" si="1"/>
        <v>0</v>
      </c>
    </row>
    <row r="21" spans="1:36">
      <c r="B21" t="str">
        <f>Features_Ttest!A21</f>
        <v xml:space="preserve">ROI_PV      </v>
      </c>
      <c r="C21" s="2">
        <f>Features_Ttest!E23</f>
        <v>0</v>
      </c>
      <c r="D21" s="2">
        <f>Features_Ttest!F23</f>
        <v>0</v>
      </c>
      <c r="E21" s="2">
        <f>Features_Ttest!G23</f>
        <v>0</v>
      </c>
      <c r="F21" s="2">
        <f>Features_Ttest!H23</f>
        <v>0</v>
      </c>
      <c r="H21" s="2">
        <f>Features_Ttest!Y23</f>
        <v>0</v>
      </c>
      <c r="I21" s="2">
        <f>Features_Ttest!Z23</f>
        <v>0</v>
      </c>
      <c r="J21" s="2">
        <f>Features_Ttest!AA23</f>
        <v>0</v>
      </c>
      <c r="K21" s="2">
        <f>Features_Ttest!AB23</f>
        <v>0</v>
      </c>
      <c r="M21" s="2">
        <f>Features_Ttest!AF23</f>
        <v>0</v>
      </c>
      <c r="N21" s="2">
        <f>Features_Ttest!AG23</f>
        <v>0</v>
      </c>
      <c r="O21" s="2">
        <f>Features_Ttest!AH23</f>
        <v>0</v>
      </c>
      <c r="P21" s="2">
        <f>Features_Ttest!AI23</f>
        <v>0</v>
      </c>
      <c r="R21" s="2">
        <f>Features_Ttest!AM23</f>
        <v>0</v>
      </c>
      <c r="S21" s="2">
        <f>Features_Ttest!AN23</f>
        <v>0</v>
      </c>
      <c r="T21" s="2">
        <f>Features_Ttest!AO23</f>
        <v>0</v>
      </c>
      <c r="U21" s="2">
        <f>Features_Ttest!AP23</f>
        <v>0</v>
      </c>
      <c r="X21" s="2">
        <f t="shared" si="2"/>
        <v>0</v>
      </c>
      <c r="Y21" s="2">
        <f t="shared" si="5"/>
        <v>0</v>
      </c>
      <c r="Z21" s="2">
        <f t="shared" si="3"/>
        <v>0</v>
      </c>
      <c r="AA21" s="2">
        <f t="shared" si="0"/>
        <v>0</v>
      </c>
      <c r="AB21" s="2">
        <f t="shared" si="4"/>
        <v>0</v>
      </c>
      <c r="AC21" s="2">
        <f t="shared" si="1"/>
        <v>0</v>
      </c>
    </row>
    <row r="22" spans="1:36">
      <c r="B22">
        <f>Features_Ttest!A22</f>
        <v>0</v>
      </c>
      <c r="C22" s="2">
        <f>Features_Ttest!E24</f>
        <v>1</v>
      </c>
      <c r="D22" s="2">
        <f>Features_Ttest!F24</f>
        <v>1</v>
      </c>
      <c r="E22" s="2">
        <f>Features_Ttest!G24</f>
        <v>1</v>
      </c>
      <c r="F22" s="2">
        <f>Features_Ttest!H24</f>
        <v>1</v>
      </c>
      <c r="H22" s="2">
        <f>Features_Ttest!Y24</f>
        <v>1</v>
      </c>
      <c r="I22" s="2">
        <f>Features_Ttest!Z24</f>
        <v>1</v>
      </c>
      <c r="J22" s="2">
        <f>Features_Ttest!AA24</f>
        <v>1</v>
      </c>
      <c r="K22" s="2">
        <f>Features_Ttest!AB24</f>
        <v>1</v>
      </c>
      <c r="M22" s="2">
        <f>Features_Ttest!AF24</f>
        <v>1</v>
      </c>
      <c r="N22" s="2">
        <f>Features_Ttest!AG24</f>
        <v>1</v>
      </c>
      <c r="O22" s="2">
        <f>Features_Ttest!AH24</f>
        <v>1</v>
      </c>
      <c r="P22" s="2">
        <f>Features_Ttest!AI24</f>
        <v>1</v>
      </c>
      <c r="R22" s="2">
        <f>Features_Ttest!AM24</f>
        <v>1</v>
      </c>
      <c r="S22" s="2">
        <f>Features_Ttest!AN24</f>
        <v>1</v>
      </c>
      <c r="T22" s="2">
        <f>Features_Ttest!AO24</f>
        <v>1</v>
      </c>
      <c r="U22" s="2">
        <f>Features_Ttest!AP24</f>
        <v>1</v>
      </c>
      <c r="X22" s="2">
        <f t="shared" si="2"/>
        <v>1</v>
      </c>
      <c r="Y22" s="2">
        <f t="shared" si="5"/>
        <v>1</v>
      </c>
      <c r="Z22" s="2">
        <f t="shared" si="3"/>
        <v>1</v>
      </c>
      <c r="AA22" s="2">
        <f t="shared" si="0"/>
        <v>1</v>
      </c>
      <c r="AB22" s="2">
        <f t="shared" si="4"/>
        <v>1</v>
      </c>
      <c r="AC22" s="2">
        <f t="shared" si="1"/>
        <v>1</v>
      </c>
    </row>
    <row r="23" spans="1:36">
      <c r="B23" t="str">
        <f>Features_Ttest!A23</f>
        <v xml:space="preserve">IVH_Type    </v>
      </c>
      <c r="C23" s="2">
        <f>Features_Ttest!E25</f>
        <v>2.5</v>
      </c>
      <c r="D23" s="2">
        <f>Features_Ttest!F25</f>
        <v>2.5</v>
      </c>
      <c r="E23" s="2">
        <f>Features_Ttest!G25</f>
        <v>2.5</v>
      </c>
      <c r="F23" s="2">
        <f>Features_Ttest!H25</f>
        <v>2.5</v>
      </c>
      <c r="H23" s="2">
        <f>Features_Ttest!Y25</f>
        <v>2.5</v>
      </c>
      <c r="I23" s="2">
        <f>Features_Ttest!Z25</f>
        <v>2.5</v>
      </c>
      <c r="J23" s="2">
        <f>Features_Ttest!AA25</f>
        <v>2.5</v>
      </c>
      <c r="K23" s="2">
        <f>Features_Ttest!AB25</f>
        <v>2.5</v>
      </c>
      <c r="M23" s="2">
        <f>Features_Ttest!AF25</f>
        <v>2.5</v>
      </c>
      <c r="N23" s="2">
        <f>Features_Ttest!AG25</f>
        <v>2.5</v>
      </c>
      <c r="O23" s="2">
        <f>Features_Ttest!AH25</f>
        <v>2.5</v>
      </c>
      <c r="P23" s="2">
        <f>Features_Ttest!AI25</f>
        <v>2.5</v>
      </c>
      <c r="R23" s="2">
        <f>Features_Ttest!AM25</f>
        <v>2.5</v>
      </c>
      <c r="S23" s="2">
        <f>Features_Ttest!AN25</f>
        <v>2.5</v>
      </c>
      <c r="T23" s="2">
        <f>Features_Ttest!AO25</f>
        <v>2.5</v>
      </c>
      <c r="U23" s="2">
        <f>Features_Ttest!AP25</f>
        <v>2.5</v>
      </c>
      <c r="X23" s="2">
        <f t="shared" si="2"/>
        <v>2.5</v>
      </c>
      <c r="Y23" s="2">
        <f t="shared" si="5"/>
        <v>2.5</v>
      </c>
      <c r="Z23" s="2">
        <f t="shared" si="3"/>
        <v>2.5</v>
      </c>
      <c r="AA23" s="2">
        <f t="shared" si="0"/>
        <v>2.5</v>
      </c>
      <c r="AB23" s="2">
        <f t="shared" si="4"/>
        <v>2.5</v>
      </c>
      <c r="AC23" s="2">
        <f t="shared" si="1"/>
        <v>2.5</v>
      </c>
    </row>
    <row r="24" spans="1:36">
      <c r="B24" t="str">
        <f>Features_Ttest!A24</f>
        <v>IVH_DiscCont</v>
      </c>
      <c r="C24" s="2">
        <f>Features_Ttest!E26</f>
        <v>1</v>
      </c>
      <c r="D24" s="2">
        <f>Features_Ttest!F26</f>
        <v>1</v>
      </c>
      <c r="E24" s="2">
        <f>Features_Ttest!G26</f>
        <v>1</v>
      </c>
      <c r="F24" s="2">
        <f>Features_Ttest!H26</f>
        <v>1</v>
      </c>
      <c r="H24" s="2">
        <f>Features_Ttest!Y26</f>
        <v>1</v>
      </c>
      <c r="I24" s="2">
        <f>Features_Ttest!Z26</f>
        <v>1</v>
      </c>
      <c r="J24" s="2">
        <f>Features_Ttest!AA26</f>
        <v>1</v>
      </c>
      <c r="K24" s="2">
        <f>Features_Ttest!AB26</f>
        <v>1</v>
      </c>
      <c r="M24" s="2">
        <f>Features_Ttest!AF26</f>
        <v>1</v>
      </c>
      <c r="N24" s="2">
        <f>Features_Ttest!AG26</f>
        <v>1</v>
      </c>
      <c r="O24" s="2">
        <f>Features_Ttest!AH26</f>
        <v>1</v>
      </c>
      <c r="P24" s="2">
        <f>Features_Ttest!AI26</f>
        <v>1</v>
      </c>
      <c r="R24" s="2">
        <f>Features_Ttest!AM26</f>
        <v>1</v>
      </c>
      <c r="S24" s="2">
        <f>Features_Ttest!AN26</f>
        <v>1</v>
      </c>
      <c r="T24" s="2">
        <f>Features_Ttest!AO26</f>
        <v>1</v>
      </c>
      <c r="U24" s="2">
        <f>Features_Ttest!AP26</f>
        <v>1</v>
      </c>
      <c r="X24" s="2">
        <f t="shared" si="2"/>
        <v>1</v>
      </c>
      <c r="Y24" s="2">
        <f t="shared" si="5"/>
        <v>1</v>
      </c>
      <c r="Z24" s="2">
        <f t="shared" si="3"/>
        <v>1</v>
      </c>
      <c r="AA24" s="2">
        <f t="shared" si="0"/>
        <v>1</v>
      </c>
      <c r="AB24" s="2">
        <f t="shared" si="4"/>
        <v>1</v>
      </c>
      <c r="AC24" s="2">
        <f t="shared" si="1"/>
        <v>1</v>
      </c>
    </row>
    <row r="25" spans="1:36">
      <c r="B25" t="str">
        <f>Features_Ttest!A25</f>
        <v xml:space="preserve">IVH_binSize </v>
      </c>
      <c r="C25" s="2">
        <f>Features_Ttest!E27</f>
        <v>0</v>
      </c>
      <c r="D25" s="2">
        <f>Features_Ttest!F27</f>
        <v>0</v>
      </c>
      <c r="E25" s="2">
        <f>Features_Ttest!G27</f>
        <v>0</v>
      </c>
      <c r="F25" s="2">
        <f>Features_Ttest!H27</f>
        <v>0</v>
      </c>
      <c r="H25" s="2">
        <f>Features_Ttest!Y27</f>
        <v>0</v>
      </c>
      <c r="I25" s="2">
        <f>Features_Ttest!Z27</f>
        <v>0</v>
      </c>
      <c r="J25" s="2">
        <f>Features_Ttest!AA27</f>
        <v>0</v>
      </c>
      <c r="K25" s="2">
        <f>Features_Ttest!AB27</f>
        <v>0</v>
      </c>
      <c r="M25" s="2">
        <f>Features_Ttest!AF27</f>
        <v>0</v>
      </c>
      <c r="N25" s="2">
        <f>Features_Ttest!AG27</f>
        <v>0</v>
      </c>
      <c r="O25" s="2">
        <f>Features_Ttest!AH27</f>
        <v>0</v>
      </c>
      <c r="P25" s="2">
        <f>Features_Ttest!AI27</f>
        <v>0</v>
      </c>
      <c r="R25" s="2">
        <f>Features_Ttest!AM27</f>
        <v>0</v>
      </c>
      <c r="S25" s="2">
        <f>Features_Ttest!AN27</f>
        <v>0</v>
      </c>
      <c r="T25" s="2">
        <f>Features_Ttest!AO27</f>
        <v>0</v>
      </c>
      <c r="U25" s="2">
        <f>Features_Ttest!AP27</f>
        <v>0</v>
      </c>
      <c r="X25" s="2">
        <f t="shared" si="2"/>
        <v>0</v>
      </c>
      <c r="Y25" s="2">
        <f t="shared" si="5"/>
        <v>0</v>
      </c>
      <c r="Z25" s="2">
        <f t="shared" si="3"/>
        <v>0</v>
      </c>
      <c r="AA25" s="2">
        <f t="shared" si="0"/>
        <v>0</v>
      </c>
      <c r="AB25" s="2">
        <f t="shared" si="4"/>
        <v>0</v>
      </c>
      <c r="AC25" s="2">
        <f t="shared" si="1"/>
        <v>0</v>
      </c>
    </row>
    <row r="26" spans="1:36">
      <c r="B26" t="str">
        <f>Features_Ttest!A26</f>
        <v xml:space="preserve">ROIsPerImg  </v>
      </c>
      <c r="C26" s="2">
        <f>Features_Ttest!E28</f>
        <v>0</v>
      </c>
      <c r="D26" s="2">
        <f>Features_Ttest!F28</f>
        <v>0</v>
      </c>
      <c r="E26" s="2">
        <f>Features_Ttest!G28</f>
        <v>0</v>
      </c>
      <c r="F26" s="2">
        <f>Features_Ttest!H28</f>
        <v>0</v>
      </c>
      <c r="H26" s="2">
        <f>Features_Ttest!Y28</f>
        <v>0</v>
      </c>
      <c r="I26" s="2">
        <f>Features_Ttest!Z28</f>
        <v>0</v>
      </c>
      <c r="J26" s="2">
        <f>Features_Ttest!AA28</f>
        <v>0</v>
      </c>
      <c r="K26" s="2">
        <f>Features_Ttest!AB28</f>
        <v>0</v>
      </c>
      <c r="M26" s="2">
        <f>Features_Ttest!AF28</f>
        <v>0</v>
      </c>
      <c r="N26" s="2">
        <f>Features_Ttest!AG28</f>
        <v>0</v>
      </c>
      <c r="O26" s="2">
        <f>Features_Ttest!AH28</f>
        <v>0</v>
      </c>
      <c r="P26" s="2">
        <f>Features_Ttest!AI28</f>
        <v>0</v>
      </c>
      <c r="R26" s="2">
        <f>Features_Ttest!AM28</f>
        <v>0</v>
      </c>
      <c r="S26" s="2">
        <f>Features_Ttest!AN28</f>
        <v>0</v>
      </c>
      <c r="T26" s="2">
        <f>Features_Ttest!AO28</f>
        <v>0</v>
      </c>
      <c r="U26" s="2">
        <f>Features_Ttest!AP28</f>
        <v>0</v>
      </c>
      <c r="X26" s="2">
        <f t="shared" si="2"/>
        <v>0</v>
      </c>
      <c r="Y26" s="2">
        <f t="shared" si="5"/>
        <v>0</v>
      </c>
      <c r="Z26" s="2">
        <f t="shared" si="3"/>
        <v>0</v>
      </c>
      <c r="AA26" s="2">
        <f t="shared" si="0"/>
        <v>0</v>
      </c>
      <c r="AB26" s="2">
        <f t="shared" si="4"/>
        <v>0</v>
      </c>
      <c r="AC26" s="2">
        <f t="shared" si="1"/>
        <v>0</v>
      </c>
    </row>
    <row r="27" spans="1:36">
      <c r="B27" t="str">
        <f>Features_Ttest!A27</f>
        <v xml:space="preserve">isROIsCombined </v>
      </c>
      <c r="C27" s="2">
        <f>Features_Ttest!E29</f>
        <v>2</v>
      </c>
      <c r="D27" s="2">
        <f>Features_Ttest!F29</f>
        <v>2</v>
      </c>
      <c r="E27" s="2">
        <f>Features_Ttest!G29</f>
        <v>2</v>
      </c>
      <c r="F27" s="2">
        <f>Features_Ttest!H29</f>
        <v>2</v>
      </c>
      <c r="H27" s="2">
        <f>Features_Ttest!Y29</f>
        <v>2</v>
      </c>
      <c r="I27" s="2">
        <f>Features_Ttest!Z29</f>
        <v>2</v>
      </c>
      <c r="J27" s="2">
        <f>Features_Ttest!AA29</f>
        <v>2</v>
      </c>
      <c r="K27" s="2">
        <f>Features_Ttest!AB29</f>
        <v>2</v>
      </c>
      <c r="M27" s="2">
        <f>Features_Ttest!AF29</f>
        <v>2</v>
      </c>
      <c r="N27" s="2">
        <f>Features_Ttest!AG29</f>
        <v>2</v>
      </c>
      <c r="O27" s="2">
        <f>Features_Ttest!AH29</f>
        <v>2</v>
      </c>
      <c r="P27" s="2">
        <f>Features_Ttest!AI29</f>
        <v>2</v>
      </c>
      <c r="R27" s="2">
        <f>Features_Ttest!AM29</f>
        <v>2</v>
      </c>
      <c r="S27" s="2">
        <f>Features_Ttest!AN29</f>
        <v>2</v>
      </c>
      <c r="T27" s="2">
        <f>Features_Ttest!AO29</f>
        <v>2</v>
      </c>
      <c r="U27" s="2">
        <f>Features_Ttest!AP29</f>
        <v>2</v>
      </c>
      <c r="X27" s="2">
        <f t="shared" si="2"/>
        <v>2</v>
      </c>
      <c r="Y27" s="2">
        <f t="shared" si="5"/>
        <v>2</v>
      </c>
      <c r="Z27" s="2">
        <f t="shared" si="3"/>
        <v>2</v>
      </c>
      <c r="AA27" s="2">
        <f t="shared" si="0"/>
        <v>2</v>
      </c>
      <c r="AB27" s="2">
        <f t="shared" si="4"/>
        <v>2</v>
      </c>
      <c r="AC27" s="2">
        <f t="shared" si="1"/>
        <v>2</v>
      </c>
    </row>
    <row r="28" spans="1:36">
      <c r="B28">
        <f>Features_Ttest!A28</f>
        <v>0</v>
      </c>
      <c r="C28" s="2">
        <f>Features_Ttest!E30</f>
        <v>0</v>
      </c>
      <c r="D28" s="2">
        <f>Features_Ttest!F30</f>
        <v>0</v>
      </c>
      <c r="E28" s="2">
        <f>Features_Ttest!G30</f>
        <v>0</v>
      </c>
      <c r="F28" s="2">
        <f>Features_Ttest!H30</f>
        <v>0</v>
      </c>
      <c r="H28" s="2">
        <f>Features_Ttest!Y30</f>
        <v>0</v>
      </c>
      <c r="I28" s="2">
        <f>Features_Ttest!Z30</f>
        <v>0</v>
      </c>
      <c r="J28" s="2">
        <f>Features_Ttest!AA30</f>
        <v>0</v>
      </c>
      <c r="K28" s="2">
        <f>Features_Ttest!AB30</f>
        <v>0</v>
      </c>
      <c r="M28" s="2">
        <f>Features_Ttest!AF30</f>
        <v>0</v>
      </c>
      <c r="N28" s="2">
        <f>Features_Ttest!AG30</f>
        <v>0</v>
      </c>
      <c r="O28" s="2">
        <f>Features_Ttest!AH30</f>
        <v>0</v>
      </c>
      <c r="P28" s="2">
        <f>Features_Ttest!AI30</f>
        <v>0</v>
      </c>
      <c r="R28" s="2">
        <f>Features_Ttest!AM30</f>
        <v>0</v>
      </c>
      <c r="S28" s="2">
        <f>Features_Ttest!AN30</f>
        <v>0</v>
      </c>
      <c r="T28" s="2">
        <f>Features_Ttest!AO30</f>
        <v>0</v>
      </c>
      <c r="U28" s="2">
        <f>Features_Ttest!AP30</f>
        <v>0</v>
      </c>
      <c r="X28" s="2">
        <f t="shared" si="2"/>
        <v>0</v>
      </c>
      <c r="Y28" s="2">
        <f t="shared" si="5"/>
        <v>0</v>
      </c>
      <c r="Z28" s="2">
        <f t="shared" si="3"/>
        <v>0</v>
      </c>
      <c r="AA28" s="2">
        <f t="shared" si="0"/>
        <v>0</v>
      </c>
      <c r="AB28" s="2">
        <f t="shared" si="4"/>
        <v>0</v>
      </c>
      <c r="AC28" s="2">
        <f t="shared" si="1"/>
        <v>0</v>
      </c>
    </row>
    <row r="29" spans="1:36">
      <c r="B29" t="str">
        <f>Features_Ttest!A29</f>
        <v xml:space="preserve">Feats2out   </v>
      </c>
      <c r="X29" s="2">
        <f t="shared" si="2"/>
        <v>0</v>
      </c>
      <c r="Y29" s="2">
        <f t="shared" si="5"/>
        <v>0</v>
      </c>
      <c r="Z29" s="2">
        <f t="shared" si="3"/>
        <v>0</v>
      </c>
      <c r="AA29" s="2">
        <f t="shared" si="0"/>
        <v>0</v>
      </c>
      <c r="AB29" s="2">
        <f t="shared" si="4"/>
        <v>0</v>
      </c>
      <c r="AC29" s="2">
        <f t="shared" si="1"/>
        <v>0</v>
      </c>
    </row>
    <row r="30" spans="1:36">
      <c r="A30" t="s">
        <v>521</v>
      </c>
      <c r="B30" t="s">
        <v>614</v>
      </c>
      <c r="C30" s="2" t="e">
        <f>$A$57*C4/$A$58</f>
        <v>#DIV/0!</v>
      </c>
      <c r="D30" s="2" t="e">
        <f>$A$57*D4/$A$58</f>
        <v>#DIV/0!</v>
      </c>
      <c r="E30" s="2" t="e">
        <f>$A$57*E4/$A$58</f>
        <v>#DIV/0!</v>
      </c>
      <c r="F30" s="2" t="e">
        <f>$A$57*F4/$A$58</f>
        <v>#DIV/0!</v>
      </c>
      <c r="H30" s="2" t="e">
        <f>$A$57*H4/$A$58 / H1</f>
        <v>#DIV/0!</v>
      </c>
      <c r="I30" s="2" t="e">
        <f>$A$57*I4/$A$58 / I1</f>
        <v>#DIV/0!</v>
      </c>
      <c r="J30" s="2" t="e">
        <f>$A$57*J4/$A$58 / J1</f>
        <v>#DIV/0!</v>
      </c>
      <c r="K30" s="2" t="e">
        <f>$A$57*K4/$A$58 / K1</f>
        <v>#DIV/0!</v>
      </c>
      <c r="M30" s="2" t="e">
        <f>$A$57*M4/$A$58 / M1</f>
        <v>#DIV/0!</v>
      </c>
      <c r="N30" s="2" t="e">
        <f>$A$57*N4/$A$58 / N1</f>
        <v>#DIV/0!</v>
      </c>
      <c r="O30" s="2" t="e">
        <f>$A$57*O4/$A$58 / O1</f>
        <v>#DIV/0!</v>
      </c>
      <c r="P30" s="2" t="e">
        <f>$A$57*P4/$A$58 / P1</f>
        <v>#DIV/0!</v>
      </c>
      <c r="R30" s="2" t="e">
        <f>$A$57*R4/$A$58 / R1</f>
        <v>#DIV/0!</v>
      </c>
      <c r="S30" s="2" t="e">
        <f>$A$57*S4/$A$58 / S1</f>
        <v>#DIV/0!</v>
      </c>
      <c r="T30" s="2" t="e">
        <f>$A$57*T4/$A$58 / T1</f>
        <v>#DIV/0!</v>
      </c>
      <c r="U30" s="2" t="e">
        <f>$A$57*U4/$A$58 / U1</f>
        <v>#DIV/0!</v>
      </c>
      <c r="X30" s="2" t="e">
        <f t="shared" si="2"/>
        <v>#DIV/0!</v>
      </c>
      <c r="Y30" s="2" t="e">
        <f t="shared" si="5"/>
        <v>#DIV/0!</v>
      </c>
      <c r="Z30" s="2" t="e">
        <f t="shared" si="3"/>
        <v>#DIV/0!</v>
      </c>
      <c r="AA30" s="2" t="e">
        <f t="shared" si="0"/>
        <v>#DIV/0!</v>
      </c>
      <c r="AB30" s="2" t="e">
        <f t="shared" si="4"/>
        <v>#DIV/0!</v>
      </c>
      <c r="AC30" s="2" t="e">
        <f t="shared" si="1"/>
        <v>#DIV/0!</v>
      </c>
    </row>
    <row r="31" spans="1:36">
      <c r="A31" s="5">
        <v>1</v>
      </c>
      <c r="B31" s="6" t="s">
        <v>91</v>
      </c>
      <c r="C31" s="32">
        <f>COUNTIF(Features_Ttest!E40:E68,"&lt;0.05")/COUNTA(Features_Ttest!E40:E68)</f>
        <v>0.51724137931034486</v>
      </c>
      <c r="D31" s="32">
        <f>COUNTIF(Features_Ttest!F40:F68,"&lt;0.05")/COUNTA(Features_Ttest!F40:F68)</f>
        <v>0.55172413793103448</v>
      </c>
      <c r="E31" s="32">
        <f>COUNTIF(Features_Ttest!G40:G68,"&lt;0.05")/COUNTA(Features_Ttest!G40:G68)</f>
        <v>0.51724137931034486</v>
      </c>
      <c r="F31" s="32">
        <f>COUNTIF(Features_Ttest!H40:H68,"&lt;0.05")/COUNTA(Features_Ttest!H40:H68)</f>
        <v>0.55172413793103448</v>
      </c>
      <c r="G31" s="32"/>
      <c r="H31" s="32">
        <f>COUNTIF(Features_Ttest!Y40:Y68,"&lt;0.05")/COUNTA(Features_Ttest!Y40:Y68)</f>
        <v>0.51724137931034486</v>
      </c>
      <c r="I31" s="32">
        <f>COUNTIF(Features_Ttest!Z40:Z68,"&lt;0.05")/COUNTA(Features_Ttest!Z40:Z68)</f>
        <v>0.31034482758620691</v>
      </c>
      <c r="J31" s="32">
        <f>COUNTIF(Features_Ttest!AA40:AA68,"&lt;0.05")/COUNTA(Features_Ttest!AA40:AA68)</f>
        <v>0.51724137931034486</v>
      </c>
      <c r="K31" s="32">
        <f>COUNTIF(Features_Ttest!AB40:AB68,"&lt;0.05")/COUNTA(Features_Ttest!AB40:AB68)</f>
        <v>0.31034482758620691</v>
      </c>
      <c r="L31" s="32"/>
      <c r="M31" s="32">
        <f>COUNTIF(Features_Ttest!AF40:AF68,"&lt;0.05")/COUNTA(Features_Ttest!AF40:AF68)</f>
        <v>0.48275862068965519</v>
      </c>
      <c r="N31" s="32">
        <f>COUNTIF(Features_Ttest!AG40:AG68,"&lt;0.05")/COUNTA(Features_Ttest!AG40:AG68)</f>
        <v>0.51724137931034486</v>
      </c>
      <c r="O31" s="32">
        <f>COUNTIF(Features_Ttest!AH40:AH68,"&lt;0.05")/COUNTA(Features_Ttest!AH40:AH68)</f>
        <v>0.48275862068965519</v>
      </c>
      <c r="P31" s="32">
        <f>COUNTIF(Features_Ttest!AI40:AI68,"&lt;0.05")/COUNTA(Features_Ttest!AI40:AI68)</f>
        <v>0.51724137931034486</v>
      </c>
      <c r="Q31" s="32"/>
      <c r="R31" s="32">
        <f>COUNTIF(Features_Ttest!AM40:AM68,"&lt;0.05")/COUNTA(Features_Ttest!AM40:AM68)</f>
        <v>0.48275862068965519</v>
      </c>
      <c r="S31" s="32">
        <f>COUNTIF(Features_Ttest!AN40:AN68,"&lt;0.05")/COUNTA(Features_Ttest!AN40:AN68)</f>
        <v>0.51724137931034486</v>
      </c>
      <c r="T31" s="32">
        <f>COUNTIF(Features_Ttest!AO40:AO68,"&lt;0.05")/COUNTA(Features_Ttest!AO40:AO68)</f>
        <v>0.48275862068965519</v>
      </c>
      <c r="U31" s="32">
        <f>COUNTIF(Features_Ttest!AP40:AP68,"&lt;0.05")/COUNTA(Features_Ttest!AP40:AP68)</f>
        <v>0.48275862068965519</v>
      </c>
      <c r="V31" s="23"/>
      <c r="AD31" s="23"/>
      <c r="AE31" s="23"/>
      <c r="AF31" s="23"/>
      <c r="AG31" s="23"/>
      <c r="AH31" s="23"/>
      <c r="AI31" s="23"/>
      <c r="AJ31" s="23"/>
    </row>
    <row r="32" spans="1:36">
      <c r="A32" s="7">
        <v>30</v>
      </c>
      <c r="B32" s="8" t="s">
        <v>150</v>
      </c>
      <c r="C32" s="2">
        <f>COUNTIF(Features_Ttest!E69:E70,"&lt;0.05")/COUNTA(Features_Ttest!E69:E70)</f>
        <v>0</v>
      </c>
      <c r="D32" s="2">
        <f>COUNTIF(Features_Ttest!F69:F70,"&lt;0.05")/COUNTA(Features_Ttest!F69:F70)</f>
        <v>0</v>
      </c>
      <c r="E32" s="2">
        <f>COUNTIF(Features_Ttest!G69:G70,"&lt;0.05")/COUNTA(Features_Ttest!G69:G70)</f>
        <v>0</v>
      </c>
      <c r="F32" s="2">
        <f>COUNTIF(Features_Ttest!H69:H70,"&lt;0.05")/COUNTA(Features_Ttest!H69:H70)</f>
        <v>0</v>
      </c>
      <c r="H32" s="2">
        <f>COUNTIF(Features_Ttest!Y69:Y70,"&lt;0.05")/COUNTA(Features_Ttest!Y69:Y70)</f>
        <v>0</v>
      </c>
      <c r="I32" s="2">
        <f>COUNTIF(Features_Ttest!Z69:Z70,"&lt;0.05")/COUNTA(Features_Ttest!Z69:Z70)</f>
        <v>0</v>
      </c>
      <c r="J32" s="2">
        <f>COUNTIF(Features_Ttest!AA69:AA70,"&lt;0.05")/COUNTA(Features_Ttest!AA69:AA70)</f>
        <v>0</v>
      </c>
      <c r="K32" s="2">
        <f>COUNTIF(Features_Ttest!AB69:AB70,"&lt;0.05")/COUNTA(Features_Ttest!AB69:AB70)</f>
        <v>0</v>
      </c>
      <c r="M32" s="2">
        <f>COUNTIF(Features_Ttest!AF69:AF70,"&lt;0.05")/COUNTA(Features_Ttest!AF69:AF70)</f>
        <v>0</v>
      </c>
      <c r="N32" s="2">
        <f>COUNTIF(Features_Ttest!AG69:AG70,"&lt;0.05")/COUNTA(Features_Ttest!AG69:AG70)</f>
        <v>0</v>
      </c>
      <c r="O32" s="2">
        <f>COUNTIF(Features_Ttest!AH69:AH70,"&lt;0.05")/COUNTA(Features_Ttest!AH69:AH70)</f>
        <v>0</v>
      </c>
      <c r="P32" s="2">
        <f>COUNTIF(Features_Ttest!AI69:AI70,"&lt;0.05")/COUNTA(Features_Ttest!AI69:AI70)</f>
        <v>0</v>
      </c>
      <c r="R32" s="2">
        <f>COUNTIF(Features_Ttest!AM69:AM70,"&lt;0.05")/COUNTA(Features_Ttest!AM69:AM70)</f>
        <v>0</v>
      </c>
      <c r="S32" s="2">
        <f>COUNTIF(Features_Ttest!AN69:AN70,"&lt;0.05")/COUNTA(Features_Ttest!AN69:AN70)</f>
        <v>0</v>
      </c>
      <c r="T32" s="2">
        <f>COUNTIF(Features_Ttest!AO69:AO70,"&lt;0.05")/COUNTA(Features_Ttest!AO69:AO70)</f>
        <v>0</v>
      </c>
      <c r="U32" s="2">
        <f>COUNTIF(Features_Ttest!AP69:AP70,"&lt;0.05")/COUNTA(Features_Ttest!AP69:AP70)</f>
        <v>0</v>
      </c>
    </row>
    <row r="33" spans="1:36">
      <c r="A33" s="5">
        <v>49</v>
      </c>
      <c r="B33" s="6" t="s">
        <v>155</v>
      </c>
      <c r="C33" s="32">
        <f>COUNTIF(Features_Ttest!E71:E87,"&lt;0.05")/COUNTA(Features_Ttest!E71:E87)</f>
        <v>0.6470588235294118</v>
      </c>
      <c r="D33" s="32">
        <f>COUNTIF(Features_Ttest!F71:F87,"&lt;0.05")/COUNTA(Features_Ttest!F71:F87)</f>
        <v>0.6470588235294118</v>
      </c>
      <c r="E33" s="32">
        <f>COUNTIF(Features_Ttest!G71:G87,"&lt;0.05")/COUNTA(Features_Ttest!G71:G87)</f>
        <v>0.6470588235294118</v>
      </c>
      <c r="F33" s="32">
        <f>COUNTIF(Features_Ttest!H71:H87,"&lt;0.05")/COUNTA(Features_Ttest!H71:H87)</f>
        <v>0.6470588235294118</v>
      </c>
      <c r="G33" s="32"/>
      <c r="H33" s="32">
        <f>COUNTIF(Features_Ttest!Y71:Y87,"&lt;0.05")/COUNTA(Features_Ttest!Y71:Y87)</f>
        <v>0.23529411764705882</v>
      </c>
      <c r="I33" s="32">
        <f>COUNTIF(Features_Ttest!Z71:Z87,"&lt;0.05")/COUNTA(Features_Ttest!Z71:Z87)</f>
        <v>0.23529411764705882</v>
      </c>
      <c r="J33" s="32">
        <f>COUNTIF(Features_Ttest!AA71:AA87,"&lt;0.05")/COUNTA(Features_Ttest!AA71:AA87)</f>
        <v>0.23529411764705882</v>
      </c>
      <c r="K33" s="32">
        <f>COUNTIF(Features_Ttest!AB71:AB87,"&lt;0.05")/COUNTA(Features_Ttest!AB71:AB87)</f>
        <v>0.23529411764705882</v>
      </c>
      <c r="L33" s="32"/>
      <c r="M33" s="32">
        <f>COUNTIF(Features_Ttest!AF71:AF87,"&lt;0.05")/COUNTA(Features_Ttest!AF71:AF87)</f>
        <v>0.29411764705882354</v>
      </c>
      <c r="N33" s="32">
        <f>COUNTIF(Features_Ttest!AG71:AG87,"&lt;0.05")/COUNTA(Features_Ttest!AG71:AG87)</f>
        <v>0.35294117647058826</v>
      </c>
      <c r="O33" s="32">
        <f>COUNTIF(Features_Ttest!AH71:AH87,"&lt;0.05")/COUNTA(Features_Ttest!AH71:AH87)</f>
        <v>0.29411764705882354</v>
      </c>
      <c r="P33" s="32">
        <f>COUNTIF(Features_Ttest!AI71:AI87,"&lt;0.05")/COUNTA(Features_Ttest!AI71:AI87)</f>
        <v>0.35294117647058826</v>
      </c>
      <c r="Q33" s="32"/>
      <c r="R33" s="32">
        <f>COUNTIF(Features_Ttest!AM71:AM87,"&lt;0.05")/COUNTA(Features_Ttest!AM71:AM87)</f>
        <v>0.29411764705882354</v>
      </c>
      <c r="S33" s="32">
        <f>COUNTIF(Features_Ttest!AN71:AN87,"&lt;0.05")/COUNTA(Features_Ttest!AN71:AN87)</f>
        <v>0.35294117647058826</v>
      </c>
      <c r="T33" s="32">
        <f>COUNTIF(Features_Ttest!AO71:AO87,"&lt;0.05")/COUNTA(Features_Ttest!AO71:AO87)</f>
        <v>0.29411764705882354</v>
      </c>
      <c r="U33" s="32">
        <f>COUNTIF(Features_Ttest!AP71:AP87,"&lt;0.05")/COUNTA(Features_Ttest!AP71:AP87)</f>
        <v>0.29411764705882354</v>
      </c>
      <c r="V33" s="23"/>
      <c r="AD33" s="23"/>
      <c r="AE33" s="23"/>
      <c r="AF33" s="23"/>
      <c r="AG33" s="23"/>
      <c r="AH33" s="23"/>
      <c r="AI33" s="23"/>
      <c r="AJ33" s="23"/>
    </row>
    <row r="34" spans="1:36">
      <c r="A34" s="7">
        <v>50</v>
      </c>
      <c r="B34" s="8" t="s">
        <v>192</v>
      </c>
      <c r="C34" s="32">
        <f>COUNTIF(Features_Ttest!E89:E111,"&lt;0.05")/COUNTA(Features_Ttest!E89:E111)</f>
        <v>0.47826086956521741</v>
      </c>
      <c r="D34" s="32">
        <f>COUNTIF(Features_Ttest!F89:F111,"&lt;0.05")/COUNTA(Features_Ttest!F89:F111)</f>
        <v>0.52173913043478259</v>
      </c>
      <c r="E34" s="32">
        <f>COUNTIF(Features_Ttest!G89:G111,"&lt;0.05")/COUNTA(Features_Ttest!G89:G111)</f>
        <v>0.52173913043478259</v>
      </c>
      <c r="F34" s="32">
        <f>COUNTIF(Features_Ttest!H89:H111,"&lt;0.05")/COUNTA(Features_Ttest!H89:H111)</f>
        <v>0.52173913043478259</v>
      </c>
      <c r="G34" s="32"/>
      <c r="H34" s="32">
        <f>COUNTIF(Features_Ttest!Y89:Y111,"&lt;0.05")/COUNTA(Features_Ttest!Y89:Y111)</f>
        <v>0.2608695652173913</v>
      </c>
      <c r="I34" s="32">
        <f>COUNTIF(Features_Ttest!Z89:Z111,"&lt;0.05")/COUNTA(Features_Ttest!Z89:Z111)</f>
        <v>0.34782608695652173</v>
      </c>
      <c r="J34" s="32">
        <f>COUNTIF(Features_Ttest!AA89:AA111,"&lt;0.05")/COUNTA(Features_Ttest!AA89:AA111)</f>
        <v>0.43478260869565216</v>
      </c>
      <c r="K34" s="32">
        <f>COUNTIF(Features_Ttest!AB89:AB111,"&lt;0.05")/COUNTA(Features_Ttest!AB89:AB111)</f>
        <v>0.30434782608695654</v>
      </c>
      <c r="L34" s="32"/>
      <c r="M34" s="32">
        <f>COUNTIF(Features_Ttest!AF89:AF111,"&lt;0.05")/COUNTA(Features_Ttest!AF89:AF111)</f>
        <v>0.43478260869565216</v>
      </c>
      <c r="N34" s="32">
        <f>COUNTIF(Features_Ttest!AG89:AG111,"&lt;0.05")/COUNTA(Features_Ttest!AG89:AG111)</f>
        <v>0.56521739130434778</v>
      </c>
      <c r="O34" s="32">
        <f>COUNTIF(Features_Ttest!AH89:AH111,"&lt;0.05")/COUNTA(Features_Ttest!AH89:AH111)</f>
        <v>0.43478260869565216</v>
      </c>
      <c r="P34" s="32">
        <f>COUNTIF(Features_Ttest!AI89:AI111,"&lt;0.05")/COUNTA(Features_Ttest!AI89:AI111)</f>
        <v>0.30434782608695654</v>
      </c>
      <c r="Q34" s="32"/>
      <c r="R34" s="32">
        <f>COUNTIF(Features_Ttest!AM89:AM111,"&lt;0.05")/COUNTA(Features_Ttest!AM89:AM111)</f>
        <v>0.43478260869565216</v>
      </c>
      <c r="S34" s="32">
        <f>COUNTIF(Features_Ttest!AN89:AN111,"&lt;0.05")/COUNTA(Features_Ttest!AN89:AN111)</f>
        <v>0.56521739130434778</v>
      </c>
      <c r="T34" s="32">
        <f>COUNTIF(Features_Ttest!AO89:AO111,"&lt;0.05")/COUNTA(Features_Ttest!AO89:AO111)</f>
        <v>0.43478260869565216</v>
      </c>
      <c r="U34" s="32">
        <f>COUNTIF(Features_Ttest!AP89:AP111,"&lt;0.05")/COUNTA(Features_Ttest!AP89:AP111)</f>
        <v>0.43478260869565216</v>
      </c>
      <c r="V34" s="23"/>
      <c r="W34" s="42" t="s">
        <v>529</v>
      </c>
      <c r="X34" s="43" t="e">
        <f>C30</f>
        <v>#DIV/0!</v>
      </c>
      <c r="Y34" s="43">
        <v>0.5</v>
      </c>
      <c r="Z34" s="43">
        <v>1</v>
      </c>
      <c r="AA34" s="43" t="e">
        <f>F30</f>
        <v>#DIV/0!</v>
      </c>
      <c r="AB34" s="43">
        <v>0.5</v>
      </c>
      <c r="AC34" s="43">
        <v>1</v>
      </c>
      <c r="AD34" s="23"/>
      <c r="AE34" s="23"/>
      <c r="AF34" s="23"/>
      <c r="AG34" s="23"/>
      <c r="AH34" s="23"/>
      <c r="AI34" s="23"/>
      <c r="AJ34" s="23"/>
    </row>
    <row r="35" spans="1:36">
      <c r="A35" s="5">
        <v>73</v>
      </c>
      <c r="B35" s="6" t="s">
        <v>224</v>
      </c>
      <c r="C35" s="32">
        <f>COUNTIF(Features_Ttest!E112:E118,"&lt;0.05")/COUNTA(Features_Ttest!E112:E118)</f>
        <v>0.42857142857142855</v>
      </c>
      <c r="D35" s="32">
        <f>COUNTIF(Features_Ttest!F112:F118,"&lt;0.05")/COUNTA(Features_Ttest!F112:F118)</f>
        <v>0.5714285714285714</v>
      </c>
      <c r="E35" s="32">
        <f>COUNTIF(Features_Ttest!G112:G118,"&lt;0.05")/COUNTA(Features_Ttest!G112:G118)</f>
        <v>0.42857142857142855</v>
      </c>
      <c r="F35" s="32">
        <f>COUNTIF(Features_Ttest!H112:H118,"&lt;0.05")/COUNTA(Features_Ttest!H112:H118)</f>
        <v>0.5714285714285714</v>
      </c>
      <c r="G35" s="32"/>
      <c r="H35" s="32">
        <f>COUNTIF(Features_Ttest!Y112:Y118,"&lt;0.05")/COUNTA(Features_Ttest!Y112:Y118)</f>
        <v>0.7142857142857143</v>
      </c>
      <c r="I35" s="32">
        <f>COUNTIF(Features_Ttest!Z112:Z118,"&lt;0.05")/COUNTA(Features_Ttest!Z112:Z118)</f>
        <v>0.42857142857142855</v>
      </c>
      <c r="J35" s="32">
        <f>COUNTIF(Features_Ttest!AA112:AA118,"&lt;0.05")/COUNTA(Features_Ttest!AA112:AA118)</f>
        <v>0.7142857142857143</v>
      </c>
      <c r="K35" s="32">
        <f>COUNTIF(Features_Ttest!AB112:AB118,"&lt;0.05")/COUNTA(Features_Ttest!AB112:AB118)</f>
        <v>0.42857142857142855</v>
      </c>
      <c r="L35" s="32"/>
      <c r="M35" s="32">
        <f>COUNTIF(Features_Ttest!AF112:AF118,"&lt;0.05")/COUNTA(Features_Ttest!AF112:AF118)</f>
        <v>0.5714285714285714</v>
      </c>
      <c r="N35" s="32">
        <f>COUNTIF(Features_Ttest!AG112:AG118,"&lt;0.05")/COUNTA(Features_Ttest!AG112:AG118)</f>
        <v>0.42857142857142855</v>
      </c>
      <c r="O35" s="32">
        <f>COUNTIF(Features_Ttest!AH112:AH118,"&lt;0.05")/COUNTA(Features_Ttest!AH112:AH118)</f>
        <v>0.5714285714285714</v>
      </c>
      <c r="P35" s="32">
        <f>COUNTIF(Features_Ttest!AI112:AI118,"&lt;0.05")/COUNTA(Features_Ttest!AI112:AI118)</f>
        <v>0.42857142857142855</v>
      </c>
      <c r="Q35" s="32"/>
      <c r="R35" s="32">
        <f>COUNTIF(Features_Ttest!AM112:AM118,"&lt;0.05")/COUNTA(Features_Ttest!AM112:AM118)</f>
        <v>0.5714285714285714</v>
      </c>
      <c r="S35" s="32">
        <f>COUNTIF(Features_Ttest!AN112:AN118,"&lt;0.05")/COUNTA(Features_Ttest!AN112:AN118)</f>
        <v>0.42857142857142855</v>
      </c>
      <c r="T35" s="32">
        <f>COUNTIF(Features_Ttest!AO112:AO118,"&lt;0.05")/COUNTA(Features_Ttest!AO112:AO118)</f>
        <v>0.5714285714285714</v>
      </c>
      <c r="U35" s="32">
        <f>COUNTIF(Features_Ttest!AP112:AP118,"&lt;0.05")/COUNTA(Features_Ttest!AP112:AP118)</f>
        <v>0.5714285714285714</v>
      </c>
      <c r="V35" s="23"/>
      <c r="W35" s="42" t="s">
        <v>528</v>
      </c>
      <c r="X35" s="43" t="str">
        <f t="shared" ref="X35:AC36" si="6">X2</f>
        <v>FBN</v>
      </c>
      <c r="Y35" s="43" t="str">
        <f t="shared" si="6"/>
        <v>FBN</v>
      </c>
      <c r="Z35" s="43" t="str">
        <f t="shared" si="6"/>
        <v>FBN</v>
      </c>
      <c r="AA35" s="43" t="str">
        <f t="shared" si="6"/>
        <v>FBS</v>
      </c>
      <c r="AB35" s="43" t="str">
        <f t="shared" si="6"/>
        <v>FBS</v>
      </c>
      <c r="AC35" s="43" t="str">
        <f t="shared" si="6"/>
        <v>FBS</v>
      </c>
      <c r="AD35" s="23"/>
      <c r="AE35" s="23"/>
      <c r="AF35" s="23"/>
      <c r="AG35" s="23"/>
      <c r="AH35" s="23"/>
      <c r="AI35" s="23"/>
      <c r="AJ35" s="23"/>
    </row>
    <row r="36" spans="1:36">
      <c r="A36" s="7">
        <v>80</v>
      </c>
      <c r="B36" s="8" t="s">
        <v>239</v>
      </c>
      <c r="C36" s="32">
        <f>COUNTIF(Features_Ttest!E119:E143,"&lt;0.05")/COUNTA(Features_Ttest!E119:E143)</f>
        <v>0.68</v>
      </c>
      <c r="D36" s="32">
        <f>COUNTIF(Features_Ttest!F119:F143,"&lt;0.05")/COUNTA(Features_Ttest!F119:F143)</f>
        <v>0.8</v>
      </c>
      <c r="E36" s="32">
        <f>COUNTIF(Features_Ttest!G119:G143,"&lt;0.05")/COUNTA(Features_Ttest!G119:G143)</f>
        <v>0.68</v>
      </c>
      <c r="F36" s="32">
        <f>COUNTIF(Features_Ttest!H119:H143,"&lt;0.05")/COUNTA(Features_Ttest!H119:H143)</f>
        <v>0.64</v>
      </c>
      <c r="G36" s="32"/>
      <c r="H36" s="32">
        <f>COUNTIF(Features_Ttest!Y119:Y143,"&lt;0.05")/COUNTA(Features_Ttest!Y119:Y143)</f>
        <v>0.64</v>
      </c>
      <c r="I36" s="32">
        <f>COUNTIF(Features_Ttest!Z119:Z143,"&lt;0.05")/COUNTA(Features_Ttest!Z119:Z143)</f>
        <v>0.56000000000000005</v>
      </c>
      <c r="J36" s="32">
        <f>COUNTIF(Features_Ttest!AA119:AA143,"&lt;0.05")/COUNTA(Features_Ttest!AA119:AA143)</f>
        <v>0.44</v>
      </c>
      <c r="K36" s="32">
        <f>COUNTIF(Features_Ttest!AB119:AB143,"&lt;0.05")/COUNTA(Features_Ttest!AB119:AB143)</f>
        <v>0.52</v>
      </c>
      <c r="L36" s="32"/>
      <c r="M36" s="32">
        <f>COUNTIF(Features_Ttest!AF119:AF143,"&lt;0.05")/COUNTA(Features_Ttest!AF119:AF143)</f>
        <v>0.72</v>
      </c>
      <c r="N36" s="32">
        <f>COUNTIF(Features_Ttest!AG119:AG143,"&lt;0.05")/COUNTA(Features_Ttest!AG119:AG143)</f>
        <v>0.56000000000000005</v>
      </c>
      <c r="O36" s="32">
        <f>COUNTIF(Features_Ttest!AH119:AH143,"&lt;0.05")/COUNTA(Features_Ttest!AH119:AH143)</f>
        <v>0.68</v>
      </c>
      <c r="P36" s="32">
        <f>COUNTIF(Features_Ttest!AI119:AI143,"&lt;0.05")/COUNTA(Features_Ttest!AI119:AI143)</f>
        <v>0.36</v>
      </c>
      <c r="Q36" s="32"/>
      <c r="R36" s="32">
        <f>COUNTIF(Features_Ttest!AM119:AM143,"&lt;0.05")/COUNTA(Features_Ttest!AM119:AM143)</f>
        <v>0.72</v>
      </c>
      <c r="S36" s="32">
        <f>COUNTIF(Features_Ttest!AN119:AN143,"&lt;0.05")/COUNTA(Features_Ttest!AN119:AN143)</f>
        <v>0.56000000000000005</v>
      </c>
      <c r="T36" s="32">
        <f>COUNTIF(Features_Ttest!AO119:AO143,"&lt;0.05")/COUNTA(Features_Ttest!AO119:AO143)</f>
        <v>0.68</v>
      </c>
      <c r="U36" s="32">
        <f>COUNTIF(Features_Ttest!AP119:AP143,"&lt;0.05")/COUNTA(Features_Ttest!AP119:AP143)</f>
        <v>0.68</v>
      </c>
      <c r="V36" s="23"/>
      <c r="W36" s="42" t="s">
        <v>530</v>
      </c>
      <c r="X36" s="43">
        <f t="shared" si="6"/>
        <v>1000</v>
      </c>
      <c r="Y36" s="43">
        <f t="shared" si="6"/>
        <v>1000</v>
      </c>
      <c r="Z36" s="43">
        <f t="shared" si="6"/>
        <v>1000</v>
      </c>
      <c r="AA36" s="43">
        <f t="shared" si="6"/>
        <v>100</v>
      </c>
      <c r="AB36" s="43">
        <f t="shared" si="6"/>
        <v>100</v>
      </c>
      <c r="AC36" s="43">
        <f t="shared" si="6"/>
        <v>100</v>
      </c>
      <c r="AD36" s="23"/>
      <c r="AE36" s="23"/>
      <c r="AF36" s="23"/>
      <c r="AG36" s="23"/>
      <c r="AH36" s="23"/>
      <c r="AI36" s="23"/>
      <c r="AJ36" s="23"/>
    </row>
    <row r="37" spans="1:36">
      <c r="A37" s="5">
        <v>105</v>
      </c>
      <c r="B37" s="6" t="s">
        <v>290</v>
      </c>
      <c r="C37" s="32">
        <f>COUNTIF(Features_Ttest!E145:E168,"&lt;0.05")/COUNTA(Features_Ttest!E145:E168)</f>
        <v>0.70833333333333337</v>
      </c>
      <c r="D37" s="32">
        <f>COUNTIF(Features_Ttest!F145:F168,"&lt;0.05")/COUNTA(Features_Ttest!F145:F168)</f>
        <v>0.83333333333333337</v>
      </c>
      <c r="E37" s="32">
        <f>COUNTIF(Features_Ttest!G145:G168,"&lt;0.05")/COUNTA(Features_Ttest!G145:G168)</f>
        <v>0.66666666666666663</v>
      </c>
      <c r="F37" s="32">
        <f>COUNTIF(Features_Ttest!H145:H168,"&lt;0.05")/COUNTA(Features_Ttest!H145:H168)</f>
        <v>0.625</v>
      </c>
      <c r="G37" s="32"/>
      <c r="H37" s="32">
        <f>COUNTIF(Features_Ttest!Y145:Y168,"&lt;0.05")/COUNTA(Features_Ttest!Y145:Y168)</f>
        <v>0.625</v>
      </c>
      <c r="I37" s="32">
        <f>COUNTIF(Features_Ttest!Z145:Z168,"&lt;0.05")/COUNTA(Features_Ttest!Z145:Z168)</f>
        <v>0.625</v>
      </c>
      <c r="J37" s="32">
        <f>COUNTIF(Features_Ttest!AA145:AA168,"&lt;0.05")/COUNTA(Features_Ttest!AA145:AA168)</f>
        <v>0.41666666666666669</v>
      </c>
      <c r="K37" s="32">
        <f>COUNTIF(Features_Ttest!AB145:AB168,"&lt;0.05")/COUNTA(Features_Ttest!AB145:AB168)</f>
        <v>0.5</v>
      </c>
      <c r="L37" s="32"/>
      <c r="M37" s="32">
        <f>COUNTIF(Features_Ttest!AF145:AF168,"&lt;0.05")/COUNTA(Features_Ttest!AF145:AF168)</f>
        <v>0.70833333333333337</v>
      </c>
      <c r="N37" s="32">
        <f>COUNTIF(Features_Ttest!AG145:AG168,"&lt;0.05")/COUNTA(Features_Ttest!AG145:AG168)</f>
        <v>0.625</v>
      </c>
      <c r="O37" s="32">
        <f>COUNTIF(Features_Ttest!AH145:AH168,"&lt;0.05")/COUNTA(Features_Ttest!AH145:AH168)</f>
        <v>0.66666666666666663</v>
      </c>
      <c r="P37" s="32">
        <f>COUNTIF(Features_Ttest!AI145:AI168,"&lt;0.05")/COUNTA(Features_Ttest!AI145:AI168)</f>
        <v>0.33333333333333331</v>
      </c>
      <c r="Q37" s="32"/>
      <c r="R37" s="32">
        <f>COUNTIF(Features_Ttest!AM145:AM168,"&lt;0.05")/COUNTA(Features_Ttest!AM145:AM168)</f>
        <v>0.70833333333333337</v>
      </c>
      <c r="S37" s="32">
        <f>COUNTIF(Features_Ttest!AN145:AN168,"&lt;0.05")/COUNTA(Features_Ttest!AN145:AN168)</f>
        <v>0.625</v>
      </c>
      <c r="T37" s="32">
        <f>COUNTIF(Features_Ttest!AO145:AO168,"&lt;0.05")/COUNTA(Features_Ttest!AO145:AO168)</f>
        <v>0.66666666666666663</v>
      </c>
      <c r="U37" s="32">
        <f>COUNTIF(Features_Ttest!AP145:AP168,"&lt;0.05")/COUNTA(Features_Ttest!AP145:AP168)</f>
        <v>0.66666666666666663</v>
      </c>
      <c r="V37" s="23"/>
      <c r="W37" s="42" t="s">
        <v>527</v>
      </c>
      <c r="X37" s="43" t="str">
        <f t="shared" ref="X37:AC37" si="7">X18</f>
        <v xml:space="preserve"> [0 4000]</v>
      </c>
      <c r="Y37" s="43" t="str">
        <f t="shared" si="7"/>
        <v xml:space="preserve"> [0 4000]</v>
      </c>
      <c r="Z37" s="43" t="str">
        <f t="shared" si="7"/>
        <v xml:space="preserve"> [0 4000]</v>
      </c>
      <c r="AA37" s="43" t="str">
        <f t="shared" si="7"/>
        <v xml:space="preserve"> [0 4000]</v>
      </c>
      <c r="AB37" s="43" t="str">
        <f t="shared" si="7"/>
        <v xml:space="preserve"> [0 4000]</v>
      </c>
      <c r="AC37" s="43" t="str">
        <f t="shared" si="7"/>
        <v xml:space="preserve"> [0 4000]</v>
      </c>
      <c r="AD37" s="23"/>
      <c r="AE37" s="23"/>
      <c r="AF37" s="23"/>
      <c r="AG37" s="23"/>
      <c r="AH37" s="23"/>
      <c r="AI37" s="23"/>
      <c r="AJ37" s="23"/>
    </row>
    <row r="38" spans="1:36">
      <c r="A38" s="7">
        <v>130</v>
      </c>
      <c r="B38" s="8" t="s">
        <v>316</v>
      </c>
      <c r="C38" s="32">
        <f>COUNTIF(Features_Ttest!E169:E184,"&lt;0.05")/COUNTA(Features_Ttest!E169:E184)</f>
        <v>0.6875</v>
      </c>
      <c r="D38" s="32">
        <f>COUNTIF(Features_Ttest!F169:F184,"&lt;0.05")/COUNTA(Features_Ttest!F169:F184)</f>
        <v>0.5</v>
      </c>
      <c r="E38" s="32">
        <f>COUNTIF(Features_Ttest!G169:G184,"&lt;0.05")/COUNTA(Features_Ttest!G169:G184)</f>
        <v>0.6875</v>
      </c>
      <c r="F38" s="32">
        <f>COUNTIF(Features_Ttest!H169:H184,"&lt;0.05")/COUNTA(Features_Ttest!H169:H184)</f>
        <v>0.6875</v>
      </c>
      <c r="G38" s="32"/>
      <c r="H38" s="32">
        <f>COUNTIF(Features_Ttest!Y169:Y184,"&lt;0.05")/COUNTA(Features_Ttest!Y169:Y184)</f>
        <v>0.625</v>
      </c>
      <c r="I38" s="32">
        <f>COUNTIF(Features_Ttest!Z169:Z184,"&lt;0.05")/COUNTA(Features_Ttest!Z169:Z184)</f>
        <v>0.6875</v>
      </c>
      <c r="J38" s="32">
        <f>COUNTIF(Features_Ttest!AA169:AA184,"&lt;0.05")/COUNTA(Features_Ttest!AA169:AA184)</f>
        <v>0.625</v>
      </c>
      <c r="K38" s="32">
        <f>COUNTIF(Features_Ttest!AB169:AB184,"&lt;0.05")/COUNTA(Features_Ttest!AB169:AB184)</f>
        <v>0.6875</v>
      </c>
      <c r="L38" s="32"/>
      <c r="M38" s="32">
        <f>COUNTIF(Features_Ttest!AF169:AF184,"&lt;0.05")/COUNTA(Features_Ttest!AF169:AF184)</f>
        <v>0.875</v>
      </c>
      <c r="N38" s="32">
        <f>COUNTIF(Features_Ttest!AG169:AG184,"&lt;0.05")/COUNTA(Features_Ttest!AG169:AG184)</f>
        <v>0.875</v>
      </c>
      <c r="O38" s="32">
        <f>COUNTIF(Features_Ttest!AH169:AH184,"&lt;0.05")/COUNTA(Features_Ttest!AH169:AH184)</f>
        <v>0.8125</v>
      </c>
      <c r="P38" s="32">
        <f>COUNTIF(Features_Ttest!AI169:AI184,"&lt;0.05")/COUNTA(Features_Ttest!AI169:AI184)</f>
        <v>0.75</v>
      </c>
      <c r="Q38" s="32"/>
      <c r="R38" s="32">
        <f>COUNTIF(Features_Ttest!AM169:AM184,"&lt;0.05")/COUNTA(Features_Ttest!AM169:AM184)</f>
        <v>0.875</v>
      </c>
      <c r="S38" s="32">
        <f>COUNTIF(Features_Ttest!AN169:AN184,"&lt;0.05")/COUNTA(Features_Ttest!AN169:AN184)</f>
        <v>0.875</v>
      </c>
      <c r="T38" s="32">
        <f>COUNTIF(Features_Ttest!AO169:AO184,"&lt;0.05")/COUNTA(Features_Ttest!AO169:AO184)</f>
        <v>0.8125</v>
      </c>
      <c r="U38" s="32">
        <f>COUNTIF(Features_Ttest!AP169:AP184,"&lt;0.05")/COUNTA(Features_Ttest!AP169:AP184)</f>
        <v>0.8125</v>
      </c>
      <c r="V38" s="23"/>
      <c r="W38" s="44" t="str">
        <f t="shared" ref="W38:W49" si="8">B31</f>
        <v>Morphology</v>
      </c>
      <c r="X38" s="45">
        <f>D31</f>
        <v>0.55172413793103448</v>
      </c>
      <c r="Y38" s="45">
        <f>M31</f>
        <v>0.48275862068965519</v>
      </c>
      <c r="Z38" s="45">
        <f>H31</f>
        <v>0.51724137931034486</v>
      </c>
      <c r="AA38" s="45">
        <f>F31</f>
        <v>0.55172413793103448</v>
      </c>
      <c r="AB38" s="45">
        <f>P31</f>
        <v>0.51724137931034486</v>
      </c>
      <c r="AC38" s="45">
        <f>K31</f>
        <v>0.31034482758620691</v>
      </c>
      <c r="AD38" s="23"/>
      <c r="AE38" s="23"/>
      <c r="AF38" s="23"/>
      <c r="AG38" s="23"/>
      <c r="AH38" s="23"/>
      <c r="AI38" s="23"/>
      <c r="AJ38" s="23"/>
    </row>
    <row r="39" spans="1:36">
      <c r="A39" s="7">
        <f>A38+16</f>
        <v>146</v>
      </c>
      <c r="B39" s="8" t="s">
        <v>349</v>
      </c>
      <c r="C39" s="32">
        <f>COUNTIF(Features_Ttest!E170:E185,"&lt;0.05")/COUNTA(Features_Ttest!E170:E185)</f>
        <v>0.6875</v>
      </c>
      <c r="D39" s="32">
        <f>COUNTIF(Features_Ttest!F170:F185,"&lt;0.05")/COUNTA(Features_Ttest!F170:F185)</f>
        <v>0.5</v>
      </c>
      <c r="E39" s="32">
        <f>COUNTIF(Features_Ttest!G170:G185,"&lt;0.05")/COUNTA(Features_Ttest!G170:G185)</f>
        <v>0.6875</v>
      </c>
      <c r="F39" s="32">
        <f>COUNTIF(Features_Ttest!H170:H185,"&lt;0.05")/COUNTA(Features_Ttest!H170:H185)</f>
        <v>0.6875</v>
      </c>
      <c r="G39" s="32"/>
      <c r="H39" s="32">
        <f>COUNTIF(Features_Ttest!Y170:Y185,"&lt;0.05")/COUNTA(Features_Ttest!Y170:Y185)</f>
        <v>0.625</v>
      </c>
      <c r="I39" s="32">
        <f>COUNTIF(Features_Ttest!Z170:Z185,"&lt;0.05")/COUNTA(Features_Ttest!Z170:Z185)</f>
        <v>0.6875</v>
      </c>
      <c r="J39" s="32">
        <f>COUNTIF(Features_Ttest!AA170:AA185,"&lt;0.05")/COUNTA(Features_Ttest!AA170:AA185)</f>
        <v>0.625</v>
      </c>
      <c r="K39" s="32">
        <f>COUNTIF(Features_Ttest!AB170:AB185,"&lt;0.05")/COUNTA(Features_Ttest!AB170:AB185)</f>
        <v>0.6875</v>
      </c>
      <c r="L39" s="32"/>
      <c r="M39" s="32">
        <f>COUNTIF(Features_Ttest!AF170:AF185,"&lt;0.05")/COUNTA(Features_Ttest!AF170:AF185)</f>
        <v>0.875</v>
      </c>
      <c r="N39" s="32">
        <f>COUNTIF(Features_Ttest!AG170:AG185,"&lt;0.05")/COUNTA(Features_Ttest!AG170:AG185)</f>
        <v>0.875</v>
      </c>
      <c r="O39" s="32">
        <f>COUNTIF(Features_Ttest!AH170:AH185,"&lt;0.05")/COUNTA(Features_Ttest!AH170:AH185)</f>
        <v>0.8125</v>
      </c>
      <c r="P39" s="32">
        <f>COUNTIF(Features_Ttest!AI170:AI185,"&lt;0.05")/COUNTA(Features_Ttest!AI170:AI185)</f>
        <v>0.75</v>
      </c>
      <c r="Q39" s="32"/>
      <c r="R39" s="32">
        <f>COUNTIF(Features_Ttest!AM170:AM185,"&lt;0.05")/COUNTA(Features_Ttest!AM170:AM185)</f>
        <v>0.875</v>
      </c>
      <c r="S39" s="32">
        <f>COUNTIF(Features_Ttest!AN170:AN185,"&lt;0.05")/COUNTA(Features_Ttest!AN170:AN185)</f>
        <v>0.875</v>
      </c>
      <c r="T39" s="32">
        <f>COUNTIF(Features_Ttest!AO170:AO185,"&lt;0.05")/COUNTA(Features_Ttest!AO170:AO185)</f>
        <v>0.8125</v>
      </c>
      <c r="U39" s="32">
        <f>COUNTIF(Features_Ttest!AP170:AP185,"&lt;0.05")/COUNTA(Features_Ttest!AP170:AP185)</f>
        <v>0.8125</v>
      </c>
      <c r="V39" s="23"/>
      <c r="W39" s="44" t="str">
        <f t="shared" si="8"/>
        <v>Local intensity</v>
      </c>
      <c r="X39" s="45">
        <v>0</v>
      </c>
      <c r="Y39" s="45">
        <v>0</v>
      </c>
      <c r="Z39" s="45">
        <v>0</v>
      </c>
      <c r="AA39" s="45">
        <v>0</v>
      </c>
      <c r="AB39" s="45">
        <v>0</v>
      </c>
      <c r="AC39" s="45">
        <v>0</v>
      </c>
      <c r="AD39" s="23"/>
      <c r="AE39" s="23"/>
      <c r="AF39" s="23"/>
      <c r="AG39" s="23"/>
      <c r="AH39" s="23"/>
      <c r="AI39" s="23"/>
      <c r="AJ39" s="23"/>
    </row>
    <row r="40" spans="1:36">
      <c r="A40" s="7">
        <v>162</v>
      </c>
      <c r="B40" s="8" t="s">
        <v>366</v>
      </c>
      <c r="C40" s="32">
        <f>COUNTIF(Features_Ttest!E186:E202,"&lt;0.05")/COUNTA(Features_Ttest!E186:E202)</f>
        <v>0.70588235294117652</v>
      </c>
      <c r="D40" s="32">
        <f>COUNTIF(Features_Ttest!F186:F202,"&lt;0.05")/COUNTA(Features_Ttest!F186:F202)</f>
        <v>0.52941176470588236</v>
      </c>
      <c r="E40" s="32">
        <f>COUNTIF(Features_Ttest!G186:G202,"&lt;0.05")/COUNTA(Features_Ttest!G186:G202)</f>
        <v>0.70588235294117652</v>
      </c>
      <c r="F40" s="32">
        <f>COUNTIF(Features_Ttest!H186:H202,"&lt;0.05")/COUNTA(Features_Ttest!H186:H202)</f>
        <v>0.70588235294117652</v>
      </c>
      <c r="G40" s="32"/>
      <c r="H40" s="32">
        <f>COUNTIF(Features_Ttest!Y186:Y202,"&lt;0.05")/COUNTA(Features_Ttest!Y186:Y202)</f>
        <v>0.6470588235294118</v>
      </c>
      <c r="I40" s="32">
        <f>COUNTIF(Features_Ttest!Z186:Z202,"&lt;0.05")/COUNTA(Features_Ttest!Z186:Z202)</f>
        <v>0.70588235294117652</v>
      </c>
      <c r="J40" s="32">
        <f>COUNTIF(Features_Ttest!AA186:AA202,"&lt;0.05")/COUNTA(Features_Ttest!AA186:AA202)</f>
        <v>0.58823529411764708</v>
      </c>
      <c r="K40" s="32">
        <f>COUNTIF(Features_Ttest!AB186:AB202,"&lt;0.05")/COUNTA(Features_Ttest!AB186:AB202)</f>
        <v>0.58823529411764708</v>
      </c>
      <c r="L40" s="32"/>
      <c r="M40" s="32">
        <f>COUNTIF(Features_Ttest!AF186:AF202,"&lt;0.05")/COUNTA(Features_Ttest!AF186:AF202)</f>
        <v>0.88235294117647056</v>
      </c>
      <c r="N40" s="32">
        <f>COUNTIF(Features_Ttest!AG186:AG202,"&lt;0.05")/COUNTA(Features_Ttest!AG186:AG202)</f>
        <v>0.88235294117647056</v>
      </c>
      <c r="O40" s="32">
        <f>COUNTIF(Features_Ttest!AH186:AH202,"&lt;0.05")/COUNTA(Features_Ttest!AH186:AH202)</f>
        <v>0.70588235294117652</v>
      </c>
      <c r="P40" s="32">
        <f>COUNTIF(Features_Ttest!AI186:AI202,"&lt;0.05")/COUNTA(Features_Ttest!AI186:AI202)</f>
        <v>0.58823529411764708</v>
      </c>
      <c r="Q40" s="32"/>
      <c r="R40" s="32">
        <f>COUNTIF(Features_Ttest!AM186:AM202,"&lt;0.05")/COUNTA(Features_Ttest!AM186:AM202)</f>
        <v>0.88235294117647056</v>
      </c>
      <c r="S40" s="32">
        <f>COUNTIF(Features_Ttest!AN186:AN202,"&lt;0.05")/COUNTA(Features_Ttest!AN186:AN202)</f>
        <v>0.88235294117647056</v>
      </c>
      <c r="T40" s="32">
        <f>COUNTIF(Features_Ttest!AO186:AO202,"&lt;0.05")/COUNTA(Features_Ttest!AO186:AO202)</f>
        <v>0.70588235294117652</v>
      </c>
      <c r="U40" s="32">
        <f>COUNTIF(Features_Ttest!AP186:AP202,"&lt;0.05")/COUNTA(Features_Ttest!AP186:AP202)</f>
        <v>0.70588235294117652</v>
      </c>
      <c r="V40" s="23"/>
      <c r="W40" s="44" t="str">
        <f t="shared" si="8"/>
        <v>Statistics</v>
      </c>
      <c r="X40" s="45">
        <f t="shared" ref="X40:X49" si="9">D33</f>
        <v>0.6470588235294118</v>
      </c>
      <c r="Y40" s="45">
        <f t="shared" ref="Y40:Y49" si="10">M33</f>
        <v>0.29411764705882354</v>
      </c>
      <c r="Z40" s="45">
        <f t="shared" ref="Z40:Z49" si="11">H33</f>
        <v>0.23529411764705882</v>
      </c>
      <c r="AA40" s="45">
        <f t="shared" ref="AA40:AA49" si="12">F33</f>
        <v>0.6470588235294118</v>
      </c>
      <c r="AB40" s="45">
        <f t="shared" ref="AB40:AB49" si="13">P33</f>
        <v>0.35294117647058826</v>
      </c>
      <c r="AC40" s="45">
        <f t="shared" ref="AC40:AC49" si="14">K33</f>
        <v>0.23529411764705882</v>
      </c>
      <c r="AD40" s="23"/>
      <c r="AE40" s="23"/>
      <c r="AF40" s="23"/>
      <c r="AG40" s="23"/>
      <c r="AH40" s="23"/>
      <c r="AI40" s="23"/>
      <c r="AJ40" s="23"/>
    </row>
    <row r="41" spans="1:36">
      <c r="A41" s="7">
        <v>178</v>
      </c>
      <c r="B41" s="8" t="s">
        <v>397</v>
      </c>
      <c r="C41" s="32">
        <f>COUNTIF(Features_Ttest!E217:E233,"&lt;0.05")/COUNTA(Features_Ttest!E217:E233)</f>
        <v>0.58823529411764708</v>
      </c>
      <c r="D41" s="32">
        <f>COUNTIF(Features_Ttest!F217:F233,"&lt;0.05")/COUNTA(Features_Ttest!F217:F233)</f>
        <v>0.52941176470588236</v>
      </c>
      <c r="E41" s="32">
        <f>COUNTIF(Features_Ttest!G217:G233,"&lt;0.05")/COUNTA(Features_Ttest!G217:G233)</f>
        <v>0.6470588235294118</v>
      </c>
      <c r="F41" s="32">
        <f>COUNTIF(Features_Ttest!H217:H233,"&lt;0.05")/COUNTA(Features_Ttest!H217:H233)</f>
        <v>0.6470588235294118</v>
      </c>
      <c r="G41" s="32"/>
      <c r="H41" s="32">
        <f>COUNTIF(Features_Ttest!Y217:Y233,"&lt;0.05")/COUNTA(Features_Ttest!Y217:Y233)</f>
        <v>0.58823529411764708</v>
      </c>
      <c r="I41" s="32">
        <f>COUNTIF(Features_Ttest!Z217:Z233,"&lt;0.05")/COUNTA(Features_Ttest!Z217:Z233)</f>
        <v>0.6470588235294118</v>
      </c>
      <c r="J41" s="32">
        <f>COUNTIF(Features_Ttest!AA217:AA233,"&lt;0.05")/COUNTA(Features_Ttest!AA217:AA233)</f>
        <v>0.41176470588235292</v>
      </c>
      <c r="K41" s="32">
        <f>COUNTIF(Features_Ttest!AB217:AB233,"&lt;0.05")/COUNTA(Features_Ttest!AB217:AB233)</f>
        <v>0.23529411764705882</v>
      </c>
      <c r="L41" s="32"/>
      <c r="M41" s="32">
        <f>COUNTIF(Features_Ttest!AF217:AF233,"&lt;0.05")/COUNTA(Features_Ttest!AF217:AF233)</f>
        <v>0.76470588235294112</v>
      </c>
      <c r="N41" s="32">
        <f>COUNTIF(Features_Ttest!AG217:AG233,"&lt;0.05")/COUNTA(Features_Ttest!AG217:AG233)</f>
        <v>0.76470588235294112</v>
      </c>
      <c r="O41" s="32">
        <f>COUNTIF(Features_Ttest!AH217:AH233,"&lt;0.05")/COUNTA(Features_Ttest!AH217:AH233)</f>
        <v>0.58823529411764708</v>
      </c>
      <c r="P41" s="32">
        <f>COUNTIF(Features_Ttest!AI217:AI233,"&lt;0.05")/COUNTA(Features_Ttest!AI217:AI233)</f>
        <v>0.29411764705882354</v>
      </c>
      <c r="Q41" s="32"/>
      <c r="R41" s="32">
        <f>COUNTIF(Features_Ttest!AM217:AM233,"&lt;0.05")/COUNTA(Features_Ttest!AM217:AM233)</f>
        <v>0.76470588235294112</v>
      </c>
      <c r="S41" s="32">
        <f>COUNTIF(Features_Ttest!AN217:AN233,"&lt;0.05")/COUNTA(Features_Ttest!AN217:AN233)</f>
        <v>0.76470588235294112</v>
      </c>
      <c r="T41" s="32">
        <f>COUNTIF(Features_Ttest!AO217:AO233,"&lt;0.05")/COUNTA(Features_Ttest!AO217:AO233)</f>
        <v>0.58823529411764708</v>
      </c>
      <c r="U41" s="32">
        <f>COUNTIF(Features_Ttest!AP217:AP233,"&lt;0.05")/COUNTA(Features_Ttest!AP217:AP233)</f>
        <v>0.58823529411764708</v>
      </c>
      <c r="V41" s="23"/>
      <c r="W41" s="44" t="str">
        <f t="shared" si="8"/>
        <v>Intensity histogram</v>
      </c>
      <c r="X41" s="45">
        <f t="shared" si="9"/>
        <v>0.52173913043478259</v>
      </c>
      <c r="Y41" s="45">
        <f t="shared" si="10"/>
        <v>0.43478260869565216</v>
      </c>
      <c r="Z41" s="45">
        <f t="shared" si="11"/>
        <v>0.2608695652173913</v>
      </c>
      <c r="AA41" s="45">
        <f t="shared" si="12"/>
        <v>0.52173913043478259</v>
      </c>
      <c r="AB41" s="45">
        <f t="shared" si="13"/>
        <v>0.30434782608695654</v>
      </c>
      <c r="AC41" s="45">
        <f t="shared" si="14"/>
        <v>0.30434782608695654</v>
      </c>
      <c r="AD41" s="23"/>
      <c r="AE41" s="23"/>
      <c r="AF41" s="23"/>
      <c r="AG41" s="23"/>
      <c r="AH41" s="23"/>
      <c r="AI41" s="23"/>
      <c r="AJ41" s="23"/>
    </row>
    <row r="42" spans="1:36">
      <c r="A42" s="7">
        <v>194</v>
      </c>
      <c r="B42" s="8" t="s">
        <v>424</v>
      </c>
      <c r="C42" s="32">
        <f>COUNTIF(Features_Ttest!E238:E254,"&lt;0.05")/COUNTA(Features_Ttest!E238:E254)</f>
        <v>0.70588235294117652</v>
      </c>
      <c r="D42" s="32">
        <f>COUNTIF(Features_Ttest!F238:F254,"&lt;0.05")/COUNTA(Features_Ttest!F238:F254)</f>
        <v>0.58823529411764708</v>
      </c>
      <c r="E42" s="32">
        <f>COUNTIF(Features_Ttest!G238:G254,"&lt;0.05")/COUNTA(Features_Ttest!G238:G254)</f>
        <v>0.6470588235294118</v>
      </c>
      <c r="F42" s="32">
        <f>COUNTIF(Features_Ttest!H238:H254,"&lt;0.05")/COUNTA(Features_Ttest!H238:H254)</f>
        <v>0.6470588235294118</v>
      </c>
      <c r="G42" s="32"/>
      <c r="H42" s="32">
        <f>COUNTIF(Features_Ttest!Y238:Y254,"&lt;0.05")/COUNTA(Features_Ttest!Y238:Y254)</f>
        <v>0.47058823529411764</v>
      </c>
      <c r="I42" s="32">
        <f>COUNTIF(Features_Ttest!Z238:Z254,"&lt;0.05")/COUNTA(Features_Ttest!Z238:Z254)</f>
        <v>0.47058823529411764</v>
      </c>
      <c r="J42" s="32">
        <f>COUNTIF(Features_Ttest!AA238:AA254,"&lt;0.05")/COUNTA(Features_Ttest!AA238:AA254)</f>
        <v>0.58823529411764708</v>
      </c>
      <c r="K42" s="32">
        <f>COUNTIF(Features_Ttest!AB238:AB254,"&lt;0.05")/COUNTA(Features_Ttest!AB238:AB254)</f>
        <v>0.41176470588235292</v>
      </c>
      <c r="L42" s="32"/>
      <c r="M42" s="32">
        <f>COUNTIF(Features_Ttest!AF238:AF254,"&lt;0.05")/COUNTA(Features_Ttest!AF238:AF254)</f>
        <v>0.6470588235294118</v>
      </c>
      <c r="N42" s="32">
        <f>COUNTIF(Features_Ttest!AG238:AG254,"&lt;0.05")/COUNTA(Features_Ttest!AG238:AG254)</f>
        <v>0.58823529411764708</v>
      </c>
      <c r="O42" s="32">
        <f>COUNTIF(Features_Ttest!AH238:AH254,"&lt;0.05")/COUNTA(Features_Ttest!AH238:AH254)</f>
        <v>0.47058823529411764</v>
      </c>
      <c r="P42" s="32">
        <f>COUNTIF(Features_Ttest!AI238:AI254,"&lt;0.05")/COUNTA(Features_Ttest!AI238:AI254)</f>
        <v>0.35294117647058826</v>
      </c>
      <c r="Q42" s="32"/>
      <c r="R42" s="32">
        <f>COUNTIF(Features_Ttest!AM238:AM254,"&lt;0.05")/COUNTA(Features_Ttest!AM238:AM254)</f>
        <v>0.6470588235294118</v>
      </c>
      <c r="S42" s="32">
        <f>COUNTIF(Features_Ttest!AN238:AN254,"&lt;0.05")/COUNTA(Features_Ttest!AN238:AN254)</f>
        <v>0.58823529411764708</v>
      </c>
      <c r="T42" s="32">
        <f>COUNTIF(Features_Ttest!AO238:AO254,"&lt;0.05")/COUNTA(Features_Ttest!AO238:AO254)</f>
        <v>0.47058823529411764</v>
      </c>
      <c r="U42" s="32">
        <f>COUNTIF(Features_Ttest!AP238:AP254,"&lt;0.05")/COUNTA(Features_Ttest!AP238:AP254)</f>
        <v>0.47058823529411764</v>
      </c>
      <c r="V42" s="23"/>
      <c r="W42" s="44" t="str">
        <f t="shared" si="8"/>
        <v>Intensity volume histogram</v>
      </c>
      <c r="X42" s="45">
        <f t="shared" si="9"/>
        <v>0.5714285714285714</v>
      </c>
      <c r="Y42" s="45">
        <f t="shared" si="10"/>
        <v>0.5714285714285714</v>
      </c>
      <c r="Z42" s="45">
        <f t="shared" si="11"/>
        <v>0.7142857142857143</v>
      </c>
      <c r="AA42" s="45">
        <f t="shared" si="12"/>
        <v>0.5714285714285714</v>
      </c>
      <c r="AB42" s="45">
        <f t="shared" si="13"/>
        <v>0.42857142857142855</v>
      </c>
      <c r="AC42" s="45">
        <f t="shared" si="14"/>
        <v>0.42857142857142855</v>
      </c>
      <c r="AD42" s="23"/>
      <c r="AE42" s="23"/>
      <c r="AF42" s="23"/>
      <c r="AG42" s="23"/>
      <c r="AH42" s="23"/>
      <c r="AI42" s="23"/>
      <c r="AJ42" s="23"/>
    </row>
    <row r="43" spans="1:36">
      <c r="A43" s="41">
        <v>215</v>
      </c>
      <c r="V43" s="23"/>
      <c r="W43" s="44" t="str">
        <f t="shared" si="8"/>
        <v>Co-occurrence matrix (3D, averaged)</v>
      </c>
      <c r="X43" s="45">
        <f t="shared" si="9"/>
        <v>0.8</v>
      </c>
      <c r="Y43" s="45">
        <f t="shared" si="10"/>
        <v>0.72</v>
      </c>
      <c r="Z43" s="45">
        <f t="shared" si="11"/>
        <v>0.64</v>
      </c>
      <c r="AA43" s="45">
        <f t="shared" si="12"/>
        <v>0.64</v>
      </c>
      <c r="AB43" s="45">
        <f t="shared" si="13"/>
        <v>0.36</v>
      </c>
      <c r="AC43" s="45">
        <f t="shared" si="14"/>
        <v>0.52</v>
      </c>
    </row>
    <row r="44" spans="1:36">
      <c r="C44" s="2">
        <f>168+16</f>
        <v>184</v>
      </c>
      <c r="V44" s="23"/>
      <c r="W44" s="44" t="str">
        <f t="shared" si="8"/>
        <v>Co-occurrence matrix (3D, merged)</v>
      </c>
      <c r="X44" s="45">
        <f t="shared" si="9"/>
        <v>0.83333333333333337</v>
      </c>
      <c r="Y44" s="45">
        <f t="shared" si="10"/>
        <v>0.70833333333333337</v>
      </c>
      <c r="Z44" s="45">
        <f t="shared" si="11"/>
        <v>0.625</v>
      </c>
      <c r="AA44" s="45">
        <f t="shared" si="12"/>
        <v>0.625</v>
      </c>
      <c r="AB44" s="45">
        <f t="shared" si="13"/>
        <v>0.33333333333333331</v>
      </c>
      <c r="AC44" s="45">
        <f t="shared" si="14"/>
        <v>0.5</v>
      </c>
    </row>
    <row r="45" spans="1:36">
      <c r="A45">
        <f>A32-A31</f>
        <v>29</v>
      </c>
      <c r="B45" s="6" t="s">
        <v>91</v>
      </c>
      <c r="V45" s="23"/>
      <c r="W45" s="44" t="str">
        <f t="shared" si="8"/>
        <v>Run length matrix (3D, averaged)</v>
      </c>
      <c r="X45" s="45">
        <f t="shared" si="9"/>
        <v>0.5</v>
      </c>
      <c r="Y45" s="45">
        <f t="shared" si="10"/>
        <v>0.875</v>
      </c>
      <c r="Z45" s="45">
        <f t="shared" si="11"/>
        <v>0.625</v>
      </c>
      <c r="AA45" s="45">
        <f t="shared" si="12"/>
        <v>0.6875</v>
      </c>
      <c r="AB45" s="45">
        <f t="shared" si="13"/>
        <v>0.75</v>
      </c>
      <c r="AC45" s="45">
        <f t="shared" si="14"/>
        <v>0.6875</v>
      </c>
    </row>
    <row r="46" spans="1:36">
      <c r="A46">
        <f>2</f>
        <v>2</v>
      </c>
      <c r="B46" s="8" t="s">
        <v>150</v>
      </c>
      <c r="V46" s="23"/>
      <c r="W46" s="44" t="str">
        <f t="shared" si="8"/>
        <v>Run length matrix (3D, merged)</v>
      </c>
      <c r="X46" s="45">
        <f t="shared" si="9"/>
        <v>0.5</v>
      </c>
      <c r="Y46" s="45">
        <f t="shared" si="10"/>
        <v>0.875</v>
      </c>
      <c r="Z46" s="45">
        <f t="shared" si="11"/>
        <v>0.625</v>
      </c>
      <c r="AA46" s="45">
        <f t="shared" si="12"/>
        <v>0.6875</v>
      </c>
      <c r="AB46" s="45">
        <f t="shared" si="13"/>
        <v>0.75</v>
      </c>
      <c r="AC46" s="45">
        <f t="shared" si="14"/>
        <v>0.6875</v>
      </c>
    </row>
    <row r="47" spans="1:36">
      <c r="A47">
        <f>A33-31</f>
        <v>18</v>
      </c>
      <c r="B47" s="6" t="s">
        <v>155</v>
      </c>
      <c r="V47" s="23"/>
      <c r="W47" s="44" t="str">
        <f t="shared" si="8"/>
        <v>Size zone matrix (3D)</v>
      </c>
      <c r="X47" s="45">
        <f t="shared" si="9"/>
        <v>0.52941176470588236</v>
      </c>
      <c r="Y47" s="45">
        <f t="shared" si="10"/>
        <v>0.88235294117647056</v>
      </c>
      <c r="Z47" s="45">
        <f t="shared" si="11"/>
        <v>0.6470588235294118</v>
      </c>
      <c r="AA47" s="45">
        <f t="shared" si="12"/>
        <v>0.70588235294117652</v>
      </c>
      <c r="AB47" s="45">
        <f t="shared" si="13"/>
        <v>0.58823529411764708</v>
      </c>
      <c r="AC47" s="45">
        <f t="shared" si="14"/>
        <v>0.58823529411764708</v>
      </c>
    </row>
    <row r="48" spans="1:36">
      <c r="A48">
        <f>A35-A34</f>
        <v>23</v>
      </c>
      <c r="B48" s="8" t="s">
        <v>192</v>
      </c>
      <c r="V48" s="23"/>
      <c r="W48" s="44" t="str">
        <f t="shared" si="8"/>
        <v>Distance zone matrix (3D)</v>
      </c>
      <c r="X48" s="45">
        <f t="shared" si="9"/>
        <v>0.52941176470588236</v>
      </c>
      <c r="Y48" s="45">
        <f t="shared" si="10"/>
        <v>0.76470588235294112</v>
      </c>
      <c r="Z48" s="45">
        <f t="shared" si="11"/>
        <v>0.58823529411764708</v>
      </c>
      <c r="AA48" s="45">
        <f t="shared" si="12"/>
        <v>0.6470588235294118</v>
      </c>
      <c r="AB48" s="45">
        <f t="shared" si="13"/>
        <v>0.29411764705882354</v>
      </c>
      <c r="AC48" s="45">
        <f t="shared" si="14"/>
        <v>0.23529411764705882</v>
      </c>
    </row>
    <row r="49" spans="1:29">
      <c r="A49">
        <f>A36-A35</f>
        <v>7</v>
      </c>
      <c r="B49" s="6" t="s">
        <v>224</v>
      </c>
      <c r="V49" s="23"/>
      <c r="W49" s="44" t="str">
        <f t="shared" si="8"/>
        <v>Neighbourhood grey tone difference matrix (3D)</v>
      </c>
      <c r="X49" s="45">
        <f t="shared" si="9"/>
        <v>0.58823529411764708</v>
      </c>
      <c r="Y49" s="45">
        <f t="shared" si="10"/>
        <v>0.6470588235294118</v>
      </c>
      <c r="Z49" s="45">
        <f t="shared" si="11"/>
        <v>0.47058823529411764</v>
      </c>
      <c r="AA49" s="45">
        <f t="shared" si="12"/>
        <v>0.6470588235294118</v>
      </c>
      <c r="AB49" s="45">
        <f t="shared" si="13"/>
        <v>0.35294117647058826</v>
      </c>
      <c r="AC49" s="45">
        <f t="shared" si="14"/>
        <v>0.41176470588235292</v>
      </c>
    </row>
    <row r="50" spans="1:29">
      <c r="A50">
        <f>A37-A36</f>
        <v>25</v>
      </c>
      <c r="B50" s="8" t="s">
        <v>239</v>
      </c>
      <c r="V50" s="23"/>
    </row>
    <row r="51" spans="1:29">
      <c r="A51">
        <f>A38-A37</f>
        <v>25</v>
      </c>
      <c r="B51" s="6" t="s">
        <v>290</v>
      </c>
      <c r="V51" s="23"/>
    </row>
    <row r="52" spans="1:29">
      <c r="A52">
        <f>A40-A38</f>
        <v>32</v>
      </c>
      <c r="B52" s="8" t="s">
        <v>316</v>
      </c>
    </row>
    <row r="53" spans="1:29" ht="17" thickBot="1">
      <c r="A53">
        <f>A41-A40</f>
        <v>16</v>
      </c>
      <c r="B53" s="8" t="s">
        <v>366</v>
      </c>
    </row>
    <row r="54" spans="1:29" ht="17" thickBot="1">
      <c r="A54">
        <f>A42-A41</f>
        <v>16</v>
      </c>
      <c r="B54" s="8" t="s">
        <v>397</v>
      </c>
      <c r="M54" s="38"/>
      <c r="S54" s="36">
        <v>29</v>
      </c>
    </row>
    <row r="55" spans="1:29" ht="17" thickBot="1">
      <c r="A55">
        <f>A43-A42</f>
        <v>21</v>
      </c>
      <c r="B55" s="8" t="s">
        <v>424</v>
      </c>
      <c r="M55"/>
      <c r="S55" s="37">
        <v>2</v>
      </c>
    </row>
    <row r="56" spans="1:29" ht="18" thickBot="1">
      <c r="M56" s="38"/>
      <c r="S56" s="37">
        <v>18</v>
      </c>
      <c r="W56" s="33" t="s">
        <v>522</v>
      </c>
    </row>
    <row r="57" spans="1:29" ht="18" thickBot="1">
      <c r="A57" s="2"/>
      <c r="M57"/>
      <c r="S57" s="37">
        <v>23</v>
      </c>
      <c r="W57" s="34" t="s">
        <v>523</v>
      </c>
    </row>
    <row r="58" spans="1:29" ht="18" thickBot="1">
      <c r="A58" s="2"/>
      <c r="M58" s="38"/>
      <c r="S58" s="37">
        <v>7</v>
      </c>
      <c r="W58" s="34" t="s">
        <v>524</v>
      </c>
    </row>
    <row r="59" spans="1:29" ht="18" thickBot="1">
      <c r="M59"/>
      <c r="S59" s="37">
        <v>25</v>
      </c>
      <c r="W59" s="34" t="s">
        <v>525</v>
      </c>
    </row>
    <row r="60" spans="1:29" ht="18" thickBot="1">
      <c r="M60" s="38"/>
      <c r="S60" s="37">
        <v>25</v>
      </c>
      <c r="W60" s="34" t="s">
        <v>526</v>
      </c>
    </row>
    <row r="61" spans="1:29" ht="18" thickBot="1">
      <c r="A61" s="2"/>
      <c r="B61" s="2"/>
      <c r="M61"/>
      <c r="S61" s="37">
        <v>16</v>
      </c>
      <c r="W61" s="35" t="s">
        <v>527</v>
      </c>
    </row>
    <row r="62" spans="1:29" ht="18" thickBot="1">
      <c r="A62" s="2"/>
      <c r="B62" s="2"/>
      <c r="M62" s="39"/>
      <c r="S62" s="37">
        <v>16</v>
      </c>
      <c r="W62" s="35" t="s">
        <v>528</v>
      </c>
    </row>
    <row r="63" spans="1:29" ht="17" thickBot="1">
      <c r="M63"/>
      <c r="S63" s="37">
        <v>16</v>
      </c>
    </row>
    <row r="64" spans="1:29" ht="17" thickBot="1">
      <c r="M64" s="39"/>
      <c r="S64" s="37">
        <v>16</v>
      </c>
    </row>
    <row r="65" spans="13:19" ht="17" thickBot="1">
      <c r="M65"/>
      <c r="S65" s="37">
        <v>17</v>
      </c>
    </row>
    <row r="66" spans="13:19">
      <c r="M66" s="40"/>
    </row>
    <row r="67" spans="13:19">
      <c r="M67"/>
    </row>
    <row r="68" spans="13:19">
      <c r="M68" s="38"/>
    </row>
    <row r="69" spans="13:19">
      <c r="M69" s="38"/>
    </row>
    <row r="70" spans="13:19">
      <c r="M70" s="38"/>
    </row>
    <row r="71" spans="13:19">
      <c r="M71" s="38"/>
    </row>
    <row r="72" spans="13:19">
      <c r="M72" s="38"/>
    </row>
    <row r="73" spans="13:19">
      <c r="M73" s="38"/>
    </row>
    <row r="74" spans="13:19">
      <c r="M74" s="38"/>
    </row>
    <row r="75" spans="13:19">
      <c r="M75" s="38"/>
    </row>
    <row r="76" spans="13:19">
      <c r="M76"/>
    </row>
    <row r="77" spans="13:19">
      <c r="M77" s="38"/>
    </row>
    <row r="78" spans="13:19">
      <c r="M78"/>
    </row>
    <row r="79" spans="13:19">
      <c r="M79"/>
    </row>
    <row r="80" spans="13:19">
      <c r="M80"/>
    </row>
  </sheetData>
  <conditionalFormatting sqref="X38:AC49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Cresswell_studykey</vt:lpstr>
      <vt:lpstr>CresswellImageStudyKey</vt:lpstr>
      <vt:lpstr>RadiomicsLUT</vt:lpstr>
      <vt:lpstr>RadiomicsFileOrder</vt:lpstr>
      <vt:lpstr>Features_Ttest</vt:lpstr>
      <vt:lpstr>CompareVolumes</vt:lpstr>
      <vt:lpstr>CompareDimensions</vt:lpstr>
      <vt:lpstr>heatmaps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2020-01-29T16:34:11Z</dcterms:created>
  <dcterms:modified xsi:type="dcterms:W3CDTF">2020-08-03T22:35:06Z</dcterms:modified>
</cp:coreProperties>
</file>