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u\Documents\zew_work\git\go\go-questionnaire\pkg\generators\kneb1\compute-variance\"/>
    </mc:Choice>
  </mc:AlternateContent>
  <bookViews>
    <workbookView xWindow="0" yWindow="0" windowWidth="23040" windowHeight="9384"/>
  </bookViews>
  <sheets>
    <sheet name="computation-interaktive-graphik" sheetId="1" r:id="rId1"/>
  </sheets>
  <definedNames>
    <definedName name="_ir">'computation-interaktive-graphik'!$D$5</definedName>
    <definedName name="_is">'computation-interaktive-graphik'!$D$4</definedName>
    <definedName name="_qr">'computation-interaktive-graphik'!$D$11</definedName>
    <definedName name="_qs">'computation-interaktive-graphik'!$D$10</definedName>
    <definedName name="_s">'computation-interaktive-graphik'!$D$8</definedName>
    <definedName name="_T">'computation-interaktive-graphik'!$D$17</definedName>
    <definedName name="pctR">'computation-interaktive-graphik'!$D$14</definedName>
    <definedName name="pctS">'computation-interaktive-graphik'!$D$15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K21" i="1"/>
  <c r="K18" i="1"/>
  <c r="D14" i="1" l="1"/>
  <c r="D15" i="1" s="1"/>
  <c r="D7" i="1"/>
  <c r="D8" i="1" s="1"/>
  <c r="D11" i="1"/>
  <c r="D4" i="1"/>
  <c r="D10" i="1" s="1"/>
  <c r="I4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comments1.xml><?xml version="1.0" encoding="utf-8"?>
<comments xmlns="http://schemas.openxmlformats.org/spreadsheetml/2006/main">
  <authors>
    <author>Buchmann, Peter</author>
  </authors>
  <commentList>
    <comment ref="D17" authorId="0" shapeId="0">
      <text>
        <r>
          <rPr>
            <b/>
            <sz val="9"/>
            <color indexed="81"/>
            <rFont val="Segoe UI"/>
            <family val="2"/>
          </rPr>
          <t>Buchmann, Peter:</t>
        </r>
        <r>
          <rPr>
            <sz val="9"/>
            <color indexed="81"/>
            <rFont val="Segoe UI"/>
            <family val="2"/>
          </rPr>
          <t xml:space="preserve">
20 plus eins für die Formel rechts - 
denn wir zahlen den ersten Spartbetrag
SOFORT ein - 
in der URL wird der erste Sparbetrag in T1 eingezahlt und nicht in T0</t>
        </r>
      </text>
    </comment>
  </commentList>
</comments>
</file>

<file path=xl/sharedStrings.xml><?xml version="1.0" encoding="utf-8"?>
<sst xmlns="http://schemas.openxmlformats.org/spreadsheetml/2006/main" count="40" uniqueCount="38">
  <si>
    <t>i safe</t>
  </si>
  <si>
    <t>i risky</t>
  </si>
  <si>
    <t>T</t>
  </si>
  <si>
    <t>monthly saving</t>
  </si>
  <si>
    <t>saving per year</t>
  </si>
  <si>
    <t>all risky</t>
  </si>
  <si>
    <t>all safe</t>
  </si>
  <si>
    <t>mixed</t>
  </si>
  <si>
    <t>pct risky</t>
  </si>
  <si>
    <t>pct safe</t>
  </si>
  <si>
    <t>pctR</t>
  </si>
  <si>
    <t>pctS</t>
  </si>
  <si>
    <t>_s</t>
  </si>
  <si>
    <t>_ir</t>
  </si>
  <si>
    <t>_is</t>
  </si>
  <si>
    <t>formula 
symbol</t>
  </si>
  <si>
    <t>value</t>
  </si>
  <si>
    <t>_qs</t>
  </si>
  <si>
    <t>_qr</t>
  </si>
  <si>
    <t>return safe asset</t>
  </si>
  <si>
    <t>return risky asset</t>
  </si>
  <si>
    <t>https://www.investopedia.com/retirement/calculating-present-and-future-value-of-annuities/</t>
  </si>
  <si>
    <t>periods</t>
  </si>
  <si>
    <t>_T</t>
  </si>
  <si>
    <t>Berechnung mit Aufzinsen</t>
  </si>
  <si>
    <t>Berechnung über FV-Formel</t>
  </si>
  <si>
    <t>&lt;=change 
here</t>
  </si>
  <si>
    <t>&lt;= change
here</t>
  </si>
  <si>
    <t xml:space="preserve">für "all risky" muss man auf 
die 100% klicken: 
</t>
  </si>
  <si>
    <t>+/- 0.2 Prozent</t>
  </si>
  <si>
    <t>(official prospectus MCI World)</t>
  </si>
  <si>
    <t>Diese Standardabweichung ist vom Sparbetrag unabhängig.</t>
  </si>
  <si>
    <t>Sie wächst mit der Anzahl der Perioden; bei 10 Perioden ist sie bspw. nur 0.28</t>
  </si>
  <si>
    <t>Die Monte-Carlo Simulation fügen wir bei als Python Script sim-04.py.</t>
  </si>
  <si>
    <t>Die Berechnung der schlechtesten und besten 5% Outcomes basiert auf der STD von 0.43.</t>
  </si>
  <si>
    <r>
      <t xml:space="preserve">Standardabweichung des risky asset; für total returns </t>
    </r>
    <r>
      <rPr>
        <i/>
        <sz val="12"/>
        <color theme="1"/>
        <rFont val="Calibri"/>
        <family val="2"/>
        <scheme val="minor"/>
      </rPr>
      <t>pro Jahr</t>
    </r>
    <r>
      <rPr>
        <sz val="11"/>
        <color theme="1"/>
        <rFont val="Calibri"/>
        <family val="2"/>
        <scheme val="minor"/>
      </rPr>
      <t>:</t>
    </r>
  </si>
  <si>
    <r>
      <t xml:space="preserve">Über Monte Carlo Simulation (n=1Mio) wurde für die </t>
    </r>
    <r>
      <rPr>
        <i/>
        <sz val="12"/>
        <color theme="1"/>
        <rFont val="Calibri"/>
        <family val="2"/>
        <scheme val="minor"/>
      </rPr>
      <t xml:space="preserve">gesamte </t>
    </r>
    <r>
      <rPr>
        <sz val="11"/>
        <color theme="1"/>
        <rFont val="Calibri"/>
        <family val="2"/>
        <scheme val="minor"/>
      </rPr>
      <t>Berechnung mit Aufzinsen links</t>
    </r>
  </si>
  <si>
    <r>
      <t xml:space="preserve">folgende </t>
    </r>
    <r>
      <rPr>
        <i/>
        <sz val="11"/>
        <color theme="1"/>
        <rFont val="Calibri"/>
        <family val="2"/>
        <scheme val="minor"/>
      </rPr>
      <t xml:space="preserve">kombinierte </t>
    </r>
    <r>
      <rPr>
        <sz val="11"/>
        <color theme="1"/>
        <rFont val="Calibri"/>
        <family val="2"/>
        <scheme val="minor"/>
      </rPr>
      <t>Standarabweichung ermittelt: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</si>
</sst>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9" tint="-0.2499465926084170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465926084170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164" fontId="8" fillId="0" borderId="8" xfId="0" applyNumberFormat="1" applyFont="1" applyBorder="1"/>
    <xf numFmtId="164" fontId="7" fillId="0" borderId="8" xfId="0" applyNumberFormat="1" applyFont="1" applyBorder="1"/>
    <xf numFmtId="164" fontId="1" fillId="0" borderId="9" xfId="0" applyNumberFormat="1" applyFont="1" applyBorder="1"/>
    <xf numFmtId="0" fontId="4" fillId="0" borderId="5" xfId="0" applyFont="1" applyBorder="1"/>
    <xf numFmtId="0" fontId="5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4" fillId="0" borderId="0" xfId="0" applyFont="1" applyBorder="1"/>
    <xf numFmtId="0" fontId="4" fillId="0" borderId="6" xfId="0" applyFont="1" applyBorder="1"/>
    <xf numFmtId="0" fontId="5" fillId="0" borderId="0" xfId="0" applyFont="1" applyBorder="1"/>
    <xf numFmtId="0" fontId="5" fillId="0" borderId="6" xfId="0" applyFont="1" applyBorder="1"/>
    <xf numFmtId="0" fontId="6" fillId="0" borderId="9" xfId="0" applyFon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9" fillId="0" borderId="0" xfId="0" applyFont="1" applyAlignment="1">
      <alignment vertical="center" wrapText="1"/>
    </xf>
    <xf numFmtId="164" fontId="8" fillId="0" borderId="0" xfId="0" applyNumberFormat="1" applyFont="1" applyBorder="1"/>
    <xf numFmtId="164" fontId="7" fillId="0" borderId="0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quotePrefix="1" applyBorder="1"/>
    <xf numFmtId="0" fontId="1" fillId="0" borderId="5" xfId="0" applyFont="1" applyBorder="1"/>
    <xf numFmtId="0" fontId="0" fillId="0" borderId="5" xfId="0" applyFont="1" applyBorder="1"/>
    <xf numFmtId="0" fontId="4" fillId="0" borderId="7" xfId="0" applyFont="1" applyBorder="1"/>
    <xf numFmtId="0" fontId="0" fillId="0" borderId="5" xfId="0" applyFont="1" applyFill="1" applyBorder="1"/>
    <xf numFmtId="0" fontId="0" fillId="0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3</xdr:row>
      <xdr:rowOff>175260</xdr:rowOff>
    </xdr:from>
    <xdr:to>
      <xdr:col>12</xdr:col>
      <xdr:colOff>1303021</xdr:colOff>
      <xdr:row>11</xdr:row>
      <xdr:rowOff>146573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221" y="899160"/>
          <a:ext cx="2819400" cy="1525793"/>
        </a:xfrm>
        <a:prstGeom prst="rect">
          <a:avLst/>
        </a:prstGeom>
      </xdr:spPr>
    </xdr:pic>
    <xdr:clientData/>
  </xdr:twoCellAnchor>
  <xdr:twoCellAnchor>
    <xdr:from>
      <xdr:col>5</xdr:col>
      <xdr:colOff>165946</xdr:colOff>
      <xdr:row>26</xdr:row>
      <xdr:rowOff>19476</xdr:rowOff>
    </xdr:from>
    <xdr:to>
      <xdr:col>7</xdr:col>
      <xdr:colOff>499533</xdr:colOff>
      <xdr:row>30</xdr:row>
      <xdr:rowOff>170363</xdr:rowOff>
    </xdr:to>
    <xdr:grpSp>
      <xdr:nvGrpSpPr>
        <xdr:cNvPr id="5" name="Gruppieren 4"/>
        <xdr:cNvGrpSpPr/>
      </xdr:nvGrpSpPr>
      <xdr:grpSpPr>
        <a:xfrm>
          <a:off x="4102946" y="5429676"/>
          <a:ext cx="1451187" cy="895954"/>
          <a:chOff x="4102946" y="5421209"/>
          <a:chExt cx="1451187" cy="895954"/>
        </a:xfrm>
      </xdr:grpSpPr>
      <xdr:pic>
        <xdr:nvPicPr>
          <xdr:cNvPr id="3" name="Grafik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02946" y="5421209"/>
            <a:ext cx="1451187" cy="895954"/>
          </a:xfrm>
          <a:prstGeom prst="rect">
            <a:avLst/>
          </a:prstGeom>
        </xdr:spPr>
      </xdr:pic>
      <xdr:sp macro="" textlink="">
        <xdr:nvSpPr>
          <xdr:cNvPr id="4" name="Abgerundetes Rechteck 3"/>
          <xdr:cNvSpPr/>
        </xdr:nvSpPr>
        <xdr:spPr>
          <a:xfrm>
            <a:off x="4495800" y="5799667"/>
            <a:ext cx="279400" cy="186266"/>
          </a:xfrm>
          <a:prstGeom prst="roundRect">
            <a:avLst/>
          </a:prstGeom>
          <a:noFill/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6"/>
  <sheetViews>
    <sheetView tabSelected="1" zoomScale="90" zoomScaleNormal="90" workbookViewId="0">
      <selection activeCell="K27" sqref="K27"/>
    </sheetView>
  </sheetViews>
  <sheetFormatPr baseColWidth="10" defaultRowHeight="14.4" x14ac:dyDescent="0.3"/>
  <cols>
    <col min="1" max="1" width="6.33203125" customWidth="1"/>
    <col min="2" max="2" width="16.33203125" customWidth="1"/>
    <col min="6" max="6" width="4.6640625" customWidth="1"/>
    <col min="10" max="10" width="11.33203125" customWidth="1"/>
    <col min="13" max="13" width="59.77734375" customWidth="1"/>
  </cols>
  <sheetData>
    <row r="1" spans="2:13" ht="9.6" customHeight="1" thickBot="1" x14ac:dyDescent="0.35"/>
    <row r="2" spans="2:13" ht="28.2" customHeight="1" thickBot="1" x14ac:dyDescent="0.35">
      <c r="F2" s="32" t="s">
        <v>24</v>
      </c>
      <c r="G2" s="33"/>
      <c r="H2" s="33"/>
      <c r="I2" s="34"/>
      <c r="K2" s="32" t="s">
        <v>25</v>
      </c>
      <c r="L2" s="33"/>
      <c r="M2" s="34"/>
    </row>
    <row r="3" spans="2:13" ht="28.8" x14ac:dyDescent="0.3">
      <c r="B3" s="1"/>
      <c r="C3" s="15" t="s">
        <v>15</v>
      </c>
      <c r="D3" s="16" t="s">
        <v>16</v>
      </c>
      <c r="F3" s="24" t="s">
        <v>2</v>
      </c>
      <c r="G3" s="22" t="s">
        <v>5</v>
      </c>
      <c r="H3" s="22" t="s">
        <v>6</v>
      </c>
      <c r="I3" s="23" t="s">
        <v>7</v>
      </c>
      <c r="K3" s="4"/>
      <c r="L3" s="2"/>
      <c r="M3" s="5"/>
    </row>
    <row r="4" spans="2:13" x14ac:dyDescent="0.3">
      <c r="B4" s="11" t="s">
        <v>0</v>
      </c>
      <c r="C4" s="17" t="s">
        <v>14</v>
      </c>
      <c r="D4" s="18">
        <f>0.01</f>
        <v>0.01</v>
      </c>
      <c r="F4" s="4">
        <v>0</v>
      </c>
      <c r="G4" s="3">
        <f>_s</f>
        <v>1200</v>
      </c>
      <c r="H4" s="3">
        <f>_s</f>
        <v>1200</v>
      </c>
      <c r="I4" s="6">
        <f>_s</f>
        <v>1200</v>
      </c>
      <c r="K4" s="4" t="s">
        <v>21</v>
      </c>
      <c r="L4" s="2"/>
      <c r="M4" s="5"/>
    </row>
    <row r="5" spans="2:13" x14ac:dyDescent="0.3">
      <c r="B5" s="12" t="s">
        <v>1</v>
      </c>
      <c r="C5" s="19" t="s">
        <v>13</v>
      </c>
      <c r="D5" s="20">
        <v>5.8999999999999997E-2</v>
      </c>
      <c r="F5" s="4">
        <v>1</v>
      </c>
      <c r="G5" s="3">
        <f t="shared" ref="G5:G24" si="0">G4*_qr+_s</f>
        <v>2470.8000000000002</v>
      </c>
      <c r="H5" s="3">
        <f t="shared" ref="H5:H24" si="1">H4*_qs+_s</f>
        <v>2412</v>
      </c>
      <c r="I5" s="6">
        <f t="shared" ref="I5:I24" si="2">pctR*(I4*_qr+_s)+pctS*(I4*_qs+_s)</f>
        <v>2441.4</v>
      </c>
      <c r="K5" s="4"/>
      <c r="L5" s="2"/>
      <c r="M5" s="5"/>
    </row>
    <row r="6" spans="2:13" ht="15" thickBot="1" x14ac:dyDescent="0.35">
      <c r="B6" s="4"/>
      <c r="C6" s="2"/>
      <c r="D6" s="5"/>
      <c r="F6" s="4">
        <v>2</v>
      </c>
      <c r="G6" s="3">
        <f t="shared" si="0"/>
        <v>3816.5772000000002</v>
      </c>
      <c r="H6" s="3">
        <f t="shared" si="1"/>
        <v>3636.12</v>
      </c>
      <c r="I6" s="6">
        <f t="shared" si="2"/>
        <v>3725.6283000000003</v>
      </c>
      <c r="K6" s="4"/>
      <c r="L6" s="2"/>
      <c r="M6" s="5"/>
    </row>
    <row r="7" spans="2:13" ht="21" thickBot="1" x14ac:dyDescent="0.35">
      <c r="B7" s="4" t="s">
        <v>3</v>
      </c>
      <c r="C7" s="2"/>
      <c r="D7" s="25">
        <f>100</f>
        <v>100</v>
      </c>
      <c r="E7" s="27" t="s">
        <v>27</v>
      </c>
      <c r="F7" s="4">
        <v>3</v>
      </c>
      <c r="G7" s="3">
        <f t="shared" si="0"/>
        <v>5241.7552548000003</v>
      </c>
      <c r="H7" s="3">
        <f t="shared" si="1"/>
        <v>4872.4812000000002</v>
      </c>
      <c r="I7" s="6">
        <f t="shared" si="2"/>
        <v>5054.1624763500004</v>
      </c>
      <c r="K7" s="4"/>
      <c r="L7" s="2"/>
      <c r="M7" s="5"/>
    </row>
    <row r="8" spans="2:13" x14ac:dyDescent="0.3">
      <c r="B8" s="4" t="s">
        <v>4</v>
      </c>
      <c r="C8" s="2" t="s">
        <v>12</v>
      </c>
      <c r="D8" s="5">
        <f>D7*12</f>
        <v>1200</v>
      </c>
      <c r="F8" s="4">
        <v>4</v>
      </c>
      <c r="G8" s="3">
        <f t="shared" si="0"/>
        <v>6751.0188148331999</v>
      </c>
      <c r="H8" s="3">
        <f t="shared" si="1"/>
        <v>6121.2060120000006</v>
      </c>
      <c r="I8" s="6">
        <f t="shared" si="2"/>
        <v>6428.5310817840755</v>
      </c>
      <c r="K8" s="4"/>
      <c r="L8" s="2"/>
      <c r="M8" s="5"/>
    </row>
    <row r="9" spans="2:13" x14ac:dyDescent="0.3">
      <c r="B9" s="4"/>
      <c r="C9" s="2"/>
      <c r="D9" s="5"/>
      <c r="F9" s="4">
        <v>5</v>
      </c>
      <c r="G9" s="3">
        <f t="shared" si="0"/>
        <v>8349.3289249083573</v>
      </c>
      <c r="H9" s="3">
        <f t="shared" si="1"/>
        <v>7382.4180721200009</v>
      </c>
      <c r="I9" s="6">
        <f t="shared" si="2"/>
        <v>7850.3154041056259</v>
      </c>
      <c r="K9" s="4"/>
      <c r="L9" s="2"/>
      <c r="M9" s="5"/>
    </row>
    <row r="10" spans="2:13" x14ac:dyDescent="0.3">
      <c r="B10" s="4" t="s">
        <v>19</v>
      </c>
      <c r="C10" s="2" t="s">
        <v>17</v>
      </c>
      <c r="D10" s="18">
        <f>1+_is</f>
        <v>1.01</v>
      </c>
      <c r="F10" s="4">
        <v>6</v>
      </c>
      <c r="G10" s="3">
        <f t="shared" si="0"/>
        <v>10041.93933147795</v>
      </c>
      <c r="H10" s="3">
        <f t="shared" si="1"/>
        <v>8656.2422528412008</v>
      </c>
      <c r="I10" s="6">
        <f t="shared" si="2"/>
        <v>9321.1512855472702</v>
      </c>
      <c r="K10" s="4"/>
      <c r="L10" s="2"/>
      <c r="M10" s="5"/>
    </row>
    <row r="11" spans="2:13" x14ac:dyDescent="0.3">
      <c r="B11" s="4" t="s">
        <v>20</v>
      </c>
      <c r="C11" s="2" t="s">
        <v>18</v>
      </c>
      <c r="D11" s="20">
        <f>_ir+1</f>
        <v>1.0589999999999999</v>
      </c>
      <c r="F11" s="4">
        <v>7</v>
      </c>
      <c r="G11" s="3">
        <f t="shared" si="0"/>
        <v>11834.413752035149</v>
      </c>
      <c r="H11" s="3">
        <f t="shared" si="1"/>
        <v>9942.8046753696126</v>
      </c>
      <c r="I11" s="6">
        <f t="shared" si="2"/>
        <v>10842.731004898651</v>
      </c>
      <c r="K11" s="4"/>
      <c r="L11" s="2"/>
      <c r="M11" s="5"/>
    </row>
    <row r="12" spans="2:13" x14ac:dyDescent="0.3">
      <c r="B12" s="4"/>
      <c r="C12" s="2"/>
      <c r="D12" s="5"/>
      <c r="F12" s="4">
        <v>8</v>
      </c>
      <c r="G12" s="3">
        <f t="shared" si="0"/>
        <v>13732.644163405223</v>
      </c>
      <c r="H12" s="3">
        <f t="shared" si="1"/>
        <v>11242.232722123308</v>
      </c>
      <c r="I12" s="6">
        <f t="shared" si="2"/>
        <v>12416.805224567655</v>
      </c>
      <c r="K12" s="4"/>
      <c r="L12" s="2"/>
      <c r="M12" s="5"/>
    </row>
    <row r="13" spans="2:13" ht="15" thickBot="1" x14ac:dyDescent="0.35">
      <c r="B13" s="4"/>
      <c r="C13" s="2"/>
      <c r="D13" s="5"/>
      <c r="F13" s="4">
        <v>9</v>
      </c>
      <c r="G13" s="3">
        <f t="shared" si="0"/>
        <v>15742.870169046129</v>
      </c>
      <c r="H13" s="3">
        <f t="shared" si="1"/>
        <v>12554.655049344541</v>
      </c>
      <c r="I13" s="6">
        <f t="shared" si="2"/>
        <v>14045.185004815239</v>
      </c>
      <c r="K13" s="12" t="s">
        <v>5</v>
      </c>
      <c r="L13" s="28">
        <f>_s*(  ((1+_ir)^_T-1) /_ir)</f>
        <v>47447.702060708951</v>
      </c>
      <c r="M13" s="5"/>
    </row>
    <row r="14" spans="2:13" ht="21" thickBot="1" x14ac:dyDescent="0.35">
      <c r="B14" s="12" t="s">
        <v>8</v>
      </c>
      <c r="C14" s="19" t="s">
        <v>10</v>
      </c>
      <c r="D14" s="26">
        <f>0.5</f>
        <v>0.5</v>
      </c>
      <c r="E14" s="27" t="s">
        <v>26</v>
      </c>
      <c r="F14" s="4">
        <v>10</v>
      </c>
      <c r="G14" s="3">
        <f t="shared" si="0"/>
        <v>17871.699509019851</v>
      </c>
      <c r="H14" s="3">
        <f t="shared" si="1"/>
        <v>13880.201599837987</v>
      </c>
      <c r="I14" s="6">
        <f t="shared" si="2"/>
        <v>15729.743887481363</v>
      </c>
      <c r="K14" s="39" t="s">
        <v>6</v>
      </c>
      <c r="L14" s="9">
        <f>_s*(  ((1+_is)^_T-1) /_is)</f>
        <v>27887.032841693592</v>
      </c>
      <c r="M14" s="14"/>
    </row>
    <row r="15" spans="2:13" x14ac:dyDescent="0.3">
      <c r="B15" s="11" t="s">
        <v>9</v>
      </c>
      <c r="C15" s="17" t="s">
        <v>11</v>
      </c>
      <c r="D15" s="18">
        <f>1-pctR</f>
        <v>0.5</v>
      </c>
      <c r="F15" s="4">
        <v>11</v>
      </c>
      <c r="G15" s="3">
        <f t="shared" si="0"/>
        <v>20126.129780052022</v>
      </c>
      <c r="H15" s="3">
        <f t="shared" si="1"/>
        <v>15219.003615836367</v>
      </c>
      <c r="I15" s="6">
        <f t="shared" si="2"/>
        <v>17472.420051599471</v>
      </c>
      <c r="K15" s="2"/>
      <c r="L15" s="2"/>
      <c r="M15" s="2"/>
    </row>
    <row r="16" spans="2:13" ht="15" thickBot="1" x14ac:dyDescent="0.35">
      <c r="B16" s="4"/>
      <c r="C16" s="2"/>
      <c r="D16" s="5"/>
      <c r="F16" s="4">
        <v>12</v>
      </c>
      <c r="G16" s="3">
        <f t="shared" si="0"/>
        <v>22513.57143707509</v>
      </c>
      <c r="H16" s="3">
        <f t="shared" si="1"/>
        <v>16571.19365199473</v>
      </c>
      <c r="I16" s="6">
        <f t="shared" si="2"/>
        <v>19275.218543379651</v>
      </c>
      <c r="K16" s="17"/>
      <c r="L16" s="29"/>
      <c r="M16" s="2"/>
    </row>
    <row r="17" spans="2:13" ht="18.600000000000001" thickBot="1" x14ac:dyDescent="0.4">
      <c r="B17" s="7" t="s">
        <v>22</v>
      </c>
      <c r="C17" s="13" t="s">
        <v>23</v>
      </c>
      <c r="D17" s="21">
        <v>21</v>
      </c>
      <c r="F17" s="4">
        <v>13</v>
      </c>
      <c r="G17" s="3">
        <f t="shared" si="0"/>
        <v>25041.872151862521</v>
      </c>
      <c r="H17" s="3">
        <f t="shared" si="1"/>
        <v>17936.905588514677</v>
      </c>
      <c r="I17" s="6">
        <f t="shared" si="2"/>
        <v>21140.213583126249</v>
      </c>
      <c r="K17" s="1" t="s">
        <v>35</v>
      </c>
      <c r="L17" s="35"/>
      <c r="M17" s="16"/>
    </row>
    <row r="18" spans="2:13" x14ac:dyDescent="0.3">
      <c r="F18" s="4">
        <v>14</v>
      </c>
      <c r="G18" s="3">
        <f t="shared" si="0"/>
        <v>27719.342608822408</v>
      </c>
      <c r="H18" s="3">
        <f t="shared" si="1"/>
        <v>19316.274644399826</v>
      </c>
      <c r="I18" s="6">
        <f t="shared" si="2"/>
        <v>23069.550951744106</v>
      </c>
      <c r="K18" s="37">
        <f>0.1462</f>
        <v>0.1462</v>
      </c>
      <c r="L18" s="2"/>
      <c r="M18" s="36" t="s">
        <v>30</v>
      </c>
    </row>
    <row r="19" spans="2:13" ht="15.6" x14ac:dyDescent="0.3">
      <c r="F19" s="4">
        <v>15</v>
      </c>
      <c r="G19" s="3">
        <f t="shared" si="0"/>
        <v>30554.783822742927</v>
      </c>
      <c r="H19" s="3">
        <f t="shared" si="1"/>
        <v>20709.437390843825</v>
      </c>
      <c r="I19" s="6">
        <f t="shared" si="2"/>
        <v>25065.450459579275</v>
      </c>
      <c r="K19" s="4" t="s">
        <v>36</v>
      </c>
      <c r="L19" s="2"/>
      <c r="M19" s="5"/>
    </row>
    <row r="20" spans="2:13" x14ac:dyDescent="0.3">
      <c r="F20" s="4">
        <v>16</v>
      </c>
      <c r="G20" s="3">
        <f t="shared" si="0"/>
        <v>33557.516068284764</v>
      </c>
      <c r="H20" s="3">
        <f t="shared" si="1"/>
        <v>22116.531764752264</v>
      </c>
      <c r="I20" s="6">
        <f t="shared" si="2"/>
        <v>27130.208500434761</v>
      </c>
      <c r="K20" s="38" t="s">
        <v>37</v>
      </c>
      <c r="L20" s="2"/>
      <c r="M20" s="36"/>
    </row>
    <row r="21" spans="2:13" x14ac:dyDescent="0.3">
      <c r="F21" s="4">
        <v>17</v>
      </c>
      <c r="G21" s="3">
        <f t="shared" si="0"/>
        <v>36737.409516313564</v>
      </c>
      <c r="H21" s="3">
        <f t="shared" si="1"/>
        <v>23537.697082399787</v>
      </c>
      <c r="I21" s="6">
        <f t="shared" si="2"/>
        <v>29266.200693699757</v>
      </c>
      <c r="K21" s="37">
        <f>0.43</f>
        <v>0.43</v>
      </c>
      <c r="L21" s="2"/>
      <c r="M21" s="36" t="s">
        <v>29</v>
      </c>
    </row>
    <row r="22" spans="2:13" x14ac:dyDescent="0.3">
      <c r="F22" s="4">
        <v>18</v>
      </c>
      <c r="G22" s="3">
        <f t="shared" si="0"/>
        <v>40104.916677776062</v>
      </c>
      <c r="H22" s="3">
        <f t="shared" si="1"/>
        <v>24973.074053223787</v>
      </c>
      <c r="I22" s="6">
        <f t="shared" si="2"/>
        <v>31475.884617632397</v>
      </c>
      <c r="K22" s="40" t="s">
        <v>31</v>
      </c>
      <c r="L22" s="2"/>
      <c r="M22" s="5"/>
    </row>
    <row r="23" spans="2:13" x14ac:dyDescent="0.3">
      <c r="F23" s="4">
        <v>19</v>
      </c>
      <c r="G23" s="3">
        <f t="shared" si="0"/>
        <v>43671.106761764844</v>
      </c>
      <c r="H23" s="3">
        <f t="shared" si="1"/>
        <v>26422.804793756026</v>
      </c>
      <c r="I23" s="6">
        <f t="shared" si="2"/>
        <v>33761.802636940716</v>
      </c>
      <c r="K23" s="40" t="s">
        <v>32</v>
      </c>
      <c r="L23" s="2"/>
      <c r="M23" s="5"/>
    </row>
    <row r="24" spans="2:13" ht="15" thickBot="1" x14ac:dyDescent="0.35">
      <c r="F24" s="7">
        <v>20</v>
      </c>
      <c r="G24" s="8">
        <f t="shared" si="0"/>
        <v>47447.702060708965</v>
      </c>
      <c r="H24" s="9">
        <f t="shared" si="1"/>
        <v>27887.032841693588</v>
      </c>
      <c r="I24" s="10">
        <f t="shared" si="2"/>
        <v>36126.584827915169</v>
      </c>
      <c r="K24" s="40" t="s">
        <v>34</v>
      </c>
      <c r="L24" s="2"/>
      <c r="M24" s="5"/>
    </row>
    <row r="25" spans="2:13" ht="15" thickBot="1" x14ac:dyDescent="0.35">
      <c r="K25" s="41" t="s">
        <v>33</v>
      </c>
      <c r="L25" s="13"/>
      <c r="M25" s="14"/>
    </row>
    <row r="26" spans="2:13" ht="16.2" customHeight="1" x14ac:dyDescent="0.3">
      <c r="F26" s="31"/>
      <c r="G26" s="31" t="s">
        <v>28</v>
      </c>
      <c r="H26" s="30"/>
    </row>
  </sheetData>
  <mergeCells count="2">
    <mergeCell ref="K2:M2"/>
    <mergeCell ref="F2:I2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8</vt:i4>
      </vt:variant>
    </vt:vector>
  </HeadingPairs>
  <TitlesOfParts>
    <vt:vector size="9" baseType="lpstr">
      <vt:lpstr>computation-interaktive-graphik</vt:lpstr>
      <vt:lpstr>_ir</vt:lpstr>
      <vt:lpstr>_is</vt:lpstr>
      <vt:lpstr>_qr</vt:lpstr>
      <vt:lpstr>_qs</vt:lpstr>
      <vt:lpstr>_s</vt:lpstr>
      <vt:lpstr>_T</vt:lpstr>
      <vt:lpstr>pctR</vt:lpstr>
      <vt:lpstr>pctS</vt:lpstr>
    </vt:vector>
  </TitlesOfParts>
  <Company>ZEW Mannheim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Buchmann, Peter</dc:creator>
  <cp:lastModifiedBy>Buchmann, Peter</cp:lastModifiedBy>
  <dcterms:created xsi:type="dcterms:W3CDTF">2024-01-12T20:32:50Z</dcterms:created>
  <dcterms:modified xsi:type="dcterms:W3CDTF">2024-01-12T22:16:01Z</dcterms:modified>
</cp:coreProperties>
</file>