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hoomi\Desktop\PREWORK_BP\Module-1\"/>
    </mc:Choice>
  </mc:AlternateContent>
  <xr:revisionPtr revIDLastSave="0" documentId="13_ncr:1_{DFE7AAF6-B6CE-427E-9A5E-2351E8FD938F}" xr6:coauthVersionLast="41" xr6:coauthVersionMax="41" xr10:uidLastSave="{00000000-0000-0000-0000-000000000000}"/>
  <bookViews>
    <workbookView xWindow="-108" yWindow="-108" windowWidth="23256" windowHeight="12576" activeTab="4" xr2:uid="{00000000-000D-0000-FFFF-FFFF00000000}"/>
  </bookViews>
  <sheets>
    <sheet name="Data Sheet" sheetId="1" r:id="rId1"/>
    <sheet name="Category" sheetId="2" r:id="rId2"/>
    <sheet name="Subcategory" sheetId="3" r:id="rId3"/>
    <sheet name="Launch Date Outcome" sheetId="7" r:id="rId4"/>
    <sheet name="Bonus" sheetId="4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4" l="1"/>
  <c r="C13" i="4"/>
  <c r="B13" i="4"/>
  <c r="E13" i="4" s="1"/>
  <c r="H13" i="4" s="1"/>
  <c r="E12" i="4"/>
  <c r="H12" i="4" s="1"/>
  <c r="D12" i="4"/>
  <c r="C12" i="4"/>
  <c r="B12" i="4"/>
  <c r="B11" i="4"/>
  <c r="E11" i="4" s="1"/>
  <c r="D11" i="4"/>
  <c r="C11" i="4"/>
  <c r="D10" i="4"/>
  <c r="C10" i="4"/>
  <c r="B10" i="4"/>
  <c r="D9" i="4"/>
  <c r="C9" i="4"/>
  <c r="B9" i="4"/>
  <c r="D8" i="4"/>
  <c r="C8" i="4"/>
  <c r="B8" i="4"/>
  <c r="D7" i="4"/>
  <c r="C7" i="4"/>
  <c r="B7" i="4"/>
  <c r="D6" i="4"/>
  <c r="C6" i="4"/>
  <c r="B6" i="4"/>
  <c r="D5" i="4"/>
  <c r="C5" i="4"/>
  <c r="B5" i="4"/>
  <c r="D4" i="4"/>
  <c r="C4" i="4"/>
  <c r="B4" i="4"/>
  <c r="D3" i="4"/>
  <c r="C3" i="4"/>
  <c r="B3" i="4"/>
  <c r="B2" i="4"/>
  <c r="D2" i="4"/>
  <c r="C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12" i="4" l="1"/>
  <c r="G11" i="4"/>
  <c r="G12" i="4"/>
  <c r="G13" i="4"/>
  <c r="E6" i="4"/>
  <c r="H6" i="4" s="1"/>
  <c r="E10" i="4"/>
  <c r="F10" i="4" s="1"/>
  <c r="H11" i="4"/>
  <c r="F9" i="4"/>
  <c r="G10" i="4"/>
  <c r="H9" i="4"/>
  <c r="E5" i="4"/>
  <c r="F5" i="4" s="1"/>
  <c r="E7" i="4"/>
  <c r="F7" i="4" s="1"/>
  <c r="E8" i="4"/>
  <c r="F8" i="4" s="1"/>
  <c r="E9" i="4"/>
  <c r="G9" i="4" s="1"/>
  <c r="E4" i="4"/>
  <c r="H4" i="4" s="1"/>
  <c r="F13" i="4"/>
  <c r="F11" i="4"/>
  <c r="E3" i="4"/>
  <c r="E2" i="4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6" i="4" l="1"/>
  <c r="H10" i="4"/>
  <c r="G6" i="4"/>
  <c r="G4" i="4"/>
  <c r="H8" i="4"/>
  <c r="G8" i="4"/>
  <c r="G5" i="4"/>
  <c r="H7" i="4"/>
  <c r="G7" i="4"/>
  <c r="F4" i="4"/>
  <c r="F3" i="4"/>
  <c r="H3" i="4"/>
  <c r="H5" i="4"/>
  <c r="G3" i="4"/>
  <c r="H2" i="4"/>
  <c r="G2" i="4"/>
  <c r="F2" i="4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<sst xmlns="http://schemas.openxmlformats.org/spreadsheetml/2006/main" count="24820" uniqueCount="8400">
  <si>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</si>
  <si>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</si>
  <si>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</si>
  <si>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</si>
  <si>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</si>
  <si>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</si>
  <si>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</si>
  <si>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</si>
  <si>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</si>
  <si>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</si>
  <si>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</si>
  <si>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</si>
  <si>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</si>
  <si>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</si>
  <si>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</si>
  <si>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</si>
  <si>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</si>
  <si>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</si>
  <si>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</si>
  <si>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</si>
  <si>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</si>
  <si>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</si>
  <si>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</si>
  <si>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</si>
  <si>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</si>
  <si>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</si>
  <si>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</si>
  <si>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</si>
  <si>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</si>
  <si>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</si>
  <si>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</si>
  <si>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</si>
  <si>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</si>
  <si>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</si>
  <si>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</si>
  <si>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</si>
  <si>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</si>
  <si>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</si>
  <si>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</si>
  <si>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</si>
  <si>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</si>
  <si>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</si>
  <si>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</si>
  <si>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</si>
  <si>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</si>
  <si>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</si>
  <si>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</si>
  <si>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</si>
  <si>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</si>
  <si>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</si>
  <si>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</si>
  <si>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</si>
  <si>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</si>
  <si>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</si>
  <si>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</si>
  <si>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</si>
  <si>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</si>
  <si>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</si>
  <si>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</si>
  <si>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</si>
  <si>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</si>
  <si>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</si>
  <si>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</si>
  <si>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</si>
  <si>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</si>
  <si>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</si>
  <si>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</si>
  <si>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</si>
  <si>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</si>
  <si>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</si>
  <si>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</si>
  <si>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</si>
  <si>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</si>
  <si>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</si>
  <si>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</si>
  <si>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</si>
  <si>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</si>
  <si>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</si>
  <si>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</si>
  <si>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</si>
  <si>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</si>
  <si>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</si>
  <si>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</si>
  <si>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</si>
  <si>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</si>
  <si>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</si>
  <si>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</si>
  <si>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</si>
  <si>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</si>
  <si>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</si>
  <si>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</si>
  <si>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</si>
  <si>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</si>
  <si>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</si>
  <si>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</si>
  <si>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</si>
  <si>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</si>
  <si>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</si>
  <si>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</si>
  <si>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</si>
  <si>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</si>
  <si>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</si>
  <si>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</si>
  <si>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</si>
  <si>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</si>
  <si>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</si>
  <si>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</si>
  <si>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</si>
  <si>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</si>
  <si>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</si>
  <si>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</si>
  <si>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</si>
  <si>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</si>
  <si>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</si>
  <si>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</si>
  <si>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</si>
  <si>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</si>
  <si>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</si>
  <si>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</si>
  <si>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</si>
  <si>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</si>
  <si>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</si>
  <si>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</si>
  <si>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</si>
  <si>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</si>
  <si>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</si>
  <si>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</si>
  <si>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</si>
  <si>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</si>
  <si>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</si>
  <si>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</si>
  <si>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</si>
  <si>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</si>
  <si>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</si>
  <si>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</si>
  <si>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</si>
  <si>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</si>
  <si>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</si>
  <si>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</si>
  <si>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</si>
  <si>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</si>
  <si>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</si>
  <si>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</si>
  <si>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</si>
  <si>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</si>
  <si>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</si>
  <si>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</si>
  <si>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</si>
  <si>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</si>
  <si>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</si>
  <si>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</si>
  <si>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</si>
  <si>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</si>
  <si>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</si>
  <si>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</si>
  <si>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</si>
  <si>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</si>
  <si>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</si>
  <si>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</si>
  <si>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</si>
  <si>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</si>
  <si>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</si>
  <si>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</si>
  <si>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</si>
  <si>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</si>
  <si>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</si>
  <si>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</si>
  <si>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</si>
  <si>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</si>
  <si>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</si>
  <si>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</si>
  <si>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</si>
  <si>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</si>
  <si>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</si>
  <si>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</si>
  <si>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</si>
  <si>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</si>
  <si>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</si>
  <si>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</si>
  <si>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</si>
  <si>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</si>
  <si>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</si>
  <si>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</si>
  <si>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</si>
  <si>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</si>
  <si>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</si>
  <si>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</si>
  <si>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</si>
  <si>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</si>
  <si>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</si>
  <si>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</si>
  <si>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</si>
  <si>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</si>
  <si>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</si>
  <si>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</si>
  <si>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</si>
  <si>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</si>
  <si>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</si>
  <si>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</si>
  <si>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</si>
  <si>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</si>
  <si>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</si>
  <si>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</si>
  <si>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</si>
  <si>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</si>
  <si>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</si>
  <si>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</si>
  <si>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</si>
  <si>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</si>
  <si>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</si>
  <si>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</si>
  <si>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</si>
  <si>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</si>
  <si>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</si>
  <si>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</si>
  <si>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</si>
  <si>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</si>
  <si>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</si>
  <si>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</si>
  <si>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</si>
  <si>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</si>
  <si>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</si>
  <si>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</si>
  <si>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</si>
  <si>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</si>
  <si>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</si>
  <si>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</si>
  <si>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</si>
  <si>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</si>
  <si>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</si>
  <si>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</si>
  <si>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</si>
  <si>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</si>
  <si>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</si>
  <si>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</si>
  <si>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</si>
  <si>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</si>
  <si>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</si>
  <si>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</si>
  <si>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</si>
  <si>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</si>
  <si>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</si>
  <si>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</si>
  <si>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</si>
  <si>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</si>
  <si>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</si>
  <si>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</si>
  <si>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</si>
  <si>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</si>
  <si>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</si>
  <si>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</si>
  <si>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</si>
  <si>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</si>
  <si>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</si>
  <si>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</si>
  <si>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</si>
  <si>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</si>
  <si>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</si>
  <si>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</si>
  <si>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</si>
  <si>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</si>
  <si>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</si>
  <si>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</si>
  <si>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</si>
  <si>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</si>
  <si>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</si>
  <si>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</si>
  <si>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</si>
  <si>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</si>
  <si>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</si>
  <si>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</si>
  <si>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</si>
  <si>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</si>
  <si>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</si>
  <si>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</si>
  <si>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</si>
  <si>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</si>
  <si>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</si>
  <si>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</si>
  <si>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</si>
  <si>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</si>
  <si>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</si>
  <si>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</si>
  <si>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</si>
  <si>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</si>
  <si>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</si>
  <si>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</si>
  <si>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</si>
  <si>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</si>
  <si>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</si>
  <si>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</si>
  <si>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</si>
  <si>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</si>
  <si>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</si>
  <si>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</si>
  <si>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</si>
  <si>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</si>
  <si>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</si>
  <si>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</si>
  <si>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</si>
  <si>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</si>
  <si>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</si>
  <si>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</si>
  <si>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</si>
  <si>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</si>
  <si>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</si>
  <si>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</si>
  <si>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</si>
  <si>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</si>
  <si>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</si>
  <si>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</si>
  <si>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</si>
  <si>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</si>
  <si>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</si>
  <si>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</si>
  <si>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</si>
  <si>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</si>
  <si>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</si>
  <si>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</si>
  <si>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</si>
  <si>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</si>
  <si>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</si>
  <si>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</si>
  <si>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</si>
  <si>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</si>
  <si>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</si>
  <si>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</si>
  <si>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</si>
  <si>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</si>
  <si>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</si>
  <si>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</si>
  <si>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</si>
  <si>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</si>
  <si>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</si>
  <si>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</si>
  <si>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</si>
  <si>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</si>
  <si>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</si>
  <si>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</si>
  <si>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</si>
  <si>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</si>
  <si>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</si>
  <si>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</si>
  <si>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</si>
  <si>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</si>
  <si>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</si>
  <si>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</si>
  <si>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</si>
  <si>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</si>
  <si>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</si>
  <si>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</si>
  <si>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</si>
  <si>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</si>
  <si>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</si>
  <si>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</si>
  <si>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</si>
  <si>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</si>
  <si>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</si>
  <si>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</si>
  <si>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</si>
  <si>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</si>
  <si>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</si>
  <si>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</si>
  <si>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</si>
  <si>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</si>
  <si>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</si>
  <si>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</si>
  <si>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</si>
  <si>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</si>
  <si>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</si>
  <si>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</si>
  <si>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</si>
  <si>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</si>
  <si>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</si>
  <si>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</si>
  <si>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</si>
  <si>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</si>
  <si>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</si>
  <si>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</si>
  <si>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</si>
  <si>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</si>
  <si>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</si>
  <si>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</si>
  <si>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</si>
  <si>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</si>
  <si>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</si>
  <si>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</si>
  <si>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</si>
  <si>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</si>
  <si>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</si>
  <si>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</si>
  <si>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</si>
  <si>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</si>
  <si>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</si>
  <si>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</si>
  <si>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</si>
  <si>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</si>
  <si>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</si>
  <si>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</si>
  <si>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</si>
  <si>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</si>
  <si>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</si>
  <si>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</si>
  <si>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</si>
  <si>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</si>
  <si>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</si>
  <si>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</si>
  <si>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</si>
  <si>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</si>
  <si>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</si>
  <si>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</si>
  <si>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</si>
  <si>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</si>
  <si>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</si>
  <si>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</si>
  <si>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</si>
  <si>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</si>
  <si>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</si>
  <si>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</si>
  <si>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</si>
  <si>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</si>
  <si>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</si>
  <si>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</si>
  <si>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</si>
  <si>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</si>
  <si>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</si>
  <si>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</si>
  <si>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</si>
  <si>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</si>
  <si>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</si>
  <si>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</si>
  <si>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</si>
  <si>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</si>
  <si>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</si>
  <si>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</si>
  <si>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</si>
  <si>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</si>
  <si>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</si>
  <si>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</si>
  <si>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</si>
  <si>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</si>
  <si>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</si>
  <si>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</si>
  <si>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</si>
  <si>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</si>
  <si>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</si>
  <si>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</si>
  <si>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</si>
  <si>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</si>
  <si>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</si>
  <si>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</si>
  <si>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</si>
  <si>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</si>
  <si>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</si>
  <si>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</si>
  <si>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</si>
  <si>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</si>
  <si>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</si>
  <si>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</si>
  <si>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</si>
  <si>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</si>
  <si>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</si>
  <si>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</si>
  <si>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</si>
  <si>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</si>
  <si>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</si>
  <si>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</si>
  <si>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</si>
  <si>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</si>
  <si>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</si>
  <si>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</si>
  <si>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</si>
  <si>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</si>
  <si>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</si>
  <si>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</si>
  <si>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</si>
  <si>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</si>
  <si>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</si>
  <si>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</si>
  <si>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</si>
  <si>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</si>
  <si>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</si>
  <si>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</si>
  <si>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</si>
  <si>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</si>
  <si>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</si>
  <si>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</si>
  <si>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</si>
  <si>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</si>
  <si>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</si>
  <si>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</si>
  <si>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</si>
  <si>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</si>
  <si>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</si>
  <si>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</si>
  <si>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</si>
  <si>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</si>
  <si>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</si>
  <si>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</si>
  <si>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</si>
  <si>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</si>
  <si>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</si>
  <si>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</si>
  <si>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</si>
  <si>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</si>
  <si>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</si>
  <si>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</si>
  <si>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</si>
  <si>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</si>
  <si>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</si>
  <si>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</si>
  <si>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</si>
  <si>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</si>
  <si>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</si>
  <si>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</si>
  <si>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</si>
  <si>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</si>
  <si>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</si>
  <si>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</si>
  <si>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</si>
  <si>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</si>
  <si>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</si>
  <si>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</si>
  <si>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</si>
  <si>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</si>
  <si>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</si>
  <si>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</si>
  <si>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</si>
  <si>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</si>
  <si>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</si>
  <si>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</si>
  <si>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</si>
  <si>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</si>
  <si>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</si>
  <si>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</si>
  <si>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</si>
  <si>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</si>
  <si>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</si>
  <si>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</si>
  <si>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</si>
  <si>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</si>
  <si>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</si>
  <si>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</si>
  <si>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</si>
  <si>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</si>
  <si>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</si>
  <si>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</si>
  <si>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</si>
  <si>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</si>
  <si>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</si>
  <si>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</si>
  <si>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</si>
  <si>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</si>
  <si>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</si>
  <si>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</si>
  <si>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</si>
  <si>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</si>
  <si>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</si>
  <si>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</si>
  <si>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</si>
  <si>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</si>
  <si>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</si>
  <si>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</si>
  <si>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</si>
  <si>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</si>
  <si>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</si>
  <si>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</si>
  <si>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</si>
  <si>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</si>
  <si>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</si>
  <si>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</si>
  <si>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</si>
  <si>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</si>
  <si>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</si>
  <si>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</si>
  <si>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</si>
  <si>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</si>
  <si>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</si>
  <si>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</si>
  <si>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</si>
  <si>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</si>
  <si>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</si>
  <si>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</si>
  <si>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</si>
  <si>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</si>
  <si>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</si>
  <si>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</si>
  <si>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</si>
  <si>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</si>
  <si>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</si>
  <si>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</si>
  <si>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</si>
  <si>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</si>
  <si>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</si>
  <si>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</si>
  <si>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</si>
  <si>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</si>
  <si>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</si>
  <si>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</si>
  <si>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</si>
  <si>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</si>
  <si>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</si>
  <si>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</si>
  <si>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</si>
  <si>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</si>
  <si>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</si>
  <si>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</si>
  <si>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</si>
  <si>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</si>
  <si>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</si>
  <si>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</si>
  <si>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</si>
  <si>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</si>
  <si>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</si>
  <si>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</si>
  <si>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</si>
  <si>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</si>
  <si>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</si>
  <si>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</si>
  <si>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</si>
  <si>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</si>
  <si>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</si>
  <si>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</si>
  <si>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</si>
  <si>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</si>
  <si>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</si>
  <si>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</si>
  <si>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</si>
  <si>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</si>
  <si>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</si>
  <si>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</si>
  <si>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</si>
  <si>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</si>
  <si>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</si>
  <si>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</si>
  <si>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</si>
  <si>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</si>
  <si>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</si>
  <si>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</si>
  <si>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</si>
  <si>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</si>
  <si>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</si>
  <si>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</si>
  <si>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</si>
  <si>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</si>
  <si>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</si>
  <si>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</si>
  <si>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</si>
  <si>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</si>
  <si>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</si>
  <si>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</si>
  <si>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</si>
  <si>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</si>
  <si>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</si>
  <si>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</si>
  <si>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</si>
  <si>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</si>
  <si>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</si>
  <si>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</si>
  <si>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</si>
  <si>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</si>
  <si>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</si>
  <si>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</si>
  <si>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</si>
  <si>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</si>
  <si>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</si>
  <si>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</si>
  <si>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</si>
  <si>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</si>
  <si>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</si>
  <si>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</si>
  <si>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</si>
  <si>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</si>
  <si>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</si>
  <si>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</si>
  <si>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</si>
  <si>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</si>
  <si>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</si>
  <si>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</si>
  <si>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</si>
  <si>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</si>
  <si>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</si>
  <si>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</si>
  <si>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</si>
  <si>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</si>
  <si>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</si>
  <si>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</si>
  <si>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</si>
  <si>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</si>
  <si>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</si>
  <si>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</si>
  <si>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</si>
  <si>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</si>
  <si>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</si>
  <si>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</si>
  <si>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</si>
  <si>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</si>
  <si>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</si>
  <si>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</si>
  <si>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</si>
  <si>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</si>
  <si>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</si>
  <si>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</si>
  <si>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</si>
  <si>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</si>
  <si>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</si>
  <si>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</si>
  <si>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</si>
  <si>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</si>
  <si>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</si>
  <si>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</si>
  <si>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</si>
  <si>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</si>
  <si>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</si>
  <si>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</si>
  <si>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</si>
  <si>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</si>
  <si>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</si>
  <si>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</si>
  <si>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</si>
  <si>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</si>
  <si>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</si>
  <si>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</si>
  <si>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</si>
  <si>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</si>
  <si>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</si>
  <si>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</si>
  <si>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</si>
  <si>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</si>
  <si>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</si>
  <si>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</si>
  <si>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</si>
  <si>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</si>
  <si>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</si>
  <si>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</si>
  <si>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</si>
  <si>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</si>
  <si>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</si>
  <si>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</si>
  <si>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</si>
  <si>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</si>
  <si>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</si>
  <si>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</si>
  <si>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</si>
  <si>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</si>
  <si>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</si>
  <si>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</si>
  <si>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</si>
  <si>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</si>
  <si>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</si>
  <si>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</si>
  <si>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</si>
  <si>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</si>
  <si>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</si>
  <si>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</si>
  <si>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</si>
  <si>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</si>
  <si>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</si>
  <si>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</si>
  <si>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</si>
  <si>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</si>
  <si>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</si>
  <si>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</si>
  <si>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</si>
  <si>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</si>
  <si>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</si>
  <si>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</si>
  <si>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</si>
  <si>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</si>
  <si>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</si>
  <si>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</si>
  <si>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</si>
  <si>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</si>
  <si>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</si>
  <si>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</si>
  <si>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</si>
  <si>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</si>
  <si>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</si>
  <si>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</si>
  <si>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</si>
  <si>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</si>
  <si>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</si>
  <si>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</si>
  <si>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</si>
  <si>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</si>
  <si>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</si>
  <si>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</si>
  <si>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</si>
  <si>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</si>
  <si>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</si>
  <si>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</si>
  <si>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</si>
  <si>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</si>
  <si>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</si>
  <si>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</si>
  <si>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</si>
  <si>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</si>
  <si>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</si>
  <si>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</si>
  <si>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</si>
  <si>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</si>
  <si>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</si>
  <si>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</si>
  <si>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</si>
  <si>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</si>
  <si>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</si>
  <si>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</si>
  <si>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</si>
  <si>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</si>
  <si>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</si>
  <si>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</si>
  <si>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</si>
  <si>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</si>
  <si>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</si>
  <si>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</si>
  <si>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</si>
  <si>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</si>
  <si>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</si>
  <si>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</si>
  <si>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</si>
  <si>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</si>
  <si>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</si>
  <si>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</si>
  <si>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</si>
  <si>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</si>
  <si>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</si>
  <si>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</si>
  <si>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</si>
  <si>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</si>
  <si>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</si>
  <si>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</si>
  <si>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</si>
  <si>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</si>
  <si>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</si>
  <si>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</si>
  <si>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</si>
  <si>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</si>
  <si>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</si>
  <si>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</si>
  <si>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</si>
  <si>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</si>
  <si>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</si>
  <si>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</si>
  <si>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</si>
  <si>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</si>
  <si>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</si>
  <si>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</si>
  <si>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</si>
  <si>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</si>
  <si>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</si>
  <si>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</si>
  <si>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</si>
  <si>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</si>
  <si>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</si>
  <si>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</si>
  <si>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</si>
  <si>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</si>
  <si>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</si>
  <si>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</si>
  <si>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</si>
  <si>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</si>
  <si>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</si>
  <si>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</si>
  <si>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</si>
  <si>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</si>
  <si>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</si>
  <si>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</si>
  <si>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</si>
  <si>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</si>
  <si>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</si>
  <si>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</si>
  <si>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</si>
  <si>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</si>
  <si>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</si>
  <si>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</si>
  <si>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</si>
  <si>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</si>
  <si>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</si>
  <si>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</si>
  <si>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</si>
  <si>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</si>
  <si>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</si>
  <si>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</si>
  <si>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</si>
  <si>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</si>
  <si>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</si>
  <si>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</si>
  <si>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</si>
  <si>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</si>
  <si>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</si>
  <si>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</si>
  <si>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</si>
  <si>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</si>
  <si>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</si>
  <si>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</si>
  <si>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</si>
  <si>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</si>
  <si>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</si>
  <si>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</si>
  <si>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</si>
  <si>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</si>
  <si>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</si>
  <si>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</si>
  <si>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</si>
  <si>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</si>
  <si>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</si>
  <si>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</si>
  <si>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</si>
  <si>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</si>
  <si>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</si>
  <si>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</si>
  <si>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</si>
  <si>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</si>
  <si>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</si>
  <si>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</si>
  <si>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</si>
  <si>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</si>
  <si>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</si>
  <si>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</si>
  <si>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</si>
  <si>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</si>
  <si>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</si>
  <si>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</si>
  <si>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</si>
  <si>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</si>
  <si>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</si>
  <si>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</si>
  <si>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</si>
  <si>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</si>
  <si>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</si>
  <si>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</si>
  <si>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</si>
  <si>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</si>
  <si>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</si>
  <si>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</si>
  <si>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</si>
  <si>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</si>
  <si>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</si>
  <si>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</si>
  <si>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</si>
  <si>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</si>
  <si>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</si>
  <si>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</si>
  <si>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</si>
  <si>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</si>
  <si>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</si>
  <si>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</si>
  <si>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</si>
  <si>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</si>
  <si>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</si>
  <si>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</si>
  <si>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</si>
  <si>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</si>
  <si>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</si>
  <si>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</si>
  <si>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</si>
  <si>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</si>
  <si>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</si>
  <si>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</si>
  <si>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</si>
  <si>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</si>
  <si>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</si>
  <si>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</si>
  <si>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</si>
  <si>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</si>
  <si>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</si>
  <si>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</si>
  <si>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</si>
  <si>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</si>
  <si>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</si>
  <si>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</si>
  <si>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</si>
  <si>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</si>
  <si>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</si>
  <si>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</si>
  <si>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</si>
  <si>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</si>
  <si>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</si>
  <si>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</si>
  <si>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</si>
  <si>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</si>
  <si>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</si>
  <si>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</si>
  <si>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</si>
  <si>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</si>
  <si>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</si>
  <si>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</si>
  <si>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</si>
  <si>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</si>
  <si>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</si>
  <si>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</si>
  <si>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</si>
  <si>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</si>
  <si>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</si>
  <si>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</si>
  <si>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</si>
  <si>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</si>
  <si>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</si>
  <si>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</si>
  <si>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</si>
  <si>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</si>
  <si>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</si>
  <si>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</si>
  <si>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</si>
  <si>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</si>
  <si>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</si>
  <si>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</si>
  <si>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</si>
  <si>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</si>
  <si>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</si>
  <si>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</si>
  <si>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</si>
  <si>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</si>
  <si>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</si>
  <si>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</si>
  <si>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</si>
  <si>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</si>
  <si>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</si>
  <si>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</si>
  <si>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</si>
  <si>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</si>
  <si>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</si>
  <si>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</si>
  <si>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</si>
  <si>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</si>
  <si>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</si>
  <si>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</si>
  <si>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</si>
  <si>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</si>
  <si>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</si>
  <si>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</si>
  <si>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</si>
  <si>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</si>
  <si>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</si>
  <si>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</si>
  <si>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</si>
  <si>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</si>
  <si>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</si>
  <si>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</si>
  <si>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</si>
  <si>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</si>
  <si>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</si>
  <si>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</si>
  <si>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</si>
  <si>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</si>
  <si>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</si>
  <si>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</si>
  <si>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</si>
  <si>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</si>
  <si>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</si>
  <si>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</si>
  <si>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</si>
  <si>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</si>
  <si>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</si>
  <si>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</si>
  <si>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</si>
  <si>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</si>
  <si>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</si>
  <si>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</si>
  <si>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</si>
  <si>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</si>
  <si>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</si>
  <si>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</si>
  <si>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</si>
  <si>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</si>
  <si>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</si>
  <si>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</si>
  <si>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</si>
  <si>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</si>
  <si>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</si>
  <si>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</si>
  <si>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</si>
  <si>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</si>
  <si>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</si>
  <si>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</si>
  <si>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</si>
  <si>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</si>
  <si>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</si>
  <si>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</si>
  <si>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</si>
  <si>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</si>
  <si>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</si>
  <si>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</si>
  <si>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</si>
  <si>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</si>
  <si>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</si>
  <si>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</si>
  <si>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</si>
  <si>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</si>
  <si>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</si>
  <si>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</si>
  <si>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</si>
  <si>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</si>
  <si>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</si>
  <si>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</si>
  <si>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</si>
  <si>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</si>
  <si>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</si>
  <si>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</si>
  <si>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</si>
  <si>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</si>
  <si>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</si>
  <si>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</si>
  <si>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</si>
  <si>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</si>
  <si>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</si>
  <si>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</si>
  <si>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</si>
  <si>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</si>
  <si>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</si>
  <si>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</si>
  <si>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</si>
  <si>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</si>
  <si>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</si>
  <si>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</si>
  <si>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</si>
  <si>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</si>
  <si>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</si>
  <si>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</si>
  <si>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</si>
  <si>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</si>
  <si>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</si>
  <si>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</si>
  <si>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</si>
  <si>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</si>
  <si>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</si>
  <si>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</si>
  <si>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</si>
  <si>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</si>
  <si>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</si>
  <si>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</si>
  <si>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</si>
  <si>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</si>
  <si>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</si>
  <si>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</si>
  <si>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</si>
  <si>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</si>
  <si>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</si>
  <si>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</si>
  <si>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</si>
  <si>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</si>
  <si>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</si>
  <si>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</si>
  <si>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</si>
  <si>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</si>
  <si>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</si>
  <si>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</si>
  <si>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</si>
  <si>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</si>
  <si>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</si>
  <si>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</si>
  <si>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</si>
  <si>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</si>
  <si>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</si>
  <si>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</si>
  <si>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</si>
  <si>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</si>
  <si>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</si>
  <si>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</si>
  <si>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</si>
  <si>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</si>
  <si>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</si>
  <si>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</si>
  <si>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</si>
  <si>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</si>
  <si>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</si>
  <si>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</si>
  <si>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</si>
  <si>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</si>
  <si>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</si>
  <si>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</si>
  <si>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</si>
  <si>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</si>
  <si>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</si>
  <si>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</si>
  <si>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</si>
  <si>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</si>
  <si>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</si>
  <si>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</si>
  <si>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</si>
  <si>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</si>
  <si>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</si>
  <si>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</si>
  <si>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</si>
  <si>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</si>
  <si>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</si>
  <si>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</si>
  <si>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</si>
  <si>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</si>
  <si>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</si>
  <si>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</si>
  <si>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</si>
  <si>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</si>
  <si>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</si>
  <si>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</si>
  <si>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</si>
  <si>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</si>
  <si>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</si>
  <si>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</si>
  <si>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</si>
  <si>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</si>
  <si>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</si>
  <si>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</si>
  <si>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</si>
  <si>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</si>
  <si>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</si>
  <si>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</si>
  <si>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</si>
  <si>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</si>
  <si>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</si>
  <si>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</si>
  <si>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</si>
  <si>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</si>
  <si>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</si>
  <si>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</si>
  <si>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</si>
  <si>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</si>
  <si>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</si>
  <si>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</si>
  <si>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</si>
  <si>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</si>
  <si>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</si>
  <si>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</si>
  <si>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</si>
  <si>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</si>
  <si>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</si>
  <si>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</si>
  <si>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</si>
  <si>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</si>
  <si>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</si>
  <si>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</si>
  <si>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</si>
  <si>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</si>
  <si>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</si>
  <si>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</si>
  <si>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</si>
  <si>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</si>
  <si>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</si>
  <si>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</si>
  <si>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</si>
  <si>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</si>
  <si>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</si>
  <si>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</si>
  <si>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</si>
  <si>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</si>
  <si>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</si>
  <si>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</si>
  <si>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</si>
  <si>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</si>
  <si>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</si>
  <si>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</si>
  <si>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</si>
  <si>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</si>
  <si>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</si>
  <si>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</si>
  <si>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</si>
  <si>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</si>
  <si>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</si>
  <si>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</si>
  <si>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</si>
  <si>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</si>
  <si>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</si>
  <si>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</si>
  <si>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</si>
  <si>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</si>
  <si>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</si>
  <si>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</si>
  <si>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</si>
  <si>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</si>
  <si>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</si>
  <si>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</si>
  <si>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</si>
  <si>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</si>
  <si>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</si>
  <si>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</si>
  <si>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</si>
  <si>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</si>
  <si>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</si>
  <si>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</si>
  <si>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</si>
  <si>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</si>
  <si>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</si>
  <si>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</si>
  <si>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</si>
  <si>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</si>
  <si>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</si>
  <si>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</si>
  <si>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</si>
  <si>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</si>
  <si>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</si>
  <si>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</si>
  <si>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</si>
  <si>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</si>
  <si>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</si>
  <si>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</si>
  <si>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</si>
  <si>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</si>
  <si>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</si>
  <si>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</si>
  <si>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</si>
  <si>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</si>
  <si>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</si>
  <si>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</si>
  <si>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</si>
  <si>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</si>
  <si>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</si>
  <si>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</si>
  <si>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</si>
  <si>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</si>
  <si>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</si>
  <si>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</si>
  <si>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</si>
  <si>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</si>
  <si>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</si>
  <si>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</si>
  <si>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</si>
  <si>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</si>
  <si>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</si>
  <si>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</si>
  <si>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</si>
  <si>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</si>
  <si>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</si>
  <si>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</si>
  <si>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</si>
  <si>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</si>
  <si>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</si>
  <si>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</si>
  <si>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</si>
  <si>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</si>
  <si>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</si>
  <si>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</si>
  <si>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</si>
  <si>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</si>
  <si>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</si>
  <si>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</si>
  <si>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</si>
  <si>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</si>
  <si>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</si>
  <si>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</si>
  <si>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</si>
  <si>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</si>
  <si>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</si>
  <si>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</si>
  <si>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</si>
  <si>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</si>
  <si>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</si>
  <si>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</si>
  <si>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</si>
  <si>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</si>
  <si>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</si>
  <si>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</si>
  <si>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</si>
  <si>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</si>
  <si>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</si>
  <si>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</si>
  <si>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</si>
  <si>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</si>
  <si>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</si>
  <si>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</si>
  <si>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</si>
  <si>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</si>
  <si>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</si>
  <si>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</si>
  <si>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</si>
  <si>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</si>
  <si>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</si>
  <si>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</si>
  <si>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</si>
  <si>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</si>
  <si>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</si>
  <si>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</si>
  <si>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</si>
  <si>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</si>
  <si>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</si>
  <si>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</si>
  <si>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</si>
  <si>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</si>
  <si>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</si>
  <si>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</si>
  <si>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</si>
  <si>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</si>
  <si>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</si>
  <si>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</si>
  <si>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</si>
  <si>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</si>
  <si>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</si>
  <si>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</si>
  <si>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</si>
  <si>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</si>
  <si>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</si>
  <si>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</si>
  <si>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</si>
  <si>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</si>
  <si>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</si>
  <si>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</si>
  <si>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</si>
  <si>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</si>
  <si>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</si>
  <si>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</si>
  <si>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</si>
  <si>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</si>
  <si>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</si>
  <si>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</si>
  <si>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</si>
  <si>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</si>
  <si>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</si>
  <si>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</si>
  <si>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</si>
  <si>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</si>
  <si>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</si>
  <si>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</si>
  <si>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</si>
  <si>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</si>
  <si>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</si>
  <si>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</si>
  <si>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</si>
  <si>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</si>
  <si>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</si>
  <si>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</si>
  <si>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</si>
  <si>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</si>
  <si>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</si>
  <si>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</si>
  <si>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</si>
  <si>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</si>
  <si>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</si>
  <si>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</si>
  <si>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</si>
  <si>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</si>
  <si>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</si>
  <si>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</si>
  <si>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</si>
  <si>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</si>
  <si>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</si>
  <si>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</si>
  <si>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</si>
  <si>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</si>
  <si>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</si>
  <si>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</si>
  <si>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</si>
  <si>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</si>
  <si>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</si>
  <si>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</si>
  <si>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</si>
  <si>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</si>
  <si>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</si>
  <si>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</si>
  <si>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</si>
  <si>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</si>
  <si>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</si>
  <si>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</si>
  <si>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</si>
  <si>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</si>
  <si>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</si>
  <si>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</si>
  <si>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</si>
  <si>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</si>
  <si>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</si>
  <si>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</si>
  <si>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</si>
  <si>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</si>
  <si>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</si>
  <si>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</si>
  <si>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</si>
  <si>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</si>
  <si>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</si>
  <si>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</si>
  <si>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</si>
  <si>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</si>
  <si>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</si>
  <si>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</si>
  <si>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</si>
  <si>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</si>
  <si>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</si>
  <si>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</si>
  <si>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</si>
  <si>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</si>
  <si>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</si>
  <si>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</si>
  <si>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</si>
  <si>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</si>
  <si>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</si>
  <si>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</si>
  <si>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</si>
  <si>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</si>
  <si>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</si>
  <si>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</si>
  <si>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</si>
  <si>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</si>
  <si>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</si>
  <si>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</si>
  <si>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</si>
  <si>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</si>
  <si>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</si>
  <si>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</si>
  <si>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</si>
  <si>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</si>
  <si>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</si>
  <si>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</si>
  <si>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</si>
  <si>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</si>
  <si>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</si>
  <si>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</si>
  <si>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</si>
  <si>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</si>
  <si>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</si>
  <si>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</si>
  <si>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</si>
  <si>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</si>
  <si>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</si>
  <si>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</si>
  <si>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</si>
  <si>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</si>
  <si>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</si>
  <si>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</si>
  <si>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</si>
  <si>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</si>
  <si>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</si>
  <si>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</si>
  <si>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</si>
  <si>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</si>
  <si>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</si>
  <si>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</si>
  <si>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</si>
  <si>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</si>
  <si>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</si>
  <si>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</si>
  <si>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</si>
  <si>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</si>
  <si>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</si>
  <si>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</si>
  <si>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</si>
  <si>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</si>
  <si>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</si>
  <si>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</si>
  <si>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</si>
  <si>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</si>
  <si>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</si>
  <si>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</si>
  <si>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</si>
  <si>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</si>
  <si>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</si>
  <si>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</si>
  <si>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</si>
  <si>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</si>
  <si>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</si>
  <si>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</si>
  <si>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</si>
  <si>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</si>
  <si>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</si>
  <si>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</si>
  <si>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</si>
  <si>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</si>
  <si>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</si>
  <si>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</si>
  <si>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</si>
  <si>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</si>
  <si>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</si>
  <si>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</si>
  <si>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</si>
  <si>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</si>
  <si>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</si>
  <si>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</si>
  <si>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</si>
  <si>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</si>
  <si>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</si>
  <si>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</si>
  <si>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</si>
  <si>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</si>
  <si>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</si>
  <si>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</si>
  <si>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</si>
  <si>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</si>
  <si>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</si>
  <si>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</si>
  <si>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</si>
  <si>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</si>
  <si>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</si>
  <si>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</si>
  <si>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</si>
  <si>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</si>
  <si>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</si>
  <si>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</si>
  <si>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</si>
  <si>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</si>
  <si>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</si>
  <si>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</si>
  <si>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</si>
  <si>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</si>
  <si>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</si>
  <si>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</si>
  <si>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</si>
  <si>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</si>
  <si>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</si>
  <si>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</si>
  <si>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</si>
  <si>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</si>
  <si>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</si>
  <si>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</si>
  <si>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</si>
  <si>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</si>
  <si>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</si>
  <si>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</si>
  <si>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</si>
  <si>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</si>
  <si>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</si>
  <si>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</si>
  <si>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</si>
  <si>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</si>
  <si>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</si>
  <si>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</si>
  <si>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</si>
  <si>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</si>
  <si>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</si>
  <si>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</si>
  <si>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</si>
  <si>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</si>
  <si>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</si>
  <si>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</si>
  <si>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</si>
  <si>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</si>
  <si>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</si>
  <si>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</si>
  <si>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</si>
  <si>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</si>
  <si>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</si>
  <si>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</si>
  <si>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</si>
  <si>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</si>
  <si>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</si>
  <si>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</si>
  <si>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</si>
  <si>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</si>
  <si>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</si>
  <si>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</si>
  <si>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</si>
  <si>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</si>
  <si>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</si>
  <si>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</si>
  <si>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</si>
  <si>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</si>
  <si>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</si>
  <si>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</si>
  <si>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</si>
  <si>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</si>
  <si>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</si>
  <si>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</si>
  <si>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</si>
  <si>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</si>
  <si>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</si>
  <si>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</si>
  <si>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</si>
  <si>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</si>
  <si>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</si>
  <si>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</si>
  <si>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</si>
  <si>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</si>
  <si>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</si>
  <si>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</si>
  <si>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</si>
  <si>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</si>
  <si>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</si>
  <si>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</si>
  <si>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</si>
  <si>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</si>
  <si>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</si>
  <si>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</si>
  <si>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</si>
  <si>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</si>
  <si>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</si>
  <si>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</si>
  <si>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</si>
  <si>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</si>
  <si>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</si>
  <si>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</si>
  <si>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</si>
  <si>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</si>
  <si>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</si>
  <si>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</si>
  <si>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</si>
  <si>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</si>
  <si>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</si>
  <si>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</si>
  <si>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</si>
  <si>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</si>
  <si>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</si>
  <si>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</si>
  <si>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</si>
  <si>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</si>
  <si>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</si>
  <si>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</si>
  <si>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</si>
  <si>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</si>
  <si>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</si>
  <si>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</si>
  <si>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</si>
  <si>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</si>
  <si>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</si>
  <si>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</si>
  <si>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</si>
  <si>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</si>
  <si>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</si>
  <si>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</si>
  <si>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</si>
  <si>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</si>
  <si>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</si>
  <si>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</si>
  <si>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</si>
  <si>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</si>
  <si>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</si>
  <si>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</si>
  <si>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</si>
  <si>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</si>
  <si>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</si>
  <si>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</si>
  <si>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</si>
  <si>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</si>
  <si>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</si>
  <si>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</si>
  <si>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</si>
  <si>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</si>
  <si>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</si>
  <si>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</si>
  <si>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</si>
  <si>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</si>
  <si>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</si>
  <si>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</si>
  <si>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</si>
  <si>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</si>
  <si>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</si>
  <si>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</si>
  <si>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</si>
  <si>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</si>
  <si>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</si>
  <si>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</si>
  <si>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</si>
  <si>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</si>
  <si>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</si>
  <si>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</si>
  <si>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</si>
  <si>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</si>
  <si>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</si>
  <si>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</si>
  <si>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</si>
  <si>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</si>
  <si>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</si>
  <si>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</si>
  <si>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</si>
  <si>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</si>
  <si>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</si>
  <si>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</si>
  <si>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</si>
  <si>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</si>
  <si>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</si>
  <si>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</si>
  <si>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</si>
  <si>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</si>
  <si>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</si>
  <si>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</si>
  <si>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</si>
  <si>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</si>
  <si>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</si>
  <si>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</si>
  <si>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</si>
  <si>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</si>
  <si>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</si>
  <si>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</si>
  <si>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</si>
  <si>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</si>
  <si>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</si>
  <si>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</si>
  <si>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</si>
  <si>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</si>
  <si>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</si>
  <si>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</si>
  <si>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</si>
  <si>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</si>
  <si>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</si>
  <si>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</si>
  <si>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</si>
  <si>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</si>
  <si>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</si>
  <si>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</si>
  <si>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</si>
  <si>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</si>
  <si>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</si>
  <si>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</si>
  <si>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</si>
  <si>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</si>
  <si>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</si>
  <si>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</si>
  <si>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</si>
  <si>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</si>
  <si>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</si>
  <si>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</si>
  <si>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</si>
  <si>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</si>
  <si>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</si>
  <si>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</si>
  <si>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</si>
  <si>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</si>
  <si>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</si>
  <si>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</si>
  <si>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</si>
  <si>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</si>
  <si>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</si>
  <si>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</si>
  <si>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</si>
  <si>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</si>
  <si>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</si>
  <si>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</si>
  <si>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</si>
  <si>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</si>
  <si>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</si>
  <si>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</si>
  <si>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</si>
  <si>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</si>
  <si>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</si>
  <si>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</si>
  <si>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</si>
  <si>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</si>
  <si>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</si>
  <si>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</si>
  <si>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</si>
  <si>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</si>
  <si>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</si>
  <si>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</si>
  <si>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</si>
  <si>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</si>
  <si>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</si>
  <si>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</si>
  <si>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</si>
  <si>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</si>
  <si>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</si>
  <si>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</si>
  <si>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</si>
  <si>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</si>
  <si>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</si>
  <si>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</si>
  <si>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</si>
  <si>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</si>
  <si>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</si>
  <si>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</si>
  <si>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</si>
  <si>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</si>
  <si>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</si>
  <si>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</si>
  <si>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</si>
  <si>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</si>
  <si>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</si>
  <si>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</si>
  <si>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</si>
  <si>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</si>
  <si>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</si>
  <si>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</si>
  <si>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</si>
  <si>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</si>
  <si>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</si>
  <si>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</si>
  <si>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</si>
  <si>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</si>
  <si>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</si>
  <si>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</si>
  <si>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</si>
  <si>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</si>
  <si>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</si>
  <si>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</si>
  <si>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</si>
  <si>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</si>
  <si>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</si>
  <si>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</si>
  <si>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</si>
  <si>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</si>
  <si>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</si>
  <si>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</si>
  <si>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</si>
  <si>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</si>
  <si>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</si>
  <si>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</si>
  <si>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</si>
  <si>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</si>
  <si>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</si>
  <si>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</si>
  <si>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</si>
  <si>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</si>
  <si>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</si>
  <si>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</si>
  <si>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</si>
  <si>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</si>
  <si>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</si>
  <si>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</si>
  <si>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</si>
  <si>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</si>
  <si>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</si>
  <si>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</si>
  <si>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</si>
  <si>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</si>
  <si>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</si>
  <si>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</si>
  <si>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</si>
  <si>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</si>
  <si>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</si>
  <si>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</si>
  <si>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</si>
  <si>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</si>
  <si>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</si>
  <si>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</si>
  <si>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</si>
  <si>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</si>
  <si>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</si>
  <si>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</si>
  <si>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</si>
  <si>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</si>
  <si>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</si>
  <si>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</si>
  <si>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</si>
  <si>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</si>
  <si>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</si>
  <si>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</si>
  <si>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</si>
  <si>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</si>
  <si>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</si>
  <si>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</si>
  <si>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</si>
  <si>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</si>
  <si>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</si>
  <si>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</si>
  <si>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</si>
  <si>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</si>
  <si>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</si>
  <si>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</si>
  <si>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</si>
  <si>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</si>
  <si>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</si>
  <si>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</si>
  <si>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</si>
  <si>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</si>
  <si>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</si>
  <si>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</si>
  <si>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</si>
  <si>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</si>
  <si>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</si>
  <si>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</si>
  <si>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</si>
  <si>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</si>
  <si>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</si>
  <si>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</si>
  <si>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</si>
  <si>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</si>
  <si>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</si>
  <si>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</si>
  <si>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</si>
  <si>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</si>
  <si>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</si>
  <si>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</si>
  <si>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</si>
  <si>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</si>
  <si>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</si>
  <si>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</si>
  <si>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</si>
  <si>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</si>
  <si>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</si>
  <si>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</si>
  <si>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</si>
  <si>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</si>
  <si>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</si>
  <si>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</si>
  <si>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</si>
  <si>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</si>
  <si>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</si>
  <si>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</si>
  <si>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</si>
  <si>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</si>
  <si>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</si>
  <si>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</si>
  <si>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</si>
  <si>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</si>
  <si>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</si>
  <si>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</si>
  <si>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</si>
  <si>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</si>
  <si>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</si>
  <si>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</si>
  <si>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</si>
  <si>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</si>
  <si>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</si>
  <si>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</si>
  <si>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</si>
  <si>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</si>
  <si>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</si>
  <si>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</si>
  <si>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</si>
  <si>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</si>
  <si>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</si>
  <si>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</si>
  <si>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</si>
  <si>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</si>
  <si>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</si>
  <si>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</si>
  <si>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</si>
  <si>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</si>
  <si>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</si>
  <si>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</si>
  <si>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</si>
  <si>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</si>
  <si>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</si>
  <si>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</si>
  <si>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</si>
  <si>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</si>
  <si>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</si>
  <si>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</si>
  <si>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</si>
  <si>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</si>
  <si>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</si>
  <si>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</si>
  <si>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</si>
  <si>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</si>
  <si>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</si>
  <si>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</si>
  <si>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</si>
  <si>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</si>
  <si>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</si>
  <si>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</si>
  <si>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</si>
  <si>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</si>
  <si>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</si>
  <si>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</si>
  <si>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</si>
  <si>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</si>
  <si>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</si>
  <si>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</si>
  <si>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</si>
  <si>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</si>
  <si>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</si>
  <si>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</si>
  <si>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</si>
  <si>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</si>
  <si>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</si>
  <si>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</si>
  <si>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</si>
  <si>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</si>
  <si>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</si>
  <si>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</si>
  <si>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</si>
  <si>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</si>
  <si>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</si>
  <si>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</si>
  <si>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</si>
  <si>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</si>
  <si>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</si>
  <si>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</si>
  <si>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</si>
  <si>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</si>
  <si>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</si>
  <si>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</si>
  <si>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</si>
  <si>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</si>
  <si>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</si>
  <si>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</si>
  <si>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</si>
  <si>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</si>
  <si>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</si>
  <si>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</si>
  <si>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</si>
  <si>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</si>
  <si>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</si>
  <si>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</si>
  <si>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</si>
  <si>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</si>
  <si>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</si>
  <si>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</si>
  <si>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</si>
  <si>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</si>
  <si>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</si>
  <si>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</si>
  <si>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</si>
  <si>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</si>
  <si>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</si>
  <si>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</si>
  <si>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</si>
  <si>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</si>
  <si>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</si>
  <si>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</si>
  <si>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</si>
  <si>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</si>
  <si>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</si>
  <si>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</si>
  <si>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</si>
  <si>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</si>
  <si>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</si>
  <si>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</si>
  <si>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</si>
  <si>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</si>
  <si>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</si>
  <si>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</si>
  <si>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</si>
  <si>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</si>
  <si>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</si>
  <si>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</si>
  <si>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</si>
  <si>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</si>
  <si>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</si>
  <si>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</si>
  <si>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</si>
  <si>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</si>
  <si>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</si>
  <si>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</si>
  <si>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</si>
  <si>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</si>
  <si>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</si>
  <si>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</si>
  <si>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</si>
  <si>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</si>
  <si>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</si>
  <si>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</si>
  <si>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</si>
  <si>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</si>
  <si>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</si>
  <si>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</si>
  <si>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</si>
  <si>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</si>
  <si>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</si>
  <si>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</si>
  <si>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</si>
  <si>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</si>
  <si>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</si>
  <si>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</si>
  <si>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</si>
  <si>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</si>
  <si>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</si>
  <si>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</si>
  <si>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</si>
  <si>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</si>
  <si>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</si>
  <si>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</si>
  <si>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</si>
  <si>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</si>
  <si>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</si>
  <si>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</si>
  <si>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</si>
  <si>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</si>
  <si>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</si>
  <si>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</si>
  <si>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</si>
  <si>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</si>
  <si>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</si>
  <si>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</si>
  <si>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</si>
  <si>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</si>
  <si>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</si>
  <si>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</si>
  <si>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</si>
  <si>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</si>
  <si>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</si>
  <si>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</si>
  <si>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</si>
  <si>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</si>
  <si>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</si>
  <si>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</si>
  <si>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</si>
  <si>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</si>
  <si>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</si>
  <si>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</si>
  <si>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</si>
  <si>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</si>
  <si>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</si>
  <si>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</si>
  <si>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</si>
  <si>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</si>
  <si>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</si>
  <si>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</si>
  <si>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</si>
  <si>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</si>
  <si>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</si>
  <si>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</si>
  <si>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</si>
  <si>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</si>
  <si>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</si>
  <si>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</si>
  <si>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</si>
  <si>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</si>
  <si>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</si>
  <si>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</si>
  <si>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</si>
  <si>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</si>
  <si>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</si>
  <si>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</si>
  <si>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</si>
  <si>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</si>
  <si>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</si>
  <si>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</si>
  <si>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</si>
  <si>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</si>
  <si>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</si>
  <si>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</si>
  <si>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</si>
  <si>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</si>
  <si>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</si>
  <si>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</si>
  <si>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</si>
  <si>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</si>
  <si>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</si>
  <si>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</si>
  <si>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</si>
  <si>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</si>
  <si>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</si>
  <si>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</si>
  <si>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</si>
  <si>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</si>
  <si>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</si>
  <si>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</si>
  <si>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</si>
  <si>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</si>
  <si>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</si>
  <si>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</si>
  <si>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</si>
  <si>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</si>
  <si>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</si>
  <si>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</si>
  <si>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</si>
  <si>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</si>
  <si>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</si>
  <si>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</si>
  <si>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</si>
  <si>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</si>
  <si>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</si>
  <si>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</si>
  <si>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</si>
  <si>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</si>
  <si>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</si>
  <si>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</si>
  <si>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</si>
  <si>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</si>
  <si>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</si>
  <si>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</si>
  <si>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</si>
  <si>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</si>
  <si>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</si>
  <si>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</si>
  <si>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</si>
  <si>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</si>
  <si>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</si>
  <si>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</si>
  <si>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</si>
  <si>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</si>
  <si>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</si>
  <si>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</si>
  <si>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</si>
  <si>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</si>
  <si>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</si>
  <si>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</si>
  <si>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</si>
  <si>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</si>
  <si>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</si>
  <si>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</si>
  <si>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</si>
  <si>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</si>
  <si>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</si>
  <si>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</si>
  <si>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</si>
  <si>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</si>
  <si>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</si>
  <si>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</si>
  <si>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</si>
  <si>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</si>
  <si>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</si>
  <si>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</si>
  <si>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</si>
  <si>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</si>
  <si>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</si>
  <si>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</si>
  <si>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</si>
  <si>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</si>
  <si>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</si>
  <si>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</si>
  <si>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</si>
  <si>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</si>
  <si>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</si>
  <si>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</si>
  <si>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</si>
  <si>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</si>
  <si>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</si>
  <si>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</si>
  <si>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</si>
  <si>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</si>
  <si>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</si>
  <si>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</si>
  <si>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</si>
  <si>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</si>
  <si>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</si>
  <si>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</si>
  <si>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</si>
  <si>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</si>
  <si>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</si>
  <si>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</si>
  <si>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</si>
  <si>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</si>
  <si>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</si>
  <si>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</si>
  <si>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</si>
  <si>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</si>
  <si>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</si>
  <si>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</si>
  <si>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</si>
  <si>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</si>
  <si>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</si>
  <si>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</si>
  <si>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</si>
  <si>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</si>
  <si>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</si>
  <si>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</si>
  <si>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</si>
  <si>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</si>
  <si>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</si>
  <si>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</si>
  <si>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</si>
  <si>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</si>
  <si>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</si>
  <si>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</si>
  <si>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</si>
  <si>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</si>
  <si>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</si>
  <si>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</si>
  <si>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</si>
  <si>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</si>
  <si>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</si>
  <si>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</si>
  <si>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</si>
  <si>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</si>
  <si>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</si>
  <si>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</si>
  <si>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</si>
  <si>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</si>
  <si>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</si>
  <si>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</si>
  <si>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</si>
  <si>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</si>
  <si>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</si>
  <si>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</si>
  <si>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</si>
  <si>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</si>
  <si>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</si>
  <si>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</si>
  <si>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</si>
  <si>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</si>
  <si>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</si>
  <si>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</si>
  <si>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</si>
  <si>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</si>
  <si>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</si>
  <si>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</si>
  <si>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</si>
  <si>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</si>
  <si>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</si>
  <si>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</si>
  <si>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</si>
  <si>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</si>
  <si>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</si>
  <si>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</si>
  <si>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</si>
  <si>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</si>
  <si>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</si>
  <si>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</si>
  <si>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</si>
  <si>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</si>
  <si>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</si>
  <si>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</si>
  <si>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</si>
  <si>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</si>
  <si>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</si>
  <si>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</si>
  <si>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</si>
  <si>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</si>
  <si>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</si>
  <si>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</si>
  <si>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</si>
  <si>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</si>
  <si>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</si>
  <si>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</si>
  <si>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</si>
  <si>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</si>
  <si>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</si>
  <si>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</si>
  <si>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</si>
  <si>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</si>
  <si>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</si>
  <si>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</si>
  <si>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</si>
  <si>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</si>
  <si>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</si>
  <si>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</si>
  <si>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</si>
  <si>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</si>
  <si>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</si>
  <si>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</si>
  <si>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</si>
  <si>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</si>
  <si>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</si>
  <si>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</si>
  <si>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</si>
  <si>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</si>
  <si>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</si>
  <si>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</si>
  <si>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</si>
  <si>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</si>
  <si>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</si>
  <si>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</si>
  <si>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</si>
  <si>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</si>
  <si>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</si>
  <si>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</si>
  <si>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</si>
  <si>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</si>
  <si>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</si>
  <si>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</si>
  <si>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</si>
  <si>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</si>
  <si>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</si>
  <si>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</si>
  <si>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</si>
  <si>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</si>
  <si>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</si>
  <si>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</si>
  <si>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</si>
  <si>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</si>
  <si>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</si>
  <si>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</si>
  <si>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</si>
  <si>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</si>
  <si>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</si>
  <si>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</si>
  <si>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</si>
  <si>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</si>
  <si>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</si>
  <si>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</si>
  <si>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</si>
  <si>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</si>
  <si>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</si>
  <si>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</si>
  <si>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</si>
  <si>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</si>
  <si>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</si>
  <si>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</si>
  <si>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</si>
  <si>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</si>
  <si>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</si>
  <si>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</si>
  <si>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</si>
  <si>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</si>
  <si>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</si>
  <si>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</si>
  <si>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</si>
  <si>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</si>
  <si>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</si>
  <si>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</si>
  <si>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</si>
  <si>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</si>
  <si>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</si>
  <si>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</si>
  <si>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</si>
  <si>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</si>
  <si>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</si>
  <si>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</si>
  <si>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</si>
  <si>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</si>
  <si>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</si>
  <si>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</si>
  <si>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</si>
  <si>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</si>
  <si>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</si>
  <si>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</si>
  <si>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</si>
  <si>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</si>
  <si>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</si>
  <si>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</si>
  <si>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</si>
  <si>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</si>
  <si>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</si>
  <si>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</si>
  <si>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</si>
  <si>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</si>
  <si>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</si>
  <si>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</si>
  <si>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</si>
  <si>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</si>
  <si>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</si>
  <si>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</si>
  <si>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</si>
  <si>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</si>
  <si>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</si>
  <si>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</si>
  <si>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</si>
  <si>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</si>
  <si>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</si>
  <si>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</si>
  <si>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</si>
  <si>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</si>
  <si>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</si>
  <si>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</si>
  <si>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</si>
  <si>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</si>
  <si>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</si>
  <si>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</si>
  <si>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</si>
  <si>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</si>
  <si>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</si>
  <si>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</si>
  <si>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</si>
  <si>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</si>
  <si>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</si>
  <si>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</si>
  <si>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</si>
  <si>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</si>
  <si>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</si>
  <si>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</si>
  <si>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</si>
  <si>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</si>
  <si>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</si>
  <si>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</si>
  <si>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</si>
  <si>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</si>
  <si>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</si>
  <si>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</si>
  <si>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</si>
  <si>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</si>
  <si>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</si>
  <si>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</si>
  <si>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</si>
  <si>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</si>
  <si>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</si>
  <si>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</si>
  <si>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</si>
  <si>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</si>
  <si>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</si>
  <si>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</si>
  <si>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</si>
  <si>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</si>
  <si>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</si>
  <si>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</si>
  <si>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</si>
  <si>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</si>
  <si>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</si>
  <si>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</si>
  <si>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</si>
  <si>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</si>
  <si>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</si>
  <si>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</si>
  <si>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</si>
  <si>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</si>
  <si>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</si>
  <si>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</si>
  <si>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</si>
  <si>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</si>
  <si>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</si>
  <si>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</si>
  <si>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</si>
  <si>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</si>
  <si>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</si>
  <si>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</si>
  <si>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</si>
  <si>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</si>
  <si>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</si>
  <si>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</si>
  <si>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</si>
  <si>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</si>
  <si>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</si>
  <si>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</si>
  <si>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</si>
  <si>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</si>
  <si>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</si>
  <si>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</si>
  <si>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</si>
  <si>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</si>
  <si>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</si>
  <si>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</si>
  <si>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</si>
  <si>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</si>
  <si>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</si>
  <si>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</si>
  <si>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</si>
  <si>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</si>
  <si>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</si>
  <si>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</si>
  <si>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</si>
  <si>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</si>
  <si>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</si>
  <si>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</si>
  <si>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</si>
  <si>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</si>
  <si>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</si>
  <si>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</si>
  <si>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</si>
  <si>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</si>
  <si>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</si>
  <si>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</si>
  <si>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</si>
  <si>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</si>
  <si>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</si>
  <si>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</si>
  <si>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</si>
  <si>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</si>
  <si>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</si>
  <si>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</si>
  <si>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</si>
  <si>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</si>
  <si>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</si>
  <si>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</si>
  <si>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</si>
  <si>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</si>
  <si>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</si>
  <si>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</si>
  <si>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</si>
  <si>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</si>
  <si>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</si>
  <si>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</si>
  <si>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</si>
  <si>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</si>
  <si>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</si>
  <si>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</si>
  <si>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</si>
  <si>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</si>
  <si>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</si>
  <si>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</si>
  <si>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</si>
  <si>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</si>
  <si>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</si>
  <si>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</si>
  <si>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</si>
  <si>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</si>
  <si>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</si>
  <si>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</si>
  <si>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</si>
  <si>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</si>
  <si>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</si>
  <si>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</si>
  <si>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</si>
  <si>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</si>
  <si>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</si>
  <si>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</si>
  <si>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</si>
  <si>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</si>
  <si>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</si>
  <si>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</si>
  <si>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</si>
  <si>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</si>
  <si>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</si>
  <si>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</si>
  <si>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</si>
  <si>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</si>
  <si>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</si>
  <si>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</si>
  <si>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</si>
  <si>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</si>
  <si>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</si>
  <si>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</si>
  <si>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</si>
  <si>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</si>
  <si>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</si>
  <si>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</si>
  <si>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</si>
  <si>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</si>
  <si>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</si>
  <si>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</si>
  <si>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</si>
  <si>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</si>
  <si>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</si>
  <si>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</si>
  <si>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</si>
  <si>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</si>
  <si>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</si>
  <si>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</si>
  <si>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</si>
  <si>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</si>
  <si>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</si>
  <si>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</si>
  <si>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</si>
  <si>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</si>
  <si>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</si>
  <si>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</si>
  <si>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</si>
  <si>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</si>
  <si>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</si>
  <si>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</si>
  <si>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</si>
  <si>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</si>
  <si>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</si>
  <si>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</si>
  <si>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</si>
  <si>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</si>
  <si>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</si>
  <si>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</si>
  <si>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</si>
  <si>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</si>
  <si>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</si>
  <si>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</si>
  <si>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</si>
  <si>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</si>
  <si>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</si>
  <si>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</si>
  <si>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</si>
  <si>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</si>
  <si>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</si>
  <si>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</si>
  <si>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</si>
  <si>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</si>
  <si>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</si>
  <si>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</si>
  <si>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</si>
  <si>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</si>
  <si>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</si>
  <si>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</si>
  <si>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</si>
  <si>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</si>
  <si>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</si>
  <si>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</si>
  <si>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</si>
  <si>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</si>
  <si>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</si>
  <si>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</si>
  <si>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</si>
  <si>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</si>
  <si>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</si>
  <si>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</si>
  <si>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</si>
  <si>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</si>
  <si>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</si>
  <si>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</si>
  <si>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</si>
  <si>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</si>
  <si>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</si>
  <si>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</si>
  <si>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</si>
  <si>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</si>
  <si>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</si>
  <si>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</si>
  <si>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</si>
  <si>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</si>
  <si>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</si>
  <si>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</si>
  <si>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</si>
  <si>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</si>
  <si>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</si>
  <si>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</si>
  <si>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</si>
  <si>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</si>
  <si>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</si>
  <si>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</si>
  <si>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</si>
  <si>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</si>
  <si>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</si>
  <si>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</si>
  <si>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</si>
  <si>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</si>
  <si>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</si>
  <si>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</si>
  <si>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</si>
  <si>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</si>
  <si>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</si>
  <si>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</si>
  <si>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</si>
  <si>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</si>
  <si>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</si>
  <si>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</si>
  <si>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</si>
  <si>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</si>
  <si>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</si>
  <si>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</si>
  <si>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</si>
  <si>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</si>
  <si>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</si>
  <si>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</si>
  <si>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</si>
  <si>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</si>
  <si>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</si>
  <si>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</si>
  <si>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</si>
  <si>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</si>
  <si>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</si>
  <si>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</si>
  <si>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</si>
  <si>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</si>
  <si>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</si>
  <si>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</si>
  <si>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</si>
  <si>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</si>
  <si>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</si>
  <si>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</si>
  <si>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</si>
  <si>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</si>
  <si>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</si>
  <si>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</si>
  <si>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</si>
  <si>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</si>
  <si>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</si>
  <si>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</si>
  <si>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</si>
  <si>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</si>
  <si>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</si>
  <si>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</si>
  <si>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</si>
  <si>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</si>
  <si>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</si>
  <si>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</si>
  <si>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</si>
  <si>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</si>
  <si>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</si>
  <si>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</si>
  <si>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</si>
  <si>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</si>
  <si>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</si>
  <si>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</si>
  <si>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</si>
  <si>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</si>
  <si>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</si>
  <si>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</si>
  <si>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</si>
  <si>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</si>
  <si>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</si>
  <si>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</si>
  <si>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</si>
  <si>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</si>
  <si>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</si>
  <si>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</si>
  <si>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</si>
  <si>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</si>
  <si>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</si>
  <si>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</si>
  <si>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</si>
  <si>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</si>
  <si>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</si>
  <si>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</si>
  <si>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</si>
  <si>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</si>
  <si>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</si>
  <si>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</si>
  <si>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</si>
  <si>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</si>
  <si>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</si>
  <si>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</si>
  <si>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</si>
  <si>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</si>
  <si>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</si>
  <si>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</si>
  <si>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</si>
  <si>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</si>
  <si>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</si>
  <si>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</si>
  <si>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</si>
  <si>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</si>
  <si>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</si>
  <si>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</si>
  <si>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</si>
  <si>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</si>
  <si>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</si>
  <si>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</si>
  <si>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</si>
  <si>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</si>
  <si>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</si>
  <si>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</si>
  <si>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</si>
  <si>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</si>
  <si>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</si>
  <si>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</si>
  <si>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</si>
  <si>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</si>
  <si>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</si>
  <si>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</si>
  <si>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</si>
  <si>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</si>
  <si>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</si>
  <si>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</si>
  <si>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</si>
  <si>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</si>
  <si>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</si>
  <si>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</si>
  <si>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</si>
  <si>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</si>
  <si>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</si>
  <si>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</si>
  <si>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</si>
  <si>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</si>
  <si>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</si>
  <si>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</si>
  <si>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</si>
  <si>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</si>
  <si>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</si>
  <si>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</si>
  <si>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</si>
  <si>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</si>
  <si>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</si>
  <si>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</si>
  <si>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</si>
  <si>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</si>
  <si>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</si>
  <si>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</si>
  <si>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</si>
  <si>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</si>
  <si>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</si>
  <si>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</si>
  <si>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</si>
  <si>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</si>
  <si>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</si>
  <si>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</si>
  <si>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</si>
  <si>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</si>
  <si>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</si>
  <si>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</si>
  <si>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</si>
  <si>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</si>
  <si>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</si>
  <si>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</si>
  <si>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</si>
  <si>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</si>
  <si>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</si>
  <si>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</si>
  <si>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</si>
  <si>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</si>
  <si>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</si>
  <si>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</si>
  <si>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</si>
  <si>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</si>
  <si>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</si>
  <si>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</si>
  <si>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</si>
  <si>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</si>
  <si>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</si>
  <si>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</si>
  <si>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</si>
  <si>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</si>
  <si>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</si>
  <si>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</si>
  <si>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</si>
  <si>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</si>
  <si>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</si>
  <si>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</si>
  <si>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</si>
  <si>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</si>
  <si>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</si>
  <si>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</si>
  <si>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</si>
  <si>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</si>
  <si>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</si>
  <si>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</si>
  <si>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</si>
  <si>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</si>
  <si>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</si>
  <si>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</si>
  <si>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</si>
  <si>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</si>
  <si>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</si>
  <si>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</si>
  <si>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</si>
  <si>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</si>
  <si>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</si>
  <si>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</si>
  <si>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</si>
  <si>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</si>
  <si>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</si>
  <si>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</si>
  <si>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</si>
  <si>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</si>
  <si>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</si>
  <si>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</si>
  <si>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</si>
  <si>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</si>
  <si>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</si>
  <si>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</si>
  <si>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</si>
  <si>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</si>
  <si>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</si>
  <si>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</si>
  <si>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</si>
  <si>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</si>
  <si>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</si>
  <si>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</si>
  <si>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</si>
  <si>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</si>
  <si>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</si>
  <si>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</si>
  <si>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</si>
  <si>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</si>
  <si>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</si>
  <si>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</si>
  <si>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</si>
  <si>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</si>
  <si>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</si>
  <si>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</si>
  <si>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</si>
  <si>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</si>
  <si>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</si>
  <si>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</si>
  <si>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</si>
  <si>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</si>
  <si>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</si>
  <si>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</si>
  <si>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</si>
  <si>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</si>
  <si>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</si>
  <si>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</si>
  <si>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</si>
  <si>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</si>
  <si>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</si>
  <si>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</si>
  <si>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</si>
  <si>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</si>
  <si>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</si>
  <si>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</si>
  <si>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</si>
  <si>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</si>
  <si>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</si>
  <si>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</si>
  <si>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</si>
  <si>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</si>
  <si>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</si>
  <si>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</si>
  <si>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</si>
  <si>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</si>
  <si>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</si>
  <si>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</si>
  <si>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</si>
  <si>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</si>
  <si>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</si>
  <si>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</si>
  <si>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</si>
  <si>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</si>
  <si>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</si>
  <si>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</si>
  <si>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</si>
  <si>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</si>
  <si>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</si>
  <si>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</si>
  <si>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</si>
  <si>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</si>
  <si>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</si>
  <si>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</si>
  <si>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</si>
  <si>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</si>
  <si>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</si>
  <si>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</si>
  <si>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</si>
  <si>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</si>
  <si>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</si>
  <si>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</si>
  <si>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</si>
  <si>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</si>
  <si>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</si>
  <si>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</si>
  <si>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</si>
  <si>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</si>
  <si>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</si>
  <si>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</si>
  <si>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</si>
  <si>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</si>
  <si>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</si>
  <si>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</si>
  <si>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</si>
  <si>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</si>
  <si>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</si>
  <si>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</si>
  <si>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</si>
  <si>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</si>
  <si>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</si>
  <si>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</si>
  <si>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</si>
  <si>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</si>
  <si>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</si>
  <si>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</si>
  <si>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</si>
  <si>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</si>
  <si>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</si>
  <si>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</si>
  <si>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</si>
  <si>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</si>
  <si>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</si>
  <si>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</si>
  <si>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</si>
  <si>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</si>
  <si>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</si>
  <si>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</si>
  <si>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</si>
  <si>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</si>
  <si>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</si>
  <si>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</si>
  <si>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</si>
  <si>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</si>
  <si>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</si>
  <si>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</si>
  <si>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</si>
  <si>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</si>
  <si>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</si>
  <si>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</si>
  <si>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</si>
  <si>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</si>
  <si>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</si>
  <si>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</si>
  <si>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</si>
  <si>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</si>
  <si>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</si>
  <si>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</si>
  <si>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</si>
  <si>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</si>
  <si>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</si>
  <si>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</si>
  <si>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</si>
  <si>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</si>
  <si>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</si>
  <si>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</si>
  <si>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</si>
  <si>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</si>
  <si>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</si>
  <si>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</si>
  <si>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</si>
  <si>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</si>
  <si>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</si>
  <si>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</si>
  <si>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</si>
  <si>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</si>
  <si>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</si>
  <si>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</si>
  <si>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</si>
  <si>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</si>
  <si>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</si>
  <si>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</si>
  <si>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</si>
  <si>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</si>
  <si>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</si>
  <si>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</si>
  <si>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</si>
  <si>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</si>
  <si>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</si>
  <si>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</si>
  <si>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</si>
  <si>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</si>
  <si>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</si>
  <si>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</si>
  <si>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</si>
  <si>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</si>
  <si>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</si>
  <si>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</si>
  <si>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</si>
  <si>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</si>
  <si>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</si>
  <si>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</si>
  <si>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</si>
  <si>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</si>
  <si>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</si>
  <si>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</si>
  <si>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</si>
  <si>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</si>
  <si>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</si>
  <si>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</si>
  <si>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</si>
  <si>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</si>
  <si>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</si>
  <si>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</si>
  <si>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</si>
  <si>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</si>
  <si>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</si>
  <si>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</si>
  <si>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</si>
  <si>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</si>
  <si>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</si>
  <si>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</si>
  <si>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</si>
  <si>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</si>
  <si>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</si>
  <si>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</si>
  <si>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</si>
  <si>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</si>
  <si>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</si>
  <si>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</si>
  <si>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</si>
  <si>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</si>
  <si>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</si>
  <si>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</si>
  <si>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</si>
  <si>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</si>
  <si>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</si>
  <si>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</si>
  <si>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</si>
  <si>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</si>
  <si>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</si>
  <si>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</si>
  <si>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</si>
  <si>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</si>
  <si>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</si>
  <si>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</si>
  <si>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</si>
  <si>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</si>
  <si>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</si>
  <si>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</si>
  <si>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</si>
  <si>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</si>
  <si>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</si>
  <si>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</si>
  <si>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</si>
  <si>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</si>
  <si>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</si>
  <si>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</si>
  <si>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</si>
  <si>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</si>
  <si>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</si>
  <si>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</si>
  <si>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</si>
  <si>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</si>
  <si>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</si>
  <si>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</si>
  <si>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</si>
  <si>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</si>
  <si>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</si>
  <si>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</si>
  <si>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</si>
  <si>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</si>
  <si>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</si>
  <si>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</si>
  <si>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</si>
  <si>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</si>
  <si>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</si>
  <si>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</si>
  <si>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</si>
  <si>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</si>
  <si>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</si>
  <si>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</si>
  <si>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</si>
  <si>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</si>
  <si>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</si>
  <si>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</si>
  <si>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</si>
  <si>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</si>
  <si>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</si>
  <si>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</si>
  <si>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</si>
  <si>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</si>
  <si>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</si>
  <si>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</si>
  <si>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</si>
  <si>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</si>
  <si>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</si>
  <si>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</si>
  <si>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</si>
  <si>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</si>
  <si>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</si>
  <si>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</si>
  <si>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</si>
  <si>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</si>
  <si>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</si>
  <si>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</si>
  <si>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</si>
  <si>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</si>
  <si>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</si>
  <si>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</si>
  <si>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</si>
  <si>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</si>
  <si>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</si>
  <si>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</si>
  <si>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</si>
  <si>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</si>
  <si>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</si>
  <si>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</si>
  <si>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</si>
  <si>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</si>
  <si>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</si>
  <si>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</si>
  <si>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</si>
  <si>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</si>
  <si>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</si>
  <si>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</si>
  <si>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</si>
  <si>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</si>
  <si>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</si>
  <si>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</si>
  <si>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</si>
  <si>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</si>
  <si>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</si>
  <si>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</si>
  <si>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</si>
  <si>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</si>
  <si>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</si>
  <si>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</si>
  <si>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</si>
  <si>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</si>
  <si>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</si>
  <si>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</si>
  <si>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</si>
  <si>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</si>
  <si>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</si>
  <si>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</si>
  <si>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</si>
  <si>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</si>
  <si>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</si>
  <si>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</si>
  <si>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</si>
  <si>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</si>
  <si>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</si>
  <si>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</si>
  <si>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</si>
  <si>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</si>
  <si>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</si>
  <si>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</si>
  <si>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</si>
  <si>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</si>
  <si>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</si>
  <si>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</si>
  <si>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</si>
  <si>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</si>
  <si>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</si>
  <si>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</si>
  <si>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</si>
  <si>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</si>
  <si>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</si>
  <si>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</si>
  <si>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</si>
  <si>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</si>
  <si>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</si>
  <si>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</si>
  <si>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</si>
  <si>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</si>
  <si>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</si>
  <si>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</si>
  <si>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</si>
  <si>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</si>
  <si>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</si>
  <si>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</si>
  <si>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</si>
  <si>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</si>
  <si>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</si>
  <si>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</si>
  <si>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</si>
  <si>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</si>
  <si>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</si>
  <si>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</si>
  <si>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</si>
  <si>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</si>
  <si>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</si>
  <si>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</si>
  <si>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</si>
  <si>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</si>
  <si>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</si>
  <si>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</si>
  <si>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</si>
  <si>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</si>
  <si>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</si>
  <si>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</si>
  <si>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</si>
  <si>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</si>
  <si>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</si>
  <si>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</si>
  <si>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</si>
  <si>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</si>
  <si>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</si>
  <si>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</si>
  <si>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</si>
  <si>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</si>
  <si>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</si>
  <si>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</si>
  <si>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</si>
  <si>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</si>
  <si>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</si>
  <si>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</si>
  <si>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</si>
  <si>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</si>
  <si>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</si>
  <si>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</si>
  <si>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</si>
  <si>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</si>
  <si>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</si>
  <si>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</si>
  <si>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</si>
  <si>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</si>
  <si>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</si>
  <si>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</si>
  <si>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</si>
  <si>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</si>
  <si>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</si>
  <si>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</si>
  <si>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</si>
  <si>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</si>
  <si>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</si>
  <si>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</si>
  <si>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</si>
  <si>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</si>
  <si>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</si>
  <si>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</si>
  <si>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</si>
  <si>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</si>
  <si>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</si>
  <si>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</si>
  <si>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</si>
  <si>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</si>
  <si>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</si>
  <si>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</si>
  <si>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</si>
  <si>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</si>
  <si>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</si>
  <si>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</si>
  <si>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</si>
  <si>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</si>
  <si>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</si>
  <si>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</si>
  <si>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</si>
  <si>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</si>
  <si>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</si>
  <si>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</si>
  <si>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</si>
  <si>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</si>
  <si>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</si>
  <si>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</si>
  <si>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</si>
  <si>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</si>
  <si>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</si>
  <si>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</si>
  <si>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</si>
  <si>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</si>
  <si>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</si>
  <si>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</si>
  <si>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</si>
  <si>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</si>
  <si>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</si>
  <si>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</si>
  <si>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</si>
  <si>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</si>
  <si>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</si>
  <si>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</si>
  <si>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</si>
  <si>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</si>
  <si>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</si>
  <si>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</si>
  <si>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</si>
  <si>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</si>
  <si>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</si>
  <si>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</si>
  <si>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</si>
  <si>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</si>
  <si>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</si>
  <si>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</si>
  <si>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</si>
  <si>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</si>
  <si>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</si>
  <si>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</si>
  <si>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</si>
  <si>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</si>
  <si>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</si>
  <si>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</si>
  <si>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</si>
  <si>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</si>
  <si>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</si>
  <si>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</si>
  <si>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</si>
  <si>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</si>
  <si>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</si>
  <si>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</si>
  <si>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</si>
  <si>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</si>
  <si>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</si>
  <si>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</si>
  <si>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</si>
  <si>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</si>
  <si>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</si>
  <si>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</si>
  <si>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</si>
  <si>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</si>
  <si>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</si>
  <si>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</si>
  <si>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</si>
  <si>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</si>
  <si>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</si>
  <si>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</si>
  <si>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</si>
  <si>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</si>
  <si>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</si>
  <si>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</si>
  <si>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</si>
  <si>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</si>
  <si>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</si>
  <si>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</si>
  <si>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</si>
  <si>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</si>
  <si>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</si>
  <si>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</si>
  <si>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</si>
  <si>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</si>
  <si>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</si>
  <si>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</si>
  <si>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</si>
  <si>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</si>
  <si>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</si>
  <si>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</si>
  <si>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</si>
  <si>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</si>
  <si>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</si>
  <si>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</si>
  <si>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</si>
  <si>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</si>
  <si>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</si>
  <si>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</si>
  <si>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</si>
  <si>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</si>
  <si>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</si>
  <si>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</si>
  <si>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</si>
  <si>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</si>
  <si>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</si>
  <si>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</si>
  <si>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</si>
  <si>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</si>
  <si>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</si>
  <si>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</si>
  <si>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</si>
  <si>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</si>
  <si>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</si>
  <si>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</si>
  <si>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</si>
  <si>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</si>
  <si>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</si>
  <si>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</si>
  <si>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</si>
  <si>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</si>
  <si>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</si>
  <si>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</si>
  <si>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</si>
  <si>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</si>
  <si>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</si>
  <si>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</si>
  <si>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</si>
  <si>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</si>
  <si>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</si>
  <si>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</si>
  <si>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</si>
  <si>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</si>
  <si>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</si>
  <si>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</si>
  <si>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</si>
  <si>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</si>
  <si>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</si>
  <si>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</si>
  <si>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</si>
  <si>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</si>
  <si>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</si>
  <si>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</si>
  <si>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</si>
  <si>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</si>
  <si>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</si>
  <si>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</si>
  <si>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</si>
  <si>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</si>
  <si>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</si>
  <si>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</si>
  <si>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</si>
  <si>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</si>
  <si>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</si>
  <si>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</si>
  <si>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</si>
  <si>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</si>
  <si>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</si>
  <si>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</si>
  <si>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</si>
  <si>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</si>
  <si>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</si>
  <si>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</si>
  <si>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</si>
  <si>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</si>
  <si>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</si>
  <si>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</si>
  <si>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</si>
  <si>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</si>
  <si>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</si>
  <si>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</si>
  <si>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</si>
  <si>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</si>
  <si>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</si>
  <si>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</si>
  <si>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</si>
  <si>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</si>
  <si>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</si>
  <si>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</si>
  <si>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</si>
  <si>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</si>
  <si>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</si>
  <si>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</si>
  <si>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</si>
  <si>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</si>
  <si>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</si>
  <si>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</si>
  <si>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</si>
  <si>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</si>
  <si>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</si>
  <si>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</si>
  <si>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</si>
  <si>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</si>
  <si>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</si>
  <si>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</si>
  <si>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</si>
  <si>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</si>
  <si>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</si>
  <si>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</si>
  <si>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</si>
  <si>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</si>
  <si>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</si>
  <si>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</si>
  <si>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</si>
  <si>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</si>
  <si>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</si>
  <si>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</si>
  <si>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</si>
  <si>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</si>
  <si>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</si>
  <si>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</si>
  <si>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</si>
  <si>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</si>
  <si>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</si>
  <si>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</si>
  <si>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</si>
  <si>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</si>
  <si>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</si>
  <si>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</si>
  <si>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</si>
  <si>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</si>
  <si>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</si>
  <si>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</si>
  <si>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</si>
  <si>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</si>
  <si>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</si>
  <si>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</si>
  <si>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</si>
  <si>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</si>
  <si>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</si>
  <si>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</si>
  <si>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</si>
  <si>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</si>
  <si>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</si>
  <si>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</si>
  <si>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</si>
  <si>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</si>
  <si>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</si>
  <si>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</si>
  <si>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</si>
  <si>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</si>
  <si>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</si>
  <si>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</si>
  <si>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</si>
  <si>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</si>
  <si>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</si>
  <si>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</si>
  <si>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</si>
  <si>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</si>
  <si>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</si>
  <si>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</si>
  <si>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</si>
  <si>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</si>
  <si>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</si>
  <si>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</si>
  <si>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</si>
  <si>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</si>
  <si>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</si>
  <si>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</si>
  <si>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</si>
  <si>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</si>
  <si>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</si>
  <si>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</si>
  <si>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</si>
  <si>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</si>
  <si>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</si>
  <si>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</si>
  <si>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</si>
  <si>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</si>
  <si>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</si>
  <si>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</si>
  <si>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</si>
  <si>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</si>
  <si>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</si>
  <si>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</si>
  <si>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</si>
  <si>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</si>
  <si>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</si>
  <si>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</si>
  <si>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</si>
  <si>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</si>
  <si>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</si>
  <si>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</si>
  <si>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</si>
  <si>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</si>
  <si>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</si>
  <si>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</si>
  <si>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</si>
  <si>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</si>
  <si>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</si>
  <si>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</si>
  <si>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</si>
  <si>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</si>
  <si>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</si>
  <si>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</si>
  <si>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</si>
  <si>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</si>
  <si>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</si>
  <si>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</si>
  <si>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</si>
  <si>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</si>
  <si>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</si>
  <si>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</si>
  <si>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</si>
  <si>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</si>
  <si>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</si>
  <si>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</si>
  <si>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</si>
  <si>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</si>
  <si>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</si>
  <si>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</si>
  <si>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</si>
  <si>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</si>
  <si>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</si>
  <si>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</si>
  <si>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</si>
  <si>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</si>
  <si>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</si>
  <si>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</si>
  <si>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</si>
  <si>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</si>
  <si>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</si>
  <si>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</si>
  <si>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</si>
  <si>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</si>
  <si>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</si>
  <si>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</si>
  <si>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</si>
  <si>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</si>
  <si>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</si>
  <si>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</si>
  <si>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</si>
  <si>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</si>
  <si>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</si>
  <si>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</si>
  <si>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</si>
  <si>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</si>
  <si>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</si>
  <si>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</si>
  <si>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</si>
  <si>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</si>
  <si>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</si>
  <si>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</si>
  <si>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</si>
  <si>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</si>
  <si>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</si>
  <si>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</si>
  <si>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</si>
  <si>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</si>
  <si>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</si>
  <si>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</si>
  <si>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</si>
  <si>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</si>
  <si>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</si>
  <si>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</si>
  <si>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</si>
  <si>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</si>
  <si>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</si>
  <si>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</si>
  <si>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</si>
  <si>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</si>
  <si>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</si>
  <si>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</si>
  <si>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</si>
  <si>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</si>
  <si>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</si>
  <si>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</si>
  <si>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</si>
  <si>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</si>
  <si>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</si>
  <si>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</si>
  <si>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</si>
  <si>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</si>
  <si>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</si>
  <si>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</si>
  <si>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</si>
  <si>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</si>
  <si>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</si>
  <si>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</si>
  <si>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</si>
  <si>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</si>
  <si>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</si>
  <si>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</si>
  <si>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</si>
  <si>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</si>
  <si>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</si>
  <si>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</si>
  <si>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</si>
  <si>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</si>
  <si>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</si>
  <si>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</si>
  <si>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</si>
  <si>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</si>
  <si>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</si>
  <si>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</si>
  <si>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</si>
  <si>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</si>
  <si>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</si>
  <si>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</si>
  <si>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</si>
  <si>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</si>
  <si>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</si>
  <si>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</si>
  <si>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</si>
  <si>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</si>
  <si>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</si>
  <si>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</si>
  <si>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</si>
  <si>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</si>
  <si>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</si>
  <si>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</si>
  <si>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</si>
  <si>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</si>
  <si>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</si>
  <si>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</si>
  <si>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</si>
  <si>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</si>
  <si>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</si>
  <si>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</si>
  <si>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</si>
  <si>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</si>
  <si>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</si>
  <si>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</si>
  <si>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</si>
  <si>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</si>
  <si>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</si>
  <si>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</si>
  <si>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</si>
  <si>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</si>
  <si>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</si>
  <si>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</si>
  <si>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</si>
  <si>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</si>
  <si>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</si>
  <si>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</si>
  <si>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</si>
  <si>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</si>
  <si>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</si>
  <si>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</si>
  <si>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</si>
  <si>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</si>
  <si>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</si>
  <si>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</si>
  <si>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</si>
  <si>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</si>
  <si>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</si>
  <si>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</si>
  <si>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</si>
  <si>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</si>
  <si>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</si>
  <si>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</si>
  <si>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</si>
  <si>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</si>
  <si>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</si>
  <si>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</si>
  <si>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</si>
  <si>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</si>
  <si>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</si>
  <si>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</si>
  <si>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</si>
  <si>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</si>
  <si>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</si>
  <si>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</si>
  <si>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</si>
  <si>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</si>
  <si>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</si>
  <si>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</si>
  <si>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</si>
  <si>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</si>
  <si>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</si>
  <si>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</si>
  <si>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</si>
  <si>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</si>
  <si>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</si>
  <si>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</si>
  <si>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</si>
  <si>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</si>
  <si>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</si>
  <si>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</si>
  <si>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</si>
  <si>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</si>
  <si>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</si>
  <si>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</si>
  <si>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</si>
  <si>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</si>
  <si>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</si>
  <si>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</si>
  <si>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</si>
  <si>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</si>
  <si>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</si>
  <si>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</si>
  <si>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</si>
  <si>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</si>
  <si>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</si>
  <si>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</si>
  <si>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</si>
  <si>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</si>
  <si>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</si>
  <si>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</si>
  <si>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</si>
  <si>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</si>
  <si>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</si>
  <si>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</si>
  <si>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</si>
  <si>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</si>
  <si>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</si>
  <si>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</si>
  <si>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</si>
  <si>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</si>
  <si>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</si>
  <si>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</si>
  <si>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</si>
  <si>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</si>
  <si>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</si>
  <si>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</si>
  <si>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</si>
  <si>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</si>
  <si>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</si>
  <si>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</si>
  <si>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</si>
  <si>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</si>
  <si>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</si>
  <si>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</si>
  <si>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</si>
  <si>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</si>
  <si>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</si>
  <si>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</si>
  <si>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</si>
  <si>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</si>
  <si>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</si>
  <si>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</si>
  <si>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</si>
  <si>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</si>
  <si>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</si>
  <si>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</si>
  <si>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</si>
  <si>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</si>
  <si>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</si>
  <si>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</si>
  <si>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</si>
  <si>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</si>
  <si>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</si>
  <si>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</si>
  <si>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</si>
  <si>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</si>
  <si>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</si>
  <si>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</si>
  <si>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</si>
  <si>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</si>
  <si>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</si>
  <si>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</si>
  <si>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</si>
  <si>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</si>
  <si>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</si>
  <si>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</si>
  <si>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</si>
  <si>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</si>
  <si>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</si>
  <si>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</si>
  <si>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</si>
  <si>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</si>
  <si>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</si>
  <si>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</si>
  <si>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</si>
  <si>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</si>
  <si>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</si>
  <si>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</si>
  <si>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</si>
  <si>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</si>
  <si>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</si>
  <si>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</si>
  <si>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</si>
  <si>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</si>
  <si>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</si>
  <si>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</si>
  <si>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</si>
  <si>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</si>
  <si>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</si>
  <si>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</si>
  <si>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</si>
  <si>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</si>
  <si>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</si>
  <si>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</si>
  <si>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</si>
  <si>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</si>
  <si>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</si>
  <si>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</si>
  <si>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</si>
  <si>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</si>
  <si>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</si>
  <si>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</si>
  <si>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</si>
  <si>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</si>
  <si>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</si>
  <si>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</si>
  <si>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</si>
  <si>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</si>
  <si>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</si>
  <si>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</si>
  <si>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</si>
  <si>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</si>
  <si>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</si>
  <si>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</si>
  <si>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</si>
  <si>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</si>
  <si>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</si>
  <si>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</si>
  <si>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</si>
  <si>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</si>
  <si>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</si>
  <si>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</si>
  <si>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</si>
  <si>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</si>
  <si>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</si>
  <si>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</si>
  <si>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</si>
  <si>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</si>
  <si>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</si>
  <si>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</si>
  <si>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</si>
  <si>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</si>
  <si>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</si>
  <si>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</si>
  <si>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</si>
  <si>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</si>
  <si>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</si>
  <si>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</si>
  <si>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</si>
  <si>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</si>
  <si>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</si>
  <si>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</si>
  <si>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</si>
  <si>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</si>
  <si>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</si>
  <si>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</si>
  <si>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</si>
  <si>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</si>
  <si>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</si>
  <si>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</si>
  <si>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</si>
  <si>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</si>
  <si>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</si>
  <si>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</si>
  <si>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</si>
  <si>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</si>
  <si>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</si>
  <si>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</si>
  <si>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</si>
  <si>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</si>
  <si>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</si>
  <si>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</si>
  <si>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</si>
  <si>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</si>
  <si>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</si>
  <si>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</si>
  <si>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</si>
  <si>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</si>
  <si>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</si>
  <si>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</si>
  <si>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</si>
  <si>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</si>
  <si>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</si>
  <si>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</si>
  <si>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</si>
  <si>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</si>
  <si>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</si>
  <si>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</si>
  <si>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</si>
  <si>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</si>
  <si>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</si>
  <si>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</si>
  <si>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</si>
  <si>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</si>
  <si>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</si>
  <si>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</si>
  <si>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</si>
  <si>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</si>
  <si>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</si>
  <si>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</si>
  <si>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</si>
  <si>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</si>
  <si>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</si>
  <si>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</si>
  <si>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</si>
  <si>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</si>
  <si>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</si>
  <si>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</si>
  <si>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</si>
  <si>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</si>
  <si>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</si>
  <si>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</si>
  <si>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</si>
  <si>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</si>
  <si>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</si>
  <si>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</si>
  <si>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</si>
  <si>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</si>
  <si>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</si>
  <si>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</si>
  <si>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</si>
  <si>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</si>
  <si>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</si>
  <si>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</si>
  <si>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</si>
  <si>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</si>
  <si>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</si>
  <si>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</si>
  <si>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</si>
  <si>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</si>
  <si>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</si>
  <si>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</si>
  <si>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</si>
  <si>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</si>
  <si>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</si>
  <si>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</si>
  <si>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</si>
  <si>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</si>
  <si>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</si>
  <si>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</si>
  <si>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</si>
  <si>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</si>
  <si>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</si>
  <si>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</si>
  <si>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</si>
  <si>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</si>
  <si>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</si>
  <si>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</si>
  <si>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</si>
  <si>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</si>
  <si>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</si>
  <si>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</si>
  <si>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</si>
  <si>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</si>
  <si>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</si>
  <si>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</si>
  <si>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</si>
  <si>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</si>
  <si>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</si>
  <si>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</si>
  <si>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</si>
  <si>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</si>
  <si>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</si>
  <si>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</si>
  <si>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</si>
  <si>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</si>
  <si>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</si>
  <si>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</si>
  <si>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</si>
  <si>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</si>
  <si>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</si>
  <si>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</si>
  <si>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</si>
  <si>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</si>
  <si>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</si>
  <si>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</si>
  <si>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</si>
  <si>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</si>
  <si>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</si>
  <si>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</si>
  <si>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</si>
  <si>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</si>
  <si>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</si>
  <si>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</si>
  <si>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</si>
  <si>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</si>
  <si>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</si>
  <si>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</si>
  <si>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</si>
  <si>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</si>
  <si>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</si>
  <si>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</si>
  <si>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</si>
  <si>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</si>
  <si>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</si>
  <si>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</si>
  <si>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</si>
  <si>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</si>
  <si>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</si>
  <si>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</si>
  <si>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</si>
  <si>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</si>
  <si>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</si>
  <si>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</si>
  <si>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</si>
  <si>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</si>
  <si>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</si>
  <si>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</si>
  <si>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</si>
  <si>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</si>
  <si>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</si>
  <si>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</si>
  <si>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</si>
  <si>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</si>
  <si>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</si>
  <si>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</si>
  <si>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</si>
  <si>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</si>
  <si>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</si>
  <si>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</si>
  <si>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</si>
  <si>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</si>
  <si>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</si>
  <si>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</si>
  <si>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</si>
  <si>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</si>
  <si>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</si>
  <si>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</si>
  <si>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</si>
  <si>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</si>
  <si>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</si>
  <si>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</si>
  <si>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</si>
  <si>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</si>
  <si>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</si>
  <si>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</si>
  <si>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</si>
  <si>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</si>
  <si>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</si>
  <si>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</si>
  <si>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</si>
  <si>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</si>
  <si>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</si>
  <si>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</si>
  <si>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</si>
  <si>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</si>
  <si>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</si>
  <si>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</si>
  <si>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</si>
  <si>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</si>
  <si>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</si>
  <si>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</si>
  <si>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</si>
  <si>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</si>
  <si>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</si>
  <si>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</si>
  <si>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</si>
  <si>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</si>
  <si>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</si>
  <si>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</si>
  <si>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</si>
  <si>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</si>
  <si>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</si>
  <si>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</si>
  <si>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</si>
  <si>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</si>
  <si>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</si>
  <si>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</si>
  <si>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</si>
  <si>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</si>
  <si>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</si>
  <si>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</si>
  <si>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</si>
  <si>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</si>
  <si>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</si>
  <si>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</si>
  <si>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</si>
  <si>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</si>
  <si>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</si>
  <si>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</si>
  <si>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</si>
  <si>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</si>
  <si>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</si>
  <si>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</si>
  <si>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</si>
  <si>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</si>
  <si>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</si>
  <si>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</si>
  <si>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</si>
  <si>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</si>
  <si>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</si>
  <si>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</si>
  <si>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</si>
  <si>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</si>
  <si>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</si>
  <si>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</si>
  <si>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</si>
  <si>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</si>
  <si>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</si>
  <si>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</si>
  <si>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</si>
  <si>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</si>
  <si>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</si>
  <si>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</si>
  <si>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</si>
  <si>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</si>
  <si>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</si>
  <si>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</si>
  <si>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</si>
  <si>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</si>
  <si>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</si>
  <si>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</si>
  <si>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</si>
  <si>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</si>
  <si>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</si>
  <si>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</si>
  <si>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</si>
  <si>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</si>
  <si>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</si>
  <si>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</si>
  <si>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</si>
  <si>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</si>
  <si>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</si>
  <si>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</si>
  <si>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</si>
  <si>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</si>
  <si>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</si>
  <si>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</si>
  <si>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</si>
  <si>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</si>
  <si>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</si>
  <si>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</si>
  <si>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</si>
  <si>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</si>
  <si>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</si>
  <si>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</si>
  <si>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</si>
  <si>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</si>
  <si>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</si>
  <si>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</si>
  <si>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</si>
  <si>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</si>
  <si>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</si>
  <si>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</si>
  <si>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</si>
  <si>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</si>
  <si>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</si>
  <si>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</si>
  <si>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</si>
  <si>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</si>
  <si>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</si>
  <si>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</si>
  <si>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</si>
  <si>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</si>
  <si>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</si>
  <si>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</si>
  <si>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</si>
  <si>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</si>
  <si>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</si>
  <si>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</si>
  <si>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</si>
  <si>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</si>
  <si>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</si>
  <si>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</si>
  <si>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</si>
  <si>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</si>
  <si>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</si>
  <si>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</si>
  <si>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</si>
  <si>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</si>
  <si>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</si>
  <si>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</si>
  <si>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</si>
  <si>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</si>
  <si>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</si>
  <si>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</si>
  <si>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</si>
  <si>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</si>
  <si>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</si>
  <si>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</si>
  <si>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</si>
  <si>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</si>
  <si>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</si>
  <si>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</si>
  <si>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</si>
  <si>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</si>
  <si>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</si>
  <si>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</si>
  <si>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</si>
  <si>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</si>
  <si>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</si>
  <si>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</si>
  <si>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</si>
  <si>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</si>
  <si>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</si>
  <si>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</si>
  <si>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</si>
  <si>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</si>
  <si>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</si>
  <si>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</si>
  <si>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</si>
  <si>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</si>
  <si>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</si>
  <si>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</si>
  <si>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</si>
  <si>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</si>
  <si>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</si>
  <si>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</si>
  <si>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</si>
  <si>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</si>
  <si>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</si>
  <si>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</si>
  <si>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</si>
  <si>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</si>
  <si>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</si>
  <si>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</si>
  <si>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</si>
  <si>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</si>
  <si>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</si>
  <si>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</si>
  <si>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</si>
  <si>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</si>
  <si>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</si>
  <si>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</si>
  <si>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</si>
  <si>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</si>
  <si>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</si>
  <si>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</si>
  <si>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</si>
  <si>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</si>
  <si>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</si>
  <si>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</si>
  <si>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</si>
  <si>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</si>
  <si>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</si>
  <si>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</si>
  <si>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</si>
  <si>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</si>
  <si>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</si>
  <si>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</si>
  <si>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</si>
  <si>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</si>
  <si>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</si>
  <si>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</si>
  <si>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</si>
  <si>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</si>
  <si>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</si>
  <si>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</si>
  <si>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</si>
  <si>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</si>
  <si>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</si>
  <si>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</si>
  <si>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</si>
  <si>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</si>
  <si>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</si>
  <si>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</si>
  <si>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</si>
  <si>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</si>
  <si>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</si>
  <si>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</si>
  <si>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</si>
  <si>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</si>
  <si>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</si>
  <si>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</si>
  <si>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</si>
  <si>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</si>
  <si>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</si>
  <si>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</si>
  <si>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</si>
  <si>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</si>
  <si>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</si>
  <si>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</si>
  <si>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</si>
  <si>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</si>
  <si>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</si>
  <si>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</si>
  <si>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</si>
  <si>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</si>
  <si>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</si>
  <si>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</si>
  <si>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</si>
  <si>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</si>
  <si>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</si>
  <si>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</si>
  <si>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</si>
  <si>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</si>
  <si>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</si>
  <si>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</si>
  <si>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</si>
  <si>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</si>
  <si>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</si>
  <si>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</si>
  <si>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</si>
  <si>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</si>
  <si>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</si>
  <si>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</si>
  <si>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</si>
  <si>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</si>
  <si>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</si>
  <si>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</si>
  <si>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</si>
  <si>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</si>
  <si>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</si>
  <si>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</si>
  <si>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</si>
  <si>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</si>
  <si>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</si>
  <si>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</si>
  <si>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</si>
  <si>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</si>
  <si>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</si>
  <si>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</si>
  <si>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</si>
  <si>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</si>
  <si>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</si>
  <si>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</si>
  <si>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</si>
  <si>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</si>
  <si>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</si>
  <si>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</si>
  <si>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</si>
  <si>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</si>
  <si>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</si>
  <si>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</si>
  <si>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</si>
  <si>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</si>
  <si>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</si>
  <si>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</si>
  <si>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</si>
  <si>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</si>
  <si>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</si>
  <si>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</si>
  <si>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</si>
  <si>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</si>
  <si>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</si>
  <si>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</si>
  <si>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</si>
  <si>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</si>
  <si>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</si>
  <si>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</si>
  <si>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</si>
  <si>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</si>
  <si>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</si>
  <si>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</si>
  <si>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</si>
  <si>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</si>
  <si>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</si>
  <si>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</si>
  <si>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</si>
  <si>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</si>
  <si>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</si>
  <si>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</si>
  <si>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</si>
  <si>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</si>
  <si>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</si>
  <si>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</si>
  <si>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</si>
  <si>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</si>
  <si>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</si>
  <si>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</si>
  <si>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</si>
  <si>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</si>
  <si>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</si>
  <si>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</si>
  <si>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</si>
  <si>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</si>
  <si>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</si>
  <si>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</si>
  <si>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</si>
  <si>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</si>
  <si>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</si>
  <si>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</si>
  <si>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</si>
  <si>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</si>
  <si>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</si>
  <si>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</si>
  <si>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</si>
  <si>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</si>
  <si>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</si>
  <si>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</si>
  <si>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</si>
  <si>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</si>
  <si>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</si>
  <si>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</si>
  <si>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</si>
  <si>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</si>
  <si>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</si>
  <si>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</si>
  <si>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</si>
  <si>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</si>
  <si>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</si>
  <si>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</si>
  <si>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</si>
  <si>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</si>
  <si>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</si>
  <si>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</si>
  <si>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</si>
  <si>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</si>
  <si>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</si>
  <si>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</si>
  <si>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</si>
  <si>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</si>
  <si>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</si>
  <si>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</si>
  <si>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</si>
  <si>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</si>
  <si>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</si>
  <si>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</si>
  <si>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</si>
  <si>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</si>
  <si>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</si>
  <si>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</si>
  <si>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</si>
  <si>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</si>
  <si>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</si>
  <si>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</si>
  <si>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</si>
  <si>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</si>
  <si>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</si>
  <si>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</si>
  <si>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</si>
  <si>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</si>
  <si>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</si>
  <si>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</si>
  <si>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</si>
  <si>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</si>
  <si>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</si>
  <si>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</si>
  <si>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</si>
  <si>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</si>
  <si>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</si>
  <si>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</si>
  <si>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</si>
  <si>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</si>
  <si>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</si>
  <si>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</si>
  <si>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</si>
  <si>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</si>
  <si>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</si>
  <si>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</si>
  <si>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</si>
  <si>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</si>
  <si>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</si>
  <si>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</si>
  <si>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</si>
  <si>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</si>
  <si>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</si>
  <si>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</si>
  <si>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</si>
  <si>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</si>
  <si>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</si>
  <si>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</si>
  <si>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</si>
  <si>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</si>
  <si>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</si>
  <si>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</si>
  <si>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</si>
  <si>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</si>
  <si>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</si>
  <si>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</si>
  <si>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</si>
  <si>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</si>
  <si>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</si>
  <si>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</si>
  <si>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</si>
  <si>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</si>
  <si>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</si>
  <si>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</si>
  <si>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</si>
  <si>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</si>
  <si>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</si>
  <si>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</si>
  <si>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</si>
  <si>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</si>
  <si>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</si>
  <si>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</si>
  <si>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</si>
  <si>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</si>
  <si>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</si>
  <si>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</si>
  <si>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</si>
  <si>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</si>
  <si>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</si>
  <si>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</si>
  <si>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</si>
  <si>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</si>
  <si>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</si>
  <si>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</si>
  <si>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</si>
  <si>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</si>
  <si>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</si>
  <si>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</si>
  <si>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</si>
  <si>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</si>
  <si>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</si>
  <si>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</si>
  <si>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</si>
  <si>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</si>
  <si>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</si>
  <si>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</si>
  <si>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</si>
  <si>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</si>
  <si>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</si>
  <si>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</si>
  <si>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</si>
  <si>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</si>
  <si>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</si>
  <si>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</si>
  <si>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</si>
  <si>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</si>
  <si>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</si>
  <si>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</si>
  <si>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</si>
  <si>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</si>
  <si>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</si>
  <si>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</si>
  <si>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</si>
  <si>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</si>
  <si>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</si>
  <si>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</si>
  <si>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</si>
  <si>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</si>
  <si>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</si>
  <si>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</si>
  <si>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</si>
  <si>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</si>
  <si>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</si>
  <si>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</si>
  <si>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</si>
  <si>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</si>
  <si>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</si>
  <si>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</si>
  <si>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</si>
  <si>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</si>
  <si>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</si>
  <si>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</si>
  <si>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</si>
  <si>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</si>
  <si>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</si>
  <si>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</si>
  <si>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</si>
  <si>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</si>
  <si>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</si>
  <si>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</si>
  <si>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</si>
  <si>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</si>
  <si>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</si>
  <si>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</si>
  <si>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</si>
  <si>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</si>
  <si>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</si>
  <si>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</si>
  <si>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</si>
  <si>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</si>
  <si>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</si>
  <si>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</si>
  <si>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</si>
  <si>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</si>
  <si>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</si>
  <si>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</si>
  <si>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</si>
  <si>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</si>
  <si>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</si>
  <si>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</si>
  <si>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</si>
  <si>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</si>
  <si>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</si>
  <si>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</si>
  <si>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</si>
  <si>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</si>
  <si>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</si>
  <si>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</si>
  <si>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</si>
  <si>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</si>
  <si>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</si>
  <si>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</si>
  <si>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</si>
  <si>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</si>
  <si>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</si>
  <si>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</si>
  <si>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</si>
  <si>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</si>
  <si>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</si>
  <si>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</si>
  <si>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</si>
  <si>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</si>
  <si>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</si>
  <si>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</si>
  <si>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</si>
  <si>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</si>
  <si>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</si>
  <si>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</si>
  <si>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</si>
  <si>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</si>
  <si>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</si>
  <si>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</si>
  <si>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</si>
  <si>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</si>
  <si>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</si>
  <si>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</si>
  <si>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</si>
  <si>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</si>
  <si>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</si>
  <si>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</si>
  <si>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</si>
  <si>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</si>
  <si>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</si>
  <si>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</si>
  <si>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</si>
  <si>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</si>
  <si>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</si>
  <si>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</si>
  <si>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</si>
  <si>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</si>
  <si>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</si>
  <si>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</si>
  <si>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</si>
  <si>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</si>
  <si>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</si>
  <si>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</si>
  <si>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</si>
  <si>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</si>
  <si>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</si>
  <si>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</si>
  <si>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</si>
  <si>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</si>
  <si>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</si>
  <si>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</si>
  <si>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</si>
  <si>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</si>
  <si>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</si>
  <si>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</si>
  <si>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</si>
  <si>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</si>
  <si>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</si>
  <si>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</si>
  <si>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</si>
  <si>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</si>
  <si>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</si>
  <si>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</si>
  <si>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</si>
  <si>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</si>
  <si>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</si>
  <si>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</si>
  <si>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</si>
  <si>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</si>
  <si>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</si>
  <si>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</si>
  <si>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</si>
  <si>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</si>
  <si>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</si>
  <si>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</si>
  <si>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</si>
  <si>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</si>
  <si>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</si>
  <si>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</si>
  <si>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</si>
  <si>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</si>
  <si>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</si>
  <si>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</si>
  <si>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</si>
  <si>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</si>
  <si>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</si>
  <si>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</si>
  <si>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</si>
  <si>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</si>
  <si>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</si>
  <si>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</si>
  <si>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</si>
  <si>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</si>
  <si>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</si>
  <si>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</si>
  <si>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</si>
  <si>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</si>
  <si>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</si>
  <si>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</si>
  <si>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</si>
  <si>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</si>
  <si>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</si>
  <si>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</si>
  <si>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</si>
  <si>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</si>
  <si>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</si>
  <si>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</si>
  <si>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</si>
  <si>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</si>
  <si>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</si>
  <si>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</si>
  <si>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</si>
  <si>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</si>
  <si>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</si>
  <si>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</si>
  <si>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</si>
  <si>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</si>
  <si>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</si>
  <si>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</si>
  <si>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</si>
  <si>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</si>
  <si>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</si>
  <si>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</si>
  <si>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</si>
  <si>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</si>
  <si>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</si>
  <si>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</si>
  <si>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</si>
  <si>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</si>
  <si>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</si>
  <si>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</si>
  <si>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</si>
  <si>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</si>
  <si>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</si>
  <si>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</si>
  <si>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</si>
  <si>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</si>
  <si>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</si>
  <si>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</si>
  <si>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</si>
  <si>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</si>
  <si>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</si>
  <si>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</si>
  <si>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</si>
  <si>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</si>
  <si>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</si>
  <si>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</si>
  <si>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</si>
  <si>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</si>
  <si>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</si>
  <si>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</si>
  <si>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</si>
  <si>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</si>
  <si>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</si>
  <si>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</si>
  <si>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</si>
  <si>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</si>
  <si>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</si>
  <si>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</si>
  <si>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</si>
  <si>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</si>
  <si>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</si>
  <si>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</si>
  <si>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</si>
  <si>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</si>
  <si>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</si>
  <si>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</si>
  <si>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</si>
  <si>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</si>
  <si>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</si>
  <si>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</si>
  <si>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</si>
  <si>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</si>
  <si>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</si>
  <si>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</si>
  <si>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</si>
  <si>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</si>
  <si>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</si>
  <si>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</si>
  <si>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</si>
  <si>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</si>
  <si>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</si>
  <si>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</si>
  <si>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</si>
  <si>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</si>
  <si>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</si>
  <si>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</si>
  <si>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</si>
  <si>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</si>
  <si>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</si>
  <si>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</si>
  <si>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</si>
  <si>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</si>
  <si>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</si>
  <si>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</si>
  <si>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</si>
  <si>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</si>
  <si>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</si>
  <si>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</si>
  <si>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</si>
  <si>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</si>
  <si>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</si>
  <si>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</si>
  <si>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</si>
  <si>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</si>
  <si>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</si>
  <si>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</si>
  <si>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</si>
  <si>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</si>
  <si>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</si>
  <si>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</si>
  <si>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</si>
  <si>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</si>
  <si>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</si>
  <si>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</si>
  <si>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</si>
  <si>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</si>
  <si>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</si>
  <si>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</si>
  <si>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</si>
  <si>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</si>
  <si>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</si>
  <si>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</si>
  <si>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</si>
  <si>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</si>
  <si>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</si>
  <si>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</si>
  <si>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</si>
  <si>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</si>
  <si>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</si>
  <si>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</si>
  <si>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</si>
  <si>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</si>
  <si>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</si>
  <si>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</si>
  <si>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</si>
  <si>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</si>
  <si>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</si>
  <si>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</si>
  <si>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</si>
  <si>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</si>
  <si>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</si>
  <si>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</si>
  <si>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</si>
  <si>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</si>
  <si>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</si>
  <si>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</si>
  <si>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</si>
  <si>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</si>
  <si>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</si>
  <si>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</si>
  <si>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</si>
  <si>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</si>
  <si>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</si>
  <si>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</si>
  <si>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</si>
  <si>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</si>
  <si>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</si>
  <si>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</si>
  <si>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</si>
  <si>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</si>
  <si>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</si>
  <si>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</si>
  <si>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</si>
  <si>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</si>
  <si>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</si>
  <si>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</si>
  <si>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</si>
  <si>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</si>
  <si>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</si>
  <si>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</si>
  <si>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</si>
  <si>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</si>
  <si>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</si>
  <si>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</si>
  <si>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</si>
  <si>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</si>
  <si>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</si>
  <si>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</si>
  <si>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</si>
  <si>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</si>
  <si>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</si>
  <si>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</si>
  <si>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</si>
  <si>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</si>
  <si>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</si>
  <si>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</si>
  <si>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</si>
  <si>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</si>
  <si>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</si>
  <si>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</si>
  <si>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</si>
  <si>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</si>
  <si>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</si>
  <si>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</si>
  <si>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</si>
  <si>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</si>
  <si>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</si>
  <si>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</si>
  <si>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</si>
  <si>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</si>
  <si>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</si>
  <si>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</si>
  <si>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</si>
  <si>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</si>
  <si>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</si>
  <si>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</si>
  <si>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</si>
  <si>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</si>
  <si>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</si>
  <si>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</si>
  <si>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</si>
  <si>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</si>
  <si>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</si>
  <si>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</si>
  <si>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</si>
  <si>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</si>
  <si>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</si>
  <si>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</si>
  <si>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</si>
  <si>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</si>
  <si>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</si>
  <si>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</si>
  <si>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</si>
  <si>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</si>
  <si>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</si>
  <si>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</si>
  <si>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</si>
  <si>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</si>
  <si>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</si>
  <si>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</si>
  <si>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</si>
  <si>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</si>
  <si>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</si>
  <si>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</si>
  <si>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</si>
  <si>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</si>
  <si>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</si>
  <si>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</si>
  <si>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</si>
  <si>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</si>
  <si>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</si>
  <si>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</si>
  <si>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</si>
  <si>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</si>
  <si>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</si>
  <si>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</si>
  <si>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</si>
  <si>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</si>
  <si>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</si>
  <si>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</si>
  <si>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</si>
  <si>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</si>
  <si>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</si>
  <si>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</si>
  <si>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</si>
  <si>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</si>
  <si>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</si>
  <si>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</si>
  <si>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</si>
  <si>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</si>
  <si>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</si>
  <si>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</si>
  <si>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</si>
  <si>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</si>
  <si>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</si>
  <si>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</si>
  <si>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</si>
  <si>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</si>
  <si>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</si>
  <si>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</si>
  <si>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</si>
  <si>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</si>
  <si>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</si>
  <si>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</si>
  <si>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</si>
  <si>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</si>
  <si>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</si>
  <si>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</si>
  <si>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</si>
  <si>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</si>
  <si>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</si>
  <si>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</si>
  <si>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</si>
  <si>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</si>
  <si>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</si>
  <si>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</si>
  <si>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</si>
  <si>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</si>
  <si>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</si>
  <si>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</si>
  <si>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</si>
  <si>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</si>
  <si>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</si>
  <si>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</si>
  <si>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</si>
  <si>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</si>
  <si>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</si>
  <si>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</si>
  <si>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</si>
  <si>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</si>
  <si>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</si>
  <si>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</si>
  <si>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</si>
  <si>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</si>
  <si>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</si>
  <si>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</si>
  <si>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</si>
  <si>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</si>
  <si>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</si>
  <si>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</si>
  <si>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</si>
  <si>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</si>
  <si>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</si>
  <si>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</si>
  <si>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</si>
  <si>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</si>
  <si>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</si>
  <si>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</si>
  <si>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</si>
  <si>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</si>
  <si>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</si>
  <si>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</si>
  <si>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</si>
  <si>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</si>
  <si>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</si>
  <si>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</si>
  <si>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</si>
  <si>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</si>
  <si>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</si>
  <si>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</si>
  <si>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</si>
  <si>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</si>
  <si>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</si>
  <si>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</si>
  <si>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</si>
  <si>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</si>
  <si>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</si>
  <si>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</si>
  <si>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</si>
  <si>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</si>
  <si>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</si>
  <si>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</si>
  <si>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</si>
  <si>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</si>
  <si>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</si>
  <si>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</si>
  <si>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</si>
  <si>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</si>
  <si>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</si>
  <si>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</si>
  <si>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</si>
  <si>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</si>
  <si>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</si>
  <si>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</si>
  <si>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</si>
  <si>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</si>
  <si>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</si>
  <si>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</si>
  <si>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</si>
  <si>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</si>
  <si>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</si>
  <si>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</si>
  <si>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</si>
  <si>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</si>
  <si>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</si>
  <si>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</si>
  <si>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</si>
  <si>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</si>
  <si>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</si>
  <si>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</si>
  <si>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</si>
  <si>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</si>
  <si>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</si>
  <si>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</si>
  <si>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</si>
  <si>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</si>
  <si>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</si>
  <si>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</si>
  <si>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</si>
  <si>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</si>
  <si>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</si>
  <si>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</si>
  <si>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</si>
  <si>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</si>
  <si>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</si>
  <si>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</si>
  <si>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</si>
  <si>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</si>
  <si>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</si>
  <si>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</si>
  <si>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</si>
  <si>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</si>
  <si>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</si>
  <si>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</si>
  <si>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</si>
  <si>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</si>
  <si>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</si>
  <si>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</si>
  <si>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</si>
  <si>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</si>
  <si>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</si>
  <si>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</si>
  <si>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</si>
  <si>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</si>
  <si>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</si>
  <si>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</si>
  <si>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</si>
  <si>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</si>
  <si>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</si>
  <si>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</si>
  <si>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</si>
  <si>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</si>
  <si>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</si>
  <si>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</si>
  <si>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</si>
  <si>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</si>
  <si>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</si>
  <si>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</si>
  <si>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</si>
  <si>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</si>
  <si>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</si>
  <si>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</si>
  <si>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</si>
  <si>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</si>
  <si>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</si>
  <si>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</si>
  <si>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</si>
  <si>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</si>
  <si>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</si>
  <si>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</si>
  <si>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</si>
  <si>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</si>
  <si>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</si>
  <si>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</si>
  <si>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</si>
  <si>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</si>
  <si>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</si>
  <si>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</si>
  <si>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</si>
  <si>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</si>
  <si>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</si>
  <si>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</si>
  <si>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</si>
  <si>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</si>
  <si>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</si>
  <si>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</si>
  <si>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</si>
  <si>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</si>
  <si>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</si>
  <si>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</si>
  <si>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</si>
  <si>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</si>
  <si>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</si>
  <si>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</si>
  <si>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</si>
  <si>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</si>
  <si>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</si>
  <si>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</si>
  <si>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</si>
  <si>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</si>
  <si>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</si>
  <si>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</si>
  <si>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</si>
  <si>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</si>
  <si>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</si>
  <si>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</si>
  <si>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</si>
  <si>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</si>
  <si>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</si>
  <si>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</si>
  <si>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</si>
  <si>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</si>
  <si>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</si>
  <si>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</si>
  <si>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</si>
  <si>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</si>
  <si>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</si>
  <si>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</si>
  <si>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</si>
  <si>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</si>
  <si>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</si>
  <si>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</si>
  <si>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</si>
  <si>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</si>
  <si>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</si>
  <si>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</si>
  <si>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</si>
  <si>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</si>
  <si>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</si>
  <si>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</si>
  <si>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</si>
  <si>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</si>
  <si>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</si>
  <si>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</si>
  <si>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</si>
  <si>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</si>
  <si>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</si>
  <si>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</si>
  <si>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</si>
  <si>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</si>
  <si>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</si>
  <si>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</si>
  <si>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</si>
  <si>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</si>
  <si>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</si>
  <si>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</si>
  <si>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</si>
  <si>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</si>
  <si>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</si>
  <si>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</si>
  <si>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</si>
  <si>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</si>
  <si>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</si>
  <si>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</si>
  <si>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</si>
  <si>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</si>
  <si>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</si>
  <si>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</si>
  <si>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</si>
  <si>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</si>
  <si>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</si>
  <si>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</si>
  <si>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</si>
  <si>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</si>
  <si>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</si>
  <si>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</si>
  <si>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</si>
  <si>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</si>
  <si>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</si>
  <si>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</si>
  <si>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</si>
  <si>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</si>
  <si>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</si>
  <si>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</si>
  <si>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</si>
  <si>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</si>
  <si>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</si>
  <si>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</si>
  <si>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</si>
  <si>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</si>
  <si>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</si>
  <si>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</si>
  <si>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</si>
  <si>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</si>
  <si>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</si>
  <si>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</si>
  <si>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</si>
  <si>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</si>
  <si>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</si>
  <si>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</si>
  <si>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</si>
  <si>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</si>
  <si>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</si>
  <si>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</si>
  <si>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</si>
  <si>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</si>
  <si>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</si>
  <si>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</si>
  <si>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</si>
  <si>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</si>
  <si>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</si>
  <si>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</si>
  <si>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</si>
  <si>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</si>
  <si>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</si>
  <si>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</si>
  <si>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</si>
  <si>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</si>
  <si>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</si>
  <si>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</si>
  <si>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</si>
  <si>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</si>
  <si>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</si>
  <si>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</si>
  <si>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</si>
  <si>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</si>
  <si>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</si>
  <si>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</si>
  <si>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</si>
  <si>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</si>
  <si>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</si>
  <si>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</si>
  <si>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</si>
  <si>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</si>
  <si>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</si>
  <si>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</si>
  <si>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</si>
  <si>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</si>
  <si>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</si>
  <si>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</si>
  <si>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</si>
  <si>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</si>
  <si>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</si>
  <si>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</si>
  <si>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</si>
  <si>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</si>
  <si>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</si>
  <si>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</si>
  <si>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</si>
  <si>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</si>
  <si>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</si>
  <si>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</si>
  <si>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</si>
  <si>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</si>
  <si>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</si>
  <si>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</si>
  <si>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</si>
  <si>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</si>
  <si>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</si>
  <si>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</si>
  <si>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</si>
  <si>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</si>
  <si>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</si>
  <si>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</si>
  <si>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</si>
  <si>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</si>
  <si>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</si>
  <si>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</si>
  <si>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</si>
  <si>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</si>
  <si>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</si>
  <si>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</si>
  <si>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</si>
  <si>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</si>
  <si>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</si>
  <si>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</si>
  <si>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</si>
  <si>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</si>
  <si>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</si>
  <si>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</si>
  <si>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</si>
  <si>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</si>
  <si>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</si>
  <si>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</si>
  <si>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</si>
  <si>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</si>
  <si>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</si>
  <si>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</si>
  <si>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</si>
  <si>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</si>
  <si>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</si>
  <si>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</si>
  <si>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</si>
  <si>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</si>
  <si>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</si>
  <si>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</si>
  <si>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</si>
  <si>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</si>
  <si>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</si>
  <si>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</si>
  <si>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</si>
  <si>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</si>
  <si>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</si>
  <si>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</si>
  <si>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</si>
  <si>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</si>
  <si>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</si>
  <si>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</si>
  <si>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</si>
  <si>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</si>
  <si>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</si>
  <si>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</si>
  <si>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</si>
  <si>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</si>
  <si>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</si>
  <si>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</si>
  <si>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</si>
  <si>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</si>
  <si>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</si>
  <si>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</si>
  <si>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</si>
  <si>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</si>
  <si>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</si>
  <si>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</si>
  <si>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</si>
  <si>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</si>
  <si>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</si>
  <si>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</si>
  <si>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</si>
  <si>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</si>
  <si>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</si>
  <si>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</si>
  <si>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</si>
  <si>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</si>
  <si>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</si>
  <si>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</si>
  <si>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</si>
  <si>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</si>
  <si>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</si>
  <si>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</si>
  <si>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</si>
  <si>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</si>
  <si>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</si>
  <si>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</si>
  <si>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</si>
  <si>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</si>
  <si>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</si>
  <si>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</si>
  <si>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</si>
  <si>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</si>
  <si>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</si>
  <si>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</si>
  <si>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</si>
  <si>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</si>
  <si>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</si>
  <si>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</si>
  <si>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</si>
  <si>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</si>
  <si>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</si>
  <si>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</si>
  <si>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</si>
  <si>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</si>
  <si>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</si>
  <si>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</si>
  <si>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</si>
  <si>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</si>
  <si>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</si>
  <si>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</si>
  <si>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</si>
  <si>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</si>
  <si>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</si>
  <si>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</si>
  <si>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</si>
  <si>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</si>
  <si>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</si>
  <si>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</si>
  <si>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</si>
  <si>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</si>
  <si>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</si>
  <si>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</si>
  <si>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</si>
  <si>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</si>
  <si>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</si>
  <si>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</si>
  <si>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</si>
  <si>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</si>
  <si>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</si>
  <si>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</si>
  <si>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</si>
  <si>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</si>
  <si>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</si>
  <si>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</si>
  <si>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</si>
  <si>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</si>
  <si>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</si>
  <si>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</si>
  <si>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</si>
  <si>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</si>
  <si>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</si>
  <si>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</si>
  <si>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</si>
  <si>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</si>
  <si>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</si>
  <si>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</si>
  <si>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</si>
  <si>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</si>
  <si>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</si>
  <si>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</si>
  <si>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</si>
  <si>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</si>
  <si>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</si>
  <si>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</si>
  <si>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</si>
  <si>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</si>
  <si>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</si>
  <si>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</si>
  <si>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</si>
  <si>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</si>
  <si>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</si>
  <si>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</si>
  <si>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</si>
  <si>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</si>
  <si>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</si>
  <si>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</si>
  <si>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</si>
  <si>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</si>
  <si>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</si>
  <si>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</si>
  <si>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</si>
  <si>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</si>
  <si>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</si>
  <si>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</si>
  <si>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</si>
  <si>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</si>
  <si>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</si>
  <si>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</si>
  <si>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</si>
  <si>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</si>
  <si>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</si>
  <si>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</si>
  <si>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</si>
  <si>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</si>
  <si>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</si>
  <si>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</si>
  <si>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</si>
  <si>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</si>
  <si>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</si>
  <si>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</si>
  <si>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</si>
  <si>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</si>
  <si>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</si>
  <si>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</si>
  <si>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</si>
  <si>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</si>
  <si>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</si>
  <si>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</si>
  <si>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</si>
  <si>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</si>
  <si>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</si>
  <si>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</si>
  <si>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</si>
  <si>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</si>
  <si>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</si>
  <si>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</si>
  <si>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</si>
  <si>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</si>
  <si>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</si>
  <si>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</si>
  <si>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</si>
  <si>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</si>
  <si>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</si>
  <si>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</si>
  <si>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</si>
  <si>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</si>
  <si>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</si>
  <si>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</si>
  <si>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</si>
  <si>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</si>
  <si>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</si>
  <si>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</si>
  <si>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</si>
  <si>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</si>
  <si>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</si>
  <si>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</si>
  <si>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</si>
  <si>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</si>
  <si>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</si>
  <si>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</si>
  <si>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</si>
  <si>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</si>
  <si>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</si>
  <si>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</si>
  <si>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</si>
  <si>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</si>
  <si>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</si>
  <si>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</si>
  <si>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</si>
  <si>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</si>
  <si>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</si>
  <si>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</si>
  <si>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</si>
  <si>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</si>
  <si>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</si>
  <si>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</si>
  <si>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</si>
  <si>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</si>
  <si>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</si>
  <si>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</si>
  <si>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</si>
  <si>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</si>
  <si>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</si>
  <si>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</si>
  <si>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</si>
  <si>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</si>
  <si>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</si>
  <si>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</si>
  <si>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</si>
  <si>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</si>
  <si>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</si>
  <si>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</si>
  <si>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</si>
  <si>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</si>
  <si>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</si>
  <si>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</si>
  <si>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</si>
  <si>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</si>
  <si>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</si>
  <si>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</si>
  <si>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</si>
  <si>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</si>
  <si>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</si>
  <si>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</si>
  <si>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</si>
  <si>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</si>
  <si>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</si>
  <si>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</si>
  <si>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</si>
  <si>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</si>
  <si>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</si>
  <si>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</si>
  <si>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</si>
  <si>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</si>
  <si>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</si>
  <si>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</si>
  <si>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</si>
  <si>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</si>
  <si>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</si>
  <si>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</si>
  <si>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</si>
  <si>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</si>
  <si>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</si>
  <si>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</si>
  <si>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</si>
  <si>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</si>
  <si>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</si>
  <si>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</si>
  <si>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</si>
  <si>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</si>
  <si>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</si>
  <si>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</si>
  <si>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</si>
  <si>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</si>
  <si>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</si>
  <si>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</si>
  <si>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</si>
  <si>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</si>
  <si>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</si>
  <si>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</si>
  <si>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</si>
  <si>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</si>
  <si>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</si>
  <si>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</si>
  <si>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</si>
  <si>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</si>
  <si>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</si>
  <si>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</si>
  <si>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</si>
  <si>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</si>
  <si>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</si>
  <si>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</si>
  <si>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</si>
  <si>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</si>
  <si>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</si>
  <si>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</si>
  <si>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</si>
  <si>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</si>
  <si>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</si>
  <si>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</si>
  <si>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</si>
  <si>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</si>
  <si>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</si>
  <si>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</si>
  <si>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</si>
  <si>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</si>
  <si>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</si>
  <si>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</si>
  <si>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</si>
  <si>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</si>
  <si>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</si>
  <si>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</si>
  <si>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</si>
  <si>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</si>
  <si>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</si>
  <si>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</si>
  <si>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</si>
  <si>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</si>
  <si>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</si>
  <si>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</si>
  <si>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</si>
  <si>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</si>
  <si>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</si>
  <si>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</si>
  <si>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</si>
  <si>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</si>
  <si>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</si>
  <si>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</si>
  <si>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</si>
  <si>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</si>
  <si>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</si>
  <si>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</si>
  <si>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</si>
  <si>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</si>
  <si>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</si>
  <si>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</si>
  <si>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</si>
  <si>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</si>
  <si>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</si>
  <si>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</si>
  <si>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</si>
  <si>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</si>
  <si>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</si>
  <si>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</si>
  <si>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</si>
  <si>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</si>
  <si>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</si>
  <si>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</si>
  <si>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</si>
  <si>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</si>
  <si>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</si>
  <si>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</si>
  <si>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</si>
  <si>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</si>
  <si>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</si>
  <si>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</si>
  <si>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</si>
  <si>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</si>
  <si>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</si>
  <si>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</si>
  <si>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</si>
  <si>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</si>
  <si>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</si>
  <si>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</si>
  <si>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</si>
  <si>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</si>
  <si>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</si>
  <si>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</si>
  <si>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</si>
  <si>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</si>
  <si>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</si>
  <si>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</si>
  <si>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</si>
  <si>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</si>
  <si>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</si>
  <si>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</si>
  <si>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</si>
  <si>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</si>
  <si>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</si>
  <si>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</si>
  <si>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</si>
  <si>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</si>
  <si>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</si>
  <si>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</si>
  <si>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</si>
  <si>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</si>
  <si>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</si>
  <si>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</si>
  <si>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</si>
  <si>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</si>
  <si>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</si>
  <si>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</si>
  <si>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</si>
  <si>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</si>
  <si>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</si>
  <si>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</si>
  <si>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</si>
  <si>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</si>
  <si>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</si>
  <si>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</si>
  <si>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</si>
  <si>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</si>
  <si>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</si>
  <si>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</si>
  <si>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</si>
  <si>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</si>
  <si>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</si>
  <si>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</si>
  <si>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</si>
  <si>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</si>
  <si>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</si>
  <si>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</si>
  <si>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</si>
  <si>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</si>
  <si>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</si>
  <si>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</si>
  <si>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</si>
  <si>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</si>
  <si>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</si>
  <si>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</si>
  <si>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</si>
  <si>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</si>
  <si>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</si>
  <si>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</si>
  <si>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</si>
  <si>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</si>
  <si>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</si>
  <si>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</si>
  <si>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</si>
  <si>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</si>
  <si>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</si>
  <si>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</si>
  <si>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</si>
  <si>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</si>
  <si>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</si>
  <si>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</si>
  <si>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</si>
  <si>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</si>
  <si>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</si>
  <si>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</si>
  <si>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</si>
  <si>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</si>
  <si>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</si>
  <si>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</si>
  <si>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</si>
  <si>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</si>
  <si>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</si>
  <si>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</si>
  <si>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</si>
  <si>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</si>
  <si>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</si>
  <si>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</si>
  <si>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</si>
  <si>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</si>
  <si>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</si>
  <si>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</si>
  <si>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</si>
  <si>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</si>
  <si>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</si>
  <si>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</si>
  <si>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</si>
  <si>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</si>
  <si>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</si>
  <si>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</si>
  <si>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</si>
  <si>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</si>
  <si>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</si>
  <si>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</si>
  <si>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</si>
  <si>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</si>
  <si>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</si>
  <si>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</si>
  <si>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</si>
  <si>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</si>
  <si>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</si>
  <si>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</si>
  <si>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</si>
  <si>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</si>
  <si>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</si>
  <si>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</si>
  <si>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</si>
  <si>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</si>
  <si>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</si>
  <si>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</si>
  <si>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</si>
  <si>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</si>
  <si>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</si>
  <si>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</si>
  <si>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</si>
  <si>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</si>
  <si>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</si>
  <si>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</si>
  <si>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</si>
  <si>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</si>
  <si>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</si>
  <si>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</si>
  <si>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</si>
  <si>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</si>
  <si>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</si>
  <si>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</si>
  <si>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</si>
  <si>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</si>
  <si>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</si>
  <si>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</si>
  <si>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</si>
  <si>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</si>
  <si>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</si>
  <si>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</si>
  <si>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</si>
  <si>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</si>
  <si>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</si>
  <si>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</si>
  <si>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</si>
  <si>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</si>
  <si>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</si>
  <si>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</si>
  <si>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</si>
  <si>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</si>
  <si>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</si>
  <si>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</si>
  <si>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</si>
  <si>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</si>
  <si>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</si>
  <si>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</si>
  <si>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</si>
  <si>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</si>
  <si>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</si>
  <si>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</si>
  <si>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</si>
  <si>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</si>
  <si>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</si>
  <si>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</si>
  <si>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</si>
  <si>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</si>
  <si>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</si>
  <si>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</si>
  <si>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</si>
  <si>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</si>
  <si>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</si>
  <si>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</si>
  <si>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</si>
  <si>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</si>
  <si>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</si>
  <si>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</si>
  <si>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</si>
  <si>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</si>
  <si>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</si>
  <si>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</si>
  <si>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</si>
  <si>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</si>
  <si>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</si>
  <si>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</si>
  <si>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</si>
  <si>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</si>
  <si>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</si>
  <si>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</si>
  <si>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</si>
  <si>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</si>
  <si>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</si>
  <si>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</si>
  <si>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</si>
  <si>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</si>
  <si>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</si>
  <si>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</si>
  <si>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</si>
  <si>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</si>
  <si>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</si>
  <si>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</si>
  <si>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</si>
  <si>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</si>
  <si>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</si>
  <si>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</si>
  <si>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</si>
  <si>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</si>
  <si>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</si>
  <si>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</si>
  <si>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</si>
  <si>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</si>
  <si>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</si>
  <si>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</si>
  <si>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</si>
  <si>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</si>
  <si>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</si>
  <si>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</si>
  <si>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</si>
  <si>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</si>
  <si>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</si>
  <si>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</si>
  <si>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</si>
  <si>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</si>
  <si>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</si>
  <si>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</si>
  <si>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</si>
  <si>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</si>
  <si>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</si>
  <si>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</si>
  <si>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</si>
  <si>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</si>
  <si>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</si>
  <si>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</si>
  <si>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</si>
  <si>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</si>
  <si>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</si>
  <si>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</si>
  <si>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</si>
  <si>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</si>
  <si>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</si>
  <si>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</si>
  <si>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</si>
  <si>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</si>
  <si>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</si>
  <si>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</si>
  <si>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</si>
  <si>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</si>
  <si>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</si>
  <si>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</si>
  <si>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</si>
  <si>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</si>
  <si>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</si>
  <si>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</si>
  <si>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</si>
  <si>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</si>
  <si>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</si>
  <si>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</si>
  <si>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</si>
  <si>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</si>
  <si>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</si>
  <si>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</si>
  <si>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</si>
  <si>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</si>
  <si>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</si>
  <si>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</si>
  <si>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</si>
  <si>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</si>
  <si>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</si>
  <si>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</si>
  <si>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</si>
  <si>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</si>
  <si>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</si>
  <si>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</si>
  <si>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</si>
  <si>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</si>
  <si>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</si>
  <si>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</si>
  <si>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</si>
  <si>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</si>
  <si>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</si>
  <si>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</si>
  <si>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</si>
  <si>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</si>
  <si>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</si>
  <si>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</si>
  <si>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</si>
  <si>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</si>
  <si>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</si>
  <si>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</si>
  <si>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</si>
  <si>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</si>
  <si>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</si>
  <si>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</si>
  <si>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</si>
  <si>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</si>
  <si>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</si>
  <si>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</si>
  <si>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</si>
  <si>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</si>
  <si>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</si>
  <si>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</si>
  <si>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</si>
  <si>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</si>
  <si>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</si>
  <si>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</si>
  <si>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</si>
  <si>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</si>
  <si>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</si>
  <si>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</si>
  <si>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</si>
  <si>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</si>
  <si>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</si>
  <si>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</si>
  <si>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</si>
  <si>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</si>
  <si>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</si>
  <si>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</si>
  <si>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</si>
  <si>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</si>
  <si>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</si>
  <si>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</si>
  <si>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</si>
  <si>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</si>
  <si>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</si>
  <si>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</si>
  <si>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</si>
  <si>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</si>
  <si>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</si>
  <si>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</si>
  <si>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</si>
  <si>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</si>
  <si>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</si>
  <si>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</si>
  <si>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</si>
  <si>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</si>
  <si>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</si>
  <si>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</si>
  <si>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</si>
  <si>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</si>
  <si>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</si>
  <si>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</si>
  <si>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</si>
  <si>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</si>
  <si>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</si>
  <si>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</si>
  <si>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</si>
  <si>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</si>
  <si>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</si>
  <si>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</si>
  <si>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</si>
  <si>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</si>
  <si>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</si>
  <si>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</si>
  <si>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</si>
  <si>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</si>
  <si>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</si>
  <si>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</si>
  <si>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</si>
  <si>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</si>
  <si>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</si>
  <si>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</si>
  <si>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</si>
  <si>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</si>
  <si>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</si>
  <si>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</si>
  <si>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</si>
  <si>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</si>
  <si>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</si>
  <si>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</si>
  <si>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</si>
  <si>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</si>
  <si>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</si>
  <si>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</si>
  <si>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</si>
  <si>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</si>
  <si>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</si>
  <si>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</si>
  <si>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</si>
  <si>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</si>
  <si>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</si>
  <si>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</si>
  <si>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</si>
  <si>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</si>
  <si>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</si>
  <si>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</si>
  <si>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</si>
  <si>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</si>
  <si>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</si>
  <si>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</si>
  <si>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</si>
  <si>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</si>
  <si>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</si>
  <si>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</si>
  <si>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</si>
  <si>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</si>
  <si>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</si>
  <si>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</si>
  <si>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</si>
  <si>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</si>
  <si>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</si>
  <si>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</si>
  <si>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</si>
  <si>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</si>
  <si>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</si>
  <si>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</si>
  <si>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</si>
  <si>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</si>
  <si>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</si>
  <si>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</si>
  <si>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</si>
  <si>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</si>
  <si>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</si>
  <si>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</si>
  <si>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</si>
  <si>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</si>
  <si>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</si>
  <si>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</si>
  <si>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</si>
  <si>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</si>
  <si>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</si>
  <si>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</si>
  <si>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</si>
  <si>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</si>
  <si>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</si>
  <si>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</si>
  <si>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</si>
  <si>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</si>
  <si>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</si>
  <si>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</si>
  <si>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</si>
  <si>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</si>
  <si>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</si>
  <si>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</si>
  <si>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</si>
  <si>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</si>
  <si>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</si>
  <si>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</si>
  <si>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</si>
  <si>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</si>
  <si>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</si>
  <si>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</si>
  <si>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</si>
  <si>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</si>
  <si>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</si>
  <si>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</si>
  <si>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</si>
  <si>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</si>
  <si>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</si>
  <si>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</si>
  <si>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</si>
  <si>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</si>
  <si>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</si>
  <si>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</si>
  <si>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</si>
  <si>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</si>
  <si>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</si>
  <si>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</si>
  <si>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</si>
  <si>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</si>
  <si>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</si>
  <si>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</si>
  <si>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</si>
  <si>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</si>
  <si>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</si>
  <si>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</si>
  <si>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</si>
  <si>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</si>
  <si>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</si>
  <si>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</si>
  <si>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</si>
  <si>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</si>
  <si>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</si>
  <si>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</si>
  <si>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</si>
  <si>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</si>
  <si>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</si>
  <si>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</si>
  <si>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</si>
  <si>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</si>
  <si>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</si>
  <si>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</si>
  <si>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</si>
  <si>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</si>
  <si>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</si>
  <si>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</si>
  <si>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</si>
  <si>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</si>
  <si>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</si>
  <si>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</si>
  <si>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</si>
  <si>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</si>
  <si>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</si>
  <si>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</si>
  <si>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</si>
  <si>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</si>
  <si>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</si>
  <si>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</si>
  <si>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</si>
  <si>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</si>
  <si>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</si>
  <si>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</si>
  <si>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</si>
  <si>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</si>
  <si>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</si>
  <si>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</si>
  <si>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</si>
  <si>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</si>
  <si>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</si>
  <si>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</si>
  <si>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</si>
  <si>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</si>
  <si>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</si>
  <si>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</si>
  <si>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</si>
  <si>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</si>
  <si>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</si>
  <si>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</si>
  <si>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</si>
  <si>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</si>
  <si>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</si>
  <si>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</si>
  <si>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</si>
  <si>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</si>
  <si>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</si>
  <si>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</si>
  <si>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</si>
  <si>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</si>
  <si>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</si>
  <si>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</si>
  <si>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</si>
  <si>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</si>
  <si>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</si>
  <si>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</si>
  <si>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</si>
  <si>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</si>
  <si>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</si>
  <si>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</si>
  <si>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</si>
  <si>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</si>
  <si>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</si>
  <si>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</si>
  <si>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</si>
  <si>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</si>
  <si>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</si>
  <si>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</si>
  <si>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</si>
  <si>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</si>
  <si>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</si>
  <si>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</si>
  <si>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</si>
  <si>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</si>
  <si>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</si>
  <si>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</si>
  <si>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</si>
  <si>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</si>
  <si>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</si>
  <si>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</si>
  <si>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</si>
  <si>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</si>
  <si>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</si>
  <si>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</si>
  <si>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</si>
  <si>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</si>
  <si>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</si>
  <si>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</si>
  <si>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</si>
  <si>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</si>
  <si>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</si>
  <si>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</si>
  <si>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</si>
  <si>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</si>
  <si>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</si>
  <si>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</si>
  <si>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</si>
  <si>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</si>
  <si>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</si>
  <si>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</si>
  <si>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</si>
  <si>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</si>
  <si>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</si>
  <si>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</si>
  <si>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</si>
  <si>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</si>
  <si>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</si>
  <si>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</si>
  <si>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</si>
  <si>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</si>
  <si>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</si>
  <si>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</si>
  <si>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</si>
  <si>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</si>
  <si>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</si>
  <si>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</si>
  <si>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</si>
  <si>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</si>
  <si>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</si>
  <si>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</si>
  <si>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</si>
  <si>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</si>
  <si>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</si>
  <si>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</si>
  <si>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</si>
  <si>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</si>
  <si>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</si>
  <si>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</si>
  <si>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</si>
  <si>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</si>
  <si>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</si>
  <si>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</si>
  <si>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</si>
  <si>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</si>
  <si>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</si>
  <si>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</si>
  <si>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</si>
  <si>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</si>
  <si>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</si>
  <si>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</si>
  <si>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</si>
  <si>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</si>
  <si>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</si>
  <si>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</si>
  <si>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</si>
  <si>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</si>
  <si>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</si>
  <si>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</si>
  <si>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</si>
  <si>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</si>
  <si>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</si>
  <si>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</si>
  <si>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</si>
  <si>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</si>
  <si>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</si>
  <si>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</si>
  <si>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</si>
  <si>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</si>
  <si>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</si>
  <si>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</si>
  <si>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</si>
  <si>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</si>
  <si>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</si>
  <si>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</si>
  <si>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</si>
  <si>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</si>
  <si>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</si>
  <si>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</si>
  <si>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</si>
  <si>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</si>
  <si>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</si>
  <si>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</si>
  <si>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</si>
  <si>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</si>
  <si>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</si>
  <si>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</si>
  <si>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</si>
  <si>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</si>
  <si>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</si>
  <si>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</si>
  <si>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</si>
  <si>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</si>
  <si>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</si>
  <si>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</si>
  <si>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</si>
  <si>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</si>
  <si>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</si>
  <si>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</si>
  <si>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</si>
  <si>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</si>
  <si>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</si>
  <si>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</si>
  <si>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</si>
  <si>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</si>
  <si>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</si>
  <si>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</si>
  <si>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</si>
  <si>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</si>
  <si>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</si>
  <si>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</si>
  <si>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</si>
  <si>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</si>
  <si>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</si>
  <si>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</si>
  <si>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</si>
  <si>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</si>
  <si>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</si>
  <si>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</si>
  <si>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</si>
  <si>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</si>
  <si>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</si>
  <si>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</si>
  <si>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</si>
  <si>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</si>
  <si>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</si>
  <si>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</si>
  <si>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</si>
  <si>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</si>
  <si>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</si>
  <si>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</si>
  <si>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</si>
  <si>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</si>
  <si>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</si>
  <si>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</si>
  <si>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</si>
  <si>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</si>
  <si>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</si>
  <si>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</si>
  <si>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</si>
  <si>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</si>
  <si>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</si>
  <si>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</si>
  <si>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</si>
  <si>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</si>
  <si>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</si>
  <si>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</si>
  <si>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</si>
  <si>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</si>
  <si>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</si>
  <si>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</si>
  <si>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</si>
  <si>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</si>
  <si>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</si>
  <si>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</si>
  <si>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</si>
  <si>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</si>
  <si>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</si>
  <si>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</si>
  <si>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</si>
  <si>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</si>
  <si>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</si>
  <si>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</si>
  <si>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</si>
  <si>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</si>
  <si>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</si>
  <si>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</si>
  <si>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</si>
  <si>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</si>
  <si>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</si>
  <si>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</si>
  <si>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</si>
  <si>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</si>
  <si>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</si>
  <si>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</si>
  <si>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</si>
  <si>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</si>
  <si>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</si>
  <si>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</si>
  <si>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</si>
  <si>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</si>
  <si>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</si>
  <si>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</si>
  <si>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</si>
  <si>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</si>
  <si>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</si>
  <si>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</si>
  <si>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</si>
  <si>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</si>
  <si>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</si>
  <si>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</si>
  <si>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</si>
  <si>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</si>
  <si>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</si>
  <si>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</si>
  <si>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</si>
  <si>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</si>
  <si>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</si>
  <si>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</si>
  <si>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</si>
  <si>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</si>
  <si>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</si>
  <si>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</si>
  <si>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</si>
  <si>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</si>
  <si>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</si>
  <si>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</si>
  <si>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</si>
  <si>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</si>
  <si>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</si>
  <si>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</si>
  <si>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</si>
  <si>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</si>
  <si>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</si>
  <si>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</si>
  <si>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</si>
  <si>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</si>
  <si>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</si>
  <si>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</si>
  <si>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</si>
  <si>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</si>
  <si>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</si>
  <si>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</si>
  <si>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</si>
  <si>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</si>
  <si>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</si>
  <si>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</si>
  <si>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</si>
  <si>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</si>
  <si>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</si>
  <si>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</si>
  <si>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</si>
  <si>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</si>
  <si>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</si>
  <si>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</si>
  <si>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</si>
  <si>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</si>
  <si>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</si>
  <si>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</si>
  <si>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</si>
  <si>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</si>
  <si>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</si>
  <si>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</si>
  <si>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</si>
  <si>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</si>
  <si>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</si>
  <si>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</si>
  <si>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</si>
  <si>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</si>
  <si>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</si>
  <si>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</si>
  <si>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</si>
  <si>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</si>
  <si>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</si>
  <si>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</si>
  <si>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</si>
  <si>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</si>
  <si>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</si>
  <si>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</si>
  <si>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</si>
  <si>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</si>
  <si>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</si>
  <si>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</si>
  <si>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</si>
  <si>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</si>
  <si>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</si>
  <si>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</si>
  <si>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</si>
  <si>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</si>
  <si>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</si>
  <si>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</si>
  <si>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</si>
  <si>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</si>
  <si>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</si>
  <si>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</si>
  <si>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</si>
  <si>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</si>
  <si>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</si>
  <si>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</si>
  <si>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</si>
  <si>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</si>
  <si>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</si>
  <si>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</si>
  <si>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</si>
  <si>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</si>
  <si>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</si>
  <si>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</si>
  <si>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</si>
  <si>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</si>
  <si>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</si>
  <si>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</si>
  <si>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</si>
  <si>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</si>
  <si>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</si>
  <si>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</si>
  <si>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</si>
  <si>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</si>
  <si>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</si>
  <si>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</si>
  <si>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</si>
  <si>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</si>
  <si>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</si>
  <si>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</si>
  <si>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</si>
  <si>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</si>
  <si>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</si>
  <si>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</si>
  <si>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</si>
  <si>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</si>
  <si>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</si>
  <si>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</si>
  <si>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</si>
  <si>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</si>
  <si>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</si>
  <si>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</si>
  <si>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</si>
  <si>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</si>
  <si>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</si>
  <si>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</si>
  <si>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</si>
  <si>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</si>
  <si>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</si>
  <si>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</si>
  <si>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</si>
  <si>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</si>
  <si>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</si>
  <si>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</si>
  <si>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</si>
  <si>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</si>
  <si>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</si>
  <si>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</si>
  <si>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</si>
  <si>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</si>
  <si>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</si>
  <si>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</si>
  <si>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</si>
  <si>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</si>
  <si>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</si>
  <si>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</si>
  <si>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</si>
  <si>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</si>
  <si>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</si>
  <si>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</si>
  <si>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</si>
  <si>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</si>
  <si>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</si>
  <si>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</si>
  <si>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</si>
  <si>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</si>
  <si>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</si>
  <si>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</si>
  <si>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</si>
  <si>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</si>
  <si>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</si>
  <si>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</si>
  <si>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</si>
  <si>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</si>
  <si>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</si>
  <si>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</si>
  <si>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</si>
  <si>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</si>
  <si>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</si>
  <si>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</si>
  <si>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</si>
  <si>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</si>
  <si>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</si>
  <si>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</si>
  <si>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</si>
  <si>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</si>
  <si>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</si>
  <si>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</si>
  <si>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</si>
  <si>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</si>
  <si>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</si>
  <si>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</si>
  <si>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</si>
  <si>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</si>
  <si>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</si>
  <si>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</si>
  <si>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</si>
  <si>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</si>
  <si>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</si>
  <si>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</si>
  <si>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</si>
  <si>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</si>
  <si>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</si>
  <si>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</si>
  <si>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</si>
  <si>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</si>
  <si>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</si>
  <si>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</si>
  <si>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</si>
  <si>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</si>
  <si>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</si>
  <si>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</si>
  <si>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</si>
  <si>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</si>
  <si>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</si>
  <si>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</si>
  <si>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</si>
  <si>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</si>
  <si>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</si>
  <si>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</si>
  <si>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</si>
  <si>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</si>
  <si>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</si>
  <si>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</si>
  <si>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</si>
  <si>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</si>
  <si>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</si>
  <si>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</si>
  <si>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</si>
  <si>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</si>
  <si>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</si>
  <si>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</si>
  <si>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</si>
  <si>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</si>
  <si>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</si>
  <si>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</si>
  <si>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</si>
  <si>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</si>
  <si>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</si>
  <si>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</si>
  <si>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</si>
  <si>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</si>
  <si>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</si>
  <si>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</si>
  <si>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</si>
  <si>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</si>
  <si>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</si>
  <si>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</si>
  <si>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</si>
  <si>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</si>
  <si>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</si>
  <si>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</si>
  <si>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</si>
  <si>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</si>
  <si>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</si>
  <si>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</si>
  <si>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</si>
  <si>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</si>
  <si>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</si>
  <si>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</si>
  <si>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</si>
  <si>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</si>
  <si>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</si>
  <si>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</si>
  <si>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</si>
  <si>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</si>
  <si>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</si>
  <si>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</si>
  <si>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</si>
  <si>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</si>
  <si>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</si>
  <si>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</si>
  <si>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</si>
  <si>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</si>
  <si>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</si>
  <si>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</si>
  <si>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</si>
  <si>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</si>
  <si>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</si>
  <si>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</si>
  <si>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</si>
  <si>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</si>
  <si>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</si>
  <si>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</si>
  <si>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</si>
  <si>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</si>
  <si>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</si>
  <si>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</si>
  <si>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</si>
  <si>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</si>
  <si>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</si>
  <si>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</si>
  <si>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</si>
  <si>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</si>
  <si>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</si>
  <si>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</si>
  <si>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</si>
  <si>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</si>
  <si>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</si>
  <si>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</si>
  <si>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</si>
  <si>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</si>
  <si>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</si>
  <si>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</si>
  <si>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</si>
  <si>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</si>
  <si>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</si>
  <si>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</si>
  <si>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</si>
  <si>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</si>
  <si>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</si>
  <si>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</si>
  <si>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</si>
  <si>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</si>
  <si>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</si>
  <si>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</si>
  <si>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</si>
  <si>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</si>
  <si>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</si>
  <si>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</si>
  <si>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</si>
  <si>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</si>
  <si>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</si>
  <si>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</si>
  <si>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</si>
  <si>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</si>
  <si>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</si>
  <si>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</si>
  <si>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</si>
  <si>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</si>
  <si>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</si>
  <si>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</si>
  <si>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</si>
  <si>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</si>
  <si>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</si>
  <si>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</si>
  <si>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</si>
  <si>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</si>
  <si>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</si>
  <si>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</si>
  <si>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</si>
  <si>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</si>
  <si>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</si>
  <si>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</si>
  <si>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</si>
  <si>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</si>
  <si>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</si>
  <si>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</si>
  <si>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</si>
  <si>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</si>
  <si>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</si>
  <si>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</si>
  <si>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</si>
  <si>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</si>
  <si>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</si>
  <si>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</si>
  <si>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</si>
  <si>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</si>
  <si>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</si>
  <si>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</si>
  <si>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</si>
  <si>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</si>
  <si>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</si>
  <si>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</si>
  <si>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</si>
  <si>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</si>
  <si>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</si>
  <si>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</si>
  <si>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</si>
  <si>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</si>
  <si>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</si>
  <si>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</si>
  <si>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</si>
  <si>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</si>
  <si>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</si>
  <si>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</si>
  <si>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</si>
  <si>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</si>
  <si>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</si>
  <si>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</si>
  <si>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</si>
  <si>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</si>
  <si>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</si>
  <si>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</si>
  <si>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</si>
  <si>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</si>
  <si>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</si>
  <si>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</si>
  <si>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</si>
  <si>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</si>
  <si>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</si>
  <si>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</si>
  <si>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</si>
  <si>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</si>
  <si>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</si>
  <si>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</si>
  <si>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</si>
  <si>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</si>
  <si>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</si>
  <si>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</si>
  <si>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</si>
  <si>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</si>
  <si>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</si>
  <si>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</si>
  <si>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</si>
  <si>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</si>
  <si>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</si>
  <si>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</si>
  <si>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</si>
  <si>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</si>
  <si>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</si>
  <si>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</si>
  <si>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</si>
  <si>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</si>
  <si>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</si>
  <si>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</si>
  <si>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</si>
  <si>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</si>
  <si>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</si>
  <si>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</si>
  <si>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</si>
  <si>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</si>
  <si>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</si>
  <si>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</si>
  <si>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</si>
  <si>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</si>
  <si>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</si>
  <si>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</si>
  <si>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</si>
  <si>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</si>
  <si>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</si>
  <si>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</si>
  <si>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</si>
  <si>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</si>
  <si>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</si>
  <si>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</si>
  <si>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</si>
  <si>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</si>
  <si>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</si>
  <si>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</si>
  <si>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</si>
  <si>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</si>
  <si>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</si>
  <si>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</si>
  <si>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</si>
  <si>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</si>
  <si>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</si>
  <si>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</si>
  <si>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</si>
  <si>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</si>
  <si>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</si>
  <si>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</si>
  <si>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</si>
  <si>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</si>
  <si>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</si>
  <si>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</si>
  <si>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</si>
  <si>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</si>
  <si>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</si>
  <si>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</si>
  <si>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</si>
  <si>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</si>
  <si>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</si>
  <si>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</si>
  <si>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</si>
  <si>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</si>
  <si>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</si>
  <si>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</si>
  <si>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</si>
  <si>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</si>
  <si>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</si>
  <si>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</si>
  <si>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</si>
  <si>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</si>
  <si>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</si>
  <si>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</si>
  <si>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</si>
  <si>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</si>
  <si>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</si>
  <si>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</si>
  <si>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</si>
  <si>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</si>
  <si>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</si>
  <si>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</si>
  <si>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</si>
  <si>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</si>
  <si>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</si>
  <si>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</si>
  <si>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</si>
  <si>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</si>
  <si>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</si>
  <si>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</si>
  <si>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</si>
  <si>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</si>
  <si>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</si>
  <si>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</si>
  <si>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</si>
  <si>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</si>
  <si>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</si>
  <si>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</si>
  <si>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</si>
  <si>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</si>
  <si>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</si>
  <si>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</si>
  <si>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</si>
  <si>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</si>
  <si>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</si>
  <si>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</si>
  <si>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</si>
  <si>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</si>
  <si>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</si>
  <si>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</si>
  <si>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</si>
  <si>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</si>
  <si>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</si>
  <si>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</si>
  <si>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</si>
  <si>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</si>
  <si>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</si>
  <si>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</si>
  <si>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</si>
  <si>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</si>
  <si>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</si>
  <si>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</si>
  <si>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</si>
  <si>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</si>
  <si>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</si>
  <si>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</si>
  <si>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</si>
  <si>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</si>
  <si>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</si>
  <si>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</si>
  <si>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</si>
  <si>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</si>
  <si>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</si>
  <si>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</si>
  <si>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</si>
  <si>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</si>
  <si>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</si>
  <si>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</si>
  <si>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</si>
  <si>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</si>
  <si>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</si>
  <si>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</si>
  <si>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</si>
  <si>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</si>
  <si>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</si>
  <si>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</si>
  <si>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</si>
  <si>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</si>
  <si>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</si>
  <si>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</si>
  <si>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</si>
  <si>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</si>
  <si>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</si>
  <si>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</si>
  <si>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</si>
  <si>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</si>
  <si>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</si>
  <si>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</si>
  <si>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</si>
  <si>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</si>
  <si>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</si>
  <si>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</si>
  <si>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</si>
  <si>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</si>
  <si>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</si>
  <si>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</si>
  <si>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</si>
  <si>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</si>
  <si>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</si>
  <si>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</si>
  <si>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</si>
  <si>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</si>
  <si>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</si>
  <si>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</si>
  <si>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</si>
  <si>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</si>
  <si>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</si>
  <si>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</si>
  <si>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</si>
  <si>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</si>
  <si>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</si>
  <si>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</si>
  <si>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</si>
  <si>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</si>
  <si>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</si>
  <si>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</si>
  <si>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</si>
  <si>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</si>
  <si>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</si>
  <si>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</si>
  <si>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</si>
  <si>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</si>
  <si>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</si>
  <si>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</si>
  <si>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</si>
  <si>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</si>
  <si>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</si>
  <si>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</si>
  <si>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</si>
  <si>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</si>
  <si>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</si>
  <si>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</si>
  <si>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</si>
  <si>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</si>
  <si>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</si>
  <si>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</si>
  <si>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</si>
  <si>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</si>
  <si>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</si>
  <si>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</si>
  <si>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</si>
  <si>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</si>
  <si>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</si>
  <si>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</si>
  <si>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</si>
  <si>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</si>
  <si>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</si>
  <si>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</si>
  <si>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</si>
  <si>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</si>
  <si>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</si>
  <si>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</si>
  <si>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</si>
  <si>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</si>
  <si>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</si>
  <si>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</si>
  <si>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</si>
  <si>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</si>
  <si>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</si>
  <si>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</si>
  <si>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</si>
  <si>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</si>
  <si>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</si>
  <si>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</si>
  <si>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</si>
  <si>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</si>
  <si>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</si>
  <si>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</si>
  <si>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</si>
  <si>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</si>
  <si>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</si>
  <si>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</si>
  <si>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</si>
  <si>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</si>
  <si>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</si>
  <si>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</si>
  <si>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</si>
  <si>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</si>
  <si>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</si>
  <si>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</si>
  <si>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</si>
  <si>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</si>
  <si>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</si>
  <si>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</si>
  <si>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</si>
  <si>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</si>
  <si>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</si>
  <si>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</si>
  <si>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</si>
  <si>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</si>
  <si>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</si>
  <si>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</si>
  <si>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</si>
  <si>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</si>
  <si>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</si>
  <si>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</si>
  <si>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</si>
  <si>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</si>
  <si>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</si>
  <si>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</si>
  <si>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</si>
  <si>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</si>
  <si>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</si>
  <si>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</si>
  <si>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</si>
  <si>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</si>
  <si>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</si>
  <si>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</si>
  <si>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</si>
  <si>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</si>
  <si>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</si>
  <si>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</si>
  <si>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</si>
  <si>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</si>
  <si>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</si>
  <si>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</si>
  <si>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</si>
  <si>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</si>
  <si>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</si>
  <si>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</si>
  <si>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</si>
  <si>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</si>
  <si>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</si>
  <si>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</si>
  <si>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</si>
  <si>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</si>
  <si>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</si>
  <si>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</si>
  <si>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</si>
  <si>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</si>
  <si>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</si>
  <si>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</si>
  <si>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</si>
  <si>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</si>
  <si>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</si>
  <si>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</si>
  <si>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</si>
  <si>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</si>
  <si>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</si>
  <si>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</si>
  <si>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</si>
  <si>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</si>
  <si>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</si>
  <si>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</si>
  <si>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</si>
  <si>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</si>
  <si>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</si>
  <si>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</si>
  <si>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</si>
  <si>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</si>
  <si>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</si>
  <si>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</si>
  <si>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</si>
  <si>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</si>
  <si>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</si>
  <si>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</si>
  <si>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</si>
  <si>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</si>
  <si>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</si>
  <si>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</si>
  <si>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</si>
  <si>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</si>
  <si>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</si>
  <si>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</si>
  <si>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</si>
  <si>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</si>
  <si>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</si>
  <si>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</si>
  <si>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</si>
  <si>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</si>
  <si>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</si>
  <si>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</si>
  <si>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</si>
  <si>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</si>
  <si>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</si>
  <si>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</si>
  <si>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</si>
  <si>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</si>
  <si>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</si>
  <si>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</si>
  <si>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</si>
  <si>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</si>
  <si>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</si>
  <si>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</si>
  <si>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</si>
  <si>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</si>
  <si>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</si>
  <si>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</si>
  <si>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</si>
  <si>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</si>
  <si>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</si>
  <si>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</si>
  <si>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</si>
  <si>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</si>
  <si>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</si>
  <si>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</si>
  <si>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</si>
  <si>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</si>
  <si>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</si>
  <si>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</si>
  <si>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</si>
  <si>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</si>
  <si>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</si>
  <si>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</si>
  <si>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</si>
  <si>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</si>
  <si>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</si>
  <si>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</si>
  <si>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</si>
  <si>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</si>
  <si>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</si>
  <si>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</si>
  <si>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</si>
  <si>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</si>
  <si>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</si>
  <si>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</si>
  <si>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</si>
  <si>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</si>
  <si>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</si>
  <si>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</si>
  <si>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</si>
  <si>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</si>
  <si>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</si>
  <si>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</si>
  <si>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</si>
  <si>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</si>
  <si>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</si>
  <si>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</si>
  <si>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</si>
  <si>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</si>
  <si>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</si>
  <si>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</si>
  <si>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</si>
  <si>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</si>
  <si>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</si>
  <si>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</si>
  <si>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</si>
  <si>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</si>
  <si>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</si>
  <si>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</si>
  <si>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</si>
  <si>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</si>
  <si>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</si>
  <si>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</si>
  <si>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</si>
  <si>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</si>
  <si>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</si>
  <si>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</si>
  <si>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</si>
  <si>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</si>
  <si>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</si>
  <si>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</si>
  <si>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</si>
  <si>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</si>
  <si>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</si>
  <si>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</si>
  <si>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</si>
  <si>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</si>
  <si>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</si>
  <si>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</si>
  <si>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</si>
  <si>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</si>
  <si>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</si>
  <si>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</si>
  <si>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</si>
  <si>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</si>
  <si>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</si>
  <si>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</si>
  <si>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</si>
  <si>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</si>
  <si>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</si>
  <si>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</si>
  <si>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</si>
  <si>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</si>
  <si>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</si>
  <si>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</si>
  <si>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</si>
  <si>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</si>
  <si>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</si>
  <si>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</si>
  <si>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</si>
  <si>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</si>
  <si>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</si>
  <si>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</si>
  <si>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</si>
  <si>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</si>
  <si>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</si>
  <si>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</si>
  <si>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</si>
  <si>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</si>
  <si>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</si>
  <si>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</si>
  <si>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</si>
  <si>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</si>
  <si>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</si>
  <si>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</si>
  <si>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</si>
  <si>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</si>
  <si>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</si>
  <si>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</si>
  <si>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</si>
  <si>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</si>
  <si>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</si>
  <si>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</si>
  <si>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</si>
  <si>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</si>
  <si>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</si>
  <si>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</si>
  <si>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</si>
  <si>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</si>
  <si>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</si>
  <si>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</si>
  <si>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</si>
  <si>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</si>
  <si>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</si>
  <si>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</si>
  <si>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</si>
  <si>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</si>
  <si>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</si>
  <si>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</si>
  <si>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</si>
  <si>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</si>
  <si>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</si>
  <si>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</si>
  <si>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</si>
  <si>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</si>
  <si>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</si>
  <si>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</si>
  <si>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</si>
  <si>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</si>
  <si>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</si>
  <si>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</si>
  <si>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</si>
  <si>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</si>
  <si>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</si>
  <si>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</si>
  <si>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</si>
  <si>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</si>
  <si>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</si>
  <si>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</si>
  <si>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</si>
  <si>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</si>
  <si>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</si>
  <si>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</si>
  <si>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</si>
  <si>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</si>
  <si>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</si>
  <si>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</si>
  <si>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</si>
  <si>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</si>
  <si>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</si>
  <si>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</si>
  <si>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</si>
  <si>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</si>
  <si>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</si>
  <si>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</si>
  <si>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</si>
  <si>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</si>
  <si>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</si>
  <si>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</si>
  <si>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</si>
  <si>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</si>
  <si>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</si>
  <si>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</si>
  <si>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</si>
  <si>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</si>
  <si>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</si>
  <si>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</si>
  <si>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</si>
  <si>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</si>
  <si>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</si>
  <si>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</si>
  <si>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</si>
  <si>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</si>
  <si>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</si>
  <si>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</si>
  <si>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</si>
  <si>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</si>
  <si>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</si>
  <si>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</si>
  <si>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</si>
  <si>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</si>
  <si>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</si>
  <si>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</si>
  <si>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</si>
  <si>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</si>
  <si>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</si>
  <si>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</si>
  <si>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</si>
  <si>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</si>
  <si>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</si>
  <si>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</si>
  <si>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</si>
  <si>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</si>
  <si>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</si>
  <si>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</si>
  <si>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</si>
  <si>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</si>
  <si>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</si>
  <si>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</si>
  <si>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</si>
  <si>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</si>
  <si>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</si>
  <si>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</si>
  <si>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</si>
  <si>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</si>
  <si>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</si>
  <si>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</si>
  <si>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</si>
  <si>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</si>
  <si>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</si>
  <si>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</si>
  <si>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</si>
  <si>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</si>
  <si>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</si>
  <si>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</si>
  <si>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</si>
  <si>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</si>
  <si>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</si>
  <si>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</si>
  <si>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</si>
  <si>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</si>
  <si>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</si>
  <si>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</si>
  <si>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</si>
  <si>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</si>
  <si>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</si>
  <si>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</si>
  <si>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</si>
  <si>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</si>
  <si>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</si>
  <si>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</si>
  <si>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</si>
  <si>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</si>
  <si>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</si>
  <si>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</si>
  <si>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</si>
  <si>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</si>
  <si>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</si>
  <si>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</si>
  <si>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</si>
  <si>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</si>
  <si>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</si>
  <si>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</si>
  <si>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</si>
  <si>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</si>
  <si>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</si>
  <si>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</si>
  <si>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</si>
  <si>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</si>
  <si>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</si>
  <si>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</si>
  <si>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</si>
  <si>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</si>
  <si>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</si>
  <si>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</si>
  <si>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</si>
  <si>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</si>
  <si>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</si>
  <si>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</si>
  <si>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</si>
  <si>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</si>
  <si>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</si>
  <si>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</si>
  <si>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</si>
  <si>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</si>
  <si>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</si>
  <si>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</si>
  <si>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</si>
  <si>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</si>
  <si>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</si>
  <si>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</si>
  <si>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</si>
  <si>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</si>
  <si>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</si>
  <si>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</si>
  <si>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</si>
  <si>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</si>
  <si>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</si>
  <si>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</si>
  <si>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</si>
  <si>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</si>
  <si>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</si>
  <si>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</si>
  <si>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</si>
  <si>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</si>
  <si>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</si>
  <si>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</si>
  <si>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</si>
  <si>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</si>
  <si>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</si>
  <si>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</si>
  <si>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</si>
  <si>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</si>
  <si>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</si>
  <si>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</si>
  <si>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</si>
  <si>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</si>
  <si>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</si>
  <si>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</si>
  <si>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</si>
  <si>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</si>
  <si>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</si>
  <si>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</si>
  <si>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</si>
  <si>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</si>
  <si>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</si>
  <si>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</si>
  <si>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</si>
  <si>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</si>
  <si>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</si>
  <si>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</si>
  <si>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</si>
  <si>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</si>
  <si>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</si>
  <si>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</si>
  <si>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</si>
  <si>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</si>
  <si>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</si>
  <si>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</si>
  <si>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</si>
  <si>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</si>
  <si>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</si>
  <si>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</si>
  <si>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</si>
  <si>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</si>
  <si>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</si>
  <si>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</si>
  <si>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</si>
  <si>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</si>
  <si>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</si>
  <si>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</si>
  <si>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</si>
  <si>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</si>
  <si>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</si>
  <si>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</si>
  <si>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</si>
  <si>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</si>
  <si>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</si>
  <si>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</si>
  <si>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</si>
  <si>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</si>
  <si>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</si>
  <si>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</si>
  <si>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</si>
  <si>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</si>
  <si>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</si>
  <si>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</si>
  <si>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</si>
  <si>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</si>
  <si>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</si>
  <si>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</si>
  <si>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</si>
  <si>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</si>
  <si>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</si>
  <si>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</si>
  <si>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</si>
  <si>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</si>
  <si>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</si>
  <si>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</si>
  <si>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</si>
  <si>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</si>
  <si>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</si>
  <si>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</si>
  <si>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</si>
  <si>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</si>
  <si>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</si>
  <si>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</si>
  <si>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</si>
  <si>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</si>
  <si>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</si>
  <si>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</si>
  <si>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</si>
  <si>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</si>
  <si>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</si>
  <si>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</si>
  <si>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</si>
  <si>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</si>
  <si>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</si>
  <si>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</si>
  <si>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</si>
  <si>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</si>
  <si>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</si>
  <si>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</si>
  <si>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</si>
  <si>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</si>
  <si>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</si>
  <si>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</si>
  <si>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</si>
  <si>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</si>
  <si>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</si>
  <si>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</si>
  <si>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</si>
  <si>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</si>
  <si>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</si>
  <si>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</si>
  <si>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</si>
  <si>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</si>
  <si>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</si>
  <si>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</si>
  <si>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</si>
  <si>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</si>
  <si>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</si>
  <si>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</si>
  <si>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</si>
  <si>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</si>
  <si>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</si>
  <si>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</si>
  <si>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</si>
  <si>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</si>
  <si>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</si>
  <si>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</si>
  <si>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</si>
  <si>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</si>
  <si>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</si>
  <si>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</si>
  <si>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</si>
  <si>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</si>
  <si>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</si>
  <si>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</si>
  <si>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</si>
  <si>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</si>
  <si>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</si>
  <si>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</si>
  <si>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</si>
  <si>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</si>
  <si>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</si>
  <si>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</si>
  <si>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</si>
  <si>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</si>
  <si>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</si>
  <si>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</si>
  <si>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</si>
  <si>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</si>
  <si>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</si>
  <si>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</si>
  <si>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</si>
  <si>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</si>
  <si>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</si>
  <si>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</si>
  <si>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</si>
  <si>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</si>
  <si>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</si>
  <si>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</si>
  <si>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</si>
  <si>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</si>
  <si>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</si>
  <si>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</si>
  <si>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</si>
  <si>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</si>
  <si>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</si>
  <si>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</si>
  <si>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</si>
  <si>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</si>
  <si>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</si>
  <si>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</si>
  <si>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</si>
  <si>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</si>
  <si>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</si>
  <si>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</si>
  <si>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</si>
  <si>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</si>
  <si>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</si>
  <si>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</si>
  <si>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</si>
  <si>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</si>
  <si>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</si>
  <si>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</si>
  <si>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</si>
  <si>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</si>
  <si>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</si>
  <si>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</si>
  <si>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</si>
  <si>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</si>
  <si>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</si>
  <si>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</si>
  <si>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</si>
  <si>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</si>
  <si>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</si>
  <si>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</si>
  <si>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</si>
  <si>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</si>
  <si>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</si>
  <si>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</si>
  <si>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</si>
  <si>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</si>
  <si>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</si>
  <si>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</si>
  <si>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</si>
  <si>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</si>
  <si>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</si>
  <si>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</si>
  <si>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</si>
  <si>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</si>
  <si>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</si>
  <si>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</si>
  <si>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</si>
  <si>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</si>
  <si>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</si>
  <si>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</si>
  <si>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</si>
  <si>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</si>
  <si>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</si>
  <si>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</si>
  <si>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</si>
  <si>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</si>
  <si>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</si>
  <si>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</si>
  <si>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</si>
  <si>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</si>
  <si>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</si>
  <si>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</si>
  <si>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</si>
  <si>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</si>
  <si>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</si>
  <si>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</si>
  <si>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</si>
  <si>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</si>
  <si>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</si>
  <si>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</si>
  <si>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</si>
  <si>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</si>
  <si>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</si>
  <si>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</si>
  <si>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</si>
  <si>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</si>
  <si>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</si>
  <si>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</si>
  <si>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</si>
  <si>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</si>
  <si>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</si>
  <si>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</si>
  <si>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</si>
  <si>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</si>
  <si>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</si>
  <si>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</si>
  <si>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</si>
  <si>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</si>
  <si>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</si>
  <si>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</si>
  <si>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</si>
  <si>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</si>
  <si>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</si>
  <si>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</si>
  <si>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</si>
  <si>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</si>
  <si>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</si>
  <si>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</si>
  <si>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</si>
  <si>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</si>
  <si>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</si>
  <si>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</si>
  <si>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</si>
  <si>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</si>
  <si>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</si>
  <si>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</si>
  <si>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</si>
  <si>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</si>
  <si>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</si>
  <si>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</si>
  <si>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</si>
  <si>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</si>
  <si>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</si>
  <si>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</si>
  <si>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</si>
  <si>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</si>
  <si>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</si>
  <si>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</si>
  <si>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</si>
  <si>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</si>
  <si>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</si>
  <si>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</si>
  <si>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</si>
  <si>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</si>
  <si>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</si>
  <si>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</si>
  <si>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</si>
  <si>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</si>
  <si>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</si>
  <si>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</si>
  <si>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</si>
  <si>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</si>
  <si>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</si>
  <si>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</si>
  <si>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</si>
  <si>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</si>
  <si>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</si>
  <si>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</si>
  <si>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</si>
  <si>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</si>
  <si>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</si>
  <si>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</si>
  <si>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</si>
  <si>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</si>
  <si>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</si>
  <si>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</si>
  <si>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</si>
  <si>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</si>
  <si>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</si>
  <si>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</si>
  <si>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</si>
  <si>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</si>
  <si>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</si>
  <si>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</si>
  <si>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</si>
  <si>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</si>
  <si>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</si>
  <si>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</si>
  <si>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</si>
  <si>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</si>
  <si>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</si>
  <si>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</si>
  <si>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</si>
  <si>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</si>
  <si>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</si>
  <si>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</si>
  <si>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</si>
  <si>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</si>
  <si>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</si>
  <si>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</si>
  <si>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</si>
  <si>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</si>
  <si>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</si>
  <si>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</si>
  <si>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</si>
  <si>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</si>
  <si>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</si>
  <si>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</si>
  <si>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</si>
  <si>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</si>
  <si>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</si>
  <si>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</si>
  <si>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</si>
  <si>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</si>
  <si>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</si>
  <si>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</si>
  <si>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</si>
  <si>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</si>
  <si>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</si>
  <si>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</si>
  <si>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</si>
  <si>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</si>
  <si>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</si>
  <si>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</si>
  <si>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</si>
  <si>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</si>
  <si>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</si>
  <si>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</si>
  <si>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</si>
  <si>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</si>
  <si>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</si>
  <si>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</si>
  <si>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</si>
  <si>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</si>
  <si>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</si>
  <si>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</si>
  <si>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</si>
  <si>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</si>
  <si>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</si>
  <si>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</si>
  <si>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</si>
  <si>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</si>
  <si>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</si>
  <si>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</si>
  <si>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</si>
  <si>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</si>
  <si>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</si>
  <si>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</si>
  <si>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</si>
  <si>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</si>
  <si>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</si>
  <si>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</si>
  <si>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</si>
  <si>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</si>
  <si>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</si>
  <si>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</si>
  <si>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</si>
  <si>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</si>
  <si>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</si>
  <si>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</si>
  <si>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</si>
  <si>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</si>
  <si>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</si>
  <si>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</si>
  <si>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</si>
  <si>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</si>
  <si>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</si>
  <si>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</si>
  <si>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</si>
  <si>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</si>
  <si>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</si>
  <si>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</si>
  <si>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</si>
  <si>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</si>
  <si>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</si>
  <si>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</si>
  <si>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</si>
  <si>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</si>
  <si>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</si>
  <si>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</si>
  <si>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</si>
  <si>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</si>
  <si>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</si>
  <si>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</si>
  <si>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</si>
  <si>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</si>
  <si>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</si>
  <si>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</si>
  <si>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</si>
  <si>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</si>
  <si>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</si>
  <si>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</si>
  <si>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</si>
  <si>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</si>
  <si>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</si>
  <si>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</si>
  <si>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</si>
  <si>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</si>
  <si>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</si>
  <si>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</si>
  <si>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</si>
  <si>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</si>
  <si>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</si>
  <si>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</si>
  <si>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</si>
  <si>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</si>
  <si>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</si>
  <si>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</si>
  <si>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</si>
  <si>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</si>
  <si>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</si>
  <si>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</si>
  <si>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</si>
  <si>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</si>
  <si>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</si>
  <si>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</si>
  <si>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</si>
  <si>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</si>
  <si>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</si>
  <si>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</si>
  <si>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</si>
  <si>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</si>
  <si>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</si>
  <si>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</si>
  <si>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</si>
  <si>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</si>
  <si>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</si>
  <si>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</si>
  <si>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</si>
  <si>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</si>
  <si>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</si>
  <si>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</si>
  <si>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</si>
  <si>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</si>
  <si>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</si>
  <si>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</si>
  <si>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</si>
  <si>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</si>
  <si>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</si>
  <si>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</si>
  <si>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</si>
  <si>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</si>
  <si>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</si>
  <si>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</si>
  <si>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</si>
  <si>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</si>
  <si>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</si>
  <si>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</si>
  <si>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</si>
  <si>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</si>
  <si>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</si>
  <si>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</si>
  <si>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</si>
  <si>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</si>
  <si>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</si>
  <si>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</si>
  <si>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</si>
  <si>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</si>
  <si>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</si>
  <si>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</si>
  <si>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</si>
  <si>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</si>
  <si>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</si>
  <si>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</si>
  <si>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</si>
  <si>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</si>
  <si>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</si>
  <si>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</si>
  <si>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</si>
  <si>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</si>
  <si>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</si>
  <si>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</si>
  <si>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</si>
  <si>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</si>
  <si>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</si>
  <si>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</si>
  <si>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</si>
  <si>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</si>
  <si>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</si>
  <si>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</si>
  <si>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</si>
  <si>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</si>
  <si>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</si>
  <si>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</si>
  <si>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</si>
  <si>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</si>
  <si>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</si>
  <si>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</si>
  <si>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</si>
  <si>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</si>
  <si>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</si>
  <si>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</si>
  <si>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</si>
  <si>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</si>
  <si>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</si>
  <si>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</si>
  <si>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</si>
  <si>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</si>
  <si>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</si>
  <si>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</si>
  <si>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</si>
  <si>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</si>
  <si>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</si>
  <si>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</si>
  <si>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</si>
  <si>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</si>
  <si>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</si>
  <si>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</si>
  <si>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</si>
  <si>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</si>
  <si>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</si>
  <si>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</si>
  <si>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</si>
  <si>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</si>
  <si>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</si>
  <si>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</si>
  <si>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</si>
  <si>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</si>
  <si>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</si>
  <si>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</si>
  <si>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</si>
  <si>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</si>
  <si>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</si>
  <si>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</si>
  <si>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</si>
  <si>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</si>
  <si>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</si>
  <si>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</si>
  <si>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</si>
  <si>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</si>
  <si>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</si>
  <si>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</si>
  <si>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</si>
  <si>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</si>
  <si>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</si>
  <si>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</si>
  <si>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</si>
  <si>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</si>
  <si>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</si>
  <si>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</si>
  <si>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</si>
  <si>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</si>
  <si>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</si>
  <si>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</si>
  <si>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</si>
  <si>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</si>
  <si>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</si>
  <si>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</si>
  <si>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</si>
  <si>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</si>
  <si>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</si>
  <si>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</si>
  <si>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</si>
  <si>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</si>
  <si>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</si>
  <si>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</si>
  <si>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</si>
  <si>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</si>
  <si>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</si>
  <si>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</si>
  <si>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</si>
  <si>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</si>
  <si>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</si>
  <si>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</si>
  <si>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</si>
  <si>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</si>
  <si>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</si>
  <si>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</si>
  <si>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</si>
  <si>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</si>
  <si>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</si>
  <si>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</si>
  <si>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</si>
  <si>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</si>
  <si>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</si>
  <si>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</si>
  <si>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</si>
  <si>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</si>
  <si>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</si>
  <si>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</si>
  <si>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</si>
  <si>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</si>
  <si>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</si>
  <si>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</si>
  <si>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</si>
  <si>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</si>
  <si>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</si>
  <si>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</si>
  <si>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</si>
  <si>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</si>
  <si>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</si>
  <si>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</si>
  <si>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</si>
  <si>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</si>
  <si>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</si>
  <si>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</si>
  <si>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</si>
  <si>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</si>
  <si>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</si>
  <si>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</si>
  <si>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</si>
  <si>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</si>
  <si>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</si>
  <si>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</si>
  <si>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</si>
  <si>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</si>
  <si>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</si>
  <si>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Percent Funded</t>
  </si>
  <si>
    <t>Average Donation</t>
  </si>
  <si>
    <t>Sub-Category</t>
  </si>
  <si>
    <t>Row Labels</t>
  </si>
  <si>
    <t>Grand Total</t>
  </si>
  <si>
    <t>Column Labels</t>
  </si>
  <si>
    <t>(All)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</si>
  <si>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</si>
  <si>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</si>
  <si>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</si>
  <si>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</si>
  <si>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</si>
  <si>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</si>
  <si>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</si>
  <si>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</si>
  <si>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</si>
  <si>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</si>
  <si>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hardware</t>
  </si>
  <si>
    <t>photobooks</t>
  </si>
  <si>
    <t>plays</t>
  </si>
  <si>
    <t>pop</t>
  </si>
  <si>
    <t>small batch</t>
  </si>
  <si>
    <t>wearables</t>
  </si>
  <si>
    <t>animation</t>
  </si>
  <si>
    <t>children's books</t>
  </si>
  <si>
    <t>classical music</t>
  </si>
  <si>
    <t>documentary</t>
  </si>
  <si>
    <t>drama</t>
  </si>
  <si>
    <t>fiction</t>
  </si>
  <si>
    <t>food trucks</t>
  </si>
  <si>
    <t>makerspaces</t>
  </si>
  <si>
    <t>mobile games</t>
  </si>
  <si>
    <t>musical</t>
  </si>
  <si>
    <t>nature</t>
  </si>
  <si>
    <t>nonfiction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</si>
  <si>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</si>
  <si>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</si>
  <si>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</si>
  <si>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</si>
  <si>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</si>
  <si>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</si>
  <si>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</si>
  <si>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</si>
  <si>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web</t>
  </si>
  <si>
    <t>art books</t>
  </si>
  <si>
    <t>electronic music</t>
  </si>
  <si>
    <t>faith</t>
  </si>
  <si>
    <t>indie rock</t>
  </si>
  <si>
    <t>jazz</t>
  </si>
  <si>
    <t>metal</t>
  </si>
  <si>
    <t>people</t>
  </si>
  <si>
    <t>places</t>
  </si>
  <si>
    <t>restaurants</t>
  </si>
  <si>
    <t>rock</t>
  </si>
  <si>
    <t>audio</t>
  </si>
  <si>
    <t>gadgets</t>
  </si>
  <si>
    <t>world music</t>
  </si>
  <si>
    <t>radio &amp; podcasts</t>
  </si>
  <si>
    <t>Parent Category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</si>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</sst>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3" fillId="0" borderId="1" xfId="1" applyFont="1" applyBorder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2606688052882281E-2"/>
          <c:y val="2.575991756826378E-2"/>
          <c:w val="0.84121014387090498"/>
          <c:h val="0.911905544264463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7A-4D4C-8AC2-006788BA5056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67A-4D4C-8AC2-006788BA5056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67A-4D4C-8AC2-006788BA5056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2-4F4B-8974-2075626A9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338271"/>
        <c:axId val="2092266031"/>
      </c:barChart>
      <c:catAx>
        <c:axId val="42338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66031"/>
        <c:crosses val="autoZero"/>
        <c:auto val="1"/>
        <c:lblAlgn val="ctr"/>
        <c:lblOffset val="100"/>
        <c:noMultiLvlLbl val="0"/>
      </c:catAx>
      <c:valAx>
        <c:axId val="209226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9-472A-9A42-56064FBAAE6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69-472A-9A42-56064FBAAE61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69-472A-9A42-56064FBAAE61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69-472A-9A42-56064FBAA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095599"/>
        <c:axId val="271994287"/>
      </c:barChart>
      <c:catAx>
        <c:axId val="18809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94287"/>
        <c:crosses val="autoZero"/>
        <c:auto val="1"/>
        <c:lblAlgn val="ctr"/>
        <c:lblOffset val="100"/>
        <c:noMultiLvlLbl val="0"/>
      </c:catAx>
      <c:valAx>
        <c:axId val="27199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F-4C12-B09A-60A84E99550A}"/>
            </c:ext>
          </c:extLst>
        </c:ser>
        <c:ser>
          <c:idx val="1"/>
          <c:order val="1"/>
          <c:tx>
            <c:strRef>
              <c:f>'Launch 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D0F-4C12-B09A-60A84E99550A}"/>
            </c:ext>
          </c:extLst>
        </c:ser>
        <c:ser>
          <c:idx val="2"/>
          <c:order val="2"/>
          <c:tx>
            <c:strRef>
              <c:f>'Launch Date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D0F-4C12-B09A-60A84E995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525712"/>
        <c:axId val="586287552"/>
      </c:lineChart>
      <c:catAx>
        <c:axId val="52252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87552"/>
        <c:crosses val="autoZero"/>
        <c:auto val="1"/>
        <c:lblAlgn val="ctr"/>
        <c:lblOffset val="100"/>
        <c:noMultiLvlLbl val="0"/>
      </c:catAx>
      <c:valAx>
        <c:axId val="58628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067240966738454"/>
          <c:y val="1.8601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920020414114902E-2"/>
          <c:y val="0.1308779761904762"/>
          <c:w val="0.93610467094390981"/>
          <c:h val="0.65685109673790765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5-4A76-8591-69562004F41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D5-4A76-8591-69562004F41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D5-4A76-8591-69562004F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953888"/>
        <c:axId val="591899744"/>
      </c:lineChart>
      <c:catAx>
        <c:axId val="52895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899744"/>
        <c:crosses val="autoZero"/>
        <c:auto val="1"/>
        <c:lblAlgn val="ctr"/>
        <c:lblOffset val="100"/>
        <c:noMultiLvlLbl val="0"/>
      </c:catAx>
      <c:valAx>
        <c:axId val="59189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5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0</xdr:row>
      <xdr:rowOff>38100</xdr:rowOff>
    </xdr:from>
    <xdr:to>
      <xdr:col>13</xdr:col>
      <xdr:colOff>899160</xdr:colOff>
      <xdr:row>27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EDC44-95E6-41EE-8286-19AB2FDDC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</xdr:colOff>
      <xdr:row>3</xdr:row>
      <xdr:rowOff>53340</xdr:rowOff>
    </xdr:from>
    <xdr:to>
      <xdr:col>19</xdr:col>
      <xdr:colOff>601980</xdr:colOff>
      <xdr:row>27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E3366-DB64-489D-813E-3D3EA55A8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</xdr:colOff>
      <xdr:row>2</xdr:row>
      <xdr:rowOff>167640</xdr:rowOff>
    </xdr:from>
    <xdr:to>
      <xdr:col>15</xdr:col>
      <xdr:colOff>167640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3D0EF-BBF7-4864-A265-6794AB677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13</xdr:row>
      <xdr:rowOff>22860</xdr:rowOff>
    </xdr:from>
    <xdr:to>
      <xdr:col>8</xdr:col>
      <xdr:colOff>0</xdr:colOff>
      <xdr:row>31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47C631-FF29-46D3-BB2E-D5CAA6C3A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oomi" refreshedDate="43782.884355439812" createdVersion="6" refreshedVersion="6" minRefreshableVersion="3" recordCount="4114" xr:uid="{0E558761-A0B0-4E7E-A6BE-FD82544737F4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oomi" refreshedDate="43784.824185300924" createdVersion="6" refreshedVersion="6" minRefreshableVersion="3" recordCount="4114" xr:uid="{D9ED98D5-A039-4F41-BDEE-0DA3B2D23E9F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DF628-1EBD-4D6F-8DB8-48271AFDB1E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325BD-4F7D-465D-8D9D-9C6F259EC8D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08227-F94C-4205-9D24-07B2033B5845}" name="PivotTable3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P1" zoomScale="98" zoomScaleNormal="98" workbookViewId="0">
      <selection activeCell="P6" sqref="P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6640625" style="6" customWidth="1"/>
    <col min="16" max="16" width="26.21875" customWidth="1"/>
    <col min="17" max="17" width="19.44140625" customWidth="1"/>
    <col min="18" max="18" width="18.109375" customWidth="1"/>
    <col min="19" max="19" width="24.109375" customWidth="1"/>
    <col min="20" max="20" width="21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1" t="s">
        <v>8385</v>
      </c>
      <c r="T1" s="1" t="s">
        <v>8386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AVERAGE(E2/L2)</f>
        <v>63.917582417582416</v>
      </c>
      <c r="Q2" t="str">
        <f>LEFT(N2, SEARCH("/",N2,1)-1)</f>
        <v>film &amp; video</v>
      </c>
      <c r="R2" t="str">
        <f>RIGHT(N2,LEN(N2)-SEARCH("/",N2))</f>
        <v>television</v>
      </c>
      <c r="S2" s="14">
        <f>(((J2/60)/60)/24+DATE(1970,1,1))</f>
        <v>42177.007071759261</v>
      </c>
      <c r="T2" s="14">
        <f>(((I2/60)/60)/24+DATE(1970,1,1))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AVERAGE(E3/L3)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RIGHT(N3,LEN(N3)-SEARCH("/",N3))</f>
        <v>television</v>
      </c>
      <c r="S3" s="14">
        <f t="shared" ref="S3:S66" si="4">(((J3/60)/60)/24+DATE(1970,1,1))</f>
        <v>42766.600497685184</v>
      </c>
      <c r="T3" s="14">
        <f t="shared" ref="T3:T66" si="5">(((I3/60)/60)/24+DATE(1970,1,1))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8">
        <f t="shared" ref="P67:P130" si="7">AVERAGE(E67/L67)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RIGHT(N67,LEN(N67)-SEARCH("/",N67))</f>
        <v>shorts</v>
      </c>
      <c r="S67" s="14">
        <f t="shared" ref="S67:S130" si="10">(((J67/60)/60)/24+DATE(1970,1,1))</f>
        <v>41835.821226851855</v>
      </c>
      <c r="T67" s="14">
        <f t="shared" ref="T67:T130" si="11">(((I67/60)/60)/24+DATE(1970,1,1))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8" t="e">
        <f t="shared" ref="P131:P194" si="13">AVERAGE(E131/L131)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RIGHT(N131,LEN(N131)-SEARCH("/",N131))</f>
        <v>science fiction</v>
      </c>
      <c r="S131" s="14">
        <f t="shared" ref="S131:S194" si="16">(((J131/60)/60)/24+DATE(1970,1,1))</f>
        <v>41882.937303240738</v>
      </c>
      <c r="T131" s="14">
        <f t="shared" ref="T131:T194" si="17">(((I131/60)/60)/24+DATE(1970,1,1))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8" t="e">
        <f t="shared" ref="P195:P258" si="19">AVERAGE(E195/L195)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RIGHT(N195,LEN(N195)-SEARCH("/",N195))</f>
        <v>drama</v>
      </c>
      <c r="S195" s="14">
        <f t="shared" ref="S195:S258" si="22">(((J195/60)/60)/24+DATE(1970,1,1))</f>
        <v>41911.934791666667</v>
      </c>
      <c r="T195" s="14">
        <f t="shared" ref="T195:T258" si="23">(((I195/60)/60)/24+DATE(1970,1,1))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8">
        <f t="shared" ref="P259:P322" si="25">AVERAGE(E259/L259)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RIGHT(N259,LEN(N259)-SEARCH("/",N259))</f>
        <v>documentary</v>
      </c>
      <c r="S259" s="14">
        <f t="shared" ref="S259:S322" si="28">(((J259/60)/60)/24+DATE(1970,1,1))</f>
        <v>42479.626875000002</v>
      </c>
      <c r="T259" s="14">
        <f t="shared" ref="T259:T322" si="29">(((I259/60)/60)/24+DATE(1970,1,1))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8">
        <f t="shared" ref="P323:P386" si="31">AVERAGE(E323/L323)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RIGHT(N323,LEN(N323)-SEARCH("/",N323))</f>
        <v>documentary</v>
      </c>
      <c r="S323" s="14">
        <f t="shared" ref="S323:S386" si="34">(((J323/60)/60)/24+DATE(1970,1,1))</f>
        <v>42647.446597222224</v>
      </c>
      <c r="T323" s="14">
        <f t="shared" ref="T323:T386" si="35">(((I323/60)/60)/24+DATE(1970,1,1))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8">
        <f t="shared" ref="P387:P450" si="37">AVERAGE(E387/L387)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RIGHT(N387,LEN(N387)-SEARCH("/",N387))</f>
        <v>documentary</v>
      </c>
      <c r="S387" s="14">
        <f t="shared" ref="S387:S450" si="40">(((J387/60)/60)/24+DATE(1970,1,1))</f>
        <v>41934.584502314814</v>
      </c>
      <c r="T387" s="14">
        <f t="shared" ref="T387:T450" si="41">(((I387/60)/60)/24+DATE(1970,1,1))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8">
        <f t="shared" ref="P451:P514" si="43">AVERAGE(E451/L451)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RIGHT(N451,LEN(N451)-SEARCH("/",N451))</f>
        <v>animation</v>
      </c>
      <c r="S451" s="14">
        <f t="shared" ref="S451:S514" si="46">(((J451/60)/60)/24+DATE(1970,1,1))</f>
        <v>41534.568113425928</v>
      </c>
      <c r="T451" s="14">
        <f t="shared" ref="T451:T514" si="47">(((I451/60)/60)/24+DATE(1970,1,1))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8">
        <f t="shared" ref="P515:P578" si="49">AVERAGE(E515/L515)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RIGHT(N515,LEN(N515)-SEARCH("/",N515))</f>
        <v>animation</v>
      </c>
      <c r="S515" s="14">
        <f t="shared" ref="S515:S578" si="52">(((J515/60)/60)/24+DATE(1970,1,1))</f>
        <v>42552.653993055559</v>
      </c>
      <c r="T515" s="14">
        <f t="shared" ref="T515:T578" si="53">(((I515/60)/60)/24+DATE(1970,1,1))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8">
        <f t="shared" ref="P579:P642" si="55">AVERAGE(E579/L579)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RIGHT(N579,LEN(N579)-SEARCH("/",N579))</f>
        <v>web</v>
      </c>
      <c r="S579" s="14">
        <f t="shared" ref="S579:S642" si="58">(((J579/60)/60)/24+DATE(1970,1,1))</f>
        <v>42450.589143518519</v>
      </c>
      <c r="T579" s="14">
        <f t="shared" ref="T579:T642" si="59">(((I579/60)/60)/24+DATE(1970,1,1))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8">
        <f t="shared" ref="P643:P706" si="61">AVERAGE(E643/L643)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RIGHT(N643,LEN(N643)-SEARCH("/",N643))</f>
        <v>wearables</v>
      </c>
      <c r="S643" s="14">
        <f t="shared" ref="S643:S706" si="64">(((J643/60)/60)/24+DATE(1970,1,1))</f>
        <v>42199.57</v>
      </c>
      <c r="T643" s="14">
        <f t="shared" ref="T643:T706" si="65">(((I643/60)/60)/24+DATE(1970,1,1))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8">
        <f t="shared" ref="P707:P770" si="67">AVERAGE(E707/L707)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RIGHT(N707,LEN(N707)-SEARCH("/",N707))</f>
        <v>wearables</v>
      </c>
      <c r="S707" s="14">
        <f t="shared" ref="S707:S770" si="70">(((J707/60)/60)/24+DATE(1970,1,1))</f>
        <v>42726.491643518515</v>
      </c>
      <c r="T707" s="14">
        <f t="shared" ref="T707:T770" si="71">(((I707/60)/60)/24+DATE(1970,1,1))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8">
        <f t="shared" ref="P771:P834" si="73">AVERAGE(E771/L771)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RIGHT(N771,LEN(N771)-SEARCH("/",N771))</f>
        <v>fiction</v>
      </c>
      <c r="S771" s="14">
        <f t="shared" ref="S771:S834" si="76">(((J771/60)/60)/24+DATE(1970,1,1))</f>
        <v>41604.996458333335</v>
      </c>
      <c r="T771" s="14">
        <f t="shared" ref="T771:T834" si="77">(((I771/60)/60)/24+DATE(1970,1,1))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8">
        <f t="shared" ref="P835:P898" si="79">AVERAGE(E835/L835)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RIGHT(N835,LEN(N835)-SEARCH("/",N835))</f>
        <v>rock</v>
      </c>
      <c r="S835" s="14">
        <f t="shared" ref="S835:S898" si="82">(((J835/60)/60)/24+DATE(1970,1,1))</f>
        <v>41718.878182870372</v>
      </c>
      <c r="T835" s="14">
        <f t="shared" ref="T835:T898" si="83">(((I835/60)/60)/24+DATE(1970,1,1))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8" t="e">
        <f t="shared" ref="P899:P962" si="85">AVERAGE(E899/L899)</f>
        <v>#DIV/0!</v>
      </c>
      <c r="Q899" t="str">
        <f t="shared" ref="Q899:Q962" si="86">LEFT(N899, SEARCH("/",N899,1)-1)</f>
        <v>music</v>
      </c>
      <c r="R899" t="str">
        <f t="shared" ref="R899:R962" si="87">RIGHT(N899,LEN(N899)-SEARCH("/",N899))</f>
        <v>indie rock</v>
      </c>
      <c r="S899" s="14">
        <f t="shared" ref="S899:S962" si="88">(((J899/60)/60)/24+DATE(1970,1,1))</f>
        <v>41211.688750000001</v>
      </c>
      <c r="T899" s="14">
        <f t="shared" ref="T899:T962" si="89">(((I899/60)/60)/24+DATE(1970,1,1))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8">
        <f t="shared" ref="P963:P1026" si="91">AVERAGE(E963/L963)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RIGHT(N963,LEN(N963)-SEARCH("/",N963))</f>
        <v>wearables</v>
      </c>
      <c r="S963" s="14">
        <f t="shared" ref="S963:S1026" si="94">(((J963/60)/60)/24+DATE(1970,1,1))</f>
        <v>42740.693692129629</v>
      </c>
      <c r="T963" s="14">
        <f t="shared" ref="T963:T1026" si="95">(((I963/60)/60)/24+DATE(1970,1,1))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8">
        <f t="shared" ref="P1027:P1090" si="97">AVERAGE(E1027/L1027)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RIGHT(N1027,LEN(N1027)-SEARCH("/",N1027))</f>
        <v>electronic music</v>
      </c>
      <c r="S1027" s="14">
        <f t="shared" ref="S1027:S1090" si="100">(((J1027/60)/60)/24+DATE(1970,1,1))</f>
        <v>42049.833761574075</v>
      </c>
      <c r="T1027" s="14">
        <f t="shared" ref="T1027:T1090" si="101">(((I1027/60)/60)/24+DATE(1970,1,1))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8">
        <f t="shared" ref="P1091:P1154" si="103">AVERAGE(E1091/L1091)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RIGHT(N1091,LEN(N1091)-SEARCH("/",N1091))</f>
        <v>video games</v>
      </c>
      <c r="S1091" s="14">
        <f t="shared" ref="S1091:S1154" si="106">(((J1091/60)/60)/24+DATE(1970,1,1))</f>
        <v>42151.189525462964</v>
      </c>
      <c r="T1091" s="14">
        <f t="shared" ref="T1091:T1154" si="107">(((I1091/60)/60)/24+DATE(1970,1,1))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8">
        <f t="shared" ref="P1155:P1218" si="109">AVERAGE(E1155/L1155)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RIGHT(N1155,LEN(N1155)-SEARCH("/",N1155))</f>
        <v>food trucks</v>
      </c>
      <c r="S1155" s="14">
        <f t="shared" ref="S1155:S1218" si="112">(((J1155/60)/60)/24+DATE(1970,1,1))</f>
        <v>42143.714178240742</v>
      </c>
      <c r="T1155" s="14">
        <f t="shared" ref="T1155:T1218" si="113">(((I1155/60)/60)/24+DATE(1970,1,1))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8">
        <f t="shared" ref="P1219:P1282" si="115">AVERAGE(E1219/L1219)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RIGHT(N1219,LEN(N1219)-SEARCH("/",N1219))</f>
        <v>photobooks</v>
      </c>
      <c r="S1219" s="14">
        <f t="shared" ref="S1219:S1282" si="118">(((J1219/60)/60)/24+DATE(1970,1,1))</f>
        <v>42535.809490740736</v>
      </c>
      <c r="T1219" s="14">
        <f t="shared" ref="T1219:T1282" si="119">(((I1219/60)/60)/24+DATE(1970,1,1))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8">
        <f t="shared" ref="P1283:P1346" si="121">AVERAGE(E1283/L1283)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RIGHT(N1283,LEN(N1283)-SEARCH("/",N1283))</f>
        <v>rock</v>
      </c>
      <c r="S1283" s="14">
        <f t="shared" ref="S1283:S1346" si="124">(((J1283/60)/60)/24+DATE(1970,1,1))</f>
        <v>41463.743472222224</v>
      </c>
      <c r="T1283" s="14">
        <f t="shared" ref="T1283:T1346" si="125">(((I1283/60)/60)/24+DATE(1970,1,1))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8">
        <f t="shared" ref="P1347:P1410" si="127">AVERAGE(E1347/L1347)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RIGHT(N1347,LEN(N1347)-SEARCH("/",N1347))</f>
        <v>nonfiction</v>
      </c>
      <c r="S1347" s="14">
        <f t="shared" ref="S1347:S1410" si="130">(((J1347/60)/60)/24+DATE(1970,1,1))</f>
        <v>41799.814340277779</v>
      </c>
      <c r="T1347" s="14">
        <f t="shared" ref="T1347:T1410" si="131">(((I1347/60)/60)/24+DATE(1970,1,1))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8" t="e">
        <f t="shared" ref="P1411:P1474" si="133">AVERAGE(E1411/L1411)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RIGHT(N1411,LEN(N1411)-SEARCH("/",N1411))</f>
        <v>translations</v>
      </c>
      <c r="S1411" s="14">
        <f t="shared" ref="S1411:S1474" si="136">(((J1411/60)/60)/24+DATE(1970,1,1))</f>
        <v>41945.133506944447</v>
      </c>
      <c r="T1411" s="14">
        <f t="shared" ref="T1411:T1474" si="137">(((I1411/60)/60)/24+DATE(1970,1,1))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8">
        <f t="shared" ref="P1475:P1538" si="139">AVERAGE(E1475/L1475)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RIGHT(N1475,LEN(N1475)-SEARCH("/",N1475))</f>
        <v>radio &amp; podcasts</v>
      </c>
      <c r="S1475" s="14">
        <f t="shared" ref="S1475:S1538" si="142">(((J1475/60)/60)/24+DATE(1970,1,1))</f>
        <v>40939.979618055557</v>
      </c>
      <c r="T1475" s="14">
        <f t="shared" ref="T1475:T1538" si="143">(((I1475/60)/60)/24+DATE(1970,1,1))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8">
        <f t="shared" ref="P1539:P1602" si="145">AVERAGE(E1539/L1539)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RIGHT(N1539,LEN(N1539)-SEARCH("/",N1539))</f>
        <v>photobooks</v>
      </c>
      <c r="S1539" s="14">
        <f t="shared" ref="S1539:S1602" si="148">(((J1539/60)/60)/24+DATE(1970,1,1))</f>
        <v>42552.315127314811</v>
      </c>
      <c r="T1539" s="14">
        <f t="shared" ref="T1539:T1602" si="149">(((I1539/60)/60)/24+DATE(1970,1,1))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8">
        <f t="shared" ref="P1603:P1666" si="151">AVERAGE(E1603/L1603)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RIGHT(N1603,LEN(N1603)-SEARCH("/",N1603))</f>
        <v>rock</v>
      </c>
      <c r="S1603" s="14">
        <f t="shared" ref="S1603:S1666" si="154">(((J1603/60)/60)/24+DATE(1970,1,1))</f>
        <v>40638.092974537038</v>
      </c>
      <c r="T1603" s="14">
        <f t="shared" ref="T1603:T1666" si="155">(((I1603/60)/60)/24+DATE(1970,1,1))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8">
        <f t="shared" ref="P1667:P1730" si="157">AVERAGE(E1667/L1667)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RIGHT(N1667,LEN(N1667)-SEARCH("/",N1667))</f>
        <v>pop</v>
      </c>
      <c r="S1667" s="14">
        <f t="shared" ref="S1667:S1730" si="160">(((J1667/60)/60)/24+DATE(1970,1,1))</f>
        <v>40564.649456018517</v>
      </c>
      <c r="T1667" s="14">
        <f t="shared" ref="T1667:T1730" si="161">(((I1667/60)/60)/24+DATE(1970,1,1))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8" t="e">
        <f t="shared" ref="P1731:P1794" si="163">AVERAGE(E1731/L1731)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RIGHT(N1731,LEN(N1731)-SEARCH("/",N1731))</f>
        <v>faith</v>
      </c>
      <c r="S1731" s="14">
        <f t="shared" ref="S1731:S1794" si="166">(((J1731/60)/60)/24+DATE(1970,1,1))</f>
        <v>42471.052152777775</v>
      </c>
      <c r="T1731" s="14">
        <f t="shared" ref="T1731:T1794" si="167">(((I1731/60)/60)/24+DATE(1970,1,1))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8">
        <f t="shared" ref="P1795:P1858" si="169">AVERAGE(E1795/L1795)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RIGHT(N1795,LEN(N1795)-SEARCH("/",N1795))</f>
        <v>photobooks</v>
      </c>
      <c r="S1795" s="14">
        <f t="shared" ref="S1795:S1858" si="172">(((J1795/60)/60)/24+DATE(1970,1,1))</f>
        <v>41940.89166666667</v>
      </c>
      <c r="T1795" s="14">
        <f t="shared" ref="T1795:T1858" si="173">(((I1795/60)/60)/24+DATE(1970,1,1))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8">
        <f t="shared" ref="P1859:P1922" si="175">AVERAGE(E1859/L1859)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RIGHT(N1859,LEN(N1859)-SEARCH("/",N1859))</f>
        <v>rock</v>
      </c>
      <c r="S1859" s="14">
        <f t="shared" ref="S1859:S1922" si="178">(((J1859/60)/60)/24+DATE(1970,1,1))</f>
        <v>41864.76866898148</v>
      </c>
      <c r="T1859" s="14">
        <f t="shared" ref="T1859:T1922" si="179">(((I1859/60)/60)/24+DATE(1970,1,1))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8">
        <f t="shared" ref="P1923:P1986" si="181">AVERAGE(E1923/L1923)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RIGHT(N1923,LEN(N1923)-SEARCH("/",N1923))</f>
        <v>indie rock</v>
      </c>
      <c r="S1923" s="14">
        <f t="shared" ref="S1923:S1986" si="184">(((J1923/60)/60)/24+DATE(1970,1,1))</f>
        <v>41074.221562500003</v>
      </c>
      <c r="T1923" s="14">
        <f t="shared" ref="T1923:T1986" si="185">(((I1923/60)/60)/24+DATE(1970,1,1))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8">
        <f t="shared" ref="P1987:P2050" si="187">AVERAGE(E1987/L1987)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RIGHT(N1987,LEN(N1987)-SEARCH("/",N1987))</f>
        <v>people</v>
      </c>
      <c r="S1987" s="14">
        <f t="shared" ref="S1987:S2050" si="190">(((J1987/60)/60)/24+DATE(1970,1,1))</f>
        <v>42555.698738425926</v>
      </c>
      <c r="T1987" s="14">
        <f t="shared" ref="T1987:T2050" si="191">(((I1987/60)/60)/24+DATE(1970,1,1))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8">
        <f t="shared" ref="P2051:P2114" si="193">AVERAGE(E2051/L2051)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RIGHT(N2051,LEN(N2051)-SEARCH("/",N2051))</f>
        <v>hardware</v>
      </c>
      <c r="S2051" s="14">
        <f t="shared" ref="S2051:S2114" si="196">(((J2051/60)/60)/24+DATE(1970,1,1))</f>
        <v>41575.527349537035</v>
      </c>
      <c r="T2051" s="14">
        <f t="shared" ref="T2051:T2114" si="197">(((I2051/60)/60)/24+DATE(1970,1,1))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8">
        <f t="shared" ref="P2115:P2178" si="199">AVERAGE(E2115/L2115)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RIGHT(N2115,LEN(N2115)-SEARCH("/",N2115))</f>
        <v>indie rock</v>
      </c>
      <c r="S2115" s="14">
        <f t="shared" ref="S2115:S2178" si="202">(((J2115/60)/60)/24+DATE(1970,1,1))</f>
        <v>41870.86546296296</v>
      </c>
      <c r="T2115" s="14">
        <f t="shared" ref="T2115:T2178" si="203">(((I2115/60)/60)/24+DATE(1970,1,1))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8">
        <f t="shared" ref="P2179:P2242" si="205">AVERAGE(E2179/L2179)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RIGHT(N2179,LEN(N2179)-SEARCH("/",N2179))</f>
        <v>rock</v>
      </c>
      <c r="S2179" s="14">
        <f t="shared" ref="S2179:S2242" si="208">(((J2179/60)/60)/24+DATE(1970,1,1))</f>
        <v>42502.250775462962</v>
      </c>
      <c r="T2179" s="14">
        <f t="shared" ref="T2179:T2242" si="209">(((I2179/60)/60)/24+DATE(1970,1,1))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8">
        <f t="shared" ref="P2243:P2306" si="211">AVERAGE(E2243/L2243)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RIGHT(N2243,LEN(N2243)-SEARCH("/",N2243))</f>
        <v>tabletop games</v>
      </c>
      <c r="S2243" s="14">
        <f t="shared" ref="S2243:S2306" si="214">(((J2243/60)/60)/24+DATE(1970,1,1))</f>
        <v>42766.827546296292</v>
      </c>
      <c r="T2243" s="14">
        <f t="shared" ref="T2243:T2306" si="215">(((I2243/60)/60)/24+DATE(1970,1,1))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8">
        <f t="shared" ref="P2307:P2370" si="217">AVERAGE(E2307/L2307)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RIGHT(N2307,LEN(N2307)-SEARCH("/",N2307))</f>
        <v>indie rock</v>
      </c>
      <c r="S2307" s="14">
        <f t="shared" ref="S2307:S2370" si="220">(((J2307/60)/60)/24+DATE(1970,1,1))</f>
        <v>41834.695277777777</v>
      </c>
      <c r="T2307" s="14">
        <f t="shared" ref="T2307:T2370" si="221">(((I2307/60)/60)/24+DATE(1970,1,1))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8" t="e">
        <f t="shared" ref="P2371:P2434" si="223">AVERAGE(E2371/L2371)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RIGHT(N2371,LEN(N2371)-SEARCH("/",N2371))</f>
        <v>web</v>
      </c>
      <c r="S2371" s="14">
        <f t="shared" ref="S2371:S2434" si="226">(((J2371/60)/60)/24+DATE(1970,1,1))</f>
        <v>42380.812627314815</v>
      </c>
      <c r="T2371" s="14">
        <f t="shared" ref="T2371:T2434" si="227">(((I2371/60)/60)/24+DATE(1970,1,1))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8" t="e">
        <f t="shared" ref="P2435:P2498" si="229">AVERAGE(E2435/L2435)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RIGHT(N2435,LEN(N2435)-SEARCH("/",N2435))</f>
        <v>food trucks</v>
      </c>
      <c r="S2435" s="14">
        <f t="shared" ref="S2435:S2498" si="232">(((J2435/60)/60)/24+DATE(1970,1,1))</f>
        <v>42397.89980324074</v>
      </c>
      <c r="T2435" s="14">
        <f t="shared" ref="T2435:T2498" si="233">(((I2435/60)/60)/24+DATE(1970,1,1))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8">
        <f t="shared" ref="P2499:P2562" si="235">AVERAGE(E2499/L2499)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RIGHT(N2499,LEN(N2499)-SEARCH("/",N2499))</f>
        <v>indie rock</v>
      </c>
      <c r="S2499" s="14">
        <f t="shared" ref="S2499:S2562" si="238">(((J2499/60)/60)/24+DATE(1970,1,1))</f>
        <v>40730.878912037035</v>
      </c>
      <c r="T2499" s="14">
        <f t="shared" ref="T2499:T2562" si="239">(((I2499/60)/60)/24+DATE(1970,1,1))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8" t="e">
        <f t="shared" ref="P2563:P2626" si="241">AVERAGE(E2563/L2563)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RIGHT(N2563,LEN(N2563)-SEARCH("/",N2563))</f>
        <v>food trucks</v>
      </c>
      <c r="S2563" s="14">
        <f t="shared" ref="S2563:S2626" si="244">(((J2563/60)/60)/24+DATE(1970,1,1))</f>
        <v>42260.528807870374</v>
      </c>
      <c r="T2563" s="14">
        <f t="shared" ref="T2563:T2626" si="245">(((I2563/60)/60)/24+DATE(1970,1,1))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8">
        <f t="shared" ref="P2627:P2690" si="247">AVERAGE(E2627/L2627)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RIGHT(N2627,LEN(N2627)-SEARCH("/",N2627))</f>
        <v>space exploration</v>
      </c>
      <c r="S2627" s="14">
        <f t="shared" ref="S2627:S2690" si="250">(((J2627/60)/60)/24+DATE(1970,1,1))</f>
        <v>42658.810277777782</v>
      </c>
      <c r="T2627" s="14">
        <f t="shared" ref="T2627:T2690" si="251">(((I2627/60)/60)/24+DATE(1970,1,1))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8">
        <f t="shared" ref="P2691:P2754" si="253">AVERAGE(E2691/L2691)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RIGHT(N2691,LEN(N2691)-SEARCH("/",N2691))</f>
        <v>food trucks</v>
      </c>
      <c r="S2691" s="14">
        <f t="shared" ref="S2691:S2754" si="256">(((J2691/60)/60)/24+DATE(1970,1,1))</f>
        <v>42551.961689814809</v>
      </c>
      <c r="T2691" s="14">
        <f t="shared" ref="T2691:T2754" si="257">(((I2691/60)/60)/24+DATE(1970,1,1))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8">
        <f t="shared" ref="P2755:P2818" si="259">AVERAGE(E2755/L2755)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RIGHT(N2755,LEN(N2755)-SEARCH("/",N2755))</f>
        <v>children's books</v>
      </c>
      <c r="S2755" s="14">
        <f t="shared" ref="S2755:S2818" si="262">(((J2755/60)/60)/24+DATE(1970,1,1))</f>
        <v>41117.900729166664</v>
      </c>
      <c r="T2755" s="14">
        <f t="shared" ref="T2755:T2818" si="263">(((I2755/60)/60)/24+DATE(1970,1,1))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8">
        <f t="shared" ref="P2819:P2882" si="265">AVERAGE(E2819/L2819)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RIGHT(N2819,LEN(N2819)-SEARCH("/",N2819))</f>
        <v>plays</v>
      </c>
      <c r="S2819" s="14">
        <f t="shared" ref="S2819:S2882" si="268">(((J2819/60)/60)/24+DATE(1970,1,1))</f>
        <v>42023.634976851856</v>
      </c>
      <c r="T2819" s="14">
        <f t="shared" ref="T2819:T2882" si="269">(((I2819/60)/60)/24+DATE(1970,1,1))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8" t="e">
        <f t="shared" ref="P2883:P2946" si="271">AVERAGE(E2883/L2883)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RIGHT(N2883,LEN(N2883)-SEARCH("/",N2883))</f>
        <v>plays</v>
      </c>
      <c r="S2883" s="14">
        <f t="shared" ref="S2883:S2946" si="274">(((J2883/60)/60)/24+DATE(1970,1,1))</f>
        <v>41916.597638888888</v>
      </c>
      <c r="T2883" s="14">
        <f t="shared" ref="T2883:T2946" si="275">(((I2883/60)/60)/24+DATE(1970,1,1))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8" t="e">
        <f t="shared" ref="P2947:P3010" si="277">AVERAGE(E2947/L2947)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RIGHT(N2947,LEN(N2947)-SEARCH("/",N2947))</f>
        <v>spaces</v>
      </c>
      <c r="S2947" s="14">
        <f t="shared" ref="S2947:S3010" si="280">(((J2947/60)/60)/24+DATE(1970,1,1))</f>
        <v>42118.139583333337</v>
      </c>
      <c r="T2947" s="14">
        <f t="shared" ref="T2947:T3010" si="281">(((I2947/60)/60)/24+DATE(1970,1,1))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8">
        <f t="shared" ref="P3011:P3074" si="283">AVERAGE(E3011/L3011)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RIGHT(N3011,LEN(N3011)-SEARCH("/",N3011))</f>
        <v>spaces</v>
      </c>
      <c r="S3011" s="14">
        <f t="shared" ref="S3011:S3074" si="286">(((J3011/60)/60)/24+DATE(1970,1,1))</f>
        <v>41939.569907407407</v>
      </c>
      <c r="T3011" s="14">
        <f t="shared" ref="T3011:T3074" si="287">(((I3011/60)/60)/24+DATE(1970,1,1))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8">
        <f t="shared" ref="P3075:P3138" si="289">AVERAGE(E3075/L3075)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RIGHT(N3075,LEN(N3075)-SEARCH("/",N3075))</f>
        <v>spaces</v>
      </c>
      <c r="S3075" s="14">
        <f t="shared" ref="S3075:S3138" si="292">(((J3075/60)/60)/24+DATE(1970,1,1))</f>
        <v>42111.684027777781</v>
      </c>
      <c r="T3075" s="14">
        <f t="shared" ref="T3075:T3138" si="293">(((I3075/60)/60)/24+DATE(1970,1,1))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8">
        <f t="shared" ref="P3139:P3202" si="295">AVERAGE(E3139/L3139)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RIGHT(N3139,LEN(N3139)-SEARCH("/",N3139))</f>
        <v>plays</v>
      </c>
      <c r="S3139" s="14">
        <f t="shared" ref="S3139:S3202" si="298">(((J3139/60)/60)/24+DATE(1970,1,1))</f>
        <v>42807.885057870371</v>
      </c>
      <c r="T3139" s="14">
        <f t="shared" ref="T3139:T3202" si="299">(((I3139/60)/60)/24+DATE(1970,1,1))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8">
        <f t="shared" ref="P3203:P3266" si="301">AVERAGE(E3203/L3203)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RIGHT(N3203,LEN(N3203)-SEARCH("/",N3203))</f>
        <v>musical</v>
      </c>
      <c r="S3203" s="14">
        <f t="shared" ref="S3203:S3266" si="304">(((J3203/60)/60)/24+DATE(1970,1,1))</f>
        <v>41861.767094907409</v>
      </c>
      <c r="T3203" s="14">
        <f t="shared" ref="T3203:T3266" si="305">(((I3203/60)/60)/24+DATE(1970,1,1))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8">
        <f t="shared" ref="P3267:P3330" si="307">AVERAGE(E3267/L3267)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RIGHT(N3267,LEN(N3267)-SEARCH("/",N3267))</f>
        <v>plays</v>
      </c>
      <c r="S3267" s="14">
        <f t="shared" ref="S3267:S3330" si="310">(((J3267/60)/60)/24+DATE(1970,1,1))</f>
        <v>42311.711979166663</v>
      </c>
      <c r="T3267" s="14">
        <f t="shared" ref="T3267:T3330" si="311">(((I3267/60)/60)/24+DATE(1970,1,1))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8">
        <f t="shared" ref="P3331:P3394" si="313">AVERAGE(E3331/L3331)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RIGHT(N3331,LEN(N3331)-SEARCH("/",N3331))</f>
        <v>plays</v>
      </c>
      <c r="S3331" s="14">
        <f t="shared" ref="S3331:S3394" si="316">(((J3331/60)/60)/24+DATE(1970,1,1))</f>
        <v>41837.323009259257</v>
      </c>
      <c r="T3331" s="14">
        <f t="shared" ref="T3331:T3394" si="317">(((I3331/60)/60)/24+DATE(1970,1,1))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8">
        <f t="shared" ref="P3395:P3458" si="319">AVERAGE(E3395/L3395)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RIGHT(N3395,LEN(N3395)-SEARCH("/",N3395))</f>
        <v>plays</v>
      </c>
      <c r="S3395" s="14">
        <f t="shared" ref="S3395:S3458" si="322">(((J3395/60)/60)/24+DATE(1970,1,1))</f>
        <v>41923.921643518523</v>
      </c>
      <c r="T3395" s="14">
        <f t="shared" ref="T3395:T3458" si="323">(((I3395/60)/60)/24+DATE(1970,1,1))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8">
        <f t="shared" ref="P3459:P3522" si="325">AVERAGE(E3459/L3459)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RIGHT(N3459,LEN(N3459)-SEARCH("/",N3459))</f>
        <v>plays</v>
      </c>
      <c r="S3459" s="14">
        <f t="shared" ref="S3459:S3522" si="328">(((J3459/60)/60)/24+DATE(1970,1,1))</f>
        <v>42016.706678240742</v>
      </c>
      <c r="T3459" s="14">
        <f t="shared" ref="T3459:T3522" si="329">(((I3459/60)/60)/24+DATE(1970,1,1))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8">
        <f t="shared" ref="P3523:P3586" si="331">AVERAGE(E3523/L3523)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RIGHT(N3523,LEN(N3523)-SEARCH("/",N3523))</f>
        <v>plays</v>
      </c>
      <c r="S3523" s="14">
        <f t="shared" ref="S3523:S3586" si="334">(((J3523/60)/60)/24+DATE(1970,1,1))</f>
        <v>41881.361342592594</v>
      </c>
      <c r="T3523" s="14">
        <f t="shared" ref="T3523:T3586" si="335">(((I3523/60)/60)/24+DATE(1970,1,1))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8">
        <f t="shared" ref="P3587:P3650" si="337">AVERAGE(E3587/L3587)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RIGHT(N3587,LEN(N3587)-SEARCH("/",N3587))</f>
        <v>plays</v>
      </c>
      <c r="S3587" s="14">
        <f t="shared" ref="S3587:S3650" si="340">(((J3587/60)/60)/24+DATE(1970,1,1))</f>
        <v>41964.716319444444</v>
      </c>
      <c r="T3587" s="14">
        <f t="shared" ref="T3587:T3650" si="341">(((I3587/60)/60)/24+DATE(1970,1,1))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8">
        <f t="shared" ref="P3651:P3714" si="343">AVERAGE(E3651/L3651)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RIGHT(N3651,LEN(N3651)-SEARCH("/",N3651))</f>
        <v>plays</v>
      </c>
      <c r="S3651" s="14">
        <f t="shared" ref="S3651:S3714" si="346">(((J3651/60)/60)/24+DATE(1970,1,1))</f>
        <v>41780.712893518517</v>
      </c>
      <c r="T3651" s="14">
        <f t="shared" ref="T3651:T3714" si="347">(((I3651/60)/60)/24+DATE(1970,1,1))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8">
        <f t="shared" ref="P3715:P3778" si="349">AVERAGE(E3715/L3715)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RIGHT(N3715,LEN(N3715)-SEARCH("/",N3715))</f>
        <v>plays</v>
      </c>
      <c r="S3715" s="14">
        <f t="shared" ref="S3715:S3778" si="352">(((J3715/60)/60)/24+DATE(1970,1,1))</f>
        <v>42505.738032407404</v>
      </c>
      <c r="T3715" s="14">
        <f t="shared" ref="T3715:T3778" si="353">(((I3715/60)/60)/24+DATE(1970,1,1))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8">
        <f t="shared" ref="P3779:P3842" si="355">AVERAGE(E3779/L3779)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RIGHT(N3779,LEN(N3779)-SEARCH("/",N3779))</f>
        <v>musical</v>
      </c>
      <c r="S3779" s="14">
        <f t="shared" ref="S3779:S3842" si="358">(((J3779/60)/60)/24+DATE(1970,1,1))</f>
        <v>41887.111354166671</v>
      </c>
      <c r="T3779" s="14">
        <f t="shared" ref="T3779:T3842" si="359">(((I3779/60)/60)/24+DATE(1970,1,1))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8">
        <f t="shared" ref="P3843:P3906" si="361">AVERAGE(E3843/L3843)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RIGHT(N3843,LEN(N3843)-SEARCH("/",N3843))</f>
        <v>plays</v>
      </c>
      <c r="S3843" s="14">
        <f t="shared" ref="S3843:S3906" si="364">(((J3843/60)/60)/24+DATE(1970,1,1))</f>
        <v>41780.785729166666</v>
      </c>
      <c r="T3843" s="14">
        <f t="shared" ref="T3843:T3906" si="365">(((I3843/60)/60)/24+DATE(1970,1,1))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8">
        <f t="shared" ref="P3907:P3970" si="367">AVERAGE(E3907/L3907)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RIGHT(N3907,LEN(N3907)-SEARCH("/",N3907))</f>
        <v>plays</v>
      </c>
      <c r="S3907" s="14">
        <f t="shared" ref="S3907:S3970" si="370">(((J3907/60)/60)/24+DATE(1970,1,1))</f>
        <v>42124.623877314814</v>
      </c>
      <c r="T3907" s="14">
        <f t="shared" ref="T3907:T3970" si="371">(((I3907/60)/60)/24+DATE(1970,1,1))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8">
        <f t="shared" ref="P3971:P4034" si="373">AVERAGE(E3971/L3971)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RIGHT(N3971,LEN(N3971)-SEARCH("/",N3971))</f>
        <v>plays</v>
      </c>
      <c r="S3971" s="14">
        <f t="shared" ref="S3971:S4034" si="376">(((J3971/60)/60)/24+DATE(1970,1,1))</f>
        <v>42601.854699074072</v>
      </c>
      <c r="T3971" s="14">
        <f t="shared" ref="T3971:T4034" si="377">(((I3971/60)/60)/24+DATE(1970,1,1))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8">
        <f t="shared" ref="P4035:P4098" si="379">AVERAGE(E4035/L4035)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RIGHT(N4035,LEN(N4035)-SEARCH("/",N4035))</f>
        <v>plays</v>
      </c>
      <c r="S4035" s="14">
        <f t="shared" ref="S4035:S4098" si="382">(((J4035/60)/60)/24+DATE(1970,1,1))</f>
        <v>42614.268796296295</v>
      </c>
      <c r="T4035" s="14">
        <f t="shared" ref="T4035:T4098" si="383">(((I4035/60)/60)/24+DATE(1970,1,1))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8" t="e">
        <f t="shared" ref="P4099:P4115" si="385">AVERAGE(E4099/L4099)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RIGHT(N4099,LEN(N4099)-SEARCH("/",N4099))</f>
        <v>plays</v>
      </c>
      <c r="S4099" s="14">
        <f t="shared" ref="S4099:S4115" si="388">(((J4099/60)/60)/24+DATE(1970,1,1))</f>
        <v>42344.824502314819</v>
      </c>
      <c r="T4099" s="14">
        <f t="shared" ref="T4099:T4115" si="389">(((I4099/60)/60)/24+DATE(1970,1,1))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O1:O1048576">
    <cfRule type="colorScale" priority="4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0E000044-7745-403A-8C28-5496FBCCECDC}">
            <xm:f>NOT(ISERROR(SEARCH($F$580,F1)))</xm:f>
            <xm:f>$F$580</xm:f>
            <x14:dxf>
              <fill>
                <patternFill>
                  <bgColor rgb="FFFF0000"/>
                </patternFill>
              </fill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3" operator="containsText" id="{D7F66924-4CCD-49ED-AC46-C54D5CA58AE9}">
            <xm:f>NOT(ISERROR(SEARCH($F$2,F1)))</xm:f>
            <xm:f>$F$2</xm:f>
            <x14:dxf>
              <fill>
                <patternFill>
                  <bgColor rgb="FF92D050"/>
                </patternFill>
              </fill>
            </x14:dxf>
          </x14:cfRule>
          <x14:cfRule type="containsText" priority="2" operator="containsText" id="{6C064D88-095E-46FA-8730-0B1C7814609D}">
            <xm:f>NOT(ISERROR(SEARCH($F$144,F1)))</xm:f>
            <xm:f>$F$144</xm:f>
            <x14:dxf>
              <fill>
                <patternFill>
                  <bgColor theme="4" tint="0.39994506668294322"/>
                </patternFill>
              </fill>
            </x14:dxf>
          </x14:cfRule>
          <x14:cfRule type="containsText" priority="1" operator="containsText" id="{BFEECF47-6DEC-444B-BD63-89A93DE25912}">
            <xm:f>NOT(ISERROR(SEARCH($F$3145,F1)))</xm:f>
            <xm:f>$F$3145</xm:f>
            <x14:dxf>
              <fill>
                <patternFill>
                  <bgColor theme="7" tint="0.39994506668294322"/>
                </patternFill>
              </fill>
            </x14:dxf>
          </x14:cfRule>
          <xm:sqref>F1:F4115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5ED0D-FB93-4367-AA4D-D02368D7B762}">
  <dimension ref="A2:F15"/>
  <sheetViews>
    <sheetView workbookViewId="0">
      <selection activeCell="P23" sqref="P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21" width="15.5546875" bestFit="1" customWidth="1"/>
    <col min="22" max="22" width="10.77734375" bestFit="1" customWidth="1"/>
  </cols>
  <sheetData>
    <row r="2" spans="1:6" x14ac:dyDescent="0.3">
      <c r="A2" s="9" t="s">
        <v>8223</v>
      </c>
      <c r="B2" t="s">
        <v>8312</v>
      </c>
    </row>
    <row r="4" spans="1:6" x14ac:dyDescent="0.3">
      <c r="A4" s="9" t="s">
        <v>8313</v>
      </c>
      <c r="B4" s="9" t="s">
        <v>8311</v>
      </c>
    </row>
    <row r="5" spans="1:6" x14ac:dyDescent="0.3">
      <c r="A5" s="9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3">
      <c r="A6" s="10" t="s">
        <v>8314</v>
      </c>
      <c r="B6" s="11">
        <v>300</v>
      </c>
      <c r="C6" s="11">
        <v>180</v>
      </c>
      <c r="D6" s="11">
        <v>40</v>
      </c>
      <c r="E6" s="11"/>
      <c r="F6" s="11">
        <v>520</v>
      </c>
    </row>
    <row r="7" spans="1:6" x14ac:dyDescent="0.3">
      <c r="A7" s="10" t="s">
        <v>8315</v>
      </c>
      <c r="B7" s="11">
        <v>34</v>
      </c>
      <c r="C7" s="11">
        <v>140</v>
      </c>
      <c r="D7" s="11">
        <v>20</v>
      </c>
      <c r="E7" s="11">
        <v>6</v>
      </c>
      <c r="F7" s="11">
        <v>200</v>
      </c>
    </row>
    <row r="8" spans="1:6" x14ac:dyDescent="0.3">
      <c r="A8" s="10" t="s">
        <v>8321</v>
      </c>
      <c r="B8" s="11">
        <v>80</v>
      </c>
      <c r="C8" s="11">
        <v>140</v>
      </c>
      <c r="D8" s="11"/>
      <c r="E8" s="11"/>
      <c r="F8" s="11">
        <v>220</v>
      </c>
    </row>
    <row r="9" spans="1:6" x14ac:dyDescent="0.3">
      <c r="A9" s="10" t="s">
        <v>8316</v>
      </c>
      <c r="B9" s="11"/>
      <c r="C9" s="11"/>
      <c r="D9" s="11">
        <v>24</v>
      </c>
      <c r="E9" s="11"/>
      <c r="F9" s="11">
        <v>24</v>
      </c>
    </row>
    <row r="10" spans="1:6" x14ac:dyDescent="0.3">
      <c r="A10" s="10" t="s">
        <v>8317</v>
      </c>
      <c r="B10" s="11">
        <v>540</v>
      </c>
      <c r="C10" s="11">
        <v>120</v>
      </c>
      <c r="D10" s="11">
        <v>20</v>
      </c>
      <c r="E10" s="11">
        <v>20</v>
      </c>
      <c r="F10" s="11">
        <v>700</v>
      </c>
    </row>
    <row r="11" spans="1:6" x14ac:dyDescent="0.3">
      <c r="A11" s="10" t="s">
        <v>8322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3">
      <c r="A12" s="10" t="s">
        <v>8318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6" x14ac:dyDescent="0.3">
      <c r="A13" s="10" t="s">
        <v>8319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6" x14ac:dyDescent="0.3">
      <c r="A14" s="10" t="s">
        <v>8320</v>
      </c>
      <c r="B14" s="11">
        <v>839</v>
      </c>
      <c r="C14" s="11">
        <v>493</v>
      </c>
      <c r="D14" s="11">
        <v>37</v>
      </c>
      <c r="E14" s="11">
        <v>24</v>
      </c>
      <c r="F14" s="11">
        <v>1393</v>
      </c>
    </row>
    <row r="15" spans="1:6" x14ac:dyDescent="0.3">
      <c r="A15" s="10" t="s">
        <v>8310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conditionalFormatting sqref="H27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E5CF0-96C5-455E-8DA0-2D127BB58ED5}">
  <dimension ref="A1:F47"/>
  <sheetViews>
    <sheetView workbookViewId="0">
      <selection activeCell="B34" sqref="B3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8312</v>
      </c>
    </row>
    <row r="2" spans="1:6" x14ac:dyDescent="0.3">
      <c r="A2" s="9" t="s">
        <v>8364</v>
      </c>
      <c r="B2" t="s">
        <v>8312</v>
      </c>
    </row>
    <row r="4" spans="1:6" x14ac:dyDescent="0.3">
      <c r="A4" s="9" t="s">
        <v>8313</v>
      </c>
      <c r="B4" s="9" t="s">
        <v>8311</v>
      </c>
    </row>
    <row r="5" spans="1:6" x14ac:dyDescent="0.3">
      <c r="A5" s="9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3">
      <c r="A6" s="10" t="s">
        <v>8329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8350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8360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8330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8331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8332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8333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8351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8352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8335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8361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8323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8353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8354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8355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8337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8338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8339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8340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8356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8324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8357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8325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8326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8363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8358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8359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8341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8342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8327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8343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8344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8345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8346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8347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8348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8328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8349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8362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8310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EF9B7-D367-4D46-84D6-6855996F2386}">
  <dimension ref="A1:E18"/>
  <sheetViews>
    <sheetView workbookViewId="0">
      <selection activeCell="A10" sqref="A10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8364</v>
      </c>
      <c r="B1" t="s">
        <v>8312</v>
      </c>
    </row>
    <row r="2" spans="1:5" x14ac:dyDescent="0.3">
      <c r="A2" s="9" t="s">
        <v>8399</v>
      </c>
      <c r="B2" t="s">
        <v>8312</v>
      </c>
    </row>
    <row r="4" spans="1:5" x14ac:dyDescent="0.3">
      <c r="A4" s="9" t="s">
        <v>8313</v>
      </c>
      <c r="B4" s="9" t="s">
        <v>8311</v>
      </c>
    </row>
    <row r="5" spans="1:5" x14ac:dyDescent="0.3">
      <c r="A5" s="9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3">
      <c r="A6" s="15" t="s">
        <v>8392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5" t="s">
        <v>8393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5" t="s">
        <v>8394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5" t="s">
        <v>8395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5" t="s">
        <v>8396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5" t="s">
        <v>8397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5" t="s">
        <v>8398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5" t="s">
        <v>8387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5" t="s">
        <v>8388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5" t="s">
        <v>8389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5" t="s">
        <v>8390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5" t="s">
        <v>8391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5" t="s">
        <v>8310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7B9B-BC15-4789-A630-BB86F0B286BF}">
  <dimension ref="A1:I13"/>
  <sheetViews>
    <sheetView tabSelected="1" workbookViewId="0">
      <selection activeCell="F6" sqref="F6"/>
    </sheetView>
  </sheetViews>
  <sheetFormatPr defaultRowHeight="14.4" x14ac:dyDescent="0.3"/>
  <cols>
    <col min="1" max="1" width="19.5546875" customWidth="1"/>
    <col min="2" max="5" width="18.6640625" customWidth="1"/>
    <col min="6" max="6" width="21.21875" customWidth="1"/>
    <col min="7" max="7" width="18.6640625" customWidth="1"/>
    <col min="8" max="8" width="20.6640625" customWidth="1"/>
  </cols>
  <sheetData>
    <row r="1" spans="1:9" ht="15.6" x14ac:dyDescent="0.3">
      <c r="A1" s="12" t="s">
        <v>8365</v>
      </c>
      <c r="B1" s="12" t="s">
        <v>8384</v>
      </c>
      <c r="C1" s="12" t="s">
        <v>8366</v>
      </c>
      <c r="D1" s="12" t="s">
        <v>8367</v>
      </c>
      <c r="E1" s="12" t="s">
        <v>8368</v>
      </c>
      <c r="F1" s="12" t="s">
        <v>8369</v>
      </c>
      <c r="G1" s="12" t="s">
        <v>8370</v>
      </c>
      <c r="H1" s="12" t="s">
        <v>8371</v>
      </c>
    </row>
    <row r="2" spans="1:9" ht="15.6" x14ac:dyDescent="0.3">
      <c r="A2" s="13" t="s">
        <v>8372</v>
      </c>
      <c r="B2" s="13">
        <f>COUNTIFS('Data Sheet'!F2:F4115,"successful",'Data Sheet'!D2:D4115,"&lt;1000")</f>
        <v>322</v>
      </c>
      <c r="C2" s="13">
        <f>COUNTIFS('Data Sheet'!F2:F4115,"failed",'Data Sheet'!D2:D4115,"&lt;1000")</f>
        <v>113</v>
      </c>
      <c r="D2" s="13">
        <f>COUNTIFS('Data Sheet'!F2:F4115,"canceled",'Data Sheet'!D2:D4115,"&lt;1000")</f>
        <v>18</v>
      </c>
      <c r="E2" s="13">
        <f t="shared" ref="E2:E13" si="0"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  <c r="I2" s="17"/>
    </row>
    <row r="3" spans="1:9" ht="15.6" x14ac:dyDescent="0.3">
      <c r="A3" s="13" t="s">
        <v>8373</v>
      </c>
      <c r="B3" s="13">
        <f>COUNTIFS('Data Sheet'!F2:F4115,"successful",'Data Sheet'!D2:D4115,"&gt;=1000",'Data Sheet'!D2:D4115,"&lt;=4999")</f>
        <v>932</v>
      </c>
      <c r="C3" s="13">
        <f>COUNTIFS('Data Sheet'!F2:F4115,"Failed",'Data Sheet'!D2:D4115,"&gt;=1000",'Data Sheet'!D2:D4115,"&lt;=4999")</f>
        <v>420</v>
      </c>
      <c r="D3" s="13">
        <f>COUNTIFS('Data Sheet'!F2:F4115,"Canceled",'Data Sheet'!D2:D4115,"&gt;=1000",'Data Sheet'!D2:D4115,"&lt;=4999")</f>
        <v>60</v>
      </c>
      <c r="E3" s="13">
        <f t="shared" si="0"/>
        <v>1412</v>
      </c>
      <c r="F3" s="16">
        <f>B3/E3</f>
        <v>0.66005665722379603</v>
      </c>
      <c r="G3" s="16">
        <f>C3/E3</f>
        <v>0.29745042492917845</v>
      </c>
      <c r="H3" s="16">
        <f>D3/E3</f>
        <v>4.2492917847025496E-2</v>
      </c>
      <c r="I3" s="17"/>
    </row>
    <row r="4" spans="1:9" ht="15.6" x14ac:dyDescent="0.3">
      <c r="A4" s="13" t="s">
        <v>8374</v>
      </c>
      <c r="B4" s="13">
        <f>COUNTIFS('Data Sheet'!F2:F4115,"Successful",'Data Sheet'!D2:D4115,"&gt;=5000",'Data Sheet'!D2:D4115,"&lt;=9999")</f>
        <v>381</v>
      </c>
      <c r="C4" s="13">
        <f>COUNTIFS('Data Sheet'!F2:F4115,"Failed",'Data Sheet'!D2:D4115,"&gt;=5000",'Data Sheet'!D2:D4115,"&lt;=9999")</f>
        <v>283</v>
      </c>
      <c r="D4" s="13">
        <f>COUNTIFS('Data Sheet'!F2:F4115,"Canceled",'Data Sheet'!D2:D4115,"&gt;=5000",'Data Sheet'!D2:D4115,"&lt;=9999")</f>
        <v>52</v>
      </c>
      <c r="E4" s="13">
        <f t="shared" si="0"/>
        <v>716</v>
      </c>
      <c r="F4" s="16">
        <f t="shared" ref="F4:F13" si="1">B4/E4</f>
        <v>0.53212290502793291</v>
      </c>
      <c r="G4" s="16">
        <f t="shared" ref="G4:G13" si="2">C4/E4</f>
        <v>0.39525139664804471</v>
      </c>
      <c r="H4" s="16">
        <f t="shared" ref="H4:H13" si="3">D4/E4</f>
        <v>7.2625698324022353E-2</v>
      </c>
      <c r="I4" s="17"/>
    </row>
    <row r="5" spans="1:9" ht="15.6" x14ac:dyDescent="0.3">
      <c r="A5" s="13" t="s">
        <v>8375</v>
      </c>
      <c r="B5" s="13">
        <f>COUNTIFS('Data Sheet'!F2:F4116,"Successful",'Data Sheet'!D2:D4116,"&gt;=10000",'Data Sheet'!D2:D4116,"&lt;=14999")</f>
        <v>168</v>
      </c>
      <c r="C5" s="13">
        <f>COUNTIFS('Data Sheet'!F2:F4116,"Failed",'Data Sheet'!D2:D4116,"&gt;=10000",'Data Sheet'!D2:D4116,"&lt;=14999")</f>
        <v>144</v>
      </c>
      <c r="D5" s="13">
        <f>COUNTIFS('Data Sheet'!F2:F4116,"Canceled",'Data Sheet'!D2:D4116,"&gt;=10000",'Data Sheet'!D2:D4116,"&lt;=14999")</f>
        <v>40</v>
      </c>
      <c r="E5" s="13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  <c r="I5" s="17"/>
    </row>
    <row r="6" spans="1:9" ht="15.6" x14ac:dyDescent="0.3">
      <c r="A6" s="13" t="s">
        <v>8376</v>
      </c>
      <c r="B6" s="13">
        <f>COUNTIFS('Data Sheet'!F2:F4116,"Successful",'Data Sheet'!D2:D4116,"&gt;=15000",'Data Sheet'!D2:D4116,"&lt;=19999")</f>
        <v>94</v>
      </c>
      <c r="C6" s="13">
        <f>COUNTIFS('Data Sheet'!F2:F4116,"Failed",'Data Sheet'!D2:D4116,"&gt;=15000",'Data Sheet'!D2:D4116,"&lt;=19999")</f>
        <v>90</v>
      </c>
      <c r="D6" s="13">
        <f>COUNTIFS('Data Sheet'!F2:F4116,"Canceled",'Data Sheet'!D2:D4116,"&gt;=15000",'Data Sheet'!D2:D4116,"&lt;=19999")</f>
        <v>17</v>
      </c>
      <c r="E6" s="13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  <c r="I6" s="17"/>
    </row>
    <row r="7" spans="1:9" ht="15.6" x14ac:dyDescent="0.3">
      <c r="A7" s="13" t="s">
        <v>8377</v>
      </c>
      <c r="B7" s="13">
        <f>COUNTIFS('Data Sheet'!F2:F4116,"Successful",'Data Sheet'!D2:D4116,"&gt;=20000",'Data Sheet'!D2:D4116,"&lt;=24999")</f>
        <v>62</v>
      </c>
      <c r="C7" s="13">
        <f>COUNTIFS('Data Sheet'!F2:F4116,"Failed",'Data Sheet'!D2:D4116,"&gt;=20000",'Data Sheet'!D2:D4116,"&lt;=24999")</f>
        <v>72</v>
      </c>
      <c r="D7" s="13">
        <f>COUNTIFS('Data Sheet'!F2:F4116,"Canceled",'Data Sheet'!D2:D4116,"&gt;=20000",'Data Sheet'!D2:D4116,"&lt;=24999")</f>
        <v>14</v>
      </c>
      <c r="E7" s="13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  <c r="I7" s="17"/>
    </row>
    <row r="8" spans="1:9" ht="15.6" x14ac:dyDescent="0.3">
      <c r="A8" s="13" t="s">
        <v>8378</v>
      </c>
      <c r="B8" s="13">
        <f>COUNTIFS('Data Sheet'!F2:F4116,"Successful",'Data Sheet'!D2:D4116,"&gt;=25000",'Data Sheet'!D2:D4116,"&lt;=29999")</f>
        <v>55</v>
      </c>
      <c r="C8" s="13">
        <f>COUNTIFS('Data Sheet'!F2:F4116,"Failed",'Data Sheet'!D2:D4116,"&gt;=25000",'Data Sheet'!D2:D4116,"&lt;=29999")</f>
        <v>64</v>
      </c>
      <c r="D8" s="13">
        <f>COUNTIFS('Data Sheet'!F2:F4116,"Canceled",'Data Sheet'!D2:D4116,"&gt;=25000",'Data Sheet'!D2:D4116,"&lt;=29999")</f>
        <v>18</v>
      </c>
      <c r="E8" s="13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  <c r="I8" s="17"/>
    </row>
    <row r="9" spans="1:9" ht="15.6" x14ac:dyDescent="0.3">
      <c r="A9" s="13" t="s">
        <v>8379</v>
      </c>
      <c r="B9" s="13">
        <f>COUNTIFS('Data Sheet'!F2:F4116,"Successful",'Data Sheet'!D2:D4116,"&gt;=30000",'Data Sheet'!D2:D4116,"&lt;=34999")</f>
        <v>32</v>
      </c>
      <c r="C9" s="13">
        <f>COUNTIFS('Data Sheet'!F2:F4116,"Failed",'Data Sheet'!D2:D4116,"&gt;=30000",'Data Sheet'!D2:D4116,"&lt;=34999")</f>
        <v>37</v>
      </c>
      <c r="D9" s="13">
        <f>COUNTIFS('Data Sheet'!F2:F4116,"Canceled",'Data Sheet'!D2:D4116,"&gt;=30000",'Data Sheet'!D2:D4116,"&lt;=34999")</f>
        <v>13</v>
      </c>
      <c r="E9" s="13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  <c r="I9" s="17"/>
    </row>
    <row r="10" spans="1:9" ht="15.6" x14ac:dyDescent="0.3">
      <c r="A10" s="13" t="s">
        <v>8380</v>
      </c>
      <c r="B10" s="13">
        <f>COUNTIFS('Data Sheet'!F2:F4116,"Successful",'Data Sheet'!D2:D4116,"&gt;=35000",'Data Sheet'!D2:D4116,"&lt;=39999")</f>
        <v>26</v>
      </c>
      <c r="C10" s="13">
        <f>COUNTIFS('Data Sheet'!F2:F4116,"Failed",'Data Sheet'!D2:D4116,"&gt;=35000",'Data Sheet'!D2:D4116,"&lt;=39999")</f>
        <v>22</v>
      </c>
      <c r="D10" s="13">
        <f>COUNTIFS('Data Sheet'!F2:F4116,"Canceled",'Data Sheet'!D2:D4116,"&gt;=35000",'Data Sheet'!D2:D4116,"&lt;=39999")</f>
        <v>7</v>
      </c>
      <c r="E10" s="13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  <c r="I10" s="17"/>
    </row>
    <row r="11" spans="1:9" ht="15.6" x14ac:dyDescent="0.3">
      <c r="A11" s="13" t="s">
        <v>8381</v>
      </c>
      <c r="B11" s="13">
        <f>COUNTIFS('Data Sheet'!F2:F4116,"Successful",'Data Sheet'!D2:D4116,"&gt;=40000",'Data Sheet'!D2:D4116,"&lt;=44999")</f>
        <v>21</v>
      </c>
      <c r="C11" s="13">
        <f>COUNTIFS('Data Sheet'!F2:F4116,"Failed",'Data Sheet'!D2:D4116,"&gt;=40000",'Data Sheet'!D2:D4116,"&lt;=44999")</f>
        <v>16</v>
      </c>
      <c r="D11" s="13">
        <f>COUNTIFS('Data Sheet'!F2:F4116,"Canceled",'Data Sheet'!D2:D4116,"&gt;=40000",'Data Sheet'!D2:D4116,"&lt;=44999")</f>
        <v>6</v>
      </c>
      <c r="E11" s="13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  <c r="I11" s="17"/>
    </row>
    <row r="12" spans="1:9" ht="15.6" x14ac:dyDescent="0.3">
      <c r="A12" s="13" t="s">
        <v>8382</v>
      </c>
      <c r="B12" s="13">
        <f>COUNTIFS('Data Sheet'!F2:F4116,"Successful",'Data Sheet'!D2:D4116,"&gt;=45000",'Data Sheet'!D2:D4116,"&lt;=49999")</f>
        <v>6</v>
      </c>
      <c r="C12" s="13">
        <f>COUNTIFS('Data Sheet'!F2:F4116,"Failed",'Data Sheet'!D2:D4116,"&gt;=45000",'Data Sheet'!D2:D4116,"&lt;=49999")</f>
        <v>11</v>
      </c>
      <c r="D12" s="13">
        <f>COUNTIFS('Data Sheet'!F2:F4116,"Canceled",'Data Sheet'!D2:D4116,"&gt;=45000",'Data Sheet'!D2:D4116,"&lt;=49999")</f>
        <v>4</v>
      </c>
      <c r="E12" s="13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  <c r="I12" s="17"/>
    </row>
    <row r="13" spans="1:9" ht="15.6" x14ac:dyDescent="0.3">
      <c r="A13" s="13" t="s">
        <v>8383</v>
      </c>
      <c r="B13" s="13">
        <f>COUNTIFS('Data Sheet'!F2:F4116,"Successful",'Data Sheet'!D2:D4116,"&gt;=50000")</f>
        <v>86</v>
      </c>
      <c r="C13" s="13">
        <f>COUNTIFS('Data Sheet'!F2:F4116,"failed",'Data Sheet'!D2:D4116,"&gt;=50000")</f>
        <v>258</v>
      </c>
      <c r="D13" s="13">
        <f>COUNTIFS('Data Sheet'!F2:F4116,"canceled",'Data Sheet'!D2:D4116,"&gt;=50000")</f>
        <v>100</v>
      </c>
      <c r="E13" s="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  <c r="I13" s="17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Sheet</vt:lpstr>
      <vt:lpstr>Category</vt:lpstr>
      <vt:lpstr>Subcategory</vt:lpstr>
      <vt:lpstr>Launch Date Outcome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Bhoomi</cp:lastModifiedBy>
  <dcterms:created xsi:type="dcterms:W3CDTF">2017-04-20T15:17:24Z</dcterms:created>
  <dcterms:modified xsi:type="dcterms:W3CDTF">2019-11-17T01:35:45Z</dcterms:modified>
</cp:coreProperties>
</file>