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45" yWindow="15" windowWidth="13110" windowHeight="11580" tabRatio="800" activeTab="4"/>
  </bookViews>
  <sheets>
    <sheet name="Histogram" sheetId="14" r:id="rId1"/>
    <sheet name="Arkusz1" sheetId="1" r:id="rId2"/>
    <sheet name="Diff vs ISR No." sheetId="8" r:id="rId3"/>
    <sheet name="Diff vs ISR conc" sheetId="7" r:id="rId4"/>
    <sheet name="%ISR vs ISR No." sheetId="6" r:id="rId5"/>
    <sheet name="Correlation" sheetId="9" r:id="rId6"/>
    <sheet name="Correlation bez outliera" sheetId="10" r:id="rId7"/>
    <sheet name="test" sheetId="11" r:id="rId8"/>
    <sheet name="test2" sheetId="12" r:id="rId9"/>
  </sheets>
  <definedNames>
    <definedName name="_xlnm.Print_Area" localSheetId="1">Arkusz1!$A$2:$G$96</definedName>
  </definedNames>
  <calcPr calcId="125725"/>
</workbook>
</file>

<file path=xl/calcChain.xml><?xml version="1.0" encoding="utf-8"?>
<calcChain xmlns="http://schemas.openxmlformats.org/spreadsheetml/2006/main">
  <c r="J13" i="1"/>
  <c r="J15" s="1"/>
  <c r="J7"/>
  <c r="J9"/>
  <c r="L29"/>
  <c r="L30"/>
  <c r="L31"/>
  <c r="L32"/>
  <c r="L33"/>
  <c r="L34"/>
  <c r="L35"/>
  <c r="L28"/>
  <c r="L36"/>
  <c r="G4"/>
  <c r="B3" i="1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2"/>
  <c r="H4" i="1"/>
  <c r="G45"/>
  <c r="H45"/>
  <c r="E72"/>
  <c r="F72"/>
  <c r="E73"/>
  <c r="F73"/>
  <c r="O5"/>
  <c r="G73"/>
  <c r="G72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G59"/>
  <c r="G60"/>
  <c r="G61"/>
  <c r="G62"/>
  <c r="G63"/>
  <c r="G64"/>
  <c r="G65"/>
  <c r="G66"/>
  <c r="G67"/>
  <c r="G68"/>
  <c r="G69"/>
  <c r="G7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6"/>
  <c r="G47"/>
  <c r="G48"/>
  <c r="G49"/>
  <c r="G50"/>
  <c r="G51"/>
  <c r="G52"/>
  <c r="G53"/>
  <c r="G54"/>
  <c r="G55"/>
  <c r="G56"/>
  <c r="G57"/>
  <c r="G58"/>
  <c r="G5"/>
  <c r="J11"/>
</calcChain>
</file>

<file path=xl/sharedStrings.xml><?xml version="1.0" encoding="utf-8"?>
<sst xmlns="http://schemas.openxmlformats.org/spreadsheetml/2006/main" count="266" uniqueCount="74">
  <si>
    <t>Sample No.</t>
  </si>
  <si>
    <t>Subject</t>
  </si>
  <si>
    <t xml:space="preserve">Period </t>
  </si>
  <si>
    <t xml:space="preserve">Liczba próbek przeanalizowanych </t>
  </si>
  <si>
    <t>% wyników spełniających kryterium akceptacji</t>
  </si>
  <si>
    <t>Ordinal number</t>
  </si>
  <si>
    <t>Liczba wszystkich próbek</t>
  </si>
  <si>
    <t>Liczba próbek do analizy</t>
  </si>
  <si>
    <t>Pozostało do analizy</t>
  </si>
  <si>
    <t>Liczba próbek z ISR &gt; [20%]</t>
  </si>
  <si>
    <t>Sampling point [h]</t>
  </si>
  <si>
    <t>1</t>
  </si>
  <si>
    <t>2</t>
  </si>
  <si>
    <t>009</t>
  </si>
  <si>
    <t>010</t>
  </si>
  <si>
    <t>1 h 15'</t>
  </si>
  <si>
    <t>8</t>
  </si>
  <si>
    <t>12</t>
  </si>
  <si>
    <t>013</t>
  </si>
  <si>
    <t>014</t>
  </si>
  <si>
    <t>016</t>
  </si>
  <si>
    <t>017</t>
  </si>
  <si>
    <t>Zgodnie z ILB/AF/026 wersja 4</t>
  </si>
  <si>
    <t>018</t>
  </si>
  <si>
    <t>001</t>
  </si>
  <si>
    <t>002</t>
  </si>
  <si>
    <t>003</t>
  </si>
  <si>
    <t>004</t>
  </si>
  <si>
    <t>006</t>
  </si>
  <si>
    <t>008</t>
  </si>
  <si>
    <t>011</t>
  </si>
  <si>
    <t>012</t>
  </si>
  <si>
    <t>3</t>
  </si>
  <si>
    <t>0.75</t>
  </si>
  <si>
    <t>1.25</t>
  </si>
  <si>
    <t>0.33</t>
  </si>
  <si>
    <t>0.5</t>
  </si>
  <si>
    <t>5</t>
  </si>
  <si>
    <t>1.5</t>
  </si>
  <si>
    <t>%ISR</t>
  </si>
  <si>
    <t>Initial value 
[ng/ml]</t>
  </si>
  <si>
    <t>Repeat value
[ng/ml]</t>
  </si>
  <si>
    <t>%difference
[%]</t>
  </si>
  <si>
    <t>min</t>
  </si>
  <si>
    <t>max</t>
  </si>
  <si>
    <t>Zakres</t>
  </si>
  <si>
    <t>%difference (min-max)
[%]</t>
  </si>
  <si>
    <t>% difference classes</t>
  </si>
  <si>
    <t>-40 to -21</t>
  </si>
  <si>
    <t>-20 to -11</t>
  </si>
  <si>
    <t>-10 to -1</t>
  </si>
  <si>
    <t>Zbiór danych (koszyk)</t>
  </si>
  <si>
    <t>Częstość</t>
  </si>
  <si>
    <t>0 to 10</t>
  </si>
  <si>
    <t>&lt; -40</t>
  </si>
  <si>
    <t>11 to 20</t>
  </si>
  <si>
    <t>Więcej</t>
  </si>
  <si>
    <t>21 to 40</t>
  </si>
  <si>
    <t>&gt; 40</t>
  </si>
  <si>
    <t>&lt;-40</t>
  </si>
  <si>
    <t>&gt;=-40; &lt;-20</t>
  </si>
  <si>
    <t>&gt;=-20; &lt;-10</t>
  </si>
  <si>
    <t>&gt;=0; &lt;=10</t>
  </si>
  <si>
    <t>&gt;10; &lt;=20</t>
  </si>
  <si>
    <t>&gt;20; &lt;=40</t>
  </si>
  <si>
    <t>&gt;40</t>
  </si>
  <si>
    <t>&gt;=-10, &lt;0</t>
  </si>
  <si>
    <t>Suma</t>
  </si>
  <si>
    <t>&lt;-20; -10)</t>
  </si>
  <si>
    <t>&lt;-40; -20)</t>
  </si>
  <si>
    <t>&lt;-10; 0)</t>
  </si>
  <si>
    <t>&lt;0; 10&gt;</t>
  </si>
  <si>
    <t>(10; 20&gt;</t>
  </si>
  <si>
    <t>(20; 40&gt;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</si>
</sst>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charset val="238"/>
      <scheme val="minor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sz val="12"/>
      <color rgb="FF00B0F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5" fillId="0" borderId="0" xfId="0" applyNumberFormat="1" applyFont="1"/>
    <xf numFmtId="49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7" fillId="0" borderId="0" xfId="1" applyNumberFormat="1" applyFont="1"/>
    <xf numFmtId="0" fontId="3" fillId="0" borderId="0" xfId="0" applyFont="1"/>
    <xf numFmtId="0" fontId="1" fillId="2" borderId="0" xfId="0" applyFont="1" applyFill="1"/>
    <xf numFmtId="0" fontId="6" fillId="0" borderId="0" xfId="0" applyFont="1"/>
    <xf numFmtId="0" fontId="1" fillId="0" borderId="0" xfId="0" applyFont="1"/>
    <xf numFmtId="1" fontId="6" fillId="0" borderId="0" xfId="0" applyNumberFormat="1" applyFont="1"/>
    <xf numFmtId="49" fontId="1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9" fontId="6" fillId="0" borderId="0" xfId="1" applyFont="1"/>
    <xf numFmtId="0" fontId="5" fillId="0" borderId="0" xfId="0" applyFont="1" applyFill="1"/>
    <xf numFmtId="0" fontId="7" fillId="0" borderId="0" xfId="0" applyFont="1" applyFill="1"/>
    <xf numFmtId="49" fontId="5" fillId="0" borderId="0" xfId="0" applyNumberFormat="1" applyFont="1"/>
    <xf numFmtId="0" fontId="6" fillId="0" borderId="0" xfId="0" applyFont="1" applyFill="1"/>
    <xf numFmtId="0" fontId="8" fillId="0" borderId="0" xfId="0" applyFont="1"/>
    <xf numFmtId="164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9" fillId="0" borderId="0" xfId="0" applyFont="1"/>
    <xf numFmtId="2" fontId="1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3" fillId="0" borderId="0" xfId="0" applyFont="1" applyFill="1"/>
    <xf numFmtId="0" fontId="10" fillId="0" borderId="0" xfId="0" applyFont="1" applyFill="1"/>
    <xf numFmtId="164" fontId="1" fillId="0" borderId="0" xfId="0" applyNumberFormat="1" applyFont="1" applyAlignment="1">
      <alignment horizontal="center"/>
    </xf>
    <xf numFmtId="0" fontId="10" fillId="0" borderId="0" xfId="0" applyFont="1"/>
    <xf numFmtId="0" fontId="6" fillId="0" borderId="0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5" fillId="0" borderId="0" xfId="0" applyFont="1" applyBorder="1"/>
    <xf numFmtId="0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1" fillId="0" borderId="0" xfId="0" applyFont="1"/>
    <xf numFmtId="1" fontId="7" fillId="0" borderId="0" xfId="0" applyNumberFormat="1" applyFont="1"/>
    <xf numFmtId="0" fontId="2" fillId="0" borderId="3" xfId="0" applyFont="1" applyFill="1" applyBorder="1" applyAlignment="1">
      <alignment horizontal="center" wrapText="1"/>
    </xf>
    <xf numFmtId="2" fontId="7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left" vertical="center"/>
    </xf>
    <xf numFmtId="2" fontId="2" fillId="0" borderId="0" xfId="0" applyNumberFormat="1" applyFont="1" applyFill="1" applyBorder="1" applyAlignment="1">
      <alignment horizontal="left" wrapText="1"/>
    </xf>
    <xf numFmtId="49" fontId="7" fillId="0" borderId="0" xfId="0" applyNumberFormat="1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2" fillId="0" borderId="4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49" fontId="7" fillId="0" borderId="0" xfId="0" applyNumberFormat="1" applyFont="1" applyBorder="1"/>
    <xf numFmtId="0" fontId="10" fillId="0" borderId="0" xfId="0" applyFont="1" applyAlignment="1"/>
    <xf numFmtId="2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9" fontId="7" fillId="0" borderId="0" xfId="1" applyFont="1" applyBorder="1"/>
    <xf numFmtId="2" fontId="0" fillId="0" borderId="0" xfId="0" applyNumberFormat="1" applyBorder="1"/>
    <xf numFmtId="0" fontId="0" fillId="0" borderId="0" xfId="0" applyBorder="1"/>
    <xf numFmtId="49" fontId="7" fillId="0" borderId="0" xfId="0" applyNumberFormat="1" applyFont="1" applyFill="1"/>
    <xf numFmtId="0" fontId="10" fillId="0" borderId="0" xfId="0" applyFont="1" applyAlignment="1">
      <alignment horizontal="center" vertical="center"/>
    </xf>
    <xf numFmtId="2" fontId="7" fillId="6" borderId="0" xfId="0" applyNumberFormat="1" applyFont="1" applyFill="1" applyAlignment="1">
      <alignment horizontal="center" vertical="center"/>
    </xf>
    <xf numFmtId="2" fontId="7" fillId="8" borderId="0" xfId="0" applyNumberFormat="1" applyFont="1" applyFill="1" applyAlignment="1">
      <alignment horizontal="center" vertical="center"/>
    </xf>
    <xf numFmtId="2" fontId="7" fillId="9" borderId="0" xfId="0" applyNumberFormat="1" applyFont="1" applyFill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0" fontId="0" fillId="9" borderId="0" xfId="0" applyFill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7" borderId="0" xfId="0" applyFill="1"/>
    <xf numFmtId="0" fontId="0" fillId="2" borderId="0" xfId="0" applyFill="1"/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2" fillId="0" borderId="0" xfId="1" applyFont="1" applyFill="1"/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3"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5" tint="0.39994506668294322"/>
        </patternFill>
      </fill>
    </dxf>
    <dxf>
      <font>
        <strike/>
      </font>
    </dxf>
  </dxfs>
  <tableStyles count="0" defaultTableStyle="TableStyleMedium9" defaultPivotStyle="PivotStyleLight16"/>
  <colors>
    <mruColors>
      <color rgb="FFB2B2B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867333333333335"/>
          <c:y val="7.4299855495556635E-2"/>
          <c:w val="0.80005555555555563"/>
          <c:h val="0.5383882716049383"/>
        </c:manualLayout>
      </c:layout>
      <c:barChart>
        <c:barDir val="col"/>
        <c:grouping val="clustered"/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cat>
            <c:strRef>
              <c:f>Arkusz1!$J$28:$J$35</c:f>
              <c:strCache>
                <c:ptCount val="8"/>
                <c:pt idx="0">
                  <c:v>&lt; -40</c:v>
                </c:pt>
                <c:pt idx="1">
                  <c:v>&lt;-40; -20)</c:v>
                </c:pt>
                <c:pt idx="2">
                  <c:v>&lt;-20; -10)</c:v>
                </c:pt>
                <c:pt idx="3">
                  <c:v>&lt;-10; 0)</c:v>
                </c:pt>
                <c:pt idx="4">
                  <c:v>&lt;0; 10&gt;</c:v>
                </c:pt>
                <c:pt idx="5">
                  <c:v>(10; 20&gt;</c:v>
                </c:pt>
                <c:pt idx="6">
                  <c:v>(20; 40&gt;</c:v>
                </c:pt>
                <c:pt idx="7">
                  <c:v>&gt; 40</c:v>
                </c:pt>
              </c:strCache>
            </c:strRef>
          </c:cat>
          <c:val>
            <c:numRef>
              <c:f>Arkusz1!$L$28:$L$35</c:f>
              <c:numCache>
                <c:formatCode>0%</c:formatCode>
                <c:ptCount val="8"/>
                <c:pt idx="0">
                  <c:v>5.9701492537313432E-2</c:v>
                </c:pt>
                <c:pt idx="1">
                  <c:v>8.9552238805970144E-2</c:v>
                </c:pt>
                <c:pt idx="2">
                  <c:v>0.22388059701492538</c:v>
                </c:pt>
                <c:pt idx="3">
                  <c:v>0.26865671641791045</c:v>
                </c:pt>
                <c:pt idx="4">
                  <c:v>0.23880597014925373</c:v>
                </c:pt>
                <c:pt idx="5">
                  <c:v>0.1044776119402985</c:v>
                </c:pt>
                <c:pt idx="6">
                  <c:v>0</c:v>
                </c:pt>
                <c:pt idx="7">
                  <c:v>1.4925373134328358E-2</c:v>
                </c:pt>
              </c:numCache>
            </c:numRef>
          </c:val>
        </c:ser>
        <c:gapWidth val="0"/>
        <c:axId val="86974848"/>
        <c:axId val="86977152"/>
      </c:barChart>
      <c:catAx>
        <c:axId val="8697484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difference classes (%)</a:t>
                </a:r>
                <a:endParaRPr lang="en-U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1489236111111141"/>
              <c:y val="0.90205928139222058"/>
            </c:manualLayout>
          </c:layout>
        </c:title>
        <c:tickLblPos val="nextTo"/>
        <c:txPr>
          <a:bodyPr rot="-2700000" vert="horz"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86977152"/>
        <c:crosses val="autoZero"/>
        <c:auto val="1"/>
        <c:lblAlgn val="ctr"/>
        <c:lblOffset val="100"/>
      </c:catAx>
      <c:valAx>
        <c:axId val="86977152"/>
        <c:scaling>
          <c:orientation val="minMax"/>
          <c:max val="1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7840277777777824E-3"/>
              <c:y val="0.18183360555339576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86974848"/>
        <c:crosses val="autoZero"/>
        <c:crossBetween val="between"/>
        <c:majorUnit val="0.2"/>
      </c:valAx>
      <c:spPr>
        <a:ln w="9525">
          <a:noFill/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44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Arkusz1!$A$4:$A$70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Arkusz1!$G$4:$G$70</c:f>
              <c:numCache>
                <c:formatCode>0.00</c:formatCode>
                <c:ptCount val="67"/>
                <c:pt idx="0">
                  <c:v>-14.431586113002034</c:v>
                </c:pt>
                <c:pt idx="1">
                  <c:v>-25.924351891202718</c:v>
                </c:pt>
                <c:pt idx="2">
                  <c:v>-1.7699115044247788</c:v>
                </c:pt>
                <c:pt idx="3">
                  <c:v>4.2944785276073585</c:v>
                </c:pt>
                <c:pt idx="4">
                  <c:v>-9.4206821873308098</c:v>
                </c:pt>
                <c:pt idx="5">
                  <c:v>0.2069322296947779</c:v>
                </c:pt>
                <c:pt idx="6">
                  <c:v>-4.1800643086816738</c:v>
                </c:pt>
                <c:pt idx="7">
                  <c:v>-7.7419354838709751</c:v>
                </c:pt>
                <c:pt idx="8">
                  <c:v>-6.2667860340196961</c:v>
                </c:pt>
                <c:pt idx="9">
                  <c:v>-3.9927404718693333</c:v>
                </c:pt>
                <c:pt idx="10">
                  <c:v>19.338739862757329</c:v>
                </c:pt>
                <c:pt idx="11">
                  <c:v>-11.544878211544885</c:v>
                </c:pt>
                <c:pt idx="12">
                  <c:v>-23.471539002108223</c:v>
                </c:pt>
                <c:pt idx="13">
                  <c:v>8.2248828735033896</c:v>
                </c:pt>
                <c:pt idx="14">
                  <c:v>11.784232365145218</c:v>
                </c:pt>
                <c:pt idx="15">
                  <c:v>3.4610630407910965</c:v>
                </c:pt>
                <c:pt idx="16">
                  <c:v>-4.7789068937105279</c:v>
                </c:pt>
                <c:pt idx="17">
                  <c:v>-5.0100777425856542</c:v>
                </c:pt>
                <c:pt idx="18">
                  <c:v>-1.1292719167904768</c:v>
                </c:pt>
                <c:pt idx="19">
                  <c:v>-15.957777087860922</c:v>
                </c:pt>
                <c:pt idx="20">
                  <c:v>-13.953488372093023</c:v>
                </c:pt>
                <c:pt idx="21">
                  <c:v>-11.894882434301515</c:v>
                </c:pt>
                <c:pt idx="22">
                  <c:v>5.0128534704370251</c:v>
                </c:pt>
                <c:pt idx="23">
                  <c:v>-10.75268817204301</c:v>
                </c:pt>
                <c:pt idx="24">
                  <c:v>4.1181736794986517</c:v>
                </c:pt>
                <c:pt idx="25">
                  <c:v>-19.1358024691358</c:v>
                </c:pt>
                <c:pt idx="26">
                  <c:v>2.1836865767501643</c:v>
                </c:pt>
                <c:pt idx="27">
                  <c:v>-2.3681377825618974</c:v>
                </c:pt>
                <c:pt idx="28">
                  <c:v>-10.142857142857135</c:v>
                </c:pt>
                <c:pt idx="29">
                  <c:v>0</c:v>
                </c:pt>
                <c:pt idx="30">
                  <c:v>-1.4014014014013927</c:v>
                </c:pt>
                <c:pt idx="31">
                  <c:v>-7.7611940298507296</c:v>
                </c:pt>
                <c:pt idx="32">
                  <c:v>3.4398034398034398</c:v>
                </c:pt>
                <c:pt idx="33">
                  <c:v>-1.9782393669634029</c:v>
                </c:pt>
                <c:pt idx="34">
                  <c:v>17.903791016247212</c:v>
                </c:pt>
                <c:pt idx="35">
                  <c:v>19.558735837805596</c:v>
                </c:pt>
                <c:pt idx="36">
                  <c:v>9.2724679029957215</c:v>
                </c:pt>
                <c:pt idx="37">
                  <c:v>10.014306151645206</c:v>
                </c:pt>
                <c:pt idx="38">
                  <c:v>12.775842044134727</c:v>
                </c:pt>
                <c:pt idx="39">
                  <c:v>-15.883859948761749</c:v>
                </c:pt>
                <c:pt idx="40">
                  <c:v>-19.1458026509573</c:v>
                </c:pt>
                <c:pt idx="41">
                  <c:v>-111.60443995963674</c:v>
                </c:pt>
                <c:pt idx="42">
                  <c:v>-18.206707734428466</c:v>
                </c:pt>
                <c:pt idx="43">
                  <c:v>-11.883327331652865</c:v>
                </c:pt>
                <c:pt idx="44">
                  <c:v>-3.495994173343032</c:v>
                </c:pt>
                <c:pt idx="45">
                  <c:v>2.9133284777858699</c:v>
                </c:pt>
                <c:pt idx="46">
                  <c:v>2.2103386809269323</c:v>
                </c:pt>
                <c:pt idx="47">
                  <c:v>3.2727272727272676</c:v>
                </c:pt>
                <c:pt idx="48">
                  <c:v>-0.33057851239669894</c:v>
                </c:pt>
                <c:pt idx="49">
                  <c:v>-11.308079865646578</c:v>
                </c:pt>
                <c:pt idx="50">
                  <c:v>-9.4871794871794819</c:v>
                </c:pt>
                <c:pt idx="51">
                  <c:v>-7.2024803243501054</c:v>
                </c:pt>
                <c:pt idx="52">
                  <c:v>-19.259259259259277</c:v>
                </c:pt>
                <c:pt idx="53">
                  <c:v>-29.598893499308438</c:v>
                </c:pt>
                <c:pt idx="54">
                  <c:v>1.4407334643091141</c:v>
                </c:pt>
                <c:pt idx="55">
                  <c:v>10.331125827814585</c:v>
                </c:pt>
                <c:pt idx="56">
                  <c:v>7.2436500470366898</c:v>
                </c:pt>
                <c:pt idx="57">
                  <c:v>0.38610038610037789</c:v>
                </c:pt>
                <c:pt idx="58">
                  <c:v>-3.7864077669902971</c:v>
                </c:pt>
                <c:pt idx="59">
                  <c:v>-63.135593220338983</c:v>
                </c:pt>
                <c:pt idx="60">
                  <c:v>40.224246671338484</c:v>
                </c:pt>
                <c:pt idx="61">
                  <c:v>-56.634746922024625</c:v>
                </c:pt>
                <c:pt idx="62">
                  <c:v>-21.848137535816619</c:v>
                </c:pt>
                <c:pt idx="63">
                  <c:v>-19.687212511499542</c:v>
                </c:pt>
                <c:pt idx="64">
                  <c:v>-58.004640371229698</c:v>
                </c:pt>
                <c:pt idx="65">
                  <c:v>-27.762039660056658</c:v>
                </c:pt>
                <c:pt idx="66">
                  <c:v>-26.885245901639337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(Arkusz1!$A$4,Arkusz1!$A$70)</c:f>
              <c:numCache>
                <c:formatCode>General</c:formatCode>
                <c:ptCount val="2"/>
                <c:pt idx="0">
                  <c:v>1</c:v>
                </c:pt>
                <c:pt idx="1">
                  <c:v>67</c:v>
                </c:pt>
              </c:numCache>
            </c:numRef>
          </c:xVal>
          <c:yVal>
            <c:numRef>
              <c:f>Arkusz1!$P$4:$P$5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(Arkusz1!$A$4,Arkusz1!$A$70)</c:f>
              <c:numCache>
                <c:formatCode>General</c:formatCode>
                <c:ptCount val="2"/>
                <c:pt idx="0">
                  <c:v>1</c:v>
                </c:pt>
                <c:pt idx="1">
                  <c:v>67</c:v>
                </c:pt>
              </c:numCache>
            </c:numRef>
          </c:xVal>
          <c:yVal>
            <c:numRef>
              <c:f>Arkusz1!$R$4:$R$5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(Arkusz1!$A$4,Arkusz1!$A$70)</c:f>
              <c:numCache>
                <c:formatCode>General</c:formatCode>
                <c:ptCount val="2"/>
                <c:pt idx="0">
                  <c:v>1</c:v>
                </c:pt>
                <c:pt idx="1">
                  <c:v>67</c:v>
                </c:pt>
              </c:numCache>
            </c:numRef>
          </c:xVal>
          <c:yVal>
            <c:numRef>
              <c:f>Arkusz1!$Q$4:$Q$5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87646976"/>
        <c:axId val="87648896"/>
      </c:scatterChart>
      <c:valAx>
        <c:axId val="87646976"/>
        <c:scaling>
          <c:orientation val="minMax"/>
          <c:max val="75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ISR No.</a:t>
                </a:r>
              </a:p>
            </c:rich>
          </c:tx>
          <c:layout>
            <c:manualLayout>
              <c:xMode val="edge"/>
              <c:yMode val="edge"/>
              <c:x val="0.4189346034918619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7648896"/>
        <c:crossesAt val="-400"/>
        <c:crossBetween val="midCat"/>
        <c:majorUnit val="25"/>
      </c:valAx>
      <c:valAx>
        <c:axId val="87648896"/>
        <c:scaling>
          <c:orientation val="minMax"/>
          <c:max val="60"/>
          <c:min val="-12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% diference [%]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400" baseline="0"/>
            </a:pPr>
            <a:endParaRPr lang="pl-PL"/>
          </a:p>
        </c:txPr>
        <c:crossAx val="87646976"/>
        <c:crossesAt val="0"/>
        <c:crossBetween val="midCat"/>
      </c:valAx>
    </c:plotArea>
    <c:plotVisOnly val="1"/>
    <c:dispBlanksAs val="gap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32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Arkusz1!$E$4:$E$70</c:f>
              <c:numCache>
                <c:formatCode>0.0</c:formatCode>
                <c:ptCount val="67"/>
                <c:pt idx="0">
                  <c:v>157.5</c:v>
                </c:pt>
                <c:pt idx="1">
                  <c:v>132.9</c:v>
                </c:pt>
                <c:pt idx="2">
                  <c:v>57</c:v>
                </c:pt>
                <c:pt idx="3">
                  <c:v>31.9</c:v>
                </c:pt>
                <c:pt idx="4">
                  <c:v>96.7</c:v>
                </c:pt>
                <c:pt idx="5">
                  <c:v>193.1</c:v>
                </c:pt>
                <c:pt idx="6">
                  <c:v>63.5</c:v>
                </c:pt>
                <c:pt idx="7">
                  <c:v>32.200000000000003</c:v>
                </c:pt>
                <c:pt idx="8">
                  <c:v>57.6</c:v>
                </c:pt>
                <c:pt idx="9">
                  <c:v>28.1</c:v>
                </c:pt>
                <c:pt idx="10">
                  <c:v>144.80000000000001</c:v>
                </c:pt>
                <c:pt idx="11">
                  <c:v>158.5</c:v>
                </c:pt>
                <c:pt idx="12">
                  <c:v>159</c:v>
                </c:pt>
                <c:pt idx="13">
                  <c:v>92.1</c:v>
                </c:pt>
                <c:pt idx="14">
                  <c:v>56.7</c:v>
                </c:pt>
                <c:pt idx="15">
                  <c:v>159</c:v>
                </c:pt>
                <c:pt idx="16">
                  <c:v>186.4</c:v>
                </c:pt>
                <c:pt idx="17">
                  <c:v>178</c:v>
                </c:pt>
                <c:pt idx="18">
                  <c:v>169.2</c:v>
                </c:pt>
                <c:pt idx="19">
                  <c:v>173.9</c:v>
                </c:pt>
                <c:pt idx="20">
                  <c:v>80.5</c:v>
                </c:pt>
                <c:pt idx="21">
                  <c:v>38.299999999999997</c:v>
                </c:pt>
                <c:pt idx="22">
                  <c:v>151.69999999999999</c:v>
                </c:pt>
                <c:pt idx="23">
                  <c:v>171.5</c:v>
                </c:pt>
                <c:pt idx="24">
                  <c:v>54.7</c:v>
                </c:pt>
                <c:pt idx="25">
                  <c:v>35.5</c:v>
                </c:pt>
                <c:pt idx="26">
                  <c:v>77</c:v>
                </c:pt>
                <c:pt idx="27">
                  <c:v>47</c:v>
                </c:pt>
                <c:pt idx="28">
                  <c:v>147.1</c:v>
                </c:pt>
                <c:pt idx="29">
                  <c:v>172.6</c:v>
                </c:pt>
                <c:pt idx="30">
                  <c:v>50.3</c:v>
                </c:pt>
                <c:pt idx="31">
                  <c:v>34.799999999999997</c:v>
                </c:pt>
                <c:pt idx="32">
                  <c:v>100</c:v>
                </c:pt>
                <c:pt idx="33">
                  <c:v>102.1</c:v>
                </c:pt>
                <c:pt idx="34">
                  <c:v>142.9</c:v>
                </c:pt>
                <c:pt idx="35">
                  <c:v>151.30000000000001</c:v>
                </c:pt>
                <c:pt idx="36">
                  <c:v>133.69999999999999</c:v>
                </c:pt>
                <c:pt idx="37">
                  <c:v>66.400000000000006</c:v>
                </c:pt>
                <c:pt idx="38">
                  <c:v>40.299999999999997</c:v>
                </c:pt>
                <c:pt idx="39">
                  <c:v>63.2</c:v>
                </c:pt>
                <c:pt idx="40">
                  <c:v>37.200000000000003</c:v>
                </c:pt>
                <c:pt idx="41">
                  <c:v>154.4</c:v>
                </c:pt>
                <c:pt idx="42">
                  <c:v>159.4</c:v>
                </c:pt>
                <c:pt idx="43">
                  <c:v>147.1</c:v>
                </c:pt>
                <c:pt idx="44">
                  <c:v>139.69999999999999</c:v>
                </c:pt>
                <c:pt idx="45">
                  <c:v>135.30000000000001</c:v>
                </c:pt>
                <c:pt idx="46">
                  <c:v>138.69999999999999</c:v>
                </c:pt>
                <c:pt idx="47">
                  <c:v>54.1</c:v>
                </c:pt>
                <c:pt idx="48">
                  <c:v>30.3</c:v>
                </c:pt>
                <c:pt idx="49">
                  <c:v>283.10000000000002</c:v>
                </c:pt>
                <c:pt idx="50">
                  <c:v>245.1</c:v>
                </c:pt>
                <c:pt idx="51">
                  <c:v>217.2</c:v>
                </c:pt>
                <c:pt idx="52">
                  <c:v>81.400000000000006</c:v>
                </c:pt>
                <c:pt idx="53">
                  <c:v>41.5</c:v>
                </c:pt>
                <c:pt idx="54">
                  <c:v>75.8</c:v>
                </c:pt>
                <c:pt idx="55">
                  <c:v>35.799999999999997</c:v>
                </c:pt>
                <c:pt idx="56">
                  <c:v>204.9</c:v>
                </c:pt>
                <c:pt idx="57">
                  <c:v>206.8</c:v>
                </c:pt>
                <c:pt idx="58">
                  <c:v>209.9</c:v>
                </c:pt>
                <c:pt idx="59">
                  <c:v>186.3</c:v>
                </c:pt>
                <c:pt idx="60">
                  <c:v>57</c:v>
                </c:pt>
                <c:pt idx="61">
                  <c:v>93.8</c:v>
                </c:pt>
                <c:pt idx="62">
                  <c:v>309.7</c:v>
                </c:pt>
                <c:pt idx="63">
                  <c:v>298.5</c:v>
                </c:pt>
                <c:pt idx="64">
                  <c:v>27.8</c:v>
                </c:pt>
                <c:pt idx="65">
                  <c:v>100.5</c:v>
                </c:pt>
                <c:pt idx="66">
                  <c:v>103.8</c:v>
                </c:pt>
              </c:numCache>
            </c:numRef>
          </c:xVal>
          <c:yVal>
            <c:numRef>
              <c:f>Arkusz1!$G$4:$G$70</c:f>
              <c:numCache>
                <c:formatCode>0.00</c:formatCode>
                <c:ptCount val="67"/>
                <c:pt idx="0">
                  <c:v>-14.431586113002034</c:v>
                </c:pt>
                <c:pt idx="1">
                  <c:v>-25.924351891202718</c:v>
                </c:pt>
                <c:pt idx="2">
                  <c:v>-1.7699115044247788</c:v>
                </c:pt>
                <c:pt idx="3">
                  <c:v>4.2944785276073585</c:v>
                </c:pt>
                <c:pt idx="4">
                  <c:v>-9.4206821873308098</c:v>
                </c:pt>
                <c:pt idx="5">
                  <c:v>0.2069322296947779</c:v>
                </c:pt>
                <c:pt idx="6">
                  <c:v>-4.1800643086816738</c:v>
                </c:pt>
                <c:pt idx="7">
                  <c:v>-7.7419354838709751</c:v>
                </c:pt>
                <c:pt idx="8">
                  <c:v>-6.2667860340196961</c:v>
                </c:pt>
                <c:pt idx="9">
                  <c:v>-3.9927404718693333</c:v>
                </c:pt>
                <c:pt idx="10">
                  <c:v>19.338739862757329</c:v>
                </c:pt>
                <c:pt idx="11">
                  <c:v>-11.544878211544885</c:v>
                </c:pt>
                <c:pt idx="12">
                  <c:v>-23.471539002108223</c:v>
                </c:pt>
                <c:pt idx="13">
                  <c:v>8.2248828735033896</c:v>
                </c:pt>
                <c:pt idx="14">
                  <c:v>11.784232365145218</c:v>
                </c:pt>
                <c:pt idx="15">
                  <c:v>3.4610630407910965</c:v>
                </c:pt>
                <c:pt idx="16">
                  <c:v>-4.7789068937105279</c:v>
                </c:pt>
                <c:pt idx="17">
                  <c:v>-5.0100777425856542</c:v>
                </c:pt>
                <c:pt idx="18">
                  <c:v>-1.1292719167904768</c:v>
                </c:pt>
                <c:pt idx="19">
                  <c:v>-15.957777087860922</c:v>
                </c:pt>
                <c:pt idx="20">
                  <c:v>-13.953488372093023</c:v>
                </c:pt>
                <c:pt idx="21">
                  <c:v>-11.894882434301515</c:v>
                </c:pt>
                <c:pt idx="22">
                  <c:v>5.0128534704370251</c:v>
                </c:pt>
                <c:pt idx="23">
                  <c:v>-10.75268817204301</c:v>
                </c:pt>
                <c:pt idx="24">
                  <c:v>4.1181736794986517</c:v>
                </c:pt>
                <c:pt idx="25">
                  <c:v>-19.1358024691358</c:v>
                </c:pt>
                <c:pt idx="26">
                  <c:v>2.1836865767501643</c:v>
                </c:pt>
                <c:pt idx="27">
                  <c:v>-2.3681377825618974</c:v>
                </c:pt>
                <c:pt idx="28">
                  <c:v>-10.142857142857135</c:v>
                </c:pt>
                <c:pt idx="29">
                  <c:v>0</c:v>
                </c:pt>
                <c:pt idx="30">
                  <c:v>-1.4014014014013927</c:v>
                </c:pt>
                <c:pt idx="31">
                  <c:v>-7.7611940298507296</c:v>
                </c:pt>
                <c:pt idx="32">
                  <c:v>3.4398034398034398</c:v>
                </c:pt>
                <c:pt idx="33">
                  <c:v>-1.9782393669634029</c:v>
                </c:pt>
                <c:pt idx="34">
                  <c:v>17.903791016247212</c:v>
                </c:pt>
                <c:pt idx="35">
                  <c:v>19.558735837805596</c:v>
                </c:pt>
                <c:pt idx="36">
                  <c:v>9.2724679029957215</c:v>
                </c:pt>
                <c:pt idx="37">
                  <c:v>10.014306151645206</c:v>
                </c:pt>
                <c:pt idx="38">
                  <c:v>12.775842044134727</c:v>
                </c:pt>
                <c:pt idx="39">
                  <c:v>-15.883859948761749</c:v>
                </c:pt>
                <c:pt idx="40">
                  <c:v>-19.1458026509573</c:v>
                </c:pt>
                <c:pt idx="41">
                  <c:v>-111.60443995963674</c:v>
                </c:pt>
                <c:pt idx="42">
                  <c:v>-18.206707734428466</c:v>
                </c:pt>
                <c:pt idx="43">
                  <c:v>-11.883327331652865</c:v>
                </c:pt>
                <c:pt idx="44">
                  <c:v>-3.495994173343032</c:v>
                </c:pt>
                <c:pt idx="45">
                  <c:v>2.9133284777858699</c:v>
                </c:pt>
                <c:pt idx="46">
                  <c:v>2.2103386809269323</c:v>
                </c:pt>
                <c:pt idx="47">
                  <c:v>3.2727272727272676</c:v>
                </c:pt>
                <c:pt idx="48">
                  <c:v>-0.33057851239669894</c:v>
                </c:pt>
                <c:pt idx="49">
                  <c:v>-11.308079865646578</c:v>
                </c:pt>
                <c:pt idx="50">
                  <c:v>-9.4871794871794819</c:v>
                </c:pt>
                <c:pt idx="51">
                  <c:v>-7.2024803243501054</c:v>
                </c:pt>
                <c:pt idx="52">
                  <c:v>-19.259259259259277</c:v>
                </c:pt>
                <c:pt idx="53">
                  <c:v>-29.598893499308438</c:v>
                </c:pt>
                <c:pt idx="54">
                  <c:v>1.4407334643091141</c:v>
                </c:pt>
                <c:pt idx="55">
                  <c:v>10.331125827814585</c:v>
                </c:pt>
                <c:pt idx="56">
                  <c:v>7.2436500470366898</c:v>
                </c:pt>
                <c:pt idx="57">
                  <c:v>0.38610038610037789</c:v>
                </c:pt>
                <c:pt idx="58">
                  <c:v>-3.7864077669902971</c:v>
                </c:pt>
                <c:pt idx="59">
                  <c:v>-63.135593220338983</c:v>
                </c:pt>
                <c:pt idx="60">
                  <c:v>40.224246671338484</c:v>
                </c:pt>
                <c:pt idx="61">
                  <c:v>-56.634746922024625</c:v>
                </c:pt>
                <c:pt idx="62">
                  <c:v>-21.848137535816619</c:v>
                </c:pt>
                <c:pt idx="63">
                  <c:v>-19.687212511499542</c:v>
                </c:pt>
                <c:pt idx="64">
                  <c:v>-58.004640371229698</c:v>
                </c:pt>
                <c:pt idx="65">
                  <c:v>-27.762039660056658</c:v>
                </c:pt>
                <c:pt idx="66">
                  <c:v>-26.885245901639337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Arkusz1!$O$4:$O$5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310</c:v>
                </c:pt>
              </c:numCache>
            </c:numRef>
          </c:xVal>
          <c:yVal>
            <c:numRef>
              <c:f>Arkusz1!$P$4:$P$5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Arkusz1!$O$4:$O$5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310</c:v>
                </c:pt>
              </c:numCache>
            </c:numRef>
          </c:xVal>
          <c:yVal>
            <c:numRef>
              <c:f>Arkusz1!$R$4:$R$5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Arkusz1!$O$4:$O$5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310</c:v>
                </c:pt>
              </c:numCache>
            </c:numRef>
          </c:xVal>
          <c:yVal>
            <c:numRef>
              <c:f>Arkusz1!$Q$4:$Q$5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87520000"/>
        <c:axId val="87521920"/>
      </c:scatterChart>
      <c:valAx>
        <c:axId val="87520000"/>
        <c:scaling>
          <c:orientation val="minMax"/>
          <c:max val="35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034918619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7521920"/>
        <c:crossesAt val="-400"/>
        <c:crossBetween val="midCat"/>
        <c:majorUnit val="50"/>
      </c:valAx>
      <c:valAx>
        <c:axId val="87521920"/>
        <c:scaling>
          <c:orientation val="minMax"/>
          <c:max val="60"/>
          <c:min val="-12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% diference [%]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400" baseline="0"/>
            </a:pPr>
            <a:endParaRPr lang="pl-PL"/>
          </a:p>
        </c:txPr>
        <c:crossAx val="87520000"/>
        <c:crossesAt val="0"/>
        <c:crossBetween val="midCat"/>
      </c:valAx>
    </c:plotArea>
    <c:plotVisOnly val="1"/>
    <c:dispBlanksAs val="gap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084444444444444"/>
          <c:y val="2.6161045906997474E-2"/>
          <c:w val="0.81307395833333329"/>
          <c:h val="0.73953086419753089"/>
        </c:manualLayout>
      </c:layout>
      <c:scatterChart>
        <c:scatterStyle val="lineMarker"/>
        <c:ser>
          <c:idx val="0"/>
          <c:order val="0"/>
          <c:tx>
            <c:v>%ISR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66"/>
              <c:layout>
                <c:manualLayout>
                  <c:x val="0"/>
                  <c:y val="7.2515432098765431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 pitchFamily="34" charset="0"/>
                        <a:ea typeface="Calibri"/>
                        <a:cs typeface="Arial" pitchFamily="34" charset="0"/>
                      </a:defRPr>
                    </a:pPr>
                    <a:r>
                      <a:rPr lang="pl-PL" sz="800" b="1">
                        <a:latin typeface="Arial" pitchFamily="34" charset="0"/>
                        <a:cs typeface="Arial" pitchFamily="34" charset="0"/>
                      </a:rPr>
                      <a:t>8</a:t>
                    </a:r>
                    <a:r>
                      <a:rPr lang="pl-PL" sz="800"/>
                      <a:t>4%</a:t>
                    </a:r>
                  </a:p>
                </c:rich>
              </c:tx>
              <c:spPr/>
              <c:dLblPos val="r"/>
            </c:dLbl>
            <c:delete val="1"/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pl-PL"/>
              </a:p>
            </c:txPr>
          </c:dLbls>
          <c:xVal>
            <c:numRef>
              <c:f>Arkusz1!$A$4:$A$70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Arkusz1!$H$4:$H$70</c:f>
              <c:numCache>
                <c:formatCode>0</c:formatCode>
                <c:ptCount val="67"/>
                <c:pt idx="0">
                  <c:v>100</c:v>
                </c:pt>
                <c:pt idx="1">
                  <c:v>50</c:v>
                </c:pt>
                <c:pt idx="2">
                  <c:v>66.666666666666657</c:v>
                </c:pt>
                <c:pt idx="3">
                  <c:v>75</c:v>
                </c:pt>
                <c:pt idx="4">
                  <c:v>80</c:v>
                </c:pt>
                <c:pt idx="5">
                  <c:v>83.333333333333343</c:v>
                </c:pt>
                <c:pt idx="6">
                  <c:v>85.714285714285708</c:v>
                </c:pt>
                <c:pt idx="7">
                  <c:v>87.5</c:v>
                </c:pt>
                <c:pt idx="8">
                  <c:v>88.888888888888886</c:v>
                </c:pt>
                <c:pt idx="9">
                  <c:v>90</c:v>
                </c:pt>
                <c:pt idx="10">
                  <c:v>90.909090909090907</c:v>
                </c:pt>
                <c:pt idx="11">
                  <c:v>91.666666666666657</c:v>
                </c:pt>
                <c:pt idx="12">
                  <c:v>84.615384615384613</c:v>
                </c:pt>
                <c:pt idx="13">
                  <c:v>85.714285714285708</c:v>
                </c:pt>
                <c:pt idx="14">
                  <c:v>86.666666666666671</c:v>
                </c:pt>
                <c:pt idx="15">
                  <c:v>87.5</c:v>
                </c:pt>
                <c:pt idx="16">
                  <c:v>88.235294117647058</c:v>
                </c:pt>
                <c:pt idx="17">
                  <c:v>88.888888888888886</c:v>
                </c:pt>
                <c:pt idx="18">
                  <c:v>89.473684210526315</c:v>
                </c:pt>
                <c:pt idx="19">
                  <c:v>90</c:v>
                </c:pt>
                <c:pt idx="20">
                  <c:v>90.476190476190482</c:v>
                </c:pt>
                <c:pt idx="21">
                  <c:v>90.909090909090907</c:v>
                </c:pt>
                <c:pt idx="22">
                  <c:v>91.304347826086953</c:v>
                </c:pt>
                <c:pt idx="23">
                  <c:v>91.666666666666657</c:v>
                </c:pt>
                <c:pt idx="24">
                  <c:v>92</c:v>
                </c:pt>
                <c:pt idx="25">
                  <c:v>92.307692307692307</c:v>
                </c:pt>
                <c:pt idx="26">
                  <c:v>92.592592592592595</c:v>
                </c:pt>
                <c:pt idx="27">
                  <c:v>92.857142857142861</c:v>
                </c:pt>
                <c:pt idx="28">
                  <c:v>93.103448275862064</c:v>
                </c:pt>
                <c:pt idx="29">
                  <c:v>93.333333333333329</c:v>
                </c:pt>
                <c:pt idx="30">
                  <c:v>93.548387096774192</c:v>
                </c:pt>
                <c:pt idx="31">
                  <c:v>93.75</c:v>
                </c:pt>
                <c:pt idx="32">
                  <c:v>93.939393939393938</c:v>
                </c:pt>
                <c:pt idx="33">
                  <c:v>94.117647058823522</c:v>
                </c:pt>
                <c:pt idx="34">
                  <c:v>94.285714285714278</c:v>
                </c:pt>
                <c:pt idx="35">
                  <c:v>94.444444444444443</c:v>
                </c:pt>
                <c:pt idx="36">
                  <c:v>94.594594594594597</c:v>
                </c:pt>
                <c:pt idx="37">
                  <c:v>94.73684210526315</c:v>
                </c:pt>
                <c:pt idx="38">
                  <c:v>94.871794871794862</c:v>
                </c:pt>
                <c:pt idx="39">
                  <c:v>95</c:v>
                </c:pt>
                <c:pt idx="40">
                  <c:v>95.121951219512198</c:v>
                </c:pt>
                <c:pt idx="41">
                  <c:v>92.857142857142861</c:v>
                </c:pt>
                <c:pt idx="42">
                  <c:v>93.023255813953483</c:v>
                </c:pt>
                <c:pt idx="43">
                  <c:v>93.181818181818173</c:v>
                </c:pt>
                <c:pt idx="44">
                  <c:v>93.333333333333329</c:v>
                </c:pt>
                <c:pt idx="45">
                  <c:v>93.478260869565219</c:v>
                </c:pt>
                <c:pt idx="46">
                  <c:v>93.61702127659575</c:v>
                </c:pt>
                <c:pt idx="47">
                  <c:v>93.75</c:v>
                </c:pt>
                <c:pt idx="48">
                  <c:v>93.877551020408163</c:v>
                </c:pt>
                <c:pt idx="49">
                  <c:v>94</c:v>
                </c:pt>
                <c:pt idx="50">
                  <c:v>94.117647058823522</c:v>
                </c:pt>
                <c:pt idx="51">
                  <c:v>94.230769230769226</c:v>
                </c:pt>
                <c:pt idx="52">
                  <c:v>94.339622641509436</c:v>
                </c:pt>
                <c:pt idx="53">
                  <c:v>92.592592592592595</c:v>
                </c:pt>
                <c:pt idx="54">
                  <c:v>92.72727272727272</c:v>
                </c:pt>
                <c:pt idx="55">
                  <c:v>92.857142857142861</c:v>
                </c:pt>
                <c:pt idx="56">
                  <c:v>92.982456140350877</c:v>
                </c:pt>
                <c:pt idx="57">
                  <c:v>93.103448275862064</c:v>
                </c:pt>
                <c:pt idx="58">
                  <c:v>93.220338983050837</c:v>
                </c:pt>
                <c:pt idx="59">
                  <c:v>91.666666666666657</c:v>
                </c:pt>
                <c:pt idx="60">
                  <c:v>90.163934426229503</c:v>
                </c:pt>
                <c:pt idx="61">
                  <c:v>88.709677419354833</c:v>
                </c:pt>
                <c:pt idx="62">
                  <c:v>87.301587301587304</c:v>
                </c:pt>
                <c:pt idx="63">
                  <c:v>87.5</c:v>
                </c:pt>
                <c:pt idx="64">
                  <c:v>86.15384615384616</c:v>
                </c:pt>
                <c:pt idx="65">
                  <c:v>84.848484848484844</c:v>
                </c:pt>
                <c:pt idx="66">
                  <c:v>83.582089552238799</c:v>
                </c:pt>
              </c:numCache>
            </c:numRef>
          </c:yVal>
        </c:ser>
        <c:ser>
          <c:idx val="1"/>
          <c:order val="1"/>
          <c:tx>
            <c:v>limit</c:v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Arkusz1!$A$4:$A$70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Arkusz1!$S$4:$S$70</c:f>
              <c:numCache>
                <c:formatCode>General</c:formatCode>
                <c:ptCount val="67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</c:numCache>
            </c:numRef>
          </c:yVal>
        </c:ser>
        <c:axId val="87769088"/>
        <c:axId val="87771008"/>
      </c:scatterChart>
      <c:valAx>
        <c:axId val="87769088"/>
        <c:scaling>
          <c:orientation val="minMax"/>
          <c:max val="67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4511076388888887"/>
              <c:y val="0.886327160493827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771008"/>
        <c:crossesAt val="-400"/>
        <c:crossBetween val="midCat"/>
        <c:majorUnit val="25"/>
      </c:valAx>
      <c:valAx>
        <c:axId val="87771008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ISR (%)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769088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44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7431541748849495"/>
                  <c:y val="-0.118457230071409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>
                      <a:latin typeface="Times New Roman" pitchFamily="18" charset="0"/>
                      <a:cs typeface="Times New Roman" pitchFamily="18" charset="0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Arkusz1!$E$4:$E$70</c:f>
              <c:numCache>
                <c:formatCode>0.0</c:formatCode>
                <c:ptCount val="67"/>
                <c:pt idx="0">
                  <c:v>157.5</c:v>
                </c:pt>
                <c:pt idx="1">
                  <c:v>132.9</c:v>
                </c:pt>
                <c:pt idx="2">
                  <c:v>57</c:v>
                </c:pt>
                <c:pt idx="3">
                  <c:v>31.9</c:v>
                </c:pt>
                <c:pt idx="4">
                  <c:v>96.7</c:v>
                </c:pt>
                <c:pt idx="5">
                  <c:v>193.1</c:v>
                </c:pt>
                <c:pt idx="6">
                  <c:v>63.5</c:v>
                </c:pt>
                <c:pt idx="7">
                  <c:v>32.200000000000003</c:v>
                </c:pt>
                <c:pt idx="8">
                  <c:v>57.6</c:v>
                </c:pt>
                <c:pt idx="9">
                  <c:v>28.1</c:v>
                </c:pt>
                <c:pt idx="10">
                  <c:v>144.80000000000001</c:v>
                </c:pt>
                <c:pt idx="11">
                  <c:v>158.5</c:v>
                </c:pt>
                <c:pt idx="12">
                  <c:v>159</c:v>
                </c:pt>
                <c:pt idx="13">
                  <c:v>92.1</c:v>
                </c:pt>
                <c:pt idx="14">
                  <c:v>56.7</c:v>
                </c:pt>
                <c:pt idx="15">
                  <c:v>159</c:v>
                </c:pt>
                <c:pt idx="16">
                  <c:v>186.4</c:v>
                </c:pt>
                <c:pt idx="17">
                  <c:v>178</c:v>
                </c:pt>
                <c:pt idx="18">
                  <c:v>169.2</c:v>
                </c:pt>
                <c:pt idx="19">
                  <c:v>173.9</c:v>
                </c:pt>
                <c:pt idx="20">
                  <c:v>80.5</c:v>
                </c:pt>
                <c:pt idx="21">
                  <c:v>38.299999999999997</c:v>
                </c:pt>
                <c:pt idx="22">
                  <c:v>151.69999999999999</c:v>
                </c:pt>
                <c:pt idx="23">
                  <c:v>171.5</c:v>
                </c:pt>
                <c:pt idx="24">
                  <c:v>54.7</c:v>
                </c:pt>
                <c:pt idx="25">
                  <c:v>35.5</c:v>
                </c:pt>
                <c:pt idx="26">
                  <c:v>77</c:v>
                </c:pt>
                <c:pt idx="27">
                  <c:v>47</c:v>
                </c:pt>
                <c:pt idx="28">
                  <c:v>147.1</c:v>
                </c:pt>
                <c:pt idx="29">
                  <c:v>172.6</c:v>
                </c:pt>
                <c:pt idx="30">
                  <c:v>50.3</c:v>
                </c:pt>
                <c:pt idx="31">
                  <c:v>34.799999999999997</c:v>
                </c:pt>
                <c:pt idx="32">
                  <c:v>100</c:v>
                </c:pt>
                <c:pt idx="33">
                  <c:v>102.1</c:v>
                </c:pt>
                <c:pt idx="34">
                  <c:v>142.9</c:v>
                </c:pt>
                <c:pt idx="35">
                  <c:v>151.30000000000001</c:v>
                </c:pt>
                <c:pt idx="36">
                  <c:v>133.69999999999999</c:v>
                </c:pt>
                <c:pt idx="37">
                  <c:v>66.400000000000006</c:v>
                </c:pt>
                <c:pt idx="38">
                  <c:v>40.299999999999997</c:v>
                </c:pt>
                <c:pt idx="39">
                  <c:v>63.2</c:v>
                </c:pt>
                <c:pt idx="40">
                  <c:v>37.200000000000003</c:v>
                </c:pt>
                <c:pt idx="41">
                  <c:v>154.4</c:v>
                </c:pt>
                <c:pt idx="42">
                  <c:v>159.4</c:v>
                </c:pt>
                <c:pt idx="43">
                  <c:v>147.1</c:v>
                </c:pt>
                <c:pt idx="44">
                  <c:v>139.69999999999999</c:v>
                </c:pt>
                <c:pt idx="45">
                  <c:v>135.30000000000001</c:v>
                </c:pt>
                <c:pt idx="46">
                  <c:v>138.69999999999999</c:v>
                </c:pt>
                <c:pt idx="47">
                  <c:v>54.1</c:v>
                </c:pt>
                <c:pt idx="48">
                  <c:v>30.3</c:v>
                </c:pt>
                <c:pt idx="49">
                  <c:v>283.10000000000002</c:v>
                </c:pt>
                <c:pt idx="50">
                  <c:v>245.1</c:v>
                </c:pt>
                <c:pt idx="51">
                  <c:v>217.2</c:v>
                </c:pt>
                <c:pt idx="52">
                  <c:v>81.400000000000006</c:v>
                </c:pt>
                <c:pt idx="53">
                  <c:v>41.5</c:v>
                </c:pt>
                <c:pt idx="54">
                  <c:v>75.8</c:v>
                </c:pt>
                <c:pt idx="55">
                  <c:v>35.799999999999997</c:v>
                </c:pt>
                <c:pt idx="56">
                  <c:v>204.9</c:v>
                </c:pt>
                <c:pt idx="57">
                  <c:v>206.8</c:v>
                </c:pt>
                <c:pt idx="58">
                  <c:v>209.9</c:v>
                </c:pt>
                <c:pt idx="59">
                  <c:v>186.3</c:v>
                </c:pt>
                <c:pt idx="60">
                  <c:v>57</c:v>
                </c:pt>
                <c:pt idx="61">
                  <c:v>93.8</c:v>
                </c:pt>
                <c:pt idx="62">
                  <c:v>309.7</c:v>
                </c:pt>
                <c:pt idx="63">
                  <c:v>298.5</c:v>
                </c:pt>
                <c:pt idx="64">
                  <c:v>27.8</c:v>
                </c:pt>
                <c:pt idx="65">
                  <c:v>100.5</c:v>
                </c:pt>
                <c:pt idx="66">
                  <c:v>103.8</c:v>
                </c:pt>
              </c:numCache>
            </c:numRef>
          </c:xVal>
          <c:yVal>
            <c:numRef>
              <c:f>Arkusz1!$F$4:$F$70</c:f>
              <c:numCache>
                <c:formatCode>0.0</c:formatCode>
                <c:ptCount val="67"/>
                <c:pt idx="0">
                  <c:v>136.30000000000001</c:v>
                </c:pt>
                <c:pt idx="1">
                  <c:v>102.4</c:v>
                </c:pt>
                <c:pt idx="2">
                  <c:v>56</c:v>
                </c:pt>
                <c:pt idx="3">
                  <c:v>33.299999999999997</c:v>
                </c:pt>
                <c:pt idx="4">
                  <c:v>88</c:v>
                </c:pt>
                <c:pt idx="5">
                  <c:v>193.5</c:v>
                </c:pt>
                <c:pt idx="6">
                  <c:v>60.9</c:v>
                </c:pt>
                <c:pt idx="7">
                  <c:v>29.8</c:v>
                </c:pt>
                <c:pt idx="8">
                  <c:v>54.1</c:v>
                </c:pt>
                <c:pt idx="9">
                  <c:v>27</c:v>
                </c:pt>
                <c:pt idx="10">
                  <c:v>175.8</c:v>
                </c:pt>
                <c:pt idx="11">
                  <c:v>141.19999999999999</c:v>
                </c:pt>
                <c:pt idx="12">
                  <c:v>125.6</c:v>
                </c:pt>
                <c:pt idx="13">
                  <c:v>100</c:v>
                </c:pt>
                <c:pt idx="14">
                  <c:v>63.8</c:v>
                </c:pt>
                <c:pt idx="15">
                  <c:v>164.6</c:v>
                </c:pt>
                <c:pt idx="16">
                  <c:v>177.7</c:v>
                </c:pt>
                <c:pt idx="17">
                  <c:v>169.3</c:v>
                </c:pt>
                <c:pt idx="18">
                  <c:v>167.3</c:v>
                </c:pt>
                <c:pt idx="19">
                  <c:v>148.19999999999999</c:v>
                </c:pt>
                <c:pt idx="20">
                  <c:v>70</c:v>
                </c:pt>
                <c:pt idx="21">
                  <c:v>34</c:v>
                </c:pt>
                <c:pt idx="22">
                  <c:v>159.5</c:v>
                </c:pt>
                <c:pt idx="23">
                  <c:v>154</c:v>
                </c:pt>
                <c:pt idx="24">
                  <c:v>57</c:v>
                </c:pt>
                <c:pt idx="25">
                  <c:v>29.3</c:v>
                </c:pt>
                <c:pt idx="26">
                  <c:v>78.7</c:v>
                </c:pt>
                <c:pt idx="27">
                  <c:v>45.9</c:v>
                </c:pt>
                <c:pt idx="28">
                  <c:v>132.9</c:v>
                </c:pt>
                <c:pt idx="29">
                  <c:v>172.6</c:v>
                </c:pt>
                <c:pt idx="30">
                  <c:v>49.6</c:v>
                </c:pt>
                <c:pt idx="31">
                  <c:v>32.200000000000003</c:v>
                </c:pt>
                <c:pt idx="32">
                  <c:v>103.5</c:v>
                </c:pt>
                <c:pt idx="33">
                  <c:v>100.1</c:v>
                </c:pt>
                <c:pt idx="34">
                  <c:v>171</c:v>
                </c:pt>
                <c:pt idx="35">
                  <c:v>184.1</c:v>
                </c:pt>
                <c:pt idx="36">
                  <c:v>146.69999999999999</c:v>
                </c:pt>
                <c:pt idx="37">
                  <c:v>73.400000000000006</c:v>
                </c:pt>
                <c:pt idx="38">
                  <c:v>45.8</c:v>
                </c:pt>
                <c:pt idx="39">
                  <c:v>53.9</c:v>
                </c:pt>
                <c:pt idx="40">
                  <c:v>30.7</c:v>
                </c:pt>
                <c:pt idx="41">
                  <c:v>43.8</c:v>
                </c:pt>
                <c:pt idx="42">
                  <c:v>132.80000000000001</c:v>
                </c:pt>
                <c:pt idx="43">
                  <c:v>130.6</c:v>
                </c:pt>
                <c:pt idx="44">
                  <c:v>134.9</c:v>
                </c:pt>
                <c:pt idx="45">
                  <c:v>139.30000000000001</c:v>
                </c:pt>
                <c:pt idx="46">
                  <c:v>141.80000000000001</c:v>
                </c:pt>
                <c:pt idx="47">
                  <c:v>55.9</c:v>
                </c:pt>
                <c:pt idx="48">
                  <c:v>30.2</c:v>
                </c:pt>
                <c:pt idx="49">
                  <c:v>252.8</c:v>
                </c:pt>
                <c:pt idx="50">
                  <c:v>222.9</c:v>
                </c:pt>
                <c:pt idx="51">
                  <c:v>202.1</c:v>
                </c:pt>
                <c:pt idx="52">
                  <c:v>67.099999999999994</c:v>
                </c:pt>
                <c:pt idx="53">
                  <c:v>30.8</c:v>
                </c:pt>
                <c:pt idx="54">
                  <c:v>76.900000000000006</c:v>
                </c:pt>
                <c:pt idx="55">
                  <c:v>39.700000000000003</c:v>
                </c:pt>
                <c:pt idx="56">
                  <c:v>220.3</c:v>
                </c:pt>
                <c:pt idx="57">
                  <c:v>207.6</c:v>
                </c:pt>
                <c:pt idx="58">
                  <c:v>202.1</c:v>
                </c:pt>
                <c:pt idx="59">
                  <c:v>96.9</c:v>
                </c:pt>
                <c:pt idx="60">
                  <c:v>85.7</c:v>
                </c:pt>
                <c:pt idx="61">
                  <c:v>52.4</c:v>
                </c:pt>
                <c:pt idx="62">
                  <c:v>248.7</c:v>
                </c:pt>
                <c:pt idx="63">
                  <c:v>245</c:v>
                </c:pt>
                <c:pt idx="64">
                  <c:v>15.3</c:v>
                </c:pt>
                <c:pt idx="65">
                  <c:v>76</c:v>
                </c:pt>
                <c:pt idx="66">
                  <c:v>79.2</c:v>
                </c:pt>
              </c:numCache>
            </c:numRef>
          </c:yVal>
        </c:ser>
        <c:axId val="87713664"/>
        <c:axId val="87719936"/>
      </c:scatterChart>
      <c:valAx>
        <c:axId val="87713664"/>
        <c:scaling>
          <c:orientation val="minMax"/>
          <c:max val="35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6294769666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7719936"/>
        <c:crossesAt val="-400"/>
        <c:crossBetween val="midCat"/>
        <c:majorUnit val="50"/>
      </c:valAx>
      <c:valAx>
        <c:axId val="87719936"/>
        <c:scaling>
          <c:orientation val="minMax"/>
          <c:max val="350"/>
          <c:min val="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Repeat value [ng/mL]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400" baseline="0"/>
            </a:pPr>
            <a:endParaRPr lang="pl-PL"/>
          </a:p>
        </c:txPr>
        <c:crossAx val="87713664"/>
        <c:crossesAt val="0"/>
        <c:crossBetween val="midCat"/>
        <c:majorUnit val="50"/>
      </c:valAx>
    </c:plotArea>
    <c:plotVisOnly val="1"/>
    <c:dispBlanksAs val="gap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55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7431541748849501"/>
                  <c:y val="-0.118457230071409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>
                      <a:latin typeface="Times New Roman" pitchFamily="18" charset="0"/>
                      <a:cs typeface="Times New Roman" pitchFamily="18" charset="0"/>
                    </a:defRPr>
                  </a:pPr>
                  <a:endParaRPr lang="pl-PL"/>
                </a:p>
              </c:txPr>
            </c:trendlineLbl>
          </c:trendline>
          <c:xVal>
            <c:numRef>
              <c:f>(Arkusz1!$E$4:$E$44,Arkusz1!$E$46:$E$70)</c:f>
              <c:numCache>
                <c:formatCode>0.0</c:formatCode>
                <c:ptCount val="66"/>
                <c:pt idx="0">
                  <c:v>157.5</c:v>
                </c:pt>
                <c:pt idx="1">
                  <c:v>132.9</c:v>
                </c:pt>
                <c:pt idx="2">
                  <c:v>57</c:v>
                </c:pt>
                <c:pt idx="3">
                  <c:v>31.9</c:v>
                </c:pt>
                <c:pt idx="4">
                  <c:v>96.7</c:v>
                </c:pt>
                <c:pt idx="5">
                  <c:v>193.1</c:v>
                </c:pt>
                <c:pt idx="6">
                  <c:v>63.5</c:v>
                </c:pt>
                <c:pt idx="7">
                  <c:v>32.200000000000003</c:v>
                </c:pt>
                <c:pt idx="8">
                  <c:v>57.6</c:v>
                </c:pt>
                <c:pt idx="9">
                  <c:v>28.1</c:v>
                </c:pt>
                <c:pt idx="10">
                  <c:v>144.80000000000001</c:v>
                </c:pt>
                <c:pt idx="11">
                  <c:v>158.5</c:v>
                </c:pt>
                <c:pt idx="12">
                  <c:v>159</c:v>
                </c:pt>
                <c:pt idx="13">
                  <c:v>92.1</c:v>
                </c:pt>
                <c:pt idx="14">
                  <c:v>56.7</c:v>
                </c:pt>
                <c:pt idx="15">
                  <c:v>159</c:v>
                </c:pt>
                <c:pt idx="16">
                  <c:v>186.4</c:v>
                </c:pt>
                <c:pt idx="17">
                  <c:v>178</c:v>
                </c:pt>
                <c:pt idx="18">
                  <c:v>169.2</c:v>
                </c:pt>
                <c:pt idx="19">
                  <c:v>173.9</c:v>
                </c:pt>
                <c:pt idx="20">
                  <c:v>80.5</c:v>
                </c:pt>
                <c:pt idx="21">
                  <c:v>38.299999999999997</c:v>
                </c:pt>
                <c:pt idx="22">
                  <c:v>151.69999999999999</c:v>
                </c:pt>
                <c:pt idx="23">
                  <c:v>171.5</c:v>
                </c:pt>
                <c:pt idx="24">
                  <c:v>54.7</c:v>
                </c:pt>
                <c:pt idx="25">
                  <c:v>35.5</c:v>
                </c:pt>
                <c:pt idx="26">
                  <c:v>77</c:v>
                </c:pt>
                <c:pt idx="27">
                  <c:v>47</c:v>
                </c:pt>
                <c:pt idx="28">
                  <c:v>147.1</c:v>
                </c:pt>
                <c:pt idx="29">
                  <c:v>172.6</c:v>
                </c:pt>
                <c:pt idx="30">
                  <c:v>50.3</c:v>
                </c:pt>
                <c:pt idx="31">
                  <c:v>34.799999999999997</c:v>
                </c:pt>
                <c:pt idx="32">
                  <c:v>100</c:v>
                </c:pt>
                <c:pt idx="33">
                  <c:v>102.1</c:v>
                </c:pt>
                <c:pt idx="34">
                  <c:v>142.9</c:v>
                </c:pt>
                <c:pt idx="35">
                  <c:v>151.30000000000001</c:v>
                </c:pt>
                <c:pt idx="36">
                  <c:v>133.69999999999999</c:v>
                </c:pt>
                <c:pt idx="37">
                  <c:v>66.400000000000006</c:v>
                </c:pt>
                <c:pt idx="38">
                  <c:v>40.299999999999997</c:v>
                </c:pt>
                <c:pt idx="39">
                  <c:v>63.2</c:v>
                </c:pt>
                <c:pt idx="40">
                  <c:v>37.200000000000003</c:v>
                </c:pt>
                <c:pt idx="41">
                  <c:v>159.4</c:v>
                </c:pt>
                <c:pt idx="42">
                  <c:v>147.1</c:v>
                </c:pt>
                <c:pt idx="43">
                  <c:v>139.69999999999999</c:v>
                </c:pt>
                <c:pt idx="44">
                  <c:v>135.30000000000001</c:v>
                </c:pt>
                <c:pt idx="45">
                  <c:v>138.69999999999999</c:v>
                </c:pt>
                <c:pt idx="46">
                  <c:v>54.1</c:v>
                </c:pt>
                <c:pt idx="47">
                  <c:v>30.3</c:v>
                </c:pt>
                <c:pt idx="48">
                  <c:v>283.10000000000002</c:v>
                </c:pt>
                <c:pt idx="49">
                  <c:v>245.1</c:v>
                </c:pt>
                <c:pt idx="50">
                  <c:v>217.2</c:v>
                </c:pt>
                <c:pt idx="51">
                  <c:v>81.400000000000006</c:v>
                </c:pt>
                <c:pt idx="52">
                  <c:v>41.5</c:v>
                </c:pt>
                <c:pt idx="53">
                  <c:v>75.8</c:v>
                </c:pt>
                <c:pt idx="54">
                  <c:v>35.799999999999997</c:v>
                </c:pt>
                <c:pt idx="55">
                  <c:v>204.9</c:v>
                </c:pt>
                <c:pt idx="56">
                  <c:v>206.8</c:v>
                </c:pt>
                <c:pt idx="57">
                  <c:v>209.9</c:v>
                </c:pt>
                <c:pt idx="58">
                  <c:v>186.3</c:v>
                </c:pt>
                <c:pt idx="59">
                  <c:v>57</c:v>
                </c:pt>
                <c:pt idx="60">
                  <c:v>93.8</c:v>
                </c:pt>
                <c:pt idx="61">
                  <c:v>309.7</c:v>
                </c:pt>
                <c:pt idx="62">
                  <c:v>298.5</c:v>
                </c:pt>
                <c:pt idx="63">
                  <c:v>27.8</c:v>
                </c:pt>
                <c:pt idx="64">
                  <c:v>100.5</c:v>
                </c:pt>
                <c:pt idx="65">
                  <c:v>103.8</c:v>
                </c:pt>
              </c:numCache>
            </c:numRef>
          </c:xVal>
          <c:yVal>
            <c:numRef>
              <c:f>(Arkusz1!$F$4:$F$44,Arkusz1!$F$46:$F$70)</c:f>
              <c:numCache>
                <c:formatCode>0.0</c:formatCode>
                <c:ptCount val="66"/>
                <c:pt idx="0">
                  <c:v>136.30000000000001</c:v>
                </c:pt>
                <c:pt idx="1">
                  <c:v>102.4</c:v>
                </c:pt>
                <c:pt idx="2">
                  <c:v>56</c:v>
                </c:pt>
                <c:pt idx="3">
                  <c:v>33.299999999999997</c:v>
                </c:pt>
                <c:pt idx="4">
                  <c:v>88</c:v>
                </c:pt>
                <c:pt idx="5">
                  <c:v>193.5</c:v>
                </c:pt>
                <c:pt idx="6">
                  <c:v>60.9</c:v>
                </c:pt>
                <c:pt idx="7">
                  <c:v>29.8</c:v>
                </c:pt>
                <c:pt idx="8">
                  <c:v>54.1</c:v>
                </c:pt>
                <c:pt idx="9">
                  <c:v>27</c:v>
                </c:pt>
                <c:pt idx="10">
                  <c:v>175.8</c:v>
                </c:pt>
                <c:pt idx="11">
                  <c:v>141.19999999999999</c:v>
                </c:pt>
                <c:pt idx="12">
                  <c:v>125.6</c:v>
                </c:pt>
                <c:pt idx="13">
                  <c:v>100</c:v>
                </c:pt>
                <c:pt idx="14">
                  <c:v>63.8</c:v>
                </c:pt>
                <c:pt idx="15">
                  <c:v>164.6</c:v>
                </c:pt>
                <c:pt idx="16">
                  <c:v>177.7</c:v>
                </c:pt>
                <c:pt idx="17">
                  <c:v>169.3</c:v>
                </c:pt>
                <c:pt idx="18">
                  <c:v>167.3</c:v>
                </c:pt>
                <c:pt idx="19">
                  <c:v>148.19999999999999</c:v>
                </c:pt>
                <c:pt idx="20">
                  <c:v>70</c:v>
                </c:pt>
                <c:pt idx="21">
                  <c:v>34</c:v>
                </c:pt>
                <c:pt idx="22">
                  <c:v>159.5</c:v>
                </c:pt>
                <c:pt idx="23">
                  <c:v>154</c:v>
                </c:pt>
                <c:pt idx="24">
                  <c:v>57</c:v>
                </c:pt>
                <c:pt idx="25">
                  <c:v>29.3</c:v>
                </c:pt>
                <c:pt idx="26">
                  <c:v>78.7</c:v>
                </c:pt>
                <c:pt idx="27">
                  <c:v>45.9</c:v>
                </c:pt>
                <c:pt idx="28">
                  <c:v>132.9</c:v>
                </c:pt>
                <c:pt idx="29">
                  <c:v>172.6</c:v>
                </c:pt>
                <c:pt idx="30">
                  <c:v>49.6</c:v>
                </c:pt>
                <c:pt idx="31">
                  <c:v>32.200000000000003</c:v>
                </c:pt>
                <c:pt idx="32">
                  <c:v>103.5</c:v>
                </c:pt>
                <c:pt idx="33">
                  <c:v>100.1</c:v>
                </c:pt>
                <c:pt idx="34">
                  <c:v>171</c:v>
                </c:pt>
                <c:pt idx="35">
                  <c:v>184.1</c:v>
                </c:pt>
                <c:pt idx="36">
                  <c:v>146.69999999999999</c:v>
                </c:pt>
                <c:pt idx="37">
                  <c:v>73.400000000000006</c:v>
                </c:pt>
                <c:pt idx="38">
                  <c:v>45.8</c:v>
                </c:pt>
                <c:pt idx="39">
                  <c:v>53.9</c:v>
                </c:pt>
                <c:pt idx="40">
                  <c:v>30.7</c:v>
                </c:pt>
                <c:pt idx="41">
                  <c:v>132.80000000000001</c:v>
                </c:pt>
                <c:pt idx="42">
                  <c:v>130.6</c:v>
                </c:pt>
                <c:pt idx="43">
                  <c:v>134.9</c:v>
                </c:pt>
                <c:pt idx="44">
                  <c:v>139.30000000000001</c:v>
                </c:pt>
                <c:pt idx="45">
                  <c:v>141.80000000000001</c:v>
                </c:pt>
                <c:pt idx="46">
                  <c:v>55.9</c:v>
                </c:pt>
                <c:pt idx="47">
                  <c:v>30.2</c:v>
                </c:pt>
                <c:pt idx="48">
                  <c:v>252.8</c:v>
                </c:pt>
                <c:pt idx="49">
                  <c:v>222.9</c:v>
                </c:pt>
                <c:pt idx="50">
                  <c:v>202.1</c:v>
                </c:pt>
                <c:pt idx="51">
                  <c:v>67.099999999999994</c:v>
                </c:pt>
                <c:pt idx="52">
                  <c:v>30.8</c:v>
                </c:pt>
                <c:pt idx="53">
                  <c:v>76.900000000000006</c:v>
                </c:pt>
                <c:pt idx="54">
                  <c:v>39.700000000000003</c:v>
                </c:pt>
                <c:pt idx="55">
                  <c:v>220.3</c:v>
                </c:pt>
                <c:pt idx="56">
                  <c:v>207.6</c:v>
                </c:pt>
                <c:pt idx="57">
                  <c:v>202.1</c:v>
                </c:pt>
                <c:pt idx="58">
                  <c:v>96.9</c:v>
                </c:pt>
                <c:pt idx="59">
                  <c:v>85.7</c:v>
                </c:pt>
                <c:pt idx="60">
                  <c:v>52.4</c:v>
                </c:pt>
                <c:pt idx="61">
                  <c:v>248.7</c:v>
                </c:pt>
                <c:pt idx="62">
                  <c:v>245</c:v>
                </c:pt>
                <c:pt idx="63">
                  <c:v>15.3</c:v>
                </c:pt>
                <c:pt idx="64">
                  <c:v>76</c:v>
                </c:pt>
                <c:pt idx="65">
                  <c:v>79.2</c:v>
                </c:pt>
              </c:numCache>
            </c:numRef>
          </c:yVal>
        </c:ser>
        <c:axId val="87953792"/>
        <c:axId val="87955712"/>
      </c:scatterChart>
      <c:valAx>
        <c:axId val="87953792"/>
        <c:scaling>
          <c:orientation val="minMax"/>
          <c:max val="35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6294769666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7955712"/>
        <c:crossesAt val="-400"/>
        <c:crossBetween val="midCat"/>
        <c:majorUnit val="50"/>
      </c:valAx>
      <c:valAx>
        <c:axId val="87955712"/>
        <c:scaling>
          <c:orientation val="minMax"/>
          <c:max val="350"/>
          <c:min val="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Repeat value [ng/mL]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400" baseline="0"/>
            </a:pPr>
            <a:endParaRPr lang="pl-PL"/>
          </a:p>
        </c:txPr>
        <c:crossAx val="87953792"/>
        <c:crossesAt val="0"/>
        <c:crossBetween val="midCat"/>
        <c:majorUnit val="50"/>
      </c:valAx>
    </c:plotArea>
    <c:plotVisOnly val="1"/>
    <c:dispBlanksAs val="gap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test!$D$12:$D$19</c:f>
              <c:strCache>
                <c:ptCount val="8"/>
                <c:pt idx="0">
                  <c:v>-41,01</c:v>
                </c:pt>
                <c:pt idx="1">
                  <c:v>-20,01</c:v>
                </c:pt>
                <c:pt idx="2">
                  <c:v>-10,01</c:v>
                </c:pt>
                <c:pt idx="3">
                  <c:v>-0,01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Więcej</c:v>
                </c:pt>
              </c:strCache>
            </c:strRef>
          </c:cat>
          <c:val>
            <c:numRef>
              <c:f>test!$E$12:$E$19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axId val="88036096"/>
        <c:axId val="88038016"/>
      </c:barChart>
      <c:catAx>
        <c:axId val="8803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</c:title>
        <c:tickLblPos val="nextTo"/>
        <c:crossAx val="88038016"/>
        <c:crosses val="autoZero"/>
        <c:auto val="1"/>
        <c:lblAlgn val="ctr"/>
        <c:lblOffset val="100"/>
      </c:catAx>
      <c:valAx>
        <c:axId val="88038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</c:title>
        <c:numFmt formatCode="General" sourceLinked="1"/>
        <c:tickLblPos val="nextTo"/>
        <c:crossAx val="88036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test2!$E$2:$E$9</c:f>
              <c:strCache>
                <c:ptCount val="8"/>
                <c:pt idx="0">
                  <c:v>-40,01</c:v>
                </c:pt>
                <c:pt idx="1">
                  <c:v>-20,01</c:v>
                </c:pt>
                <c:pt idx="2">
                  <c:v>-10,01</c:v>
                </c:pt>
                <c:pt idx="3">
                  <c:v>-0,01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Więcej</c:v>
                </c:pt>
              </c:strCache>
            </c:strRef>
          </c:cat>
          <c:val>
            <c:numRef>
              <c:f>test2!$F$2:$F$9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axId val="87825408"/>
        <c:axId val="87848064"/>
      </c:barChart>
      <c:catAx>
        <c:axId val="8782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</c:title>
        <c:tickLblPos val="nextTo"/>
        <c:crossAx val="87848064"/>
        <c:crosses val="autoZero"/>
        <c:auto val="1"/>
        <c:lblAlgn val="ctr"/>
        <c:lblOffset val="100"/>
      </c:catAx>
      <c:valAx>
        <c:axId val="87848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</c:title>
        <c:numFmt formatCode="General" sourceLinked="1"/>
        <c:tickLblPos val="nextTo"/>
        <c:crossAx val="87825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verticalDpi="597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076950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6076950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10</xdr:row>
      <xdr:rowOff>0</xdr:rowOff>
    </xdr:from>
    <xdr:to>
      <xdr:col>12</xdr:col>
      <xdr:colOff>1</xdr:colOff>
      <xdr:row>20</xdr:row>
      <xdr:rowOff>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10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8"/>
  <sheetViews>
    <sheetView topLeftCell="A48" workbookViewId="0">
      <selection activeCell="F4" sqref="F4:F70"/>
    </sheetView>
  </sheetViews>
  <sheetFormatPr defaultRowHeight="15.75"/>
  <cols>
    <col min="1" max="1" width="9.7109375" style="46" customWidth="1"/>
    <col min="2" max="2" width="8.5703125" style="12" customWidth="1"/>
    <col min="3" max="3" width="8.140625" style="12" customWidth="1"/>
    <col min="4" max="4" width="10" style="12" customWidth="1"/>
    <col min="5" max="5" width="15.5703125" style="13" customWidth="1"/>
    <col min="6" max="6" width="14.5703125" style="13" customWidth="1"/>
    <col min="7" max="7" width="12.7109375" style="12" customWidth="1"/>
    <col min="8" max="8" width="9.140625" style="14" customWidth="1"/>
    <col min="9" max="9" width="29.5703125" style="14" customWidth="1"/>
    <col min="10" max="10" width="9.85546875" style="12" customWidth="1"/>
    <col min="11" max="14" width="9.140625" style="12" customWidth="1"/>
    <col min="15" max="18" width="9.140625" style="14" customWidth="1"/>
    <col min="19" max="16384" width="9.140625" style="14"/>
  </cols>
  <sheetData>
    <row r="1" spans="1:22">
      <c r="A1" s="11" t="s">
        <v>22</v>
      </c>
    </row>
    <row r="2" spans="1:22" ht="17.25" customHeight="1">
      <c r="A2" s="91" t="s">
        <v>5</v>
      </c>
      <c r="B2" s="96" t="s">
        <v>0</v>
      </c>
      <c r="C2" s="96"/>
      <c r="D2" s="96"/>
      <c r="E2" s="94" t="s">
        <v>40</v>
      </c>
      <c r="F2" s="94" t="s">
        <v>41</v>
      </c>
      <c r="G2" s="94" t="s">
        <v>42</v>
      </c>
      <c r="H2" s="94" t="s">
        <v>39</v>
      </c>
      <c r="I2" s="94" t="s">
        <v>46</v>
      </c>
    </row>
    <row r="3" spans="1:22" ht="34.5" customHeight="1" thickBot="1">
      <c r="A3" s="92"/>
      <c r="B3" s="10" t="s">
        <v>1</v>
      </c>
      <c r="C3" s="10" t="s">
        <v>2</v>
      </c>
      <c r="D3" s="10" t="s">
        <v>10</v>
      </c>
      <c r="E3" s="95"/>
      <c r="F3" s="95"/>
      <c r="G3" s="95"/>
      <c r="H3" s="95"/>
      <c r="I3" s="95"/>
      <c r="O3" s="1" t="s">
        <v>45</v>
      </c>
      <c r="P3" s="1"/>
      <c r="Q3" s="1"/>
    </row>
    <row r="4" spans="1:22">
      <c r="A4" s="15">
        <v>1</v>
      </c>
      <c r="B4" s="16" t="s">
        <v>13</v>
      </c>
      <c r="C4" s="16" t="s">
        <v>11</v>
      </c>
      <c r="D4" s="16" t="s">
        <v>33</v>
      </c>
      <c r="E4" s="17">
        <v>157.5</v>
      </c>
      <c r="F4" s="17">
        <v>136.30000000000001</v>
      </c>
      <c r="G4" s="18">
        <f>IFERROR(((F4-E4)/AVERAGE(E4:F4))*100,"")</f>
        <v>-14.431586113002034</v>
      </c>
      <c r="H4" s="19">
        <f>(COUNT($G$4:G4)-(COUNTIF($G$4:G4,"&lt;-20")+COUNTIF($G$4:G4,"&gt;20")))/COUNT($G$4:G4)*100</f>
        <v>100</v>
      </c>
      <c r="I4" s="88">
        <v>-111.60443995963674</v>
      </c>
      <c r="J4" s="12" t="s">
        <v>6</v>
      </c>
      <c r="O4" s="47">
        <v>0</v>
      </c>
      <c r="P4" s="14">
        <v>-20</v>
      </c>
      <c r="Q4" s="3">
        <v>0</v>
      </c>
      <c r="R4" s="3">
        <v>20</v>
      </c>
      <c r="S4" s="20">
        <v>67</v>
      </c>
      <c r="V4" s="14">
        <v>-40</v>
      </c>
    </row>
    <row r="5" spans="1:22">
      <c r="A5" s="15">
        <v>2</v>
      </c>
      <c r="B5" s="16" t="s">
        <v>13</v>
      </c>
      <c r="C5" s="16" t="s">
        <v>11</v>
      </c>
      <c r="D5" s="16" t="s">
        <v>34</v>
      </c>
      <c r="E5" s="17">
        <v>132.9</v>
      </c>
      <c r="F5" s="17">
        <v>102.4</v>
      </c>
      <c r="G5" s="18">
        <f t="shared" ref="G5:G35" si="0">IFERROR(((F5-E5)/AVERAGE(E5:F5))*100,"")</f>
        <v>-25.924351891202718</v>
      </c>
      <c r="H5" s="19">
        <f>(COUNT($G$4:G5)-(COUNTIF($G$4:G5,"&lt;-20")+COUNTIF($G$4:G5,"&gt;20")))/COUNT($G$4:G5)*100</f>
        <v>50</v>
      </c>
      <c r="I5" s="89">
        <v>-63.135593220338983</v>
      </c>
      <c r="J5" s="21">
        <v>612</v>
      </c>
      <c r="O5" s="48">
        <f>ROUND(E73,-1)</f>
        <v>310</v>
      </c>
      <c r="P5" s="14">
        <v>-20</v>
      </c>
      <c r="Q5" s="3">
        <v>0</v>
      </c>
      <c r="R5" s="3">
        <v>20</v>
      </c>
      <c r="S5" s="20">
        <v>67</v>
      </c>
      <c r="V5" s="14">
        <v>-20</v>
      </c>
    </row>
    <row r="6" spans="1:22">
      <c r="A6" s="15">
        <v>3</v>
      </c>
      <c r="B6" s="16" t="s">
        <v>13</v>
      </c>
      <c r="C6" s="16" t="s">
        <v>12</v>
      </c>
      <c r="D6" s="16" t="s">
        <v>16</v>
      </c>
      <c r="E6" s="17">
        <v>57</v>
      </c>
      <c r="F6" s="17">
        <v>56</v>
      </c>
      <c r="G6" s="18">
        <f t="shared" si="0"/>
        <v>-1.7699115044247788</v>
      </c>
      <c r="H6" s="19">
        <f>(COUNT($G$4:G6)-(COUNTIF($G$4:G6,"&lt;-20")+COUNTIF($G$4:G6,"&gt;20")))/COUNT($G$4:G6)*100</f>
        <v>66.666666666666657</v>
      </c>
      <c r="I6" s="89">
        <v>-58.004640371229698</v>
      </c>
      <c r="J6" s="12" t="s">
        <v>7</v>
      </c>
      <c r="O6" s="47"/>
      <c r="P6" s="14">
        <v>-20</v>
      </c>
      <c r="Q6" s="3">
        <v>0</v>
      </c>
      <c r="R6" s="3">
        <v>20</v>
      </c>
      <c r="S6" s="20">
        <v>67</v>
      </c>
      <c r="V6" s="14">
        <v>0</v>
      </c>
    </row>
    <row r="7" spans="1:22">
      <c r="A7" s="15">
        <v>4</v>
      </c>
      <c r="B7" s="16" t="s">
        <v>13</v>
      </c>
      <c r="C7" s="16" t="s">
        <v>12</v>
      </c>
      <c r="D7" s="16" t="s">
        <v>17</v>
      </c>
      <c r="E7" s="17">
        <v>31.9</v>
      </c>
      <c r="F7" s="17">
        <v>33.299999999999997</v>
      </c>
      <c r="G7" s="18">
        <f t="shared" si="0"/>
        <v>4.2944785276073585</v>
      </c>
      <c r="H7" s="19">
        <f>(COUNT($G$4:G7)-(COUNTIF($G$4:G7,"&lt;-20")+COUNTIF($G$4:G7,"&gt;20")))/COUNT($G$4:G7)*100</f>
        <v>75</v>
      </c>
      <c r="I7" s="89">
        <v>-56.634746922024625</v>
      </c>
      <c r="J7" s="22">
        <f>ROUNDUP(IF(J5&gt;1000,SUM(1000*0.1,(J5-1000)*0.05),J5*0.1),0)</f>
        <v>62</v>
      </c>
      <c r="L7" s="23"/>
      <c r="O7" s="2"/>
      <c r="P7" s="14">
        <v>-20</v>
      </c>
      <c r="Q7" s="3">
        <v>0</v>
      </c>
      <c r="R7" s="3">
        <v>20</v>
      </c>
      <c r="S7" s="20">
        <v>67</v>
      </c>
      <c r="V7" s="14">
        <v>20</v>
      </c>
    </row>
    <row r="8" spans="1:22">
      <c r="A8" s="15">
        <v>5</v>
      </c>
      <c r="B8" s="16" t="s">
        <v>14</v>
      </c>
      <c r="C8" s="16" t="s">
        <v>11</v>
      </c>
      <c r="D8" s="16" t="s">
        <v>35</v>
      </c>
      <c r="E8" s="17">
        <v>96.7</v>
      </c>
      <c r="F8" s="17">
        <v>88</v>
      </c>
      <c r="G8" s="18">
        <f t="shared" si="0"/>
        <v>-9.4206821873308098</v>
      </c>
      <c r="H8" s="19">
        <f>(COUNT($G$4:G8)-(COUNTIF($G$4:G8,"&lt;-20")+COUNTIF($G$4:G8,"&gt;20")))/COUNT($G$4:G8)*100</f>
        <v>80</v>
      </c>
      <c r="I8" s="88">
        <v>-29.598893499308438</v>
      </c>
      <c r="J8" s="12" t="s">
        <v>3</v>
      </c>
      <c r="O8" s="2"/>
      <c r="P8" s="14">
        <v>-20</v>
      </c>
      <c r="Q8" s="3">
        <v>0</v>
      </c>
      <c r="R8" s="3">
        <v>20</v>
      </c>
      <c r="S8" s="20">
        <v>67</v>
      </c>
      <c r="V8" s="14">
        <v>40</v>
      </c>
    </row>
    <row r="9" spans="1:22">
      <c r="A9" s="15">
        <v>6</v>
      </c>
      <c r="B9" s="16" t="s">
        <v>14</v>
      </c>
      <c r="C9" s="16" t="s">
        <v>11</v>
      </c>
      <c r="D9" s="16" t="s">
        <v>33</v>
      </c>
      <c r="E9" s="17">
        <v>193.1</v>
      </c>
      <c r="F9" s="17">
        <v>193.5</v>
      </c>
      <c r="G9" s="18">
        <f t="shared" si="0"/>
        <v>0.2069322296947779</v>
      </c>
      <c r="H9" s="19">
        <f>(COUNT($G$4:G9)-(COUNTIF($G$4:G9,"&lt;-20")+COUNTIF($G$4:G9,"&gt;20")))/COUNT($G$4:G9)*100</f>
        <v>83.333333333333343</v>
      </c>
      <c r="I9" s="89">
        <v>-27.762039660056658</v>
      </c>
      <c r="J9" s="24">
        <f>COUNT(G4:G70)</f>
        <v>67</v>
      </c>
      <c r="O9" s="2"/>
      <c r="P9" s="14">
        <v>-20</v>
      </c>
      <c r="Q9" s="3">
        <v>0</v>
      </c>
      <c r="R9" s="3">
        <v>20</v>
      </c>
      <c r="S9" s="20">
        <v>67</v>
      </c>
    </row>
    <row r="10" spans="1:22">
      <c r="A10" s="15">
        <v>7</v>
      </c>
      <c r="B10" s="16" t="s">
        <v>14</v>
      </c>
      <c r="C10" s="16" t="s">
        <v>12</v>
      </c>
      <c r="D10" s="16" t="s">
        <v>16</v>
      </c>
      <c r="E10" s="17">
        <v>63.5</v>
      </c>
      <c r="F10" s="17">
        <v>60.9</v>
      </c>
      <c r="G10" s="18">
        <f t="shared" si="0"/>
        <v>-4.1800643086816738</v>
      </c>
      <c r="H10" s="19">
        <f>(COUNT($G$4:G10)-(COUNTIF($G$4:G10,"&lt;-20")+COUNTIF($G$4:G10,"&gt;20")))/COUNT($G$4:G10)*100</f>
        <v>85.714285714285708</v>
      </c>
      <c r="I10" s="89">
        <v>-26.885245901639337</v>
      </c>
      <c r="J10" s="23" t="s">
        <v>8</v>
      </c>
      <c r="K10" s="23"/>
      <c r="L10" s="23"/>
      <c r="O10" s="2"/>
      <c r="P10" s="14">
        <v>-20</v>
      </c>
      <c r="Q10" s="3">
        <v>0</v>
      </c>
      <c r="R10" s="3">
        <v>20</v>
      </c>
      <c r="S10" s="20">
        <v>67</v>
      </c>
    </row>
    <row r="11" spans="1:22">
      <c r="A11" s="15">
        <v>8</v>
      </c>
      <c r="B11" s="16" t="s">
        <v>14</v>
      </c>
      <c r="C11" s="16" t="s">
        <v>12</v>
      </c>
      <c r="D11" s="16" t="s">
        <v>17</v>
      </c>
      <c r="E11" s="17">
        <v>32.200000000000003</v>
      </c>
      <c r="F11" s="17">
        <v>29.8</v>
      </c>
      <c r="G11" s="18">
        <f t="shared" si="0"/>
        <v>-7.7419354838709751</v>
      </c>
      <c r="H11" s="19">
        <f>(COUNT($G$4:G11)-(COUNTIF($G$4:G11,"&lt;-20")+COUNTIF($G$4:G11,"&gt;20")))/COUNT($G$4:G11)*100</f>
        <v>87.5</v>
      </c>
      <c r="I11" s="89">
        <v>-25.924351891202718</v>
      </c>
      <c r="J11" s="24">
        <f>J7-J9</f>
        <v>-5</v>
      </c>
      <c r="K11" s="23"/>
      <c r="L11" s="23"/>
      <c r="O11" s="2"/>
      <c r="P11" s="14">
        <v>-20</v>
      </c>
      <c r="Q11" s="3">
        <v>0</v>
      </c>
      <c r="R11" s="3">
        <v>20</v>
      </c>
      <c r="S11" s="20">
        <v>67</v>
      </c>
    </row>
    <row r="12" spans="1:22">
      <c r="A12" s="15">
        <v>9</v>
      </c>
      <c r="B12" s="16" t="s">
        <v>18</v>
      </c>
      <c r="C12" s="16" t="s">
        <v>11</v>
      </c>
      <c r="D12" s="16" t="s">
        <v>16</v>
      </c>
      <c r="E12" s="17">
        <v>57.6</v>
      </c>
      <c r="F12" s="17">
        <v>54.1</v>
      </c>
      <c r="G12" s="18">
        <f t="shared" si="0"/>
        <v>-6.2667860340196961</v>
      </c>
      <c r="H12" s="19">
        <f>(COUNT($G$4:G12)-(COUNTIF($G$4:G12,"&lt;-20")+COUNTIF($G$4:G12,"&gt;20")))/COUNT($G$4:G12)*100</f>
        <v>88.888888888888886</v>
      </c>
      <c r="I12" s="88">
        <v>-23.471539002108223</v>
      </c>
      <c r="J12" s="23" t="s">
        <v>9</v>
      </c>
      <c r="K12" s="23"/>
      <c r="L12" s="23"/>
      <c r="O12" s="2"/>
      <c r="P12" s="14">
        <v>-20</v>
      </c>
      <c r="Q12" s="3">
        <v>0</v>
      </c>
      <c r="R12" s="3">
        <v>20</v>
      </c>
      <c r="S12" s="20">
        <v>67</v>
      </c>
    </row>
    <row r="13" spans="1:22">
      <c r="A13" s="15">
        <v>10</v>
      </c>
      <c r="B13" s="16" t="s">
        <v>18</v>
      </c>
      <c r="C13" s="16" t="s">
        <v>11</v>
      </c>
      <c r="D13" s="16" t="s">
        <v>17</v>
      </c>
      <c r="E13" s="17">
        <v>28.1</v>
      </c>
      <c r="F13" s="17">
        <v>27</v>
      </c>
      <c r="G13" s="18">
        <f t="shared" si="0"/>
        <v>-3.9927404718693333</v>
      </c>
      <c r="H13" s="19">
        <f>(COUNT($G$4:G13)-(COUNTIF($G$4:G13,"&lt;-20")+COUNTIF($G$4:G13,"&gt;20")))/COUNT($G$4:G13)*100</f>
        <v>90</v>
      </c>
      <c r="I13" s="89">
        <v>-21.848137535816619</v>
      </c>
      <c r="J13" s="24">
        <f>COUNTIF(G4:G70,"&lt;-20")+COUNTIF(G4:G70,"&gt;20")</f>
        <v>11</v>
      </c>
      <c r="K13" s="23"/>
      <c r="L13" s="23"/>
      <c r="O13" s="2"/>
      <c r="P13" s="14">
        <v>-20</v>
      </c>
      <c r="Q13" s="3">
        <v>0</v>
      </c>
      <c r="R13" s="3">
        <v>20</v>
      </c>
      <c r="S13" s="20">
        <v>67</v>
      </c>
    </row>
    <row r="14" spans="1:22">
      <c r="A14" s="15">
        <v>11</v>
      </c>
      <c r="B14" s="16" t="s">
        <v>18</v>
      </c>
      <c r="C14" s="16" t="s">
        <v>12</v>
      </c>
      <c r="D14" s="25" t="s">
        <v>11</v>
      </c>
      <c r="E14" s="26">
        <v>144.80000000000001</v>
      </c>
      <c r="F14" s="26">
        <v>175.8</v>
      </c>
      <c r="G14" s="18">
        <f t="shared" si="0"/>
        <v>19.338739862757329</v>
      </c>
      <c r="H14" s="19">
        <f>(COUNT($G$4:G14)-(COUNTIF($G$4:G14,"&lt;-20")+COUNTIF($G$4:G14,"&gt;20")))/COUNT($G$4:G14)*100</f>
        <v>90.909090909090907</v>
      </c>
      <c r="I14" s="89">
        <v>-19.687212511499542</v>
      </c>
      <c r="J14" s="23" t="s">
        <v>4</v>
      </c>
      <c r="K14" s="23"/>
      <c r="L14" s="23"/>
      <c r="O14" s="2"/>
      <c r="P14" s="14">
        <v>-20</v>
      </c>
      <c r="Q14" s="3">
        <v>0</v>
      </c>
      <c r="R14" s="3">
        <v>20</v>
      </c>
      <c r="S14" s="20">
        <v>67</v>
      </c>
    </row>
    <row r="15" spans="1:22">
      <c r="A15" s="15">
        <v>12</v>
      </c>
      <c r="B15" s="16" t="s">
        <v>18</v>
      </c>
      <c r="C15" s="16" t="s">
        <v>12</v>
      </c>
      <c r="D15" s="25" t="s">
        <v>34</v>
      </c>
      <c r="E15" s="26">
        <v>158.5</v>
      </c>
      <c r="F15" s="27">
        <v>141.19999999999999</v>
      </c>
      <c r="G15" s="18">
        <f t="shared" si="0"/>
        <v>-11.544878211544885</v>
      </c>
      <c r="H15" s="19">
        <f>(COUNT($G$4:G15)-(COUNTIF($G$4:G15,"&lt;-20")+COUNTIF($G$4:G15,"&gt;20")))/COUNT($G$4:G15)*100</f>
        <v>91.666666666666657</v>
      </c>
      <c r="I15" s="88">
        <v>-19.259259259259277</v>
      </c>
      <c r="J15" s="28">
        <f>(J9-J13)/J9</f>
        <v>0.83582089552238803</v>
      </c>
      <c r="K15" s="23"/>
      <c r="L15" s="23"/>
      <c r="O15" s="2"/>
      <c r="P15" s="14">
        <v>-20</v>
      </c>
      <c r="Q15" s="3">
        <v>0</v>
      </c>
      <c r="R15" s="3">
        <v>20</v>
      </c>
      <c r="S15" s="20">
        <v>67</v>
      </c>
    </row>
    <row r="16" spans="1:22">
      <c r="A16" s="15">
        <v>13</v>
      </c>
      <c r="B16" s="16" t="s">
        <v>18</v>
      </c>
      <c r="C16" s="16" t="s">
        <v>12</v>
      </c>
      <c r="D16" s="25" t="s">
        <v>38</v>
      </c>
      <c r="E16" s="26">
        <v>159</v>
      </c>
      <c r="F16" s="27">
        <v>125.6</v>
      </c>
      <c r="G16" s="18">
        <f t="shared" si="0"/>
        <v>-23.471539002108223</v>
      </c>
      <c r="H16" s="19">
        <f>(COUNT($G$4:G16)-(COUNTIF($G$4:G16,"&lt;-20")+COUNTIF($G$4:G16,"&gt;20")))/COUNT($G$4:G16)*100</f>
        <v>84.615384615384613</v>
      </c>
      <c r="I16" s="88">
        <v>-19.1458026509573</v>
      </c>
      <c r="O16" s="2"/>
      <c r="P16" s="14">
        <v>-20</v>
      </c>
      <c r="Q16" s="3">
        <v>0</v>
      </c>
      <c r="R16" s="3">
        <v>20</v>
      </c>
      <c r="S16" s="20">
        <v>67</v>
      </c>
    </row>
    <row r="17" spans="1:21">
      <c r="A17" s="15">
        <v>14</v>
      </c>
      <c r="B17" s="16" t="s">
        <v>19</v>
      </c>
      <c r="C17" s="16" t="s">
        <v>11</v>
      </c>
      <c r="D17" s="25" t="s">
        <v>16</v>
      </c>
      <c r="E17" s="26">
        <v>92.1</v>
      </c>
      <c r="F17" s="27">
        <v>100</v>
      </c>
      <c r="G17" s="18">
        <f t="shared" si="0"/>
        <v>8.2248828735033896</v>
      </c>
      <c r="H17" s="19">
        <f>(COUNT($G$4:G17)-(COUNTIF($G$4:G17,"&lt;-20")+COUNTIF($G$4:G17,"&gt;20")))/COUNT($G$4:G17)*100</f>
        <v>85.714285714285708</v>
      </c>
      <c r="I17" s="88">
        <v>-19.1358024691358</v>
      </c>
      <c r="J17" s="65" t="s">
        <v>47</v>
      </c>
      <c r="K17" s="75"/>
      <c r="L17" s="14"/>
      <c r="O17" s="2"/>
      <c r="P17" s="14">
        <v>-20</v>
      </c>
      <c r="Q17" s="3">
        <v>0</v>
      </c>
      <c r="R17" s="3">
        <v>20</v>
      </c>
      <c r="S17" s="20">
        <v>67</v>
      </c>
    </row>
    <row r="18" spans="1:21">
      <c r="A18" s="15">
        <v>15</v>
      </c>
      <c r="B18" s="16" t="s">
        <v>19</v>
      </c>
      <c r="C18" s="16" t="s">
        <v>11</v>
      </c>
      <c r="D18" s="25" t="s">
        <v>17</v>
      </c>
      <c r="E18" s="26">
        <v>56.7</v>
      </c>
      <c r="F18" s="27">
        <v>63.8</v>
      </c>
      <c r="G18" s="18">
        <f t="shared" si="0"/>
        <v>11.784232365145218</v>
      </c>
      <c r="H18" s="19">
        <f>(COUNT($G$4:G18)-(COUNTIF($G$4:G18,"&lt;-20")+COUNTIF($G$4:G18,"&gt;20")))/COUNT($G$4:G18)*100</f>
        <v>86.666666666666671</v>
      </c>
      <c r="I18" s="88">
        <v>-18.206707734428466</v>
      </c>
      <c r="J18" s="55" t="s">
        <v>54</v>
      </c>
      <c r="K18" s="75">
        <v>-40.01</v>
      </c>
      <c r="L18" s="14"/>
      <c r="O18" s="2"/>
      <c r="P18" s="14">
        <v>-20</v>
      </c>
      <c r="Q18" s="3">
        <v>0</v>
      </c>
      <c r="R18" s="3">
        <v>20</v>
      </c>
      <c r="S18" s="20">
        <v>67</v>
      </c>
    </row>
    <row r="19" spans="1:21">
      <c r="A19" s="15">
        <v>16</v>
      </c>
      <c r="B19" s="16" t="s">
        <v>19</v>
      </c>
      <c r="C19" s="16" t="s">
        <v>12</v>
      </c>
      <c r="D19" s="25" t="s">
        <v>11</v>
      </c>
      <c r="E19" s="26">
        <v>159</v>
      </c>
      <c r="F19" s="27">
        <v>164.6</v>
      </c>
      <c r="G19" s="18">
        <f t="shared" si="0"/>
        <v>3.4610630407910965</v>
      </c>
      <c r="H19" s="19">
        <f>(COUNT($G$4:G19)-(COUNTIF($G$4:G19,"&lt;-20")+COUNTIF($G$4:G19,"&gt;20")))/COUNT($G$4:G19)*100</f>
        <v>87.5</v>
      </c>
      <c r="I19" s="88">
        <v>-15.957777087860922</v>
      </c>
      <c r="J19" s="55" t="s">
        <v>69</v>
      </c>
      <c r="K19" s="75">
        <v>-20.010000000000002</v>
      </c>
      <c r="L19" s="14"/>
      <c r="O19" s="2"/>
      <c r="P19" s="14">
        <v>-20</v>
      </c>
      <c r="Q19" s="3">
        <v>0</v>
      </c>
      <c r="R19" s="3">
        <v>20</v>
      </c>
      <c r="S19" s="20">
        <v>67</v>
      </c>
    </row>
    <row r="20" spans="1:21">
      <c r="A20" s="15">
        <v>17</v>
      </c>
      <c r="B20" s="16" t="s">
        <v>19</v>
      </c>
      <c r="C20" s="16" t="s">
        <v>12</v>
      </c>
      <c r="D20" s="25" t="s">
        <v>34</v>
      </c>
      <c r="E20" s="26">
        <v>186.4</v>
      </c>
      <c r="F20" s="27">
        <v>177.7</v>
      </c>
      <c r="G20" s="18">
        <f t="shared" si="0"/>
        <v>-4.7789068937105279</v>
      </c>
      <c r="H20" s="19">
        <f>(COUNT($G$4:G20)-(COUNTIF($G$4:G20,"&lt;-20")+COUNTIF($G$4:G20,"&gt;20")))/COUNT($G$4:G20)*100</f>
        <v>88.235294117647058</v>
      </c>
      <c r="I20" s="88">
        <v>-15.883859948761749</v>
      </c>
      <c r="J20" s="55" t="s">
        <v>68</v>
      </c>
      <c r="K20" s="75">
        <v>-10.01</v>
      </c>
      <c r="L20" s="14"/>
      <c r="O20" s="2"/>
      <c r="P20" s="14">
        <v>-20</v>
      </c>
      <c r="Q20" s="3">
        <v>0</v>
      </c>
      <c r="R20" s="3">
        <v>20</v>
      </c>
      <c r="S20" s="20">
        <v>67</v>
      </c>
    </row>
    <row r="21" spans="1:21">
      <c r="A21" s="15">
        <v>18</v>
      </c>
      <c r="B21" s="16" t="s">
        <v>19</v>
      </c>
      <c r="C21" s="16" t="s">
        <v>12</v>
      </c>
      <c r="D21" s="25" t="s">
        <v>38</v>
      </c>
      <c r="E21" s="26">
        <v>178</v>
      </c>
      <c r="F21" s="27">
        <v>169.3</v>
      </c>
      <c r="G21" s="18">
        <f t="shared" si="0"/>
        <v>-5.0100777425856542</v>
      </c>
      <c r="H21" s="19">
        <f>(COUNT($G$4:G21)-(COUNTIF($G$4:G21,"&lt;-20")+COUNTIF($G$4:G21,"&gt;20")))/COUNT($G$4:G21)*100</f>
        <v>88.888888888888886</v>
      </c>
      <c r="I21" s="89">
        <v>-14.431586113002034</v>
      </c>
      <c r="J21" s="55" t="s">
        <v>70</v>
      </c>
      <c r="K21" s="75">
        <v>-0.01</v>
      </c>
      <c r="L21" s="14"/>
      <c r="O21" s="2"/>
      <c r="P21" s="14">
        <v>-20</v>
      </c>
      <c r="Q21" s="3">
        <v>0</v>
      </c>
      <c r="R21" s="3">
        <v>20</v>
      </c>
      <c r="S21" s="20">
        <v>67</v>
      </c>
    </row>
    <row r="22" spans="1:21">
      <c r="A22" s="15">
        <v>19</v>
      </c>
      <c r="B22" s="16" t="s">
        <v>20</v>
      </c>
      <c r="C22" s="16" t="s">
        <v>11</v>
      </c>
      <c r="D22" s="16" t="s">
        <v>33</v>
      </c>
      <c r="E22" s="26">
        <v>169.2</v>
      </c>
      <c r="F22" s="27">
        <v>167.3</v>
      </c>
      <c r="G22" s="18">
        <f t="shared" si="0"/>
        <v>-1.1292719167904768</v>
      </c>
      <c r="H22" s="19">
        <f>(COUNT($G$4:G22)-(COUNTIF($G$4:G22,"&lt;-20")+COUNTIF($G$4:G22,"&gt;20")))/COUNT($G$4:G22)*100</f>
        <v>89.473684210526315</v>
      </c>
      <c r="I22" s="88">
        <v>-13.953488372093023</v>
      </c>
      <c r="J22" s="74" t="s">
        <v>71</v>
      </c>
      <c r="K22" s="75">
        <v>10</v>
      </c>
      <c r="L22" s="14"/>
      <c r="O22" s="2"/>
      <c r="P22" s="14">
        <v>-20</v>
      </c>
      <c r="Q22" s="3">
        <v>0</v>
      </c>
      <c r="R22" s="3">
        <v>20</v>
      </c>
      <c r="S22" s="20">
        <v>67</v>
      </c>
    </row>
    <row r="23" spans="1:21">
      <c r="A23" s="15">
        <v>20</v>
      </c>
      <c r="B23" s="16" t="s">
        <v>20</v>
      </c>
      <c r="C23" s="16" t="s">
        <v>11</v>
      </c>
      <c r="D23" s="25" t="s">
        <v>34</v>
      </c>
      <c r="E23" s="26">
        <v>173.9</v>
      </c>
      <c r="F23" s="26">
        <v>148.19999999999999</v>
      </c>
      <c r="G23" s="18">
        <f t="shared" si="0"/>
        <v>-15.957777087860922</v>
      </c>
      <c r="H23" s="19">
        <f>(COUNT($G$4:G23)-(COUNTIF($G$4:G23,"&lt;-20")+COUNTIF($G$4:G23,"&gt;20")))/COUNT($G$4:G23)*100</f>
        <v>90</v>
      </c>
      <c r="I23" s="88">
        <v>-11.894882434301515</v>
      </c>
      <c r="J23" s="74" t="s">
        <v>72</v>
      </c>
      <c r="K23" s="75">
        <v>20</v>
      </c>
      <c r="L23" s="14"/>
      <c r="O23" s="2"/>
      <c r="P23" s="14">
        <v>-20</v>
      </c>
      <c r="Q23" s="3">
        <v>0</v>
      </c>
      <c r="R23" s="3">
        <v>20</v>
      </c>
      <c r="S23" s="20">
        <v>67</v>
      </c>
    </row>
    <row r="24" spans="1:21">
      <c r="A24" s="15">
        <v>21</v>
      </c>
      <c r="B24" s="16" t="s">
        <v>20</v>
      </c>
      <c r="C24" s="16" t="s">
        <v>12</v>
      </c>
      <c r="D24" s="25" t="s">
        <v>16</v>
      </c>
      <c r="E24" s="26">
        <v>80.5</v>
      </c>
      <c r="F24" s="26">
        <v>70</v>
      </c>
      <c r="G24" s="18">
        <f t="shared" si="0"/>
        <v>-13.953488372093023</v>
      </c>
      <c r="H24" s="19">
        <f>(COUNT($G$4:G24)-(COUNTIF($G$4:G24,"&lt;-20")+COUNTIF($G$4:G24,"&gt;20")))/COUNT($G$4:G24)*100</f>
        <v>90.476190476190482</v>
      </c>
      <c r="I24" s="88">
        <v>-11.883327331652865</v>
      </c>
      <c r="J24" s="57" t="s">
        <v>73</v>
      </c>
      <c r="K24" s="75">
        <v>40</v>
      </c>
      <c r="L24" s="14"/>
      <c r="O24" s="8"/>
      <c r="P24" s="14">
        <v>-20</v>
      </c>
      <c r="Q24" s="3">
        <v>0</v>
      </c>
      <c r="R24" s="3">
        <v>20</v>
      </c>
      <c r="S24" s="20">
        <v>67</v>
      </c>
      <c r="T24" s="20"/>
      <c r="U24" s="20"/>
    </row>
    <row r="25" spans="1:21">
      <c r="A25" s="15">
        <v>22</v>
      </c>
      <c r="B25" s="16" t="s">
        <v>20</v>
      </c>
      <c r="C25" s="16" t="s">
        <v>12</v>
      </c>
      <c r="D25" s="25" t="s">
        <v>17</v>
      </c>
      <c r="E25" s="26">
        <v>38.299999999999997</v>
      </c>
      <c r="F25" s="26">
        <v>34</v>
      </c>
      <c r="G25" s="18">
        <f t="shared" si="0"/>
        <v>-11.894882434301515</v>
      </c>
      <c r="H25" s="19">
        <f>(COUNT($G$4:G25)-(COUNTIF($G$4:G25,"&lt;-20")+COUNTIF($G$4:G25,"&gt;20")))/COUNT($G$4:G25)*100</f>
        <v>90.909090909090907</v>
      </c>
      <c r="I25" s="88">
        <v>-11.544878211544885</v>
      </c>
      <c r="J25" s="14" t="s">
        <v>58</v>
      </c>
      <c r="K25" s="67"/>
      <c r="L25" s="55"/>
      <c r="M25" s="31"/>
      <c r="O25" s="20"/>
      <c r="P25" s="14">
        <v>-20</v>
      </c>
      <c r="Q25" s="3">
        <v>0</v>
      </c>
      <c r="R25" s="3">
        <v>20</v>
      </c>
      <c r="S25" s="20">
        <v>67</v>
      </c>
      <c r="T25" s="20"/>
      <c r="U25" s="20"/>
    </row>
    <row r="26" spans="1:21" s="33" customFormat="1" ht="16.5" thickBot="1">
      <c r="A26" s="15">
        <v>23</v>
      </c>
      <c r="B26" s="16" t="s">
        <v>21</v>
      </c>
      <c r="C26" s="16" t="s">
        <v>11</v>
      </c>
      <c r="D26" s="25" t="s">
        <v>36</v>
      </c>
      <c r="E26" s="26">
        <v>151.69999999999999</v>
      </c>
      <c r="F26" s="26">
        <v>159.5</v>
      </c>
      <c r="G26" s="18">
        <f t="shared" si="0"/>
        <v>5.0128534704370251</v>
      </c>
      <c r="H26" s="19">
        <f>(COUNT($G$4:G26)-(COUNTIF($G$4:G26,"&lt;-20")+COUNTIF($G$4:G26,"&gt;20")))/COUNT($G$4:G26)*100</f>
        <v>91.304347826086953</v>
      </c>
      <c r="I26" s="88">
        <v>-11.308079865646578</v>
      </c>
      <c r="J26" s="29"/>
      <c r="K26" s="32"/>
      <c r="L26" s="32"/>
      <c r="M26" s="22"/>
      <c r="N26" s="22"/>
      <c r="O26" s="20"/>
      <c r="P26" s="14">
        <v>-20</v>
      </c>
      <c r="Q26" s="3">
        <v>0</v>
      </c>
      <c r="R26" s="3">
        <v>20</v>
      </c>
      <c r="S26" s="20">
        <v>67</v>
      </c>
      <c r="T26" s="20"/>
      <c r="U26" s="20"/>
    </row>
    <row r="27" spans="1:21" s="33" customFormat="1">
      <c r="A27" s="15">
        <v>24</v>
      </c>
      <c r="B27" s="16" t="s">
        <v>21</v>
      </c>
      <c r="C27" s="16" t="s">
        <v>11</v>
      </c>
      <c r="D27" s="16" t="s">
        <v>33</v>
      </c>
      <c r="E27" s="26">
        <v>171.5</v>
      </c>
      <c r="F27" s="26">
        <v>154</v>
      </c>
      <c r="G27" s="18">
        <f t="shared" si="0"/>
        <v>-10.75268817204301</v>
      </c>
      <c r="H27" s="19">
        <f>(COUNT($G$4:G27)-(COUNTIF($G$4:G27,"&lt;-20")+COUNTIF($G$4:G27,"&gt;20")))/COUNT($G$4:G27)*100</f>
        <v>91.666666666666657</v>
      </c>
      <c r="I27" s="88">
        <v>-10.75268817204301</v>
      </c>
      <c r="J27" s="59" t="s">
        <v>51</v>
      </c>
      <c r="K27" s="59" t="s">
        <v>52</v>
      </c>
      <c r="L27" s="32"/>
      <c r="M27" s="22"/>
      <c r="N27" s="22"/>
      <c r="O27" s="20"/>
      <c r="P27" s="14">
        <v>-20</v>
      </c>
      <c r="Q27" s="3">
        <v>0</v>
      </c>
      <c r="R27" s="3">
        <v>20</v>
      </c>
      <c r="S27" s="20">
        <v>67</v>
      </c>
      <c r="T27" s="20"/>
      <c r="U27" s="20"/>
    </row>
    <row r="28" spans="1:21" s="33" customFormat="1">
      <c r="A28" s="15">
        <v>25</v>
      </c>
      <c r="B28" s="16" t="s">
        <v>21</v>
      </c>
      <c r="C28" s="16" t="s">
        <v>12</v>
      </c>
      <c r="D28" s="25" t="s">
        <v>16</v>
      </c>
      <c r="E28" s="26">
        <v>54.7</v>
      </c>
      <c r="F28" s="26">
        <v>57</v>
      </c>
      <c r="G28" s="18">
        <f t="shared" si="0"/>
        <v>4.1181736794986517</v>
      </c>
      <c r="H28" s="19">
        <f>(COUNT($G$4:G28)-(COUNTIF($G$4:G28,"&lt;-20")+COUNTIF($G$4:G28,"&gt;20")))/COUNT($G$4:G28)*100</f>
        <v>92</v>
      </c>
      <c r="I28" s="88">
        <v>-10.142857142857135</v>
      </c>
      <c r="J28" s="55" t="s">
        <v>54</v>
      </c>
      <c r="K28" s="57">
        <v>4</v>
      </c>
      <c r="L28" s="90">
        <f>K28/$L$36</f>
        <v>5.9701492537313432E-2</v>
      </c>
      <c r="M28" s="22"/>
      <c r="N28" s="22"/>
      <c r="O28" s="20"/>
      <c r="P28" s="14">
        <v>-20</v>
      </c>
      <c r="Q28" s="3">
        <v>0</v>
      </c>
      <c r="R28" s="3">
        <v>20</v>
      </c>
      <c r="S28" s="20">
        <v>67</v>
      </c>
      <c r="T28" s="20"/>
      <c r="U28" s="20"/>
    </row>
    <row r="29" spans="1:21" s="33" customFormat="1">
      <c r="A29" s="15">
        <v>26</v>
      </c>
      <c r="B29" s="16" t="s">
        <v>21</v>
      </c>
      <c r="C29" s="16" t="s">
        <v>12</v>
      </c>
      <c r="D29" s="25" t="s">
        <v>17</v>
      </c>
      <c r="E29" s="26">
        <v>35.5</v>
      </c>
      <c r="F29" s="26">
        <v>29.3</v>
      </c>
      <c r="G29" s="18">
        <f t="shared" si="0"/>
        <v>-19.1358024691358</v>
      </c>
      <c r="H29" s="19">
        <f>(COUNT($G$4:G29)-(COUNTIF($G$4:G29,"&lt;-20")+COUNTIF($G$4:G29,"&gt;20")))/COUNT($G$4:G29)*100</f>
        <v>92.307692307692307</v>
      </c>
      <c r="I29" s="88">
        <v>-9.4871794871794819</v>
      </c>
      <c r="J29" s="55" t="s">
        <v>69</v>
      </c>
      <c r="K29" s="57">
        <v>6</v>
      </c>
      <c r="L29" s="90">
        <f t="shared" ref="L29:L35" si="1">K29/$L$36</f>
        <v>8.9552238805970144E-2</v>
      </c>
      <c r="M29" s="22"/>
      <c r="N29" s="22"/>
      <c r="O29" s="20"/>
      <c r="P29" s="14">
        <v>-20</v>
      </c>
      <c r="Q29" s="3">
        <v>0</v>
      </c>
      <c r="R29" s="3">
        <v>20</v>
      </c>
      <c r="S29" s="20">
        <v>67</v>
      </c>
      <c r="T29" s="20"/>
      <c r="U29" s="20"/>
    </row>
    <row r="30" spans="1:21" s="33" customFormat="1">
      <c r="A30" s="15">
        <v>27</v>
      </c>
      <c r="B30" s="16" t="s">
        <v>23</v>
      </c>
      <c r="C30" s="16" t="s">
        <v>11</v>
      </c>
      <c r="D30" s="25" t="s">
        <v>16</v>
      </c>
      <c r="E30" s="9">
        <v>77</v>
      </c>
      <c r="F30" s="9">
        <v>78.7</v>
      </c>
      <c r="G30" s="18">
        <f t="shared" si="0"/>
        <v>2.1836865767501643</v>
      </c>
      <c r="H30" s="19">
        <f>(COUNT($G$4:G30)-(COUNTIF($G$4:G30,"&lt;-20")+COUNTIF($G$4:G30,"&gt;20")))/COUNT($G$4:G30)*100</f>
        <v>92.592592592592595</v>
      </c>
      <c r="I30" s="89">
        <v>-9.4206821873308098</v>
      </c>
      <c r="J30" s="55" t="s">
        <v>68</v>
      </c>
      <c r="K30" s="57">
        <v>15</v>
      </c>
      <c r="L30" s="90">
        <f t="shared" si="1"/>
        <v>0.22388059701492538</v>
      </c>
      <c r="M30" s="22"/>
      <c r="N30" s="22"/>
      <c r="O30" s="20"/>
      <c r="P30" s="14">
        <v>-20</v>
      </c>
      <c r="Q30" s="3">
        <v>0</v>
      </c>
      <c r="R30" s="3">
        <v>20</v>
      </c>
      <c r="S30" s="20">
        <v>67</v>
      </c>
      <c r="T30" s="20"/>
      <c r="U30" s="20"/>
    </row>
    <row r="31" spans="1:21" s="33" customFormat="1">
      <c r="A31" s="15">
        <v>28</v>
      </c>
      <c r="B31" s="16" t="s">
        <v>23</v>
      </c>
      <c r="C31" s="16" t="s">
        <v>11</v>
      </c>
      <c r="D31" s="25" t="s">
        <v>17</v>
      </c>
      <c r="E31" s="9">
        <v>47</v>
      </c>
      <c r="F31" s="9">
        <v>45.9</v>
      </c>
      <c r="G31" s="18">
        <f t="shared" si="0"/>
        <v>-2.3681377825618974</v>
      </c>
      <c r="H31" s="19">
        <f>(COUNT($G$4:G31)-(COUNTIF($G$4:G31,"&lt;-20")+COUNTIF($G$4:G31,"&gt;20")))/COUNT($G$4:G31)*100</f>
        <v>92.857142857142861</v>
      </c>
      <c r="I31" s="88">
        <v>-7.7611940298507296</v>
      </c>
      <c r="J31" s="55" t="s">
        <v>70</v>
      </c>
      <c r="K31" s="57">
        <v>18</v>
      </c>
      <c r="L31" s="90">
        <f t="shared" si="1"/>
        <v>0.26865671641791045</v>
      </c>
      <c r="M31" s="22"/>
      <c r="N31" s="22"/>
      <c r="O31" s="20"/>
      <c r="P31" s="14">
        <v>-20</v>
      </c>
      <c r="Q31" s="3">
        <v>0</v>
      </c>
      <c r="R31" s="3">
        <v>20</v>
      </c>
      <c r="S31" s="20">
        <v>67</v>
      </c>
      <c r="T31" s="20"/>
      <c r="U31" s="20"/>
    </row>
    <row r="32" spans="1:21" s="33" customFormat="1">
      <c r="A32" s="15">
        <v>29</v>
      </c>
      <c r="B32" s="16" t="s">
        <v>23</v>
      </c>
      <c r="C32" s="16" t="s">
        <v>12</v>
      </c>
      <c r="D32" s="25" t="s">
        <v>36</v>
      </c>
      <c r="E32" s="9">
        <v>147.1</v>
      </c>
      <c r="F32" s="9">
        <v>132.9</v>
      </c>
      <c r="G32" s="18">
        <f t="shared" si="0"/>
        <v>-10.142857142857135</v>
      </c>
      <c r="H32" s="19">
        <f>(COUNT($G$4:G32)-(COUNTIF($G$4:G32,"&lt;-20")+COUNTIF($G$4:G32,"&gt;20")))/COUNT($G$4:G32)*100</f>
        <v>93.103448275862064</v>
      </c>
      <c r="I32" s="89">
        <v>-7.7419354838709751</v>
      </c>
      <c r="J32" s="74" t="s">
        <v>71</v>
      </c>
      <c r="K32" s="57">
        <v>16</v>
      </c>
      <c r="L32" s="90">
        <f t="shared" si="1"/>
        <v>0.23880597014925373</v>
      </c>
      <c r="M32" s="22"/>
      <c r="N32" s="22"/>
      <c r="O32" s="20"/>
      <c r="P32" s="14">
        <v>-20</v>
      </c>
      <c r="Q32" s="3">
        <v>0</v>
      </c>
      <c r="R32" s="3">
        <v>20</v>
      </c>
      <c r="S32" s="20">
        <v>67</v>
      </c>
      <c r="T32" s="20"/>
      <c r="U32" s="20"/>
    </row>
    <row r="33" spans="1:21" s="33" customFormat="1">
      <c r="A33" s="15">
        <v>30</v>
      </c>
      <c r="B33" s="16" t="s">
        <v>23</v>
      </c>
      <c r="C33" s="16" t="s">
        <v>12</v>
      </c>
      <c r="D33" s="16" t="s">
        <v>11</v>
      </c>
      <c r="E33" s="9">
        <v>172.6</v>
      </c>
      <c r="F33" s="9">
        <v>172.6</v>
      </c>
      <c r="G33" s="18">
        <f t="shared" si="0"/>
        <v>0</v>
      </c>
      <c r="H33" s="19">
        <f>(COUNT($G$4:G33)-(COUNTIF($G$4:G33,"&lt;-20")+COUNTIF($G$4:G33,"&gt;20")))/COUNT($G$4:G33)*100</f>
        <v>93.333333333333329</v>
      </c>
      <c r="I33" s="88">
        <v>-7.2024803243501054</v>
      </c>
      <c r="J33" s="74" t="s">
        <v>72</v>
      </c>
      <c r="K33" s="57">
        <v>7</v>
      </c>
      <c r="L33" s="90">
        <f t="shared" si="1"/>
        <v>0.1044776119402985</v>
      </c>
      <c r="M33" s="22"/>
      <c r="N33" s="22"/>
      <c r="O33" s="20"/>
      <c r="P33" s="14">
        <v>-20</v>
      </c>
      <c r="Q33" s="3">
        <v>0</v>
      </c>
      <c r="R33" s="3">
        <v>20</v>
      </c>
      <c r="S33" s="20">
        <v>67</v>
      </c>
      <c r="T33" s="20"/>
      <c r="U33" s="20"/>
    </row>
    <row r="34" spans="1:21" s="33" customFormat="1">
      <c r="A34" s="15">
        <v>31</v>
      </c>
      <c r="B34" s="16" t="s">
        <v>24</v>
      </c>
      <c r="C34" s="16" t="s">
        <v>11</v>
      </c>
      <c r="D34" s="25" t="s">
        <v>16</v>
      </c>
      <c r="E34" s="9">
        <v>50.3</v>
      </c>
      <c r="F34" s="9">
        <v>49.6</v>
      </c>
      <c r="G34" s="18">
        <f t="shared" si="0"/>
        <v>-1.4014014014013927</v>
      </c>
      <c r="H34" s="19">
        <f>(COUNT($G$4:G34)-(COUNTIF($G$4:G34,"&lt;-20")+COUNTIF($G$4:G34,"&gt;20")))/COUNT($G$4:G34)*100</f>
        <v>93.548387096774192</v>
      </c>
      <c r="I34" s="89">
        <v>-6.2667860340196961</v>
      </c>
      <c r="J34" s="57" t="s">
        <v>73</v>
      </c>
      <c r="K34" s="57">
        <v>0</v>
      </c>
      <c r="L34" s="90">
        <f t="shared" si="1"/>
        <v>0</v>
      </c>
      <c r="M34" s="22"/>
      <c r="N34" s="22"/>
      <c r="O34" s="20"/>
      <c r="P34" s="14">
        <v>-20</v>
      </c>
      <c r="Q34" s="3">
        <v>0</v>
      </c>
      <c r="R34" s="3">
        <v>20</v>
      </c>
      <c r="S34" s="20">
        <v>67</v>
      </c>
      <c r="T34" s="20"/>
      <c r="U34" s="20"/>
    </row>
    <row r="35" spans="1:21" s="33" customFormat="1" ht="16.5" thickBot="1">
      <c r="A35" s="15">
        <v>32</v>
      </c>
      <c r="B35" s="16" t="s">
        <v>24</v>
      </c>
      <c r="C35" s="16" t="s">
        <v>11</v>
      </c>
      <c r="D35" s="25" t="s">
        <v>17</v>
      </c>
      <c r="E35" s="9">
        <v>34.799999999999997</v>
      </c>
      <c r="F35" s="9">
        <v>32.200000000000003</v>
      </c>
      <c r="G35" s="18">
        <f t="shared" si="0"/>
        <v>-7.7611940298507296</v>
      </c>
      <c r="H35" s="19">
        <f>(COUNT($G$4:G35)-(COUNTIF($G$4:G35,"&lt;-20")+COUNTIF($G$4:G35,"&gt;20")))/COUNT($G$4:G35)*100</f>
        <v>93.75</v>
      </c>
      <c r="I35" s="88">
        <v>-5.0100777425856542</v>
      </c>
      <c r="J35" s="14" t="s">
        <v>58</v>
      </c>
      <c r="K35" s="58">
        <v>1</v>
      </c>
      <c r="L35" s="90">
        <f t="shared" si="1"/>
        <v>1.4925373134328358E-2</v>
      </c>
      <c r="M35" s="22"/>
      <c r="N35" s="22"/>
      <c r="O35" s="20"/>
      <c r="P35" s="14">
        <v>-20</v>
      </c>
      <c r="Q35" s="3">
        <v>0</v>
      </c>
      <c r="R35" s="3">
        <v>20</v>
      </c>
      <c r="S35" s="20">
        <v>67</v>
      </c>
      <c r="T35" s="20"/>
      <c r="U35" s="20"/>
    </row>
    <row r="36" spans="1:21" s="33" customFormat="1">
      <c r="A36" s="15">
        <v>33</v>
      </c>
      <c r="B36" s="16" t="s">
        <v>24</v>
      </c>
      <c r="C36" s="16" t="s">
        <v>12</v>
      </c>
      <c r="D36" s="25" t="s">
        <v>33</v>
      </c>
      <c r="E36" s="9">
        <v>100</v>
      </c>
      <c r="F36" s="9">
        <v>103.5</v>
      </c>
      <c r="G36" s="18">
        <f t="shared" ref="G36:G67" si="2">IFERROR(((F36-E36)/AVERAGE(E36:F36))*100,"")</f>
        <v>3.4398034398034398</v>
      </c>
      <c r="H36" s="19">
        <f>(COUNT($G$4:G36)-(COUNTIF($G$4:G36,"&lt;-20")+COUNTIF($G$4:G36,"&gt;20")))/COUNT($G$4:G36)*100</f>
        <v>93.939393939393938</v>
      </c>
      <c r="I36" s="88">
        <v>-4.7789068937105279</v>
      </c>
      <c r="J36" s="32"/>
      <c r="K36" s="23" t="s">
        <v>67</v>
      </c>
      <c r="L36" s="23">
        <f>SUM(K28:K35)</f>
        <v>67</v>
      </c>
      <c r="M36" s="22"/>
      <c r="N36" s="22"/>
      <c r="O36" s="20"/>
      <c r="P36" s="14">
        <v>-20</v>
      </c>
      <c r="Q36" s="3">
        <v>0</v>
      </c>
      <c r="R36" s="3">
        <v>20</v>
      </c>
      <c r="S36" s="20">
        <v>67</v>
      </c>
      <c r="T36" s="20"/>
      <c r="U36" s="20"/>
    </row>
    <row r="37" spans="1:21" s="33" customFormat="1">
      <c r="A37" s="15">
        <v>34</v>
      </c>
      <c r="B37" s="16" t="s">
        <v>24</v>
      </c>
      <c r="C37" s="16" t="s">
        <v>12</v>
      </c>
      <c r="D37" s="25" t="s">
        <v>34</v>
      </c>
      <c r="E37" s="9">
        <v>102.1</v>
      </c>
      <c r="F37" s="9">
        <v>100.1</v>
      </c>
      <c r="G37" s="18">
        <f t="shared" si="2"/>
        <v>-1.9782393669634029</v>
      </c>
      <c r="H37" s="19">
        <f>(COUNT($G$4:G37)-(COUNTIF($G$4:G37,"&lt;-20")+COUNTIF($G$4:G37,"&gt;20")))/COUNT($G$4:G37)*100</f>
        <v>94.117647058823522</v>
      </c>
      <c r="I37" s="89">
        <v>-4.1800643086816738</v>
      </c>
      <c r="J37" s="32"/>
      <c r="K37" s="22"/>
      <c r="L37" s="22"/>
      <c r="M37" s="22"/>
      <c r="N37" s="22"/>
      <c r="O37" s="20"/>
      <c r="P37" s="14">
        <v>-20</v>
      </c>
      <c r="Q37" s="3">
        <v>0</v>
      </c>
      <c r="R37" s="3">
        <v>20</v>
      </c>
      <c r="S37" s="20">
        <v>67</v>
      </c>
      <c r="T37" s="20"/>
      <c r="U37" s="20"/>
    </row>
    <row r="38" spans="1:21" s="33" customFormat="1">
      <c r="A38" s="15">
        <v>35</v>
      </c>
      <c r="B38" s="16" t="s">
        <v>25</v>
      </c>
      <c r="C38" s="16" t="s">
        <v>11</v>
      </c>
      <c r="D38" s="25" t="s">
        <v>35</v>
      </c>
      <c r="E38" s="9">
        <v>142.9</v>
      </c>
      <c r="F38" s="9">
        <v>171</v>
      </c>
      <c r="G38" s="18">
        <f t="shared" si="2"/>
        <v>17.903791016247212</v>
      </c>
      <c r="H38" s="19">
        <f>(COUNT($G$4:G38)-(COUNTIF($G$4:G38,"&lt;-20")+COUNTIF($G$4:G38,"&gt;20")))/COUNT($G$4:G38)*100</f>
        <v>94.285714285714278</v>
      </c>
      <c r="I38" s="89">
        <v>-3.9927404718693333</v>
      </c>
      <c r="J38" s="32"/>
      <c r="K38" s="22"/>
      <c r="L38" s="22"/>
      <c r="M38" s="22"/>
      <c r="N38" s="22"/>
      <c r="O38" s="20"/>
      <c r="P38" s="14">
        <v>-20</v>
      </c>
      <c r="Q38" s="3">
        <v>0</v>
      </c>
      <c r="R38" s="3">
        <v>20</v>
      </c>
      <c r="S38" s="20">
        <v>67</v>
      </c>
      <c r="T38" s="20"/>
      <c r="U38" s="20"/>
    </row>
    <row r="39" spans="1:21" s="33" customFormat="1">
      <c r="A39" s="15">
        <v>36</v>
      </c>
      <c r="B39" s="16" t="s">
        <v>25</v>
      </c>
      <c r="C39" s="16" t="s">
        <v>11</v>
      </c>
      <c r="D39" s="16" t="s">
        <v>33</v>
      </c>
      <c r="E39" s="9">
        <v>151.30000000000001</v>
      </c>
      <c r="F39" s="9">
        <v>184.1</v>
      </c>
      <c r="G39" s="18">
        <f t="shared" si="2"/>
        <v>19.558735837805596</v>
      </c>
      <c r="H39" s="19">
        <f>(COUNT($G$4:G39)-(COUNTIF($G$4:G39,"&lt;-20")+COUNTIF($G$4:G39,"&gt;20")))/COUNT($G$4:G39)*100</f>
        <v>94.444444444444443</v>
      </c>
      <c r="I39" s="88">
        <v>-3.7864077669902971</v>
      </c>
      <c r="J39" s="32"/>
      <c r="K39" s="22"/>
      <c r="L39" s="22"/>
      <c r="M39" s="22"/>
      <c r="N39" s="22"/>
      <c r="O39" s="20"/>
      <c r="P39" s="14">
        <v>-20</v>
      </c>
      <c r="Q39" s="3">
        <v>0</v>
      </c>
      <c r="R39" s="3">
        <v>20</v>
      </c>
      <c r="S39" s="20">
        <v>67</v>
      </c>
      <c r="T39" s="20"/>
      <c r="U39" s="20"/>
    </row>
    <row r="40" spans="1:21" s="33" customFormat="1">
      <c r="A40" s="15">
        <v>37</v>
      </c>
      <c r="B40" s="16" t="s">
        <v>25</v>
      </c>
      <c r="C40" s="16" t="s">
        <v>11</v>
      </c>
      <c r="D40" s="16" t="s">
        <v>11</v>
      </c>
      <c r="E40" s="9">
        <v>133.69999999999999</v>
      </c>
      <c r="F40" s="9">
        <v>146.69999999999999</v>
      </c>
      <c r="G40" s="18">
        <f t="shared" si="2"/>
        <v>9.2724679029957215</v>
      </c>
      <c r="H40" s="19">
        <f>(COUNT($G$4:G40)-(COUNTIF($G$4:G40,"&lt;-20")+COUNTIF($G$4:G40,"&gt;20")))/COUNT($G$4:G40)*100</f>
        <v>94.594594594594597</v>
      </c>
      <c r="I40" s="88">
        <v>-3.495994173343032</v>
      </c>
      <c r="J40" s="32"/>
      <c r="K40" s="22"/>
      <c r="L40" s="22"/>
      <c r="M40" s="22"/>
      <c r="N40" s="22"/>
      <c r="O40" s="20"/>
      <c r="P40" s="14">
        <v>-20</v>
      </c>
      <c r="Q40" s="3">
        <v>0</v>
      </c>
      <c r="R40" s="3">
        <v>20</v>
      </c>
      <c r="S40" s="20">
        <v>67</v>
      </c>
      <c r="T40" s="20"/>
      <c r="U40" s="20"/>
    </row>
    <row r="41" spans="1:21" s="33" customFormat="1">
      <c r="A41" s="15">
        <v>38</v>
      </c>
      <c r="B41" s="16" t="s">
        <v>25</v>
      </c>
      <c r="C41" s="16" t="s">
        <v>12</v>
      </c>
      <c r="D41" s="16" t="s">
        <v>16</v>
      </c>
      <c r="E41" s="9">
        <v>66.400000000000006</v>
      </c>
      <c r="F41" s="9">
        <v>73.400000000000006</v>
      </c>
      <c r="G41" s="18">
        <f t="shared" si="2"/>
        <v>10.014306151645206</v>
      </c>
      <c r="H41" s="19">
        <f>(COUNT($G$4:G41)-(COUNTIF($G$4:G41,"&lt;-20")+COUNTIF($G$4:G41,"&gt;20")))/COUNT($G$4:G41)*100</f>
        <v>94.73684210526315</v>
      </c>
      <c r="I41" s="88">
        <v>-2.3681377825618974</v>
      </c>
      <c r="J41" s="32"/>
      <c r="K41" s="22"/>
      <c r="L41" s="22"/>
      <c r="M41" s="22"/>
      <c r="N41" s="22"/>
      <c r="O41" s="20"/>
      <c r="P41" s="14">
        <v>-20</v>
      </c>
      <c r="Q41" s="3">
        <v>0</v>
      </c>
      <c r="R41" s="3">
        <v>20</v>
      </c>
      <c r="S41" s="20">
        <v>67</v>
      </c>
      <c r="T41" s="20"/>
      <c r="U41" s="20"/>
    </row>
    <row r="42" spans="1:21" s="33" customFormat="1">
      <c r="A42" s="15">
        <v>39</v>
      </c>
      <c r="B42" s="16" t="s">
        <v>25</v>
      </c>
      <c r="C42" s="16" t="s">
        <v>12</v>
      </c>
      <c r="D42" s="16" t="s">
        <v>17</v>
      </c>
      <c r="E42" s="9">
        <v>40.299999999999997</v>
      </c>
      <c r="F42" s="9">
        <v>45.8</v>
      </c>
      <c r="G42" s="18">
        <f t="shared" si="2"/>
        <v>12.775842044134727</v>
      </c>
      <c r="H42" s="19">
        <f>(COUNT($G$4:G42)-(COUNTIF($G$4:G42,"&lt;-20")+COUNTIF($G$4:G42,"&gt;20")))/COUNT($G$4:G42)*100</f>
        <v>94.871794871794862</v>
      </c>
      <c r="I42" s="88">
        <v>-1.9782393669634029</v>
      </c>
      <c r="J42" s="32"/>
      <c r="K42" s="22"/>
      <c r="L42" s="22"/>
      <c r="M42" s="22"/>
      <c r="N42" s="22"/>
      <c r="O42" s="20"/>
      <c r="P42" s="14">
        <v>-20</v>
      </c>
      <c r="Q42" s="3">
        <v>0</v>
      </c>
      <c r="R42" s="3">
        <v>20</v>
      </c>
      <c r="S42" s="20">
        <v>67</v>
      </c>
      <c r="T42" s="20"/>
      <c r="U42" s="20"/>
    </row>
    <row r="43" spans="1:21" s="33" customFormat="1">
      <c r="A43" s="15">
        <v>40</v>
      </c>
      <c r="B43" s="16" t="s">
        <v>26</v>
      </c>
      <c r="C43" s="16" t="s">
        <v>11</v>
      </c>
      <c r="D43" s="16" t="s">
        <v>16</v>
      </c>
      <c r="E43" s="9">
        <v>63.2</v>
      </c>
      <c r="F43" s="9">
        <v>53.9</v>
      </c>
      <c r="G43" s="18">
        <f t="shared" si="2"/>
        <v>-15.883859948761749</v>
      </c>
      <c r="H43" s="19">
        <f>(COUNT($G$4:G43)-(COUNTIF($G$4:G43,"&lt;-20")+COUNTIF($G$4:G43,"&gt;20")))/COUNT($G$4:G43)*100</f>
        <v>95</v>
      </c>
      <c r="I43" s="89">
        <v>-1.7699115044247788</v>
      </c>
      <c r="J43" s="32"/>
      <c r="K43" s="22"/>
      <c r="L43" s="22"/>
      <c r="M43" s="22"/>
      <c r="N43" s="22"/>
      <c r="O43" s="20"/>
      <c r="P43" s="14">
        <v>-20</v>
      </c>
      <c r="Q43" s="3">
        <v>0</v>
      </c>
      <c r="R43" s="3">
        <v>20</v>
      </c>
      <c r="S43" s="20">
        <v>67</v>
      </c>
      <c r="T43" s="20"/>
      <c r="U43" s="20"/>
    </row>
    <row r="44" spans="1:21" s="33" customFormat="1">
      <c r="A44" s="15">
        <v>41</v>
      </c>
      <c r="B44" s="16" t="s">
        <v>26</v>
      </c>
      <c r="C44" s="16" t="s">
        <v>11</v>
      </c>
      <c r="D44" s="16" t="s">
        <v>17</v>
      </c>
      <c r="E44" s="9">
        <v>37.200000000000003</v>
      </c>
      <c r="F44" s="9">
        <v>30.7</v>
      </c>
      <c r="G44" s="18">
        <f t="shared" si="2"/>
        <v>-19.1458026509573</v>
      </c>
      <c r="H44" s="19">
        <f>(COUNT($G$4:G44)-(COUNTIF($G$4:G44,"&lt;-20")+COUNTIF($G$4:G44,"&gt;20")))/COUNT($G$4:G44)*100</f>
        <v>95.121951219512198</v>
      </c>
      <c r="I44" s="89">
        <v>-1.4014014014013927</v>
      </c>
      <c r="J44" s="32"/>
      <c r="K44" s="22"/>
      <c r="L44" s="22"/>
      <c r="M44" s="22"/>
      <c r="N44" s="22"/>
      <c r="O44" s="20"/>
      <c r="P44" s="14">
        <v>-20</v>
      </c>
      <c r="Q44" s="3">
        <v>0</v>
      </c>
      <c r="R44" s="3">
        <v>20</v>
      </c>
      <c r="S44" s="20">
        <v>67</v>
      </c>
      <c r="T44" s="20"/>
      <c r="U44" s="20"/>
    </row>
    <row r="45" spans="1:21" s="33" customFormat="1">
      <c r="A45" s="15">
        <v>42</v>
      </c>
      <c r="B45" s="16" t="s">
        <v>26</v>
      </c>
      <c r="C45" s="16" t="s">
        <v>12</v>
      </c>
      <c r="D45" s="16" t="s">
        <v>35</v>
      </c>
      <c r="E45" s="9">
        <v>154.4</v>
      </c>
      <c r="F45" s="9">
        <v>43.8</v>
      </c>
      <c r="G45" s="18">
        <f t="shared" si="2"/>
        <v>-111.60443995963674</v>
      </c>
      <c r="H45" s="19">
        <f>(COUNT($G$4:G45)-(COUNTIF($G$4:G45,"&lt;-20")+COUNTIF($G$4:G45,"&gt;20")))/COUNT($G$4:G45)*100</f>
        <v>92.857142857142861</v>
      </c>
      <c r="I45" s="88">
        <v>-1.1292719167904768</v>
      </c>
      <c r="J45" s="32"/>
      <c r="K45" s="22"/>
      <c r="L45" s="22"/>
      <c r="M45" s="22"/>
      <c r="N45" s="22"/>
      <c r="O45" s="20"/>
      <c r="P45" s="14">
        <v>-20</v>
      </c>
      <c r="Q45" s="3">
        <v>0</v>
      </c>
      <c r="R45" s="3">
        <v>20</v>
      </c>
      <c r="S45" s="20">
        <v>67</v>
      </c>
      <c r="T45" s="20"/>
      <c r="U45" s="20"/>
    </row>
    <row r="46" spans="1:21" s="33" customFormat="1">
      <c r="A46" s="15">
        <v>43</v>
      </c>
      <c r="B46" s="16" t="s">
        <v>26</v>
      </c>
      <c r="C46" s="16" t="s">
        <v>12</v>
      </c>
      <c r="D46" s="16" t="s">
        <v>33</v>
      </c>
      <c r="E46" s="9">
        <v>159.4</v>
      </c>
      <c r="F46" s="9">
        <v>132.80000000000001</v>
      </c>
      <c r="G46" s="18">
        <f t="shared" si="2"/>
        <v>-18.206707734428466</v>
      </c>
      <c r="H46" s="19">
        <f>(COUNT($G$4:G46)-(COUNTIF($G$4:G46,"&lt;-20")+COUNTIF($G$4:G46,"&gt;20")))/COUNT($G$4:G46)*100</f>
        <v>93.023255813953483</v>
      </c>
      <c r="I46" s="88">
        <v>-0.33057851239669894</v>
      </c>
      <c r="J46" s="32"/>
      <c r="K46" s="22"/>
      <c r="L46" s="22"/>
      <c r="M46" s="22"/>
      <c r="N46" s="22"/>
      <c r="O46" s="20"/>
      <c r="P46" s="14">
        <v>-20</v>
      </c>
      <c r="Q46" s="3">
        <v>0</v>
      </c>
      <c r="R46" s="3">
        <v>20</v>
      </c>
      <c r="S46" s="20">
        <v>67</v>
      </c>
      <c r="T46" s="20"/>
      <c r="U46" s="20"/>
    </row>
    <row r="47" spans="1:21" s="33" customFormat="1">
      <c r="A47" s="15">
        <v>44</v>
      </c>
      <c r="B47" s="16" t="s">
        <v>26</v>
      </c>
      <c r="C47" s="16" t="s">
        <v>12</v>
      </c>
      <c r="D47" s="16" t="s">
        <v>11</v>
      </c>
      <c r="E47" s="9">
        <v>147.1</v>
      </c>
      <c r="F47" s="9">
        <v>130.6</v>
      </c>
      <c r="G47" s="18">
        <f t="shared" si="2"/>
        <v>-11.883327331652865</v>
      </c>
      <c r="H47" s="19">
        <f>(COUNT($G$4:G47)-(COUNTIF($G$4:G47,"&lt;-20")+COUNTIF($G$4:G47,"&gt;20")))/COUNT($G$4:G47)*100</f>
        <v>93.181818181818173</v>
      </c>
      <c r="I47" s="88">
        <v>0</v>
      </c>
      <c r="J47" s="32"/>
      <c r="K47" s="22"/>
      <c r="L47" s="22"/>
      <c r="M47" s="22"/>
      <c r="N47" s="22"/>
      <c r="O47" s="20"/>
      <c r="P47" s="14">
        <v>-20</v>
      </c>
      <c r="Q47" s="3">
        <v>0</v>
      </c>
      <c r="R47" s="3">
        <v>20</v>
      </c>
      <c r="S47" s="20">
        <v>67</v>
      </c>
      <c r="T47" s="20"/>
      <c r="U47" s="20"/>
    </row>
    <row r="48" spans="1:21" s="33" customFormat="1">
      <c r="A48" s="15">
        <v>45</v>
      </c>
      <c r="B48" s="16" t="s">
        <v>27</v>
      </c>
      <c r="C48" s="16" t="s">
        <v>11</v>
      </c>
      <c r="D48" s="25" t="s">
        <v>36</v>
      </c>
      <c r="E48" s="9">
        <v>139.69999999999999</v>
      </c>
      <c r="F48" s="9">
        <v>134.9</v>
      </c>
      <c r="G48" s="18">
        <f t="shared" si="2"/>
        <v>-3.495994173343032</v>
      </c>
      <c r="H48" s="19">
        <f>(COUNT($G$4:G48)-(COUNTIF($G$4:G48,"&lt;-20")+COUNTIF($G$4:G48,"&gt;20")))/COUNT($G$4:G48)*100</f>
        <v>93.333333333333329</v>
      </c>
      <c r="I48" s="89">
        <v>0.2069322296947779</v>
      </c>
      <c r="J48" s="32"/>
      <c r="K48" s="22"/>
      <c r="L48" s="22"/>
      <c r="M48" s="22"/>
      <c r="N48" s="22"/>
      <c r="O48" s="20"/>
      <c r="P48" s="14">
        <v>-20</v>
      </c>
      <c r="Q48" s="3">
        <v>0</v>
      </c>
      <c r="R48" s="3">
        <v>20</v>
      </c>
      <c r="S48" s="20">
        <v>67</v>
      </c>
      <c r="T48" s="20"/>
      <c r="U48" s="20"/>
    </row>
    <row r="49" spans="1:21" s="33" customFormat="1">
      <c r="A49" s="15">
        <v>46</v>
      </c>
      <c r="B49" s="16" t="s">
        <v>27</v>
      </c>
      <c r="C49" s="16" t="s">
        <v>11</v>
      </c>
      <c r="D49" s="25" t="s">
        <v>11</v>
      </c>
      <c r="E49" s="34">
        <v>135.30000000000001</v>
      </c>
      <c r="F49" s="9">
        <v>139.30000000000001</v>
      </c>
      <c r="G49" s="18">
        <f t="shared" si="2"/>
        <v>2.9133284777858699</v>
      </c>
      <c r="H49" s="19">
        <f>(COUNT($G$4:G49)-(COUNTIF($G$4:G49,"&lt;-20")+COUNTIF($G$4:G49,"&gt;20")))/COUNT($G$4:G49)*100</f>
        <v>93.478260869565219</v>
      </c>
      <c r="I49" s="88">
        <v>0.38610038610037789</v>
      </c>
      <c r="J49" s="32"/>
      <c r="K49" s="22"/>
      <c r="L49" s="22"/>
      <c r="M49" s="22"/>
      <c r="N49" s="22"/>
      <c r="O49" s="20"/>
      <c r="P49" s="14">
        <v>-20</v>
      </c>
      <c r="Q49" s="3">
        <v>0</v>
      </c>
      <c r="R49" s="3">
        <v>20</v>
      </c>
      <c r="S49" s="20">
        <v>67</v>
      </c>
      <c r="T49" s="20"/>
      <c r="U49" s="20"/>
    </row>
    <row r="50" spans="1:21" s="33" customFormat="1">
      <c r="A50" s="15">
        <v>47</v>
      </c>
      <c r="B50" s="16" t="s">
        <v>27</v>
      </c>
      <c r="C50" s="16" t="s">
        <v>11</v>
      </c>
      <c r="D50" s="25" t="s">
        <v>34</v>
      </c>
      <c r="E50" s="34">
        <v>138.69999999999999</v>
      </c>
      <c r="F50" s="9">
        <v>141.80000000000001</v>
      </c>
      <c r="G50" s="18">
        <f t="shared" si="2"/>
        <v>2.2103386809269323</v>
      </c>
      <c r="H50" s="19">
        <f>(COUNT($G$4:G50)-(COUNTIF($G$4:G50,"&lt;-20")+COUNTIF($G$4:G50,"&gt;20")))/COUNT($G$4:G50)*100</f>
        <v>93.61702127659575</v>
      </c>
      <c r="I50" s="88">
        <v>1.4407334643091141</v>
      </c>
      <c r="J50" s="32"/>
      <c r="K50" s="22"/>
      <c r="L50" s="22"/>
      <c r="M50" s="22"/>
      <c r="N50" s="22"/>
      <c r="O50" s="20"/>
      <c r="P50" s="14">
        <v>-20</v>
      </c>
      <c r="Q50" s="3">
        <v>0</v>
      </c>
      <c r="R50" s="3">
        <v>20</v>
      </c>
      <c r="S50" s="20">
        <v>67</v>
      </c>
      <c r="T50" s="20"/>
      <c r="U50" s="20"/>
    </row>
    <row r="51" spans="1:21" s="33" customFormat="1">
      <c r="A51" s="15">
        <v>48</v>
      </c>
      <c r="B51" s="16" t="s">
        <v>27</v>
      </c>
      <c r="C51" s="16" t="s">
        <v>12</v>
      </c>
      <c r="D51" s="25" t="s">
        <v>16</v>
      </c>
      <c r="E51" s="34">
        <v>54.1</v>
      </c>
      <c r="F51" s="9">
        <v>55.9</v>
      </c>
      <c r="G51" s="18">
        <f t="shared" si="2"/>
        <v>3.2727272727272676</v>
      </c>
      <c r="H51" s="19">
        <f>(COUNT($G$4:G51)-(COUNTIF($G$4:G51,"&lt;-20")+COUNTIF($G$4:G51,"&gt;20")))/COUNT($G$4:G51)*100</f>
        <v>93.75</v>
      </c>
      <c r="I51" s="88">
        <v>2.1836865767501643</v>
      </c>
      <c r="J51" s="32"/>
      <c r="K51" s="22"/>
      <c r="L51" s="22"/>
      <c r="M51" s="22"/>
      <c r="N51" s="22"/>
      <c r="O51" s="20"/>
      <c r="P51" s="14">
        <v>-20</v>
      </c>
      <c r="Q51" s="3">
        <v>0</v>
      </c>
      <c r="R51" s="3">
        <v>20</v>
      </c>
      <c r="S51" s="20">
        <v>67</v>
      </c>
      <c r="T51" s="20"/>
      <c r="U51" s="20"/>
    </row>
    <row r="52" spans="1:21" s="33" customFormat="1">
      <c r="A52" s="15">
        <v>49</v>
      </c>
      <c r="B52" s="16" t="s">
        <v>27</v>
      </c>
      <c r="C52" s="16" t="s">
        <v>12</v>
      </c>
      <c r="D52" s="25" t="s">
        <v>17</v>
      </c>
      <c r="E52" s="34">
        <v>30.3</v>
      </c>
      <c r="F52" s="9">
        <v>30.2</v>
      </c>
      <c r="G52" s="18">
        <f t="shared" si="2"/>
        <v>-0.33057851239669894</v>
      </c>
      <c r="H52" s="19">
        <f>(COUNT($G$4:G52)-(COUNTIF($G$4:G52,"&lt;-20")+COUNTIF($G$4:G52,"&gt;20")))/COUNT($G$4:G52)*100</f>
        <v>93.877551020408163</v>
      </c>
      <c r="I52" s="88">
        <v>2.2103386809269323</v>
      </c>
      <c r="J52" s="32"/>
      <c r="K52" s="22"/>
      <c r="L52" s="22"/>
      <c r="M52" s="22"/>
      <c r="N52" s="22"/>
      <c r="O52" s="20"/>
      <c r="P52" s="14">
        <v>-20</v>
      </c>
      <c r="Q52" s="3">
        <v>0</v>
      </c>
      <c r="R52" s="3">
        <v>20</v>
      </c>
      <c r="S52" s="20">
        <v>67</v>
      </c>
      <c r="T52" s="20"/>
      <c r="U52" s="20"/>
    </row>
    <row r="53" spans="1:21" s="33" customFormat="1">
      <c r="A53" s="15">
        <v>50</v>
      </c>
      <c r="B53" s="16" t="s">
        <v>28</v>
      </c>
      <c r="C53" s="16" t="s">
        <v>11</v>
      </c>
      <c r="D53" s="25" t="s">
        <v>36</v>
      </c>
      <c r="E53" s="35">
        <v>283.10000000000002</v>
      </c>
      <c r="F53" s="35">
        <v>252.8</v>
      </c>
      <c r="G53" s="18">
        <f t="shared" si="2"/>
        <v>-11.308079865646578</v>
      </c>
      <c r="H53" s="19">
        <f>(COUNT($G$4:G53)-(COUNTIF($G$4:G53,"&lt;-20")+COUNTIF($G$4:G53,"&gt;20")))/COUNT($G$4:G53)*100</f>
        <v>94</v>
      </c>
      <c r="I53" s="88">
        <v>2.9133284777858699</v>
      </c>
      <c r="J53" s="32"/>
      <c r="K53" s="22"/>
      <c r="L53" s="22"/>
      <c r="M53" s="22"/>
      <c r="N53" s="22"/>
      <c r="O53" s="20"/>
      <c r="P53" s="14">
        <v>-20</v>
      </c>
      <c r="Q53" s="3">
        <v>0</v>
      </c>
      <c r="R53" s="3">
        <v>20</v>
      </c>
      <c r="S53" s="20">
        <v>67</v>
      </c>
      <c r="T53" s="20"/>
      <c r="U53" s="20"/>
    </row>
    <row r="54" spans="1:21" s="33" customFormat="1">
      <c r="A54" s="15">
        <v>51</v>
      </c>
      <c r="B54" s="16" t="s">
        <v>28</v>
      </c>
      <c r="C54" s="16" t="s">
        <v>11</v>
      </c>
      <c r="D54" s="16" t="s">
        <v>33</v>
      </c>
      <c r="E54" s="35">
        <v>245.1</v>
      </c>
      <c r="F54" s="35">
        <v>222.9</v>
      </c>
      <c r="G54" s="18">
        <f t="shared" si="2"/>
        <v>-9.4871794871794819</v>
      </c>
      <c r="H54" s="19">
        <f>(COUNT($G$4:G54)-(COUNTIF($G$4:G54,"&lt;-20")+COUNTIF($G$4:G54,"&gt;20")))/COUNT($G$4:G54)*100</f>
        <v>94.117647058823522</v>
      </c>
      <c r="I54" s="88">
        <v>3.2727272727272676</v>
      </c>
      <c r="J54" s="93"/>
      <c r="K54" s="22"/>
      <c r="L54" s="22"/>
      <c r="M54" s="22"/>
      <c r="N54" s="22"/>
      <c r="O54" s="20"/>
      <c r="P54" s="14">
        <v>-20</v>
      </c>
      <c r="Q54" s="3">
        <v>0</v>
      </c>
      <c r="R54" s="3">
        <v>20</v>
      </c>
      <c r="S54" s="20">
        <v>67</v>
      </c>
      <c r="T54" s="20"/>
      <c r="U54" s="20"/>
    </row>
    <row r="55" spans="1:21" s="33" customFormat="1">
      <c r="A55" s="15">
        <v>52</v>
      </c>
      <c r="B55" s="16" t="s">
        <v>28</v>
      </c>
      <c r="C55" s="16" t="s">
        <v>11</v>
      </c>
      <c r="D55" s="25" t="s">
        <v>11</v>
      </c>
      <c r="E55" s="35">
        <v>217.2</v>
      </c>
      <c r="F55" s="35">
        <v>202.1</v>
      </c>
      <c r="G55" s="18">
        <f t="shared" si="2"/>
        <v>-7.2024803243501054</v>
      </c>
      <c r="H55" s="19">
        <f>(COUNT($G$4:G55)-(COUNTIF($G$4:G55,"&lt;-20")+COUNTIF($G$4:G55,"&gt;20")))/COUNT($G$4:G55)*100</f>
        <v>94.230769230769226</v>
      </c>
      <c r="I55" s="88">
        <v>3.4398034398034398</v>
      </c>
      <c r="J55" s="93"/>
      <c r="K55" s="22"/>
      <c r="L55" s="22"/>
      <c r="M55" s="22"/>
      <c r="N55" s="22"/>
      <c r="O55" s="20"/>
      <c r="P55" s="14">
        <v>-20</v>
      </c>
      <c r="Q55" s="3">
        <v>0</v>
      </c>
      <c r="R55" s="3">
        <v>20</v>
      </c>
      <c r="S55" s="20">
        <v>67</v>
      </c>
      <c r="T55" s="20"/>
      <c r="U55" s="20"/>
    </row>
    <row r="56" spans="1:21">
      <c r="A56" s="15">
        <v>53</v>
      </c>
      <c r="B56" s="16" t="s">
        <v>28</v>
      </c>
      <c r="C56" s="16" t="s">
        <v>12</v>
      </c>
      <c r="D56" s="25" t="s">
        <v>16</v>
      </c>
      <c r="E56" s="35">
        <v>81.400000000000006</v>
      </c>
      <c r="F56" s="35">
        <v>67.099999999999994</v>
      </c>
      <c r="G56" s="18">
        <f t="shared" si="2"/>
        <v>-19.259259259259277</v>
      </c>
      <c r="H56" s="19">
        <f>(COUNT($G$4:G56)-(COUNTIF($G$4:G56,"&lt;-20")+COUNTIF($G$4:G56,"&gt;20")))/COUNT($G$4:G56)*100</f>
        <v>94.339622641509436</v>
      </c>
      <c r="I56" s="88">
        <v>3.4610630407910965</v>
      </c>
      <c r="J56" s="93"/>
      <c r="O56" s="20"/>
      <c r="P56" s="14">
        <v>-20</v>
      </c>
      <c r="Q56" s="3">
        <v>0</v>
      </c>
      <c r="R56" s="3">
        <v>20</v>
      </c>
      <c r="S56" s="20">
        <v>67</v>
      </c>
      <c r="T56" s="20"/>
      <c r="U56" s="20"/>
    </row>
    <row r="57" spans="1:21">
      <c r="A57" s="15">
        <v>54</v>
      </c>
      <c r="B57" s="16" t="s">
        <v>28</v>
      </c>
      <c r="C57" s="16" t="s">
        <v>12</v>
      </c>
      <c r="D57" s="25" t="s">
        <v>17</v>
      </c>
      <c r="E57" s="35">
        <v>41.5</v>
      </c>
      <c r="F57" s="35">
        <v>30.8</v>
      </c>
      <c r="G57" s="18">
        <f t="shared" si="2"/>
        <v>-29.598893499308438</v>
      </c>
      <c r="H57" s="19">
        <f>(COUNT($G$4:G57)-(COUNTIF($G$4:G57,"&lt;-20")+COUNTIF($G$4:G57,"&gt;20")))/COUNT($G$4:G57)*100</f>
        <v>92.592592592592595</v>
      </c>
      <c r="I57" s="88">
        <v>4.1181736794986517</v>
      </c>
      <c r="J57" s="29"/>
      <c r="O57" s="20"/>
      <c r="P57" s="14">
        <v>-20</v>
      </c>
      <c r="Q57" s="3">
        <v>0</v>
      </c>
      <c r="R57" s="3">
        <v>20</v>
      </c>
      <c r="S57" s="20">
        <v>67</v>
      </c>
      <c r="T57" s="20"/>
      <c r="U57" s="20"/>
    </row>
    <row r="58" spans="1:21">
      <c r="A58" s="15">
        <v>55</v>
      </c>
      <c r="B58" s="16" t="s">
        <v>29</v>
      </c>
      <c r="C58" s="16" t="s">
        <v>11</v>
      </c>
      <c r="D58" s="25" t="s">
        <v>16</v>
      </c>
      <c r="E58" s="35">
        <v>75.8</v>
      </c>
      <c r="F58" s="35">
        <v>76.900000000000006</v>
      </c>
      <c r="G58" s="18">
        <f t="shared" si="2"/>
        <v>1.4407334643091141</v>
      </c>
      <c r="H58" s="19">
        <f>(COUNT($G$4:G58)-(COUNTIF($G$4:G58,"&lt;-20")+COUNTIF($G$4:G58,"&gt;20")))/COUNT($G$4:G58)*100</f>
        <v>92.72727272727272</v>
      </c>
      <c r="I58" s="89">
        <v>4.2944785276073585</v>
      </c>
      <c r="J58" s="29"/>
      <c r="K58" s="36"/>
      <c r="O58" s="20"/>
      <c r="P58" s="14">
        <v>-20</v>
      </c>
      <c r="Q58" s="3">
        <v>0</v>
      </c>
      <c r="R58" s="3">
        <v>20</v>
      </c>
      <c r="S58" s="20">
        <v>67</v>
      </c>
      <c r="T58" s="20"/>
      <c r="U58" s="20"/>
    </row>
    <row r="59" spans="1:21">
      <c r="A59" s="15">
        <v>56</v>
      </c>
      <c r="B59" s="16" t="s">
        <v>29</v>
      </c>
      <c r="C59" s="16" t="s">
        <v>11</v>
      </c>
      <c r="D59" s="25" t="s">
        <v>17</v>
      </c>
      <c r="E59" s="35">
        <v>35.799999999999997</v>
      </c>
      <c r="F59" s="35">
        <v>39.700000000000003</v>
      </c>
      <c r="G59" s="18">
        <f t="shared" si="2"/>
        <v>10.331125827814585</v>
      </c>
      <c r="H59" s="19">
        <f>(COUNT($G$4:G59)-(COUNTIF($G$4:G59,"&lt;-20")+COUNTIF($G$4:G59,"&gt;20")))/COUNT($G$4:G59)*100</f>
        <v>92.857142857142861</v>
      </c>
      <c r="I59" s="88">
        <v>5.0128534704370251</v>
      </c>
      <c r="J59" s="29"/>
      <c r="O59" s="20"/>
      <c r="P59" s="14">
        <v>-20</v>
      </c>
      <c r="Q59" s="3">
        <v>0</v>
      </c>
      <c r="R59" s="3">
        <v>20</v>
      </c>
      <c r="S59" s="20">
        <v>67</v>
      </c>
      <c r="T59" s="20"/>
      <c r="U59" s="20"/>
    </row>
    <row r="60" spans="1:21">
      <c r="A60" s="15">
        <v>57</v>
      </c>
      <c r="B60" s="16" t="s">
        <v>29</v>
      </c>
      <c r="C60" s="16" t="s">
        <v>12</v>
      </c>
      <c r="D60" s="16" t="s">
        <v>33</v>
      </c>
      <c r="E60" s="35">
        <v>204.9</v>
      </c>
      <c r="F60" s="35">
        <v>220.3</v>
      </c>
      <c r="G60" s="18">
        <f t="shared" si="2"/>
        <v>7.2436500470366898</v>
      </c>
      <c r="H60" s="19">
        <f>(COUNT($G$4:G60)-(COUNTIF($G$4:G60,"&lt;-20")+COUNTIF($G$4:G60,"&gt;20")))/COUNT($G$4:G60)*100</f>
        <v>92.982456140350877</v>
      </c>
      <c r="I60" s="88">
        <v>7.2436500470366898</v>
      </c>
      <c r="J60" s="29"/>
      <c r="O60" s="20"/>
      <c r="P60" s="14">
        <v>-20</v>
      </c>
      <c r="Q60" s="3">
        <v>0</v>
      </c>
      <c r="R60" s="3">
        <v>20</v>
      </c>
      <c r="S60" s="20">
        <v>67</v>
      </c>
      <c r="T60" s="20"/>
      <c r="U60" s="20"/>
    </row>
    <row r="61" spans="1:21">
      <c r="A61" s="15">
        <v>58</v>
      </c>
      <c r="B61" s="16" t="s">
        <v>29</v>
      </c>
      <c r="C61" s="16" t="s">
        <v>12</v>
      </c>
      <c r="D61" s="25" t="s">
        <v>11</v>
      </c>
      <c r="E61" s="35">
        <v>206.8</v>
      </c>
      <c r="F61" s="35">
        <v>207.6</v>
      </c>
      <c r="G61" s="18">
        <f t="shared" si="2"/>
        <v>0.38610038610037789</v>
      </c>
      <c r="H61" s="19">
        <f>(COUNT($G$4:G61)-(COUNTIF($G$4:G61,"&lt;-20")+COUNTIF($G$4:G61,"&gt;20")))/COUNT($G$4:G61)*100</f>
        <v>93.103448275862064</v>
      </c>
      <c r="I61" s="88">
        <v>8.2248828735033896</v>
      </c>
      <c r="J61" s="29"/>
      <c r="O61" s="20"/>
      <c r="P61" s="14">
        <v>-20</v>
      </c>
      <c r="Q61" s="3">
        <v>0</v>
      </c>
      <c r="R61" s="3">
        <v>20</v>
      </c>
      <c r="S61" s="20">
        <v>67</v>
      </c>
      <c r="T61" s="20"/>
      <c r="U61" s="20"/>
    </row>
    <row r="62" spans="1:21">
      <c r="A62" s="15">
        <v>59</v>
      </c>
      <c r="B62" s="16" t="s">
        <v>29</v>
      </c>
      <c r="C62" s="16" t="s">
        <v>12</v>
      </c>
      <c r="D62" s="25" t="s">
        <v>15</v>
      </c>
      <c r="E62" s="35">
        <v>209.9</v>
      </c>
      <c r="F62" s="35">
        <v>202.1</v>
      </c>
      <c r="G62" s="18">
        <f t="shared" si="2"/>
        <v>-3.7864077669902971</v>
      </c>
      <c r="H62" s="19">
        <f>(COUNT($G$4:G62)-(COUNTIF($G$4:G62,"&lt;-20")+COUNTIF($G$4:G62,"&gt;20")))/COUNT($G$4:G62)*100</f>
        <v>93.220338983050837</v>
      </c>
      <c r="I62" s="88">
        <v>9.2724679029957215</v>
      </c>
      <c r="J62" s="29"/>
      <c r="O62" s="20"/>
      <c r="P62" s="14">
        <v>-20</v>
      </c>
      <c r="Q62" s="3">
        <v>0</v>
      </c>
      <c r="R62" s="3">
        <v>20</v>
      </c>
      <c r="S62" s="20">
        <v>67</v>
      </c>
      <c r="T62" s="20"/>
      <c r="U62" s="20"/>
    </row>
    <row r="63" spans="1:21">
      <c r="A63" s="15">
        <v>60</v>
      </c>
      <c r="B63" s="25" t="s">
        <v>26</v>
      </c>
      <c r="C63" s="25" t="s">
        <v>12</v>
      </c>
      <c r="D63" s="25" t="s">
        <v>36</v>
      </c>
      <c r="E63" s="35">
        <v>186.3</v>
      </c>
      <c r="F63" s="35">
        <v>96.9</v>
      </c>
      <c r="G63" s="37">
        <f t="shared" si="2"/>
        <v>-63.135593220338983</v>
      </c>
      <c r="H63" s="19">
        <f>(COUNT($G$4:G63)-(COUNTIF($G$4:G63,"&lt;-20")+COUNTIF($G$4:G63,"&gt;20")))/COUNT($G$4:G63)*100</f>
        <v>91.666666666666657</v>
      </c>
      <c r="I63" s="88">
        <v>10.014306151645206</v>
      </c>
      <c r="J63" s="29"/>
      <c r="O63" s="20"/>
      <c r="P63" s="14">
        <v>-20</v>
      </c>
      <c r="Q63" s="3">
        <v>0</v>
      </c>
      <c r="R63" s="3">
        <v>20</v>
      </c>
      <c r="S63" s="20">
        <v>67</v>
      </c>
      <c r="T63" s="20"/>
      <c r="U63" s="20"/>
    </row>
    <row r="64" spans="1:21">
      <c r="A64" s="15">
        <v>61</v>
      </c>
      <c r="B64" s="25" t="s">
        <v>27</v>
      </c>
      <c r="C64" s="25" t="s">
        <v>11</v>
      </c>
      <c r="D64" s="25" t="s">
        <v>37</v>
      </c>
      <c r="E64" s="35">
        <v>57</v>
      </c>
      <c r="F64" s="35">
        <v>85.7</v>
      </c>
      <c r="G64" s="37">
        <f t="shared" si="2"/>
        <v>40.224246671338484</v>
      </c>
      <c r="H64" s="19">
        <f>(COUNT($G$4:G64)-(COUNTIF($G$4:G64,"&lt;-20")+COUNTIF($G$4:G64,"&gt;20")))/COUNT($G$4:G64)*100</f>
        <v>90.163934426229503</v>
      </c>
      <c r="I64" s="88">
        <v>10.331125827814585</v>
      </c>
      <c r="J64" s="29"/>
      <c r="O64" s="20"/>
      <c r="P64" s="14">
        <v>-20</v>
      </c>
      <c r="Q64" s="3">
        <v>0</v>
      </c>
      <c r="R64" s="3">
        <v>20</v>
      </c>
      <c r="S64" s="20">
        <v>67</v>
      </c>
      <c r="T64" s="20"/>
      <c r="U64" s="20"/>
    </row>
    <row r="65" spans="1:21">
      <c r="A65" s="15">
        <v>62</v>
      </c>
      <c r="B65" s="25" t="s">
        <v>27</v>
      </c>
      <c r="C65" s="38" t="s">
        <v>11</v>
      </c>
      <c r="D65" s="25" t="s">
        <v>16</v>
      </c>
      <c r="E65" s="34">
        <v>93.8</v>
      </c>
      <c r="F65" s="34">
        <v>52.4</v>
      </c>
      <c r="G65" s="37">
        <f t="shared" si="2"/>
        <v>-56.634746922024625</v>
      </c>
      <c r="H65" s="19">
        <f>(COUNT($G$4:G65)-(COUNTIF($G$4:G65,"&lt;-20")+COUNTIF($G$4:G65,"&gt;20")))/COUNT($G$4:G65)*100</f>
        <v>88.709677419354833</v>
      </c>
      <c r="I65" s="88">
        <v>11.784232365145218</v>
      </c>
      <c r="J65" s="29"/>
      <c r="O65" s="20"/>
      <c r="P65" s="14">
        <v>-20</v>
      </c>
      <c r="Q65" s="3">
        <v>0</v>
      </c>
      <c r="R65" s="3">
        <v>20</v>
      </c>
      <c r="S65" s="20">
        <v>67</v>
      </c>
      <c r="T65" s="20"/>
      <c r="U65" s="20"/>
    </row>
    <row r="66" spans="1:21">
      <c r="A66" s="15">
        <v>63</v>
      </c>
      <c r="B66" s="25" t="s">
        <v>30</v>
      </c>
      <c r="C66" s="38" t="s">
        <v>11</v>
      </c>
      <c r="D66" s="25" t="s">
        <v>36</v>
      </c>
      <c r="E66" s="34">
        <v>309.7</v>
      </c>
      <c r="F66" s="34">
        <v>248.7</v>
      </c>
      <c r="G66" s="37">
        <f t="shared" si="2"/>
        <v>-21.848137535816619</v>
      </c>
      <c r="H66" s="19">
        <f>(COUNT($G$4:G66)-(COUNTIF($G$4:G66,"&lt;-20")+COUNTIF($G$4:G66,"&gt;20")))/COUNT($G$4:G66)*100</f>
        <v>87.301587301587304</v>
      </c>
      <c r="I66" s="88">
        <v>12.775842044134727</v>
      </c>
      <c r="J66" s="29"/>
      <c r="O66" s="20"/>
      <c r="P66" s="14">
        <v>-20</v>
      </c>
      <c r="Q66" s="3">
        <v>0</v>
      </c>
      <c r="R66" s="3">
        <v>20</v>
      </c>
      <c r="S66" s="20">
        <v>67</v>
      </c>
      <c r="T66" s="20"/>
      <c r="U66" s="20"/>
    </row>
    <row r="67" spans="1:21">
      <c r="A67" s="15">
        <v>64</v>
      </c>
      <c r="B67" s="25" t="s">
        <v>30</v>
      </c>
      <c r="C67" s="38" t="s">
        <v>12</v>
      </c>
      <c r="D67" s="25" t="s">
        <v>36</v>
      </c>
      <c r="E67" s="34">
        <v>298.5</v>
      </c>
      <c r="F67" s="34">
        <v>245</v>
      </c>
      <c r="G67" s="37">
        <f t="shared" si="2"/>
        <v>-19.687212511499542</v>
      </c>
      <c r="H67" s="19">
        <f>(COUNT($G$4:G67)-(COUNTIF($G$4:G67,"&lt;-20")+COUNTIF($G$4:G67,"&gt;20")))/COUNT($G$4:G67)*100</f>
        <v>87.5</v>
      </c>
      <c r="I67" s="88">
        <v>17.903791016247212</v>
      </c>
      <c r="J67" s="29"/>
      <c r="O67" s="20"/>
      <c r="P67" s="14">
        <v>-20</v>
      </c>
      <c r="Q67" s="3">
        <v>0</v>
      </c>
      <c r="R67" s="3">
        <v>20</v>
      </c>
      <c r="S67" s="20">
        <v>67</v>
      </c>
      <c r="T67" s="20"/>
      <c r="U67" s="20"/>
    </row>
    <row r="68" spans="1:21">
      <c r="A68" s="15">
        <v>65</v>
      </c>
      <c r="B68" s="25" t="s">
        <v>31</v>
      </c>
      <c r="C68" s="38" t="s">
        <v>11</v>
      </c>
      <c r="D68" s="25" t="s">
        <v>11</v>
      </c>
      <c r="E68" s="34">
        <v>27.8</v>
      </c>
      <c r="F68" s="34">
        <v>15.3</v>
      </c>
      <c r="G68" s="37">
        <f t="shared" ref="G68:G70" si="3">IFERROR(((F68-E68)/AVERAGE(E68:F68))*100,"")</f>
        <v>-58.004640371229698</v>
      </c>
      <c r="H68" s="19">
        <f>(COUNT($G$4:G68)-(COUNTIF($G$4:G68,"&lt;-20")+COUNTIF($G$4:G68,"&gt;20")))/COUNT($G$4:G68)*100</f>
        <v>86.15384615384616</v>
      </c>
      <c r="I68" s="88">
        <v>19.338739862757329</v>
      </c>
      <c r="J68" s="29"/>
      <c r="O68" s="20"/>
      <c r="P68" s="14">
        <v>-20</v>
      </c>
      <c r="Q68" s="3">
        <v>0</v>
      </c>
      <c r="R68" s="3">
        <v>20</v>
      </c>
      <c r="S68" s="20">
        <v>67</v>
      </c>
      <c r="T68" s="20"/>
      <c r="U68" s="20"/>
    </row>
    <row r="69" spans="1:21">
      <c r="A69" s="15">
        <v>66</v>
      </c>
      <c r="B69" s="25" t="s">
        <v>31</v>
      </c>
      <c r="C69" s="38" t="s">
        <v>12</v>
      </c>
      <c r="D69" s="16" t="s">
        <v>35</v>
      </c>
      <c r="E69" s="34">
        <v>100.5</v>
      </c>
      <c r="F69" s="34">
        <v>76</v>
      </c>
      <c r="G69" s="37">
        <f t="shared" si="3"/>
        <v>-27.762039660056658</v>
      </c>
      <c r="H69" s="19">
        <f>(COUNT($G$4:G69)-(COUNTIF($G$4:G69,"&lt;-20")+COUNTIF($G$4:G69,"&gt;20")))/COUNT($G$4:G69)*100</f>
        <v>84.848484848484844</v>
      </c>
      <c r="I69" s="88">
        <v>19.558735837805596</v>
      </c>
      <c r="J69" s="29"/>
      <c r="O69" s="20"/>
      <c r="P69" s="14">
        <v>-20</v>
      </c>
      <c r="Q69" s="3">
        <v>0</v>
      </c>
      <c r="R69" s="3">
        <v>20</v>
      </c>
      <c r="S69" s="20">
        <v>67</v>
      </c>
      <c r="T69" s="20"/>
      <c r="U69" s="20"/>
    </row>
    <row r="70" spans="1:21">
      <c r="A70" s="15">
        <v>67</v>
      </c>
      <c r="B70" s="25" t="s">
        <v>23</v>
      </c>
      <c r="C70" s="38" t="s">
        <v>32</v>
      </c>
      <c r="D70" s="16" t="s">
        <v>35</v>
      </c>
      <c r="E70" s="34">
        <v>103.8</v>
      </c>
      <c r="F70" s="34">
        <v>79.2</v>
      </c>
      <c r="G70" s="37">
        <f t="shared" si="3"/>
        <v>-26.885245901639337</v>
      </c>
      <c r="H70" s="19">
        <f>(COUNT($G$4:G70)-(COUNTIF($G$4:G70,"&lt;-20")+COUNTIF($G$4:G70,"&gt;20")))/COUNT($G$4:G70)*100</f>
        <v>83.582089552238799</v>
      </c>
      <c r="I70" s="89">
        <v>40.224246671338484</v>
      </c>
      <c r="O70" s="20"/>
      <c r="P70" s="14">
        <v>-20</v>
      </c>
      <c r="Q70" s="3">
        <v>0</v>
      </c>
      <c r="R70" s="3">
        <v>20</v>
      </c>
      <c r="S70" s="20">
        <v>67</v>
      </c>
      <c r="T70" s="20"/>
      <c r="U70" s="20"/>
    </row>
    <row r="71" spans="1:21">
      <c r="A71" s="15"/>
      <c r="B71" s="16"/>
      <c r="C71" s="39"/>
      <c r="D71" s="25"/>
      <c r="E71" s="34"/>
      <c r="F71" s="34"/>
      <c r="G71" s="37"/>
      <c r="H71" s="30"/>
      <c r="O71" s="20"/>
      <c r="P71" s="3"/>
      <c r="Q71" s="3"/>
      <c r="S71" s="20"/>
      <c r="T71" s="20"/>
      <c r="U71" s="20"/>
    </row>
    <row r="72" spans="1:21">
      <c r="A72" s="15"/>
      <c r="B72" s="16"/>
      <c r="C72" s="39"/>
      <c r="D72" s="25" t="s">
        <v>43</v>
      </c>
      <c r="E72" s="34">
        <f>MIN(E4:E70)</f>
        <v>27.8</v>
      </c>
      <c r="F72" s="34">
        <f>MIN(F4:F70)</f>
        <v>15.3</v>
      </c>
      <c r="G72" s="34">
        <f>MIN(G4:G70)</f>
        <v>-111.60443995963674</v>
      </c>
      <c r="H72" s="30"/>
      <c r="O72" s="20"/>
      <c r="P72" s="3"/>
      <c r="Q72" s="3"/>
      <c r="S72" s="20"/>
      <c r="T72" s="20"/>
      <c r="U72" s="20"/>
    </row>
    <row r="73" spans="1:21">
      <c r="A73" s="15"/>
      <c r="B73" s="16"/>
      <c r="C73" s="39"/>
      <c r="D73" s="25" t="s">
        <v>44</v>
      </c>
      <c r="E73" s="34">
        <f>MAX(E4:E70)</f>
        <v>309.7</v>
      </c>
      <c r="F73" s="34">
        <f>MAX(F4:F70)</f>
        <v>252.8</v>
      </c>
      <c r="G73" s="34">
        <f>MAX(G4:G70)</f>
        <v>40.224246671338484</v>
      </c>
      <c r="H73" s="30"/>
      <c r="O73" s="20"/>
      <c r="P73" s="3"/>
      <c r="Q73" s="3"/>
      <c r="S73" s="20"/>
      <c r="T73" s="20"/>
      <c r="U73" s="20"/>
    </row>
    <row r="74" spans="1:21">
      <c r="A74" s="15"/>
      <c r="B74" s="16"/>
      <c r="C74" s="39"/>
      <c r="D74" s="25"/>
      <c r="E74" s="35"/>
      <c r="F74" s="35"/>
      <c r="G74" s="37"/>
      <c r="H74" s="40"/>
      <c r="O74" s="20"/>
      <c r="P74" s="3"/>
      <c r="Q74" s="3"/>
      <c r="S74" s="20"/>
      <c r="T74" s="20"/>
      <c r="U74" s="20"/>
    </row>
    <row r="75" spans="1:21">
      <c r="A75" s="15"/>
      <c r="B75" s="16"/>
      <c r="C75" s="39"/>
      <c r="D75" s="25"/>
      <c r="E75" s="34"/>
      <c r="F75" s="34"/>
      <c r="G75" s="37"/>
      <c r="H75" s="30"/>
      <c r="O75" s="20"/>
      <c r="P75" s="3"/>
      <c r="Q75" s="3"/>
      <c r="S75" s="20"/>
      <c r="T75" s="20"/>
      <c r="U75" s="20"/>
    </row>
    <row r="76" spans="1:21">
      <c r="A76" s="15"/>
      <c r="B76" s="16"/>
      <c r="C76" s="39"/>
      <c r="D76" s="25"/>
      <c r="E76" s="34"/>
      <c r="F76" s="34"/>
      <c r="G76" s="37"/>
      <c r="H76" s="30"/>
      <c r="O76" s="20"/>
      <c r="P76" s="3"/>
      <c r="Q76" s="3"/>
      <c r="S76" s="20"/>
      <c r="T76" s="20"/>
      <c r="U76" s="20"/>
    </row>
    <row r="77" spans="1:21">
      <c r="A77" s="15"/>
      <c r="B77" s="16"/>
      <c r="C77" s="39"/>
      <c r="D77" s="25"/>
      <c r="E77" s="34"/>
      <c r="F77" s="34"/>
      <c r="G77" s="37"/>
      <c r="H77" s="30"/>
      <c r="O77" s="20"/>
      <c r="P77" s="3"/>
      <c r="Q77" s="3"/>
      <c r="S77" s="20"/>
      <c r="T77" s="20"/>
      <c r="U77" s="20"/>
    </row>
    <row r="78" spans="1:21">
      <c r="A78" s="15"/>
      <c r="B78" s="16"/>
      <c r="C78" s="39"/>
      <c r="D78" s="25"/>
      <c r="E78" s="34"/>
      <c r="F78" s="34"/>
      <c r="G78" s="37"/>
      <c r="H78" s="30"/>
      <c r="O78" s="20"/>
      <c r="P78" s="3"/>
      <c r="Q78" s="3"/>
      <c r="S78" s="20"/>
      <c r="T78" s="20"/>
      <c r="U78" s="20"/>
    </row>
    <row r="79" spans="1:21">
      <c r="A79" s="15"/>
      <c r="B79" s="16"/>
      <c r="C79" s="39"/>
      <c r="D79" s="25"/>
      <c r="E79" s="34"/>
      <c r="F79" s="34"/>
      <c r="G79" s="37"/>
      <c r="H79" s="30"/>
      <c r="O79" s="20"/>
      <c r="P79" s="3"/>
      <c r="Q79" s="3"/>
      <c r="S79" s="20"/>
      <c r="T79" s="20"/>
      <c r="U79" s="20"/>
    </row>
    <row r="80" spans="1:21">
      <c r="A80" s="15"/>
      <c r="B80" s="16"/>
      <c r="C80" s="39"/>
      <c r="D80" s="25"/>
      <c r="E80" s="34"/>
      <c r="F80" s="34"/>
      <c r="G80" s="37"/>
      <c r="H80" s="41"/>
      <c r="O80" s="20"/>
      <c r="P80" s="3"/>
      <c r="Q80" s="3"/>
      <c r="S80" s="20"/>
      <c r="T80" s="20"/>
      <c r="U80" s="20"/>
    </row>
    <row r="81" spans="1:21">
      <c r="A81" s="15"/>
      <c r="B81" s="16"/>
      <c r="C81" s="39"/>
      <c r="D81" s="16"/>
      <c r="E81" s="9"/>
      <c r="F81" s="9"/>
      <c r="G81" s="18"/>
      <c r="O81" s="20"/>
      <c r="P81" s="3"/>
      <c r="Q81" s="3"/>
      <c r="S81" s="20"/>
      <c r="T81" s="20"/>
      <c r="U81" s="20"/>
    </row>
    <row r="82" spans="1:21">
      <c r="A82" s="15"/>
      <c r="B82" s="16"/>
      <c r="C82" s="39"/>
      <c r="D82" s="16"/>
      <c r="E82" s="9"/>
      <c r="F82" s="9"/>
      <c r="G82" s="18"/>
      <c r="O82" s="20"/>
      <c r="P82" s="3"/>
      <c r="Q82" s="3"/>
      <c r="S82" s="20"/>
      <c r="T82" s="20"/>
      <c r="U82" s="20"/>
    </row>
    <row r="83" spans="1:21">
      <c r="A83" s="15"/>
      <c r="B83" s="16"/>
      <c r="C83" s="39"/>
      <c r="D83" s="16"/>
      <c r="E83" s="9"/>
      <c r="F83" s="9"/>
      <c r="G83" s="18"/>
      <c r="O83" s="20"/>
      <c r="P83" s="3"/>
      <c r="Q83" s="3"/>
      <c r="S83" s="20"/>
      <c r="T83" s="20"/>
      <c r="U83" s="20"/>
    </row>
    <row r="84" spans="1:21">
      <c r="A84" s="15"/>
      <c r="B84" s="16"/>
      <c r="C84" s="39"/>
      <c r="D84" s="16"/>
      <c r="E84" s="9"/>
      <c r="F84" s="9"/>
      <c r="G84" s="18"/>
      <c r="O84" s="20"/>
      <c r="P84" s="3"/>
      <c r="Q84" s="3"/>
      <c r="S84" s="20"/>
      <c r="T84" s="20"/>
      <c r="U84" s="20"/>
    </row>
    <row r="85" spans="1:21">
      <c r="A85" s="15"/>
      <c r="B85" s="16"/>
      <c r="C85" s="39"/>
      <c r="D85" s="16"/>
      <c r="E85" s="9"/>
      <c r="F85" s="9"/>
      <c r="G85" s="18"/>
      <c r="O85" s="20"/>
      <c r="P85" s="3"/>
      <c r="Q85" s="3"/>
      <c r="S85" s="20"/>
      <c r="T85" s="20"/>
      <c r="U85" s="20"/>
    </row>
    <row r="86" spans="1:21">
      <c r="A86" s="15"/>
      <c r="B86" s="16"/>
      <c r="C86" s="39"/>
      <c r="D86" s="16"/>
      <c r="E86" s="9"/>
      <c r="F86" s="9"/>
      <c r="G86" s="18"/>
      <c r="O86" s="20"/>
      <c r="P86" s="3"/>
      <c r="Q86" s="3"/>
      <c r="S86" s="20"/>
      <c r="T86" s="20"/>
      <c r="U86" s="20"/>
    </row>
    <row r="87" spans="1:21">
      <c r="A87" s="15"/>
      <c r="B87" s="16"/>
      <c r="C87" s="39"/>
      <c r="D87" s="16"/>
      <c r="E87" s="9"/>
      <c r="F87" s="9"/>
      <c r="G87" s="18"/>
      <c r="P87" s="3"/>
      <c r="Q87" s="3"/>
    </row>
    <row r="88" spans="1:21">
      <c r="A88" s="15"/>
      <c r="B88" s="16"/>
      <c r="C88" s="39"/>
      <c r="D88" s="16"/>
      <c r="E88" s="42"/>
      <c r="F88" s="42"/>
      <c r="G88" s="18"/>
      <c r="H88" s="20"/>
      <c r="P88" s="3"/>
      <c r="Q88" s="3"/>
    </row>
    <row r="89" spans="1:21">
      <c r="A89" s="15"/>
      <c r="B89" s="16"/>
      <c r="C89" s="39"/>
      <c r="D89" s="16"/>
      <c r="E89" s="42"/>
      <c r="F89" s="42"/>
      <c r="G89" s="18"/>
      <c r="H89" s="20"/>
      <c r="P89" s="3"/>
      <c r="Q89" s="3"/>
    </row>
    <row r="90" spans="1:21">
      <c r="A90" s="15"/>
      <c r="B90" s="16"/>
      <c r="C90" s="39"/>
      <c r="D90" s="16"/>
      <c r="E90" s="42"/>
      <c r="F90" s="42"/>
      <c r="G90" s="18"/>
      <c r="H90" s="20"/>
      <c r="P90" s="3"/>
      <c r="Q90" s="3"/>
    </row>
    <row r="91" spans="1:21">
      <c r="A91" s="15"/>
      <c r="B91" s="16"/>
      <c r="C91" s="39"/>
      <c r="D91" s="16"/>
      <c r="E91" s="9"/>
      <c r="F91" s="9"/>
      <c r="G91" s="18"/>
      <c r="P91" s="3"/>
      <c r="Q91" s="3"/>
    </row>
    <row r="92" spans="1:21">
      <c r="A92" s="15"/>
      <c r="B92" s="16"/>
      <c r="C92" s="39"/>
      <c r="D92" s="16"/>
      <c r="E92" s="9"/>
      <c r="F92" s="9"/>
      <c r="G92" s="18"/>
      <c r="P92" s="3"/>
      <c r="Q92" s="3"/>
    </row>
    <row r="93" spans="1:21">
      <c r="A93" s="15"/>
      <c r="B93" s="16"/>
      <c r="C93" s="39"/>
      <c r="D93" s="16"/>
      <c r="E93" s="9"/>
      <c r="F93" s="9"/>
      <c r="G93" s="18"/>
      <c r="P93" s="3"/>
      <c r="Q93" s="3"/>
    </row>
    <row r="94" spans="1:21">
      <c r="A94" s="15"/>
      <c r="B94" s="16"/>
      <c r="C94" s="39"/>
      <c r="D94" s="16"/>
      <c r="E94" s="9"/>
      <c r="F94" s="9"/>
      <c r="G94" s="18"/>
      <c r="P94" s="3"/>
      <c r="Q94" s="3"/>
    </row>
    <row r="95" spans="1:21">
      <c r="A95" s="15"/>
      <c r="B95" s="16"/>
      <c r="C95" s="39"/>
      <c r="D95" s="16"/>
      <c r="E95" s="9"/>
      <c r="F95" s="9"/>
      <c r="G95" s="18"/>
      <c r="P95" s="3"/>
      <c r="Q95" s="3"/>
    </row>
    <row r="96" spans="1:21">
      <c r="A96" s="15"/>
      <c r="B96" s="16"/>
      <c r="C96" s="39"/>
      <c r="D96" s="16"/>
      <c r="E96" s="9"/>
      <c r="F96" s="9"/>
      <c r="G96" s="18"/>
      <c r="H96" s="43"/>
      <c r="P96" s="3"/>
      <c r="Q96" s="3"/>
    </row>
    <row r="97" spans="1:19" s="33" customFormat="1">
      <c r="A97" s="44"/>
      <c r="B97" s="5"/>
      <c r="C97" s="5"/>
      <c r="D97" s="5"/>
      <c r="E97" s="6"/>
      <c r="F97" s="6"/>
      <c r="G97" s="18"/>
      <c r="J97" s="22"/>
      <c r="K97" s="22"/>
      <c r="L97" s="22"/>
      <c r="M97" s="22"/>
      <c r="N97" s="22"/>
      <c r="O97" s="20"/>
      <c r="P97" s="3"/>
      <c r="Q97" s="3"/>
      <c r="R97" s="14"/>
      <c r="S97" s="20"/>
    </row>
    <row r="98" spans="1:19" s="33" customFormat="1">
      <c r="A98" s="44"/>
      <c r="B98" s="5"/>
      <c r="C98" s="5"/>
      <c r="D98" s="5"/>
      <c r="E98" s="6"/>
      <c r="F98" s="6"/>
      <c r="G98" s="18"/>
      <c r="J98" s="22"/>
      <c r="K98" s="22"/>
      <c r="L98" s="22"/>
      <c r="M98" s="22"/>
      <c r="N98" s="22"/>
      <c r="O98" s="20"/>
      <c r="P98" s="3"/>
      <c r="Q98" s="3"/>
      <c r="R98" s="14"/>
      <c r="S98" s="20"/>
    </row>
    <row r="99" spans="1:19" s="33" customFormat="1">
      <c r="A99" s="44"/>
      <c r="B99" s="5"/>
      <c r="C99" s="5"/>
      <c r="D99" s="5"/>
      <c r="E99" s="6"/>
      <c r="F99" s="6"/>
      <c r="G99" s="18"/>
      <c r="J99" s="22"/>
      <c r="K99" s="22"/>
      <c r="L99" s="22"/>
      <c r="M99" s="22"/>
      <c r="N99" s="22"/>
      <c r="O99" s="20"/>
      <c r="P99" s="3"/>
      <c r="Q99" s="3"/>
      <c r="R99" s="14"/>
      <c r="S99" s="20"/>
    </row>
    <row r="100" spans="1:19" s="33" customFormat="1">
      <c r="A100" s="44"/>
      <c r="B100" s="5"/>
      <c r="C100" s="5"/>
      <c r="D100" s="5"/>
      <c r="E100" s="6"/>
      <c r="F100" s="6"/>
      <c r="G100" s="18"/>
      <c r="I100" s="7"/>
      <c r="J100" s="22"/>
      <c r="K100" s="22"/>
      <c r="L100" s="22"/>
      <c r="M100" s="22"/>
      <c r="N100" s="22"/>
      <c r="O100" s="20"/>
      <c r="P100" s="3"/>
      <c r="Q100" s="3"/>
      <c r="R100" s="14"/>
      <c r="S100" s="20"/>
    </row>
    <row r="101" spans="1:19" s="33" customFormat="1">
      <c r="A101" s="44"/>
      <c r="B101" s="5"/>
      <c r="C101" s="5"/>
      <c r="D101" s="5"/>
      <c r="E101" s="6"/>
      <c r="F101" s="6"/>
      <c r="G101" s="18"/>
      <c r="I101" s="7"/>
      <c r="J101" s="22"/>
      <c r="K101" s="22"/>
      <c r="L101" s="22"/>
      <c r="M101" s="22"/>
      <c r="N101" s="22"/>
      <c r="O101" s="20"/>
      <c r="P101" s="3"/>
      <c r="Q101" s="3"/>
      <c r="R101" s="14"/>
      <c r="S101" s="20"/>
    </row>
    <row r="102" spans="1:19">
      <c r="A102" s="15"/>
      <c r="B102" s="16"/>
      <c r="C102" s="39"/>
      <c r="D102" s="16"/>
      <c r="E102" s="45"/>
      <c r="F102" s="45"/>
      <c r="G102" s="18"/>
      <c r="I102" s="4"/>
      <c r="P102" s="3"/>
      <c r="Q102" s="3"/>
    </row>
    <row r="103" spans="1:19">
      <c r="A103" s="15"/>
      <c r="B103" s="16"/>
      <c r="C103" s="39"/>
      <c r="D103" s="16"/>
      <c r="E103" s="45"/>
      <c r="F103" s="45"/>
      <c r="G103" s="18"/>
      <c r="I103" s="4"/>
      <c r="P103" s="3"/>
      <c r="Q103" s="3"/>
    </row>
    <row r="104" spans="1:19">
      <c r="A104" s="15"/>
      <c r="B104" s="16"/>
      <c r="C104" s="39"/>
      <c r="D104" s="16"/>
      <c r="E104" s="45"/>
      <c r="F104" s="45"/>
      <c r="G104" s="18"/>
      <c r="I104" s="4"/>
      <c r="P104" s="3"/>
      <c r="Q104" s="3"/>
    </row>
    <row r="105" spans="1:19">
      <c r="A105" s="15"/>
      <c r="B105" s="16"/>
      <c r="C105" s="39"/>
      <c r="D105" s="16"/>
      <c r="E105" s="45"/>
      <c r="F105" s="45"/>
      <c r="G105" s="18"/>
      <c r="I105" s="4"/>
      <c r="P105" s="3"/>
      <c r="Q105" s="3"/>
    </row>
    <row r="106" spans="1:19">
      <c r="A106" s="15"/>
      <c r="B106" s="16"/>
      <c r="C106" s="39"/>
      <c r="D106" s="16"/>
      <c r="E106" s="45"/>
      <c r="F106" s="45"/>
      <c r="G106" s="18"/>
      <c r="I106" s="4"/>
      <c r="P106" s="3"/>
      <c r="Q106" s="3"/>
    </row>
    <row r="107" spans="1:19">
      <c r="A107" s="15"/>
      <c r="B107" s="16"/>
      <c r="C107" s="39"/>
      <c r="D107" s="16"/>
      <c r="E107" s="45"/>
      <c r="F107" s="45"/>
      <c r="G107" s="18"/>
      <c r="I107" s="4"/>
      <c r="P107" s="3"/>
      <c r="Q107" s="3"/>
    </row>
    <row r="108" spans="1:19">
      <c r="A108" s="15"/>
      <c r="B108" s="16"/>
      <c r="C108" s="39"/>
      <c r="D108" s="16"/>
      <c r="E108" s="45"/>
      <c r="F108" s="45"/>
      <c r="G108" s="18"/>
      <c r="I108" s="4"/>
      <c r="P108" s="3"/>
      <c r="Q108" s="3"/>
    </row>
    <row r="109" spans="1:19">
      <c r="A109" s="15"/>
      <c r="B109" s="16"/>
      <c r="C109" s="39"/>
      <c r="D109" s="16"/>
      <c r="E109" s="45"/>
      <c r="F109" s="45"/>
      <c r="G109" s="18"/>
      <c r="I109" s="4"/>
      <c r="P109" s="3"/>
      <c r="Q109" s="3"/>
    </row>
    <row r="110" spans="1:19">
      <c r="A110" s="15"/>
      <c r="B110" s="16"/>
      <c r="C110" s="39"/>
      <c r="D110" s="16"/>
      <c r="E110" s="45"/>
      <c r="F110" s="45"/>
      <c r="G110" s="18"/>
      <c r="I110" s="4"/>
      <c r="P110" s="3"/>
      <c r="Q110" s="3"/>
    </row>
    <row r="111" spans="1:19">
      <c r="A111" s="15"/>
      <c r="B111" s="16"/>
      <c r="C111" s="39"/>
      <c r="D111" s="16"/>
      <c r="E111" s="45"/>
      <c r="F111" s="45"/>
      <c r="G111" s="18"/>
      <c r="I111" s="4"/>
      <c r="P111" s="3"/>
      <c r="Q111" s="3"/>
    </row>
    <row r="112" spans="1:19">
      <c r="A112" s="15"/>
      <c r="B112" s="16"/>
      <c r="C112" s="39"/>
      <c r="D112" s="16"/>
      <c r="E112" s="45"/>
      <c r="F112" s="45"/>
      <c r="G112" s="18"/>
      <c r="H112" s="43"/>
      <c r="I112" s="4"/>
      <c r="P112" s="3"/>
      <c r="Q112" s="3"/>
    </row>
    <row r="113" spans="1:17">
      <c r="A113" s="15"/>
      <c r="B113" s="16"/>
      <c r="C113" s="39"/>
      <c r="D113" s="16"/>
      <c r="E113" s="45"/>
      <c r="F113" s="45"/>
      <c r="G113" s="18"/>
      <c r="I113" s="4"/>
      <c r="P113" s="3"/>
      <c r="Q113" s="3"/>
    </row>
    <row r="114" spans="1:17">
      <c r="A114" s="15"/>
      <c r="B114" s="16"/>
      <c r="C114" s="39"/>
      <c r="D114" s="16"/>
      <c r="E114" s="45"/>
      <c r="F114" s="45"/>
      <c r="G114" s="18"/>
      <c r="I114" s="4"/>
      <c r="P114" s="3"/>
      <c r="Q114" s="3"/>
    </row>
    <row r="115" spans="1:17">
      <c r="A115" s="15"/>
      <c r="B115" s="16"/>
      <c r="C115" s="39"/>
      <c r="D115" s="16"/>
      <c r="E115" s="45"/>
      <c r="F115" s="45"/>
      <c r="G115" s="18"/>
      <c r="I115" s="4"/>
      <c r="P115" s="3"/>
      <c r="Q115" s="3"/>
    </row>
    <row r="116" spans="1:17">
      <c r="A116" s="15"/>
      <c r="B116" s="16"/>
      <c r="C116" s="39"/>
      <c r="D116" s="16"/>
      <c r="E116" s="45"/>
      <c r="F116" s="45"/>
      <c r="G116" s="18"/>
      <c r="I116" s="4"/>
      <c r="P116" s="3"/>
      <c r="Q116" s="3"/>
    </row>
    <row r="117" spans="1:17">
      <c r="A117" s="15"/>
      <c r="B117" s="16"/>
      <c r="C117" s="39"/>
      <c r="D117" s="16"/>
      <c r="E117" s="45"/>
      <c r="F117" s="45"/>
      <c r="G117" s="18"/>
      <c r="I117" s="4"/>
      <c r="P117" s="3"/>
      <c r="Q117" s="3"/>
    </row>
    <row r="118" spans="1:17">
      <c r="A118" s="15"/>
      <c r="B118" s="16"/>
      <c r="C118" s="39"/>
      <c r="D118" s="16"/>
      <c r="E118" s="45"/>
      <c r="F118" s="45"/>
      <c r="G118" s="18"/>
      <c r="I118" s="4"/>
      <c r="P118" s="3"/>
      <c r="Q118" s="3"/>
    </row>
    <row r="119" spans="1:17">
      <c r="A119" s="15"/>
      <c r="B119" s="16"/>
      <c r="C119" s="39"/>
      <c r="D119" s="16"/>
      <c r="E119" s="45"/>
      <c r="F119" s="45"/>
      <c r="G119" s="18"/>
      <c r="I119" s="4"/>
      <c r="P119" s="3"/>
      <c r="Q119" s="3"/>
    </row>
    <row r="120" spans="1:17">
      <c r="A120" s="15"/>
      <c r="B120" s="16"/>
      <c r="C120" s="39"/>
      <c r="D120" s="16"/>
      <c r="E120" s="45"/>
      <c r="F120" s="45"/>
      <c r="G120" s="18"/>
      <c r="I120" s="4"/>
      <c r="P120" s="3"/>
      <c r="Q120" s="3"/>
    </row>
    <row r="121" spans="1:17">
      <c r="A121" s="15"/>
      <c r="B121" s="16"/>
      <c r="C121" s="39"/>
      <c r="D121" s="16"/>
      <c r="E121" s="45"/>
      <c r="F121" s="45"/>
      <c r="G121" s="18"/>
      <c r="I121" s="4"/>
      <c r="P121" s="3"/>
      <c r="Q121" s="3"/>
    </row>
    <row r="122" spans="1:17">
      <c r="A122" s="15"/>
      <c r="B122" s="16"/>
      <c r="C122" s="39"/>
      <c r="D122" s="16"/>
      <c r="E122" s="45"/>
      <c r="F122" s="45"/>
      <c r="G122" s="18"/>
      <c r="I122" s="4"/>
      <c r="P122" s="3"/>
      <c r="Q122" s="3"/>
    </row>
    <row r="123" spans="1:17">
      <c r="A123" s="15"/>
      <c r="B123" s="16"/>
      <c r="C123" s="39"/>
      <c r="D123" s="16"/>
      <c r="E123" s="45"/>
      <c r="F123" s="45"/>
      <c r="G123" s="18"/>
      <c r="I123" s="4"/>
      <c r="P123" s="3"/>
      <c r="Q123" s="3"/>
    </row>
    <row r="124" spans="1:17">
      <c r="A124" s="15"/>
      <c r="B124" s="16"/>
      <c r="C124" s="39"/>
      <c r="D124" s="16"/>
      <c r="E124" s="45"/>
      <c r="F124" s="45"/>
      <c r="G124" s="18"/>
      <c r="I124" s="4"/>
      <c r="P124" s="3"/>
      <c r="Q124" s="3"/>
    </row>
    <row r="125" spans="1:17">
      <c r="A125" s="15"/>
      <c r="B125" s="16"/>
      <c r="C125" s="39"/>
      <c r="D125" s="16"/>
      <c r="E125" s="45"/>
      <c r="F125" s="45"/>
      <c r="G125" s="18"/>
      <c r="I125" s="4"/>
      <c r="P125" s="3"/>
      <c r="Q125" s="3"/>
    </row>
    <row r="126" spans="1:17">
      <c r="A126" s="15"/>
      <c r="B126" s="16"/>
      <c r="C126" s="39"/>
      <c r="D126" s="16"/>
      <c r="E126" s="45"/>
      <c r="F126" s="45"/>
      <c r="G126" s="18"/>
      <c r="I126" s="4"/>
      <c r="P126" s="3"/>
      <c r="Q126" s="3"/>
    </row>
    <row r="127" spans="1:17">
      <c r="A127" s="15"/>
      <c r="B127" s="16"/>
      <c r="C127" s="39"/>
      <c r="D127" s="16"/>
      <c r="E127" s="45"/>
      <c r="F127" s="45"/>
      <c r="G127" s="18"/>
      <c r="I127" s="4"/>
      <c r="P127" s="3"/>
      <c r="Q127" s="3"/>
    </row>
    <row r="128" spans="1:17">
      <c r="A128" s="15"/>
      <c r="B128" s="16"/>
      <c r="C128" s="39"/>
      <c r="D128" s="16"/>
      <c r="E128" s="45"/>
      <c r="F128" s="45"/>
      <c r="G128" s="18"/>
      <c r="I128" s="4"/>
      <c r="P128" s="3"/>
      <c r="Q128" s="3"/>
    </row>
    <row r="129" spans="1:17">
      <c r="A129" s="15"/>
      <c r="B129" s="16"/>
      <c r="C129" s="39"/>
      <c r="D129" s="16"/>
      <c r="E129" s="45"/>
      <c r="F129" s="45"/>
      <c r="G129" s="18"/>
      <c r="I129" s="4"/>
      <c r="P129" s="3"/>
      <c r="Q129" s="3"/>
    </row>
    <row r="130" spans="1:17">
      <c r="A130" s="15"/>
      <c r="B130" s="16"/>
      <c r="C130" s="39"/>
      <c r="D130" s="16"/>
      <c r="E130" s="45"/>
      <c r="F130" s="45"/>
      <c r="G130" s="18"/>
      <c r="I130" s="4"/>
      <c r="P130" s="3"/>
      <c r="Q130" s="3"/>
    </row>
    <row r="131" spans="1:17">
      <c r="A131" s="15"/>
      <c r="B131" s="16"/>
      <c r="C131" s="39"/>
      <c r="D131" s="16"/>
      <c r="E131" s="45"/>
      <c r="F131" s="45"/>
      <c r="G131" s="18"/>
      <c r="I131" s="4"/>
      <c r="P131" s="3"/>
      <c r="Q131" s="3"/>
    </row>
    <row r="132" spans="1:17">
      <c r="A132" s="15"/>
      <c r="B132" s="16"/>
      <c r="C132" s="39"/>
      <c r="D132" s="16"/>
      <c r="E132" s="45"/>
      <c r="F132" s="45"/>
      <c r="G132" s="18"/>
      <c r="I132" s="4"/>
      <c r="P132" s="3"/>
      <c r="Q132" s="3"/>
    </row>
    <row r="133" spans="1:17">
      <c r="A133" s="15"/>
      <c r="B133" s="16"/>
      <c r="C133" s="39"/>
      <c r="D133" s="16"/>
      <c r="E133" s="45"/>
      <c r="F133" s="45"/>
      <c r="G133" s="18"/>
      <c r="I133" s="4"/>
      <c r="P133" s="3"/>
      <c r="Q133" s="3"/>
    </row>
    <row r="134" spans="1:17">
      <c r="A134" s="15"/>
      <c r="B134" s="16"/>
      <c r="C134" s="39"/>
      <c r="D134" s="16"/>
      <c r="E134" s="45"/>
      <c r="F134" s="45"/>
      <c r="G134" s="18"/>
      <c r="I134" s="4"/>
      <c r="P134" s="3"/>
      <c r="Q134" s="3"/>
    </row>
    <row r="135" spans="1:17">
      <c r="A135" s="15"/>
      <c r="B135" s="16"/>
      <c r="C135" s="39"/>
      <c r="D135" s="16"/>
      <c r="E135" s="45"/>
      <c r="F135" s="45"/>
      <c r="G135" s="18"/>
      <c r="I135" s="4"/>
      <c r="P135" s="3"/>
      <c r="Q135" s="3"/>
    </row>
    <row r="136" spans="1:17">
      <c r="A136" s="15"/>
      <c r="B136" s="16"/>
      <c r="C136" s="39"/>
      <c r="D136" s="16"/>
      <c r="E136" s="45"/>
      <c r="F136" s="45"/>
      <c r="G136" s="18"/>
      <c r="I136" s="4"/>
      <c r="P136" s="3"/>
      <c r="Q136" s="3"/>
    </row>
    <row r="137" spans="1:17">
      <c r="A137" s="15"/>
      <c r="B137" s="16"/>
      <c r="C137" s="39"/>
      <c r="D137" s="16"/>
      <c r="E137" s="45"/>
      <c r="F137" s="45"/>
      <c r="G137" s="18"/>
      <c r="I137" s="4"/>
      <c r="P137" s="3"/>
      <c r="Q137" s="3"/>
    </row>
    <row r="138" spans="1:17">
      <c r="A138" s="15"/>
      <c r="B138" s="16"/>
      <c r="C138" s="39"/>
      <c r="D138" s="16"/>
      <c r="E138" s="45"/>
      <c r="F138" s="45"/>
      <c r="G138" s="18"/>
      <c r="I138" s="4"/>
      <c r="P138" s="3"/>
      <c r="Q138" s="3"/>
    </row>
    <row r="139" spans="1:17">
      <c r="A139" s="15"/>
      <c r="B139" s="16"/>
      <c r="C139" s="39"/>
      <c r="D139" s="16"/>
      <c r="E139" s="45"/>
      <c r="F139" s="45"/>
      <c r="G139" s="18"/>
      <c r="I139" s="4"/>
      <c r="P139" s="3"/>
      <c r="Q139" s="3"/>
    </row>
    <row r="140" spans="1:17">
      <c r="A140" s="15"/>
      <c r="B140" s="16"/>
      <c r="C140" s="39"/>
      <c r="D140" s="16"/>
      <c r="E140" s="45"/>
      <c r="F140" s="45"/>
      <c r="G140" s="18"/>
      <c r="I140" s="4"/>
      <c r="P140" s="3"/>
      <c r="Q140" s="3"/>
    </row>
    <row r="141" spans="1:17">
      <c r="A141" s="15"/>
      <c r="B141" s="16"/>
      <c r="C141" s="39"/>
      <c r="D141" s="16"/>
      <c r="E141" s="45"/>
      <c r="F141" s="45"/>
      <c r="G141" s="18"/>
      <c r="I141" s="4"/>
      <c r="P141" s="3"/>
      <c r="Q141" s="3"/>
    </row>
    <row r="142" spans="1:17">
      <c r="A142" s="15"/>
      <c r="B142" s="16"/>
      <c r="C142" s="39"/>
      <c r="D142" s="16"/>
      <c r="E142" s="45"/>
      <c r="F142" s="45"/>
      <c r="G142" s="18"/>
      <c r="I142" s="4"/>
      <c r="P142" s="3"/>
      <c r="Q142" s="3"/>
    </row>
    <row r="143" spans="1:17">
      <c r="A143" s="15"/>
      <c r="B143" s="16"/>
      <c r="C143" s="39"/>
      <c r="D143" s="16"/>
      <c r="E143" s="45"/>
      <c r="F143" s="45"/>
      <c r="G143" s="18"/>
      <c r="I143" s="4"/>
      <c r="P143" s="3"/>
      <c r="Q143" s="3"/>
    </row>
    <row r="144" spans="1:17">
      <c r="A144" s="15"/>
      <c r="B144" s="16"/>
      <c r="C144" s="39"/>
      <c r="D144" s="16"/>
      <c r="E144" s="45"/>
      <c r="F144" s="45"/>
      <c r="G144" s="18"/>
      <c r="I144" s="4"/>
      <c r="P144" s="3"/>
      <c r="Q144" s="3"/>
    </row>
    <row r="145" spans="1:17">
      <c r="A145" s="15"/>
      <c r="B145" s="16"/>
      <c r="C145" s="39"/>
      <c r="D145" s="16"/>
      <c r="E145" s="45"/>
      <c r="F145" s="45"/>
      <c r="G145" s="18"/>
      <c r="I145" s="4"/>
      <c r="P145" s="3"/>
      <c r="Q145" s="3"/>
    </row>
    <row r="146" spans="1:17">
      <c r="A146" s="15"/>
      <c r="B146" s="16"/>
      <c r="C146" s="39"/>
      <c r="D146" s="16"/>
      <c r="E146" s="45"/>
      <c r="F146" s="45"/>
      <c r="G146" s="18"/>
      <c r="I146" s="4"/>
      <c r="P146" s="3"/>
      <c r="Q146" s="3"/>
    </row>
    <row r="147" spans="1:17">
      <c r="A147" s="15"/>
      <c r="B147" s="16"/>
      <c r="C147" s="39"/>
      <c r="D147" s="16"/>
      <c r="E147" s="45"/>
      <c r="F147" s="45"/>
      <c r="G147" s="18"/>
      <c r="I147" s="4"/>
      <c r="P147" s="3"/>
      <c r="Q147" s="3"/>
    </row>
    <row r="148" spans="1:17">
      <c r="A148" s="15"/>
      <c r="B148" s="16"/>
      <c r="C148" s="39"/>
      <c r="D148" s="16"/>
      <c r="E148" s="45"/>
      <c r="F148" s="45"/>
      <c r="G148" s="18"/>
      <c r="I148" s="4"/>
      <c r="P148" s="3"/>
      <c r="Q148" s="3"/>
    </row>
    <row r="149" spans="1:17">
      <c r="A149" s="15"/>
      <c r="B149" s="16"/>
      <c r="C149" s="39"/>
      <c r="D149" s="16"/>
      <c r="E149" s="45"/>
      <c r="F149" s="45"/>
      <c r="G149" s="18"/>
      <c r="I149" s="4"/>
      <c r="P149" s="3"/>
      <c r="Q149" s="3"/>
    </row>
    <row r="150" spans="1:17">
      <c r="A150" s="15"/>
      <c r="B150" s="16"/>
      <c r="C150" s="39"/>
      <c r="D150" s="16"/>
      <c r="E150" s="45"/>
      <c r="F150" s="45"/>
      <c r="G150" s="18"/>
      <c r="I150" s="4"/>
      <c r="P150" s="3"/>
      <c r="Q150" s="3"/>
    </row>
    <row r="151" spans="1:17">
      <c r="A151" s="15"/>
      <c r="B151" s="16"/>
      <c r="C151" s="39"/>
      <c r="D151" s="16"/>
      <c r="E151" s="45"/>
      <c r="F151" s="45"/>
      <c r="G151" s="18"/>
      <c r="I151" s="4"/>
      <c r="P151" s="3"/>
      <c r="Q151" s="3"/>
    </row>
    <row r="152" spans="1:17">
      <c r="A152" s="15"/>
      <c r="B152" s="16"/>
      <c r="C152" s="39"/>
      <c r="D152" s="16"/>
      <c r="E152" s="45"/>
      <c r="F152" s="45"/>
      <c r="G152" s="18"/>
      <c r="I152" s="4"/>
      <c r="P152" s="3"/>
      <c r="Q152" s="3"/>
    </row>
    <row r="153" spans="1:17">
      <c r="A153" s="15"/>
      <c r="B153" s="16"/>
      <c r="C153" s="39"/>
      <c r="D153" s="16"/>
      <c r="E153" s="45"/>
      <c r="F153" s="45"/>
      <c r="G153" s="18"/>
      <c r="I153" s="4"/>
      <c r="P153" s="3"/>
      <c r="Q153" s="3"/>
    </row>
    <row r="154" spans="1:17">
      <c r="A154" s="15"/>
      <c r="B154" s="16"/>
      <c r="C154" s="39"/>
      <c r="D154" s="16"/>
      <c r="E154" s="45"/>
      <c r="F154" s="45"/>
      <c r="G154" s="18"/>
      <c r="I154" s="4"/>
      <c r="P154" s="3"/>
      <c r="Q154" s="3"/>
    </row>
    <row r="155" spans="1:17">
      <c r="A155" s="15"/>
      <c r="B155" s="16"/>
      <c r="C155" s="39"/>
      <c r="D155" s="16"/>
      <c r="E155" s="45"/>
      <c r="F155" s="45"/>
      <c r="G155" s="18"/>
      <c r="I155" s="4"/>
      <c r="P155" s="3"/>
      <c r="Q155" s="3"/>
    </row>
    <row r="156" spans="1:17">
      <c r="A156" s="15"/>
      <c r="B156" s="16"/>
      <c r="C156" s="39"/>
      <c r="D156" s="16"/>
      <c r="E156" s="45"/>
      <c r="F156" s="45"/>
      <c r="G156" s="18"/>
      <c r="I156" s="4"/>
      <c r="P156" s="3"/>
      <c r="Q156" s="3"/>
    </row>
    <row r="157" spans="1:17">
      <c r="A157" s="15"/>
      <c r="B157" s="16"/>
      <c r="C157" s="39"/>
      <c r="D157" s="16"/>
      <c r="E157" s="45"/>
      <c r="F157" s="45"/>
      <c r="G157" s="18"/>
      <c r="I157" s="4"/>
      <c r="P157" s="3"/>
      <c r="Q157" s="3"/>
    </row>
    <row r="158" spans="1:17">
      <c r="I158" s="4"/>
    </row>
  </sheetData>
  <sortState ref="J28:J34">
    <sortCondition ref="J28"/>
  </sortState>
  <mergeCells count="8">
    <mergeCell ref="A2:A3"/>
    <mergeCell ref="J54:J56"/>
    <mergeCell ref="H2:H3"/>
    <mergeCell ref="I2:I3"/>
    <mergeCell ref="B2:D2"/>
    <mergeCell ref="E2:E3"/>
    <mergeCell ref="F2:F3"/>
    <mergeCell ref="G2:G3"/>
  </mergeCells>
  <conditionalFormatting sqref="G4:G71 G74:G65536">
    <cfRule type="cellIs" dxfId="2" priority="1" stopIfTrue="1" operator="notBetween">
      <formula>20</formula>
      <formula>-20</formula>
    </cfRule>
    <cfRule type="cellIs" dxfId="1" priority="6" stopIfTrue="1" operator="greaterThan">
      <formula>20</formula>
    </cfRule>
    <cfRule type="cellIs" dxfId="0" priority="7" stopIfTrue="1" operator="lessThan">
      <formula>-20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5"/>
  <sheetViews>
    <sheetView zoomScaleNormal="100" workbookViewId="0">
      <selection activeCell="D1" sqref="D1:F9"/>
    </sheetView>
  </sheetViews>
  <sheetFormatPr defaultRowHeight="15"/>
  <cols>
    <col min="1" max="1" width="12.28515625" style="14" customWidth="1"/>
    <col min="2" max="2" width="17.140625" style="14" customWidth="1"/>
    <col min="3" max="3" width="20.5703125" style="14" customWidth="1"/>
    <col min="4" max="4" width="25.7109375" style="14" customWidth="1"/>
    <col min="5" max="5" width="10.7109375" style="14" customWidth="1"/>
    <col min="6" max="6" width="20.85546875" style="14" customWidth="1"/>
    <col min="7" max="7" width="10.7109375" style="14" customWidth="1"/>
    <col min="8" max="16384" width="9.140625" style="14"/>
  </cols>
  <sheetData>
    <row r="1" spans="1:12" ht="15.75" customHeight="1">
      <c r="A1" s="49"/>
      <c r="B1" s="51" t="s">
        <v>42</v>
      </c>
      <c r="C1" s="51" t="s">
        <v>46</v>
      </c>
      <c r="D1" s="65" t="s">
        <v>47</v>
      </c>
      <c r="E1" s="75"/>
      <c r="H1" s="65"/>
      <c r="I1" s="49"/>
    </row>
    <row r="2" spans="1:12" ht="15.75" customHeight="1">
      <c r="A2" s="53"/>
      <c r="B2" s="54">
        <f>Arkusz1!G4</f>
        <v>-14.431586113002034</v>
      </c>
      <c r="C2" s="76">
        <v>-111.60443995963674</v>
      </c>
      <c r="D2" s="55" t="s">
        <v>54</v>
      </c>
      <c r="E2" s="67">
        <v>-40.01</v>
      </c>
      <c r="F2" s="14" t="s">
        <v>59</v>
      </c>
    </row>
    <row r="3" spans="1:12" ht="15.75">
      <c r="A3" s="53"/>
      <c r="B3" s="54">
        <f>Arkusz1!G5</f>
        <v>-25.924351891202718</v>
      </c>
      <c r="C3" s="76">
        <v>-63.135593220338983</v>
      </c>
      <c r="D3" s="55" t="s">
        <v>48</v>
      </c>
      <c r="E3" s="67">
        <v>-20.010000000000002</v>
      </c>
      <c r="F3" s="14" t="s">
        <v>60</v>
      </c>
    </row>
    <row r="4" spans="1:12" ht="15.75">
      <c r="A4" s="53"/>
      <c r="B4" s="54">
        <f>Arkusz1!G6</f>
        <v>-1.7699115044247788</v>
      </c>
      <c r="C4" s="76">
        <v>-58.004640371229698</v>
      </c>
      <c r="D4" s="55" t="s">
        <v>49</v>
      </c>
      <c r="E4" s="67">
        <v>-10.01</v>
      </c>
      <c r="F4" s="14" t="s">
        <v>61</v>
      </c>
    </row>
    <row r="5" spans="1:12" ht="15.75">
      <c r="A5" s="53"/>
      <c r="B5" s="54">
        <f>Arkusz1!G7</f>
        <v>4.2944785276073585</v>
      </c>
      <c r="C5" s="76">
        <v>-56.634746922024625</v>
      </c>
      <c r="D5" s="55" t="s">
        <v>50</v>
      </c>
      <c r="E5" s="67">
        <v>-0.01</v>
      </c>
      <c r="F5" s="14" t="s">
        <v>66</v>
      </c>
    </row>
    <row r="6" spans="1:12" ht="15.75">
      <c r="A6" s="53"/>
      <c r="B6" s="54">
        <f>Arkusz1!G8</f>
        <v>-9.4206821873308098</v>
      </c>
      <c r="C6" s="77">
        <v>-29.598893499308438</v>
      </c>
      <c r="D6" s="74" t="s">
        <v>53</v>
      </c>
      <c r="E6" s="67">
        <v>10</v>
      </c>
      <c r="F6" s="14" t="s">
        <v>62</v>
      </c>
    </row>
    <row r="7" spans="1:12" ht="15.75">
      <c r="A7" s="53"/>
      <c r="B7" s="54">
        <f>Arkusz1!G9</f>
        <v>0.2069322296947779</v>
      </c>
      <c r="C7" s="77">
        <v>-27.762039660056658</v>
      </c>
      <c r="D7" s="74" t="s">
        <v>55</v>
      </c>
      <c r="E7" s="67">
        <v>20</v>
      </c>
      <c r="F7" s="14" t="s">
        <v>63</v>
      </c>
    </row>
    <row r="8" spans="1:12" ht="15.75">
      <c r="A8" s="53"/>
      <c r="B8" s="54">
        <f>Arkusz1!G10</f>
        <v>-4.1800643086816738</v>
      </c>
      <c r="C8" s="77">
        <v>-26.885245901639337</v>
      </c>
      <c r="D8" s="57" t="s">
        <v>57</v>
      </c>
      <c r="E8" s="67">
        <v>40</v>
      </c>
      <c r="F8" s="14" t="s">
        <v>64</v>
      </c>
    </row>
    <row r="9" spans="1:12" ht="15.75">
      <c r="A9" s="53"/>
      <c r="B9" s="54">
        <f>Arkusz1!G11</f>
        <v>-7.7419354838709751</v>
      </c>
      <c r="C9" s="77">
        <v>-25.924351891202718</v>
      </c>
      <c r="D9" s="14" t="s">
        <v>58</v>
      </c>
      <c r="E9" s="67"/>
      <c r="F9" s="55" t="s">
        <v>65</v>
      </c>
    </row>
    <row r="10" spans="1:12" ht="16.5" thickBot="1">
      <c r="A10" s="53"/>
      <c r="B10" s="54">
        <f>Arkusz1!G12</f>
        <v>-6.2667860340196961</v>
      </c>
      <c r="C10" s="77">
        <v>-23.471539002108223</v>
      </c>
      <c r="E10" s="70"/>
      <c r="F10" s="64"/>
      <c r="G10" s="70"/>
      <c r="H10" s="70"/>
      <c r="I10" s="70"/>
      <c r="J10" s="70"/>
      <c r="K10" s="70"/>
      <c r="L10" s="70"/>
    </row>
    <row r="11" spans="1:12" ht="15.75">
      <c r="A11" s="53"/>
      <c r="B11" s="54">
        <f>Arkusz1!G13</f>
        <v>-3.9927404718693333</v>
      </c>
      <c r="C11" s="77">
        <v>-21.848137535816619</v>
      </c>
      <c r="D11" s="59" t="s">
        <v>51</v>
      </c>
      <c r="E11" s="59" t="s">
        <v>52</v>
      </c>
      <c r="F11" s="61"/>
      <c r="G11" s="61"/>
      <c r="H11" s="70"/>
      <c r="I11" s="70"/>
      <c r="J11" s="70"/>
      <c r="K11" s="70"/>
      <c r="L11" s="70"/>
    </row>
    <row r="12" spans="1:12" ht="15.75">
      <c r="A12" s="53"/>
      <c r="B12" s="54">
        <f>Arkusz1!G14</f>
        <v>19.338739862757329</v>
      </c>
      <c r="C12" s="78">
        <v>-19.687212511499542</v>
      </c>
      <c r="D12" s="60">
        <v>-41.01</v>
      </c>
      <c r="E12" s="57">
        <v>4</v>
      </c>
      <c r="F12" s="60"/>
      <c r="G12" s="57"/>
      <c r="H12" s="70"/>
      <c r="I12" s="70"/>
      <c r="J12" s="70"/>
      <c r="K12" s="70"/>
      <c r="L12" s="70"/>
    </row>
    <row r="13" spans="1:12" ht="15.75">
      <c r="A13" s="53"/>
      <c r="B13" s="54">
        <f>Arkusz1!G15</f>
        <v>-11.544878211544885</v>
      </c>
      <c r="C13" s="78">
        <v>-19.259259259259277</v>
      </c>
      <c r="D13" s="60">
        <v>-20.010000000000002</v>
      </c>
      <c r="E13" s="57">
        <v>6</v>
      </c>
      <c r="F13" s="64"/>
      <c r="G13" s="57"/>
      <c r="H13" s="70"/>
      <c r="I13" s="70"/>
      <c r="J13" s="70"/>
      <c r="K13" s="70"/>
      <c r="L13" s="70"/>
    </row>
    <row r="14" spans="1:12" ht="15.75">
      <c r="A14" s="53"/>
      <c r="B14" s="54">
        <f>Arkusz1!G16</f>
        <v>-23.471539002108223</v>
      </c>
      <c r="C14" s="78">
        <v>-19.1458026509573</v>
      </c>
      <c r="D14" s="60">
        <v>-10.01</v>
      </c>
      <c r="E14" s="57">
        <v>15</v>
      </c>
      <c r="F14" s="64"/>
      <c r="G14" s="57"/>
      <c r="H14" s="70"/>
      <c r="I14" s="70"/>
      <c r="J14" s="70"/>
      <c r="K14" s="70"/>
      <c r="L14" s="70"/>
    </row>
    <row r="15" spans="1:12" ht="15.75">
      <c r="A15" s="53"/>
      <c r="B15" s="54">
        <f>Arkusz1!G17</f>
        <v>8.2248828735033896</v>
      </c>
      <c r="C15" s="78">
        <v>-19.1358024691358</v>
      </c>
      <c r="D15" s="60">
        <v>-0.01</v>
      </c>
      <c r="E15" s="57">
        <v>18</v>
      </c>
      <c r="F15" s="64"/>
      <c r="G15" s="57"/>
      <c r="H15" s="70"/>
      <c r="I15" s="70"/>
      <c r="J15" s="70"/>
      <c r="K15" s="70"/>
      <c r="L15" s="70"/>
    </row>
    <row r="16" spans="1:12" ht="15.75">
      <c r="A16" s="53"/>
      <c r="B16" s="54">
        <f>Arkusz1!G18</f>
        <v>11.784232365145218</v>
      </c>
      <c r="C16" s="78">
        <v>-18.206707734428466</v>
      </c>
      <c r="D16" s="60">
        <v>10</v>
      </c>
      <c r="E16" s="57">
        <v>16</v>
      </c>
      <c r="F16" s="64"/>
      <c r="G16" s="57"/>
      <c r="H16" s="70"/>
      <c r="I16" s="70"/>
      <c r="J16" s="70"/>
      <c r="K16" s="70"/>
      <c r="L16" s="70"/>
    </row>
    <row r="17" spans="1:12" ht="15.75">
      <c r="A17" s="53"/>
      <c r="B17" s="54">
        <f>Arkusz1!G19</f>
        <v>3.4610630407910965</v>
      </c>
      <c r="C17" s="78">
        <v>-15.957777087860922</v>
      </c>
      <c r="D17" s="60">
        <v>20</v>
      </c>
      <c r="E17" s="57">
        <v>7</v>
      </c>
      <c r="F17" s="57"/>
      <c r="G17" s="57"/>
      <c r="H17" s="70"/>
      <c r="I17" s="70"/>
      <c r="J17" s="70"/>
      <c r="K17" s="70"/>
      <c r="L17" s="70"/>
    </row>
    <row r="18" spans="1:12" ht="15.75">
      <c r="A18" s="53"/>
      <c r="B18" s="54">
        <f>Arkusz1!G20</f>
        <v>-4.7789068937105279</v>
      </c>
      <c r="C18" s="78">
        <v>-15.883859948761749</v>
      </c>
      <c r="D18" s="60">
        <v>40</v>
      </c>
      <c r="E18" s="57">
        <v>0</v>
      </c>
      <c r="F18" s="57"/>
      <c r="G18" s="57"/>
      <c r="H18" s="70"/>
      <c r="I18" s="70"/>
      <c r="J18" s="70"/>
      <c r="K18" s="70"/>
      <c r="L18" s="70"/>
    </row>
    <row r="19" spans="1:12" ht="16.5" thickBot="1">
      <c r="A19" s="53"/>
      <c r="B19" s="54">
        <f>Arkusz1!G21</f>
        <v>-5.0100777425856542</v>
      </c>
      <c r="C19" s="78">
        <v>-14.431586113002034</v>
      </c>
      <c r="D19" s="58" t="s">
        <v>56</v>
      </c>
      <c r="E19" s="58">
        <v>1</v>
      </c>
      <c r="F19" s="63"/>
      <c r="G19" s="62"/>
      <c r="H19" s="70"/>
      <c r="I19" s="70"/>
      <c r="J19" s="70"/>
      <c r="K19" s="70"/>
      <c r="L19" s="70"/>
    </row>
    <row r="20" spans="1:12" ht="15.75">
      <c r="A20" s="53"/>
      <c r="B20" s="54">
        <f>Arkusz1!G22</f>
        <v>-1.1292719167904768</v>
      </c>
      <c r="C20" s="78">
        <v>-13.953488372093023</v>
      </c>
      <c r="E20" s="70"/>
      <c r="F20" s="61"/>
      <c r="G20" s="61"/>
      <c r="H20" s="70"/>
      <c r="I20" s="70"/>
      <c r="J20" s="70"/>
      <c r="K20" s="70"/>
      <c r="L20" s="70"/>
    </row>
    <row r="21" spans="1:12" ht="15.75">
      <c r="A21" s="53"/>
      <c r="B21" s="54">
        <f>Arkusz1!G23</f>
        <v>-15.957777087860922</v>
      </c>
      <c r="C21" s="78">
        <v>-11.894882434301515</v>
      </c>
      <c r="E21" s="70"/>
      <c r="F21" s="64"/>
      <c r="G21" s="57"/>
      <c r="H21" s="71"/>
      <c r="I21" s="70"/>
      <c r="J21" s="70"/>
      <c r="K21" s="70"/>
      <c r="L21" s="70"/>
    </row>
    <row r="22" spans="1:12" ht="15.75">
      <c r="A22" s="53"/>
      <c r="B22" s="54">
        <f>Arkusz1!G24</f>
        <v>-13.953488372093023</v>
      </c>
      <c r="C22" s="78">
        <v>-11.883327331652865</v>
      </c>
      <c r="E22" s="70"/>
      <c r="F22" s="64"/>
      <c r="G22" s="57"/>
      <c r="H22" s="71"/>
      <c r="I22" s="70"/>
      <c r="J22" s="70"/>
      <c r="K22" s="70"/>
      <c r="L22" s="70"/>
    </row>
    <row r="23" spans="1:12" ht="15.75">
      <c r="A23" s="53"/>
      <c r="B23" s="54">
        <f>Arkusz1!G25</f>
        <v>-11.894882434301515</v>
      </c>
      <c r="C23" s="78">
        <v>-11.544878211544885</v>
      </c>
      <c r="E23" s="70"/>
      <c r="F23" s="64"/>
      <c r="G23" s="57"/>
      <c r="H23" s="71"/>
      <c r="I23" s="70"/>
      <c r="J23" s="70"/>
      <c r="K23" s="70"/>
      <c r="L23" s="70"/>
    </row>
    <row r="24" spans="1:12" ht="15.75">
      <c r="A24" s="53"/>
      <c r="B24" s="54">
        <f>Arkusz1!G26</f>
        <v>5.0128534704370251</v>
      </c>
      <c r="C24" s="78">
        <v>-11.308079865646578</v>
      </c>
      <c r="D24" s="67"/>
      <c r="E24" s="70"/>
      <c r="F24" s="64"/>
      <c r="G24" s="57"/>
      <c r="H24" s="71"/>
      <c r="I24" s="70"/>
      <c r="J24" s="70"/>
      <c r="K24" s="70"/>
      <c r="L24" s="70"/>
    </row>
    <row r="25" spans="1:12" ht="15.75">
      <c r="A25" s="53"/>
      <c r="B25" s="54">
        <f>Arkusz1!G27</f>
        <v>-10.75268817204301</v>
      </c>
      <c r="C25" s="79">
        <v>-10.75268817204301</v>
      </c>
      <c r="E25" s="70"/>
      <c r="F25" s="64"/>
      <c r="G25" s="57"/>
      <c r="H25" s="71"/>
      <c r="I25" s="70"/>
      <c r="J25" s="70"/>
      <c r="K25" s="70"/>
      <c r="L25" s="70"/>
    </row>
    <row r="26" spans="1:12" ht="15.75">
      <c r="A26" s="53"/>
      <c r="B26" s="54">
        <f>Arkusz1!G28</f>
        <v>4.1181736794986517</v>
      </c>
      <c r="C26" s="79">
        <v>-10.142857142857135</v>
      </c>
      <c r="D26" s="69">
        <v>15</v>
      </c>
      <c r="E26" s="70"/>
      <c r="F26" s="64"/>
      <c r="G26" s="57"/>
      <c r="H26" s="71"/>
      <c r="I26" s="70"/>
      <c r="J26" s="70"/>
      <c r="K26" s="70"/>
      <c r="L26" s="70"/>
    </row>
    <row r="27" spans="1:12" ht="15.75">
      <c r="A27" s="53"/>
      <c r="B27" s="54">
        <f>Arkusz1!G29</f>
        <v>-19.1358024691358</v>
      </c>
      <c r="C27" s="52">
        <v>-9.4871794871794819</v>
      </c>
      <c r="E27" s="70"/>
      <c r="F27" s="57"/>
      <c r="G27" s="57"/>
      <c r="H27" s="71"/>
      <c r="I27" s="70"/>
      <c r="J27" s="70"/>
      <c r="K27" s="70"/>
      <c r="L27" s="70"/>
    </row>
    <row r="28" spans="1:12" ht="15.75">
      <c r="A28" s="53"/>
      <c r="B28" s="54">
        <f>Arkusz1!G30</f>
        <v>2.1836865767501643</v>
      </c>
      <c r="C28" s="52">
        <v>-9.4206821873308098</v>
      </c>
      <c r="E28" s="70"/>
      <c r="F28" s="72"/>
      <c r="G28" s="73"/>
      <c r="H28" s="70"/>
      <c r="I28" s="70"/>
      <c r="J28" s="70"/>
      <c r="K28" s="70"/>
      <c r="L28" s="70"/>
    </row>
    <row r="29" spans="1:12" ht="15.75">
      <c r="A29" s="53"/>
      <c r="B29" s="54">
        <f>Arkusz1!G31</f>
        <v>-2.3681377825618974</v>
      </c>
      <c r="C29" s="52">
        <v>-7.7611940298507296</v>
      </c>
      <c r="E29" s="70"/>
      <c r="F29" s="72"/>
      <c r="G29" s="73"/>
      <c r="H29" s="70"/>
      <c r="I29" s="70"/>
      <c r="J29" s="70"/>
      <c r="K29" s="70"/>
      <c r="L29" s="70"/>
    </row>
    <row r="30" spans="1:12" ht="15.75">
      <c r="A30" s="53"/>
      <c r="B30" s="54">
        <f>Arkusz1!G32</f>
        <v>-10.142857142857135</v>
      </c>
      <c r="C30" s="52">
        <v>-7.7419354838709751</v>
      </c>
      <c r="E30" s="70"/>
      <c r="F30" s="72"/>
      <c r="G30" s="73"/>
      <c r="H30" s="70"/>
      <c r="I30" s="70"/>
      <c r="J30" s="70"/>
      <c r="K30" s="70"/>
      <c r="L30" s="70"/>
    </row>
    <row r="31" spans="1:12" ht="15.75">
      <c r="A31" s="53"/>
      <c r="B31" s="54">
        <f>Arkusz1!G33</f>
        <v>0</v>
      </c>
      <c r="C31" s="52">
        <v>-7.2024803243501054</v>
      </c>
      <c r="E31" s="70"/>
      <c r="F31" s="72"/>
      <c r="G31" s="73"/>
      <c r="H31" s="70"/>
      <c r="I31" s="70"/>
      <c r="J31" s="70"/>
      <c r="K31" s="70"/>
      <c r="L31" s="70"/>
    </row>
    <row r="32" spans="1:12" ht="15.75">
      <c r="A32" s="53"/>
      <c r="B32" s="54">
        <f>Arkusz1!G34</f>
        <v>-1.4014014014013927</v>
      </c>
      <c r="C32" s="52">
        <v>-6.2667860340196961</v>
      </c>
      <c r="E32" s="70"/>
      <c r="F32" s="72"/>
      <c r="G32" s="73"/>
      <c r="H32" s="70"/>
      <c r="I32" s="70"/>
      <c r="J32" s="70"/>
      <c r="K32" s="70"/>
      <c r="L32" s="70"/>
    </row>
    <row r="33" spans="1:7" ht="15.75">
      <c r="A33" s="53"/>
      <c r="B33" s="54">
        <f>Arkusz1!G35</f>
        <v>-7.7611940298507296</v>
      </c>
      <c r="C33" s="52">
        <v>-5.0100777425856542</v>
      </c>
      <c r="F33" s="56"/>
      <c r="G33"/>
    </row>
    <row r="34" spans="1:7" ht="15.75">
      <c r="A34" s="53"/>
      <c r="B34" s="54">
        <f>Arkusz1!G36</f>
        <v>3.4398034398034398</v>
      </c>
      <c r="C34" s="52">
        <v>-4.7789068937105279</v>
      </c>
      <c r="F34" s="56"/>
      <c r="G34"/>
    </row>
    <row r="35" spans="1:7" ht="15.75">
      <c r="A35" s="53"/>
      <c r="B35" s="54">
        <f>Arkusz1!G37</f>
        <v>-1.9782393669634029</v>
      </c>
      <c r="C35" s="52">
        <v>-4.1800643086816738</v>
      </c>
      <c r="F35" s="56"/>
      <c r="G35"/>
    </row>
    <row r="36" spans="1:7" ht="15.75">
      <c r="A36" s="53"/>
      <c r="B36" s="54">
        <f>Arkusz1!G38</f>
        <v>17.903791016247212</v>
      </c>
      <c r="C36" s="52">
        <v>-3.9927404718693333</v>
      </c>
      <c r="F36" s="56"/>
      <c r="G36"/>
    </row>
    <row r="37" spans="1:7" ht="15.75">
      <c r="A37" s="53"/>
      <c r="B37" s="54">
        <f>Arkusz1!G39</f>
        <v>19.558735837805596</v>
      </c>
      <c r="C37" s="52">
        <v>-3.7864077669902971</v>
      </c>
      <c r="F37" s="56"/>
      <c r="G37"/>
    </row>
    <row r="38" spans="1:7" ht="15.75">
      <c r="A38" s="53"/>
      <c r="B38" s="54">
        <f>Arkusz1!G40</f>
        <v>9.2724679029957215</v>
      </c>
      <c r="C38" s="52">
        <v>-3.495994173343032</v>
      </c>
      <c r="F38" s="56"/>
      <c r="G38"/>
    </row>
    <row r="39" spans="1:7" ht="15.75">
      <c r="A39" s="53"/>
      <c r="B39" s="54">
        <f>Arkusz1!G41</f>
        <v>10.014306151645206</v>
      </c>
      <c r="C39" s="52">
        <v>-2.3681377825618974</v>
      </c>
      <c r="F39" s="56"/>
      <c r="G39"/>
    </row>
    <row r="40" spans="1:7" ht="15.75">
      <c r="A40" s="53"/>
      <c r="B40" s="54">
        <f>Arkusz1!G42</f>
        <v>12.775842044134727</v>
      </c>
      <c r="C40" s="52">
        <v>-1.9782393669634029</v>
      </c>
      <c r="F40" s="56"/>
      <c r="G40"/>
    </row>
    <row r="41" spans="1:7" ht="15.75">
      <c r="A41" s="53"/>
      <c r="B41" s="54">
        <f>Arkusz1!G43</f>
        <v>-15.883859948761749</v>
      </c>
      <c r="C41" s="52">
        <v>-1.7699115044247788</v>
      </c>
      <c r="F41" s="56"/>
      <c r="G41"/>
    </row>
    <row r="42" spans="1:7" ht="15.75">
      <c r="A42" s="53"/>
      <c r="B42" s="54">
        <f>Arkusz1!G44</f>
        <v>-19.1458026509573</v>
      </c>
      <c r="C42" s="52">
        <v>-1.4014014014013927</v>
      </c>
      <c r="F42" s="56"/>
      <c r="G42"/>
    </row>
    <row r="43" spans="1:7" ht="15.75">
      <c r="A43" s="53"/>
      <c r="B43" s="54">
        <f>Arkusz1!G45</f>
        <v>-111.60443995963674</v>
      </c>
      <c r="C43" s="52">
        <v>-1.1292719167904768</v>
      </c>
      <c r="F43" s="56"/>
      <c r="G43"/>
    </row>
    <row r="44" spans="1:7" ht="15.75">
      <c r="A44" s="53"/>
      <c r="B44" s="54">
        <f>Arkusz1!G46</f>
        <v>-18.206707734428466</v>
      </c>
      <c r="C44" s="52">
        <v>-0.33057851239669894</v>
      </c>
      <c r="F44" s="56"/>
      <c r="G44"/>
    </row>
    <row r="45" spans="1:7" ht="15.75">
      <c r="A45" s="53"/>
      <c r="B45" s="54">
        <f>Arkusz1!G47</f>
        <v>-11.883327331652865</v>
      </c>
      <c r="C45" s="66">
        <v>0</v>
      </c>
      <c r="F45" s="56"/>
      <c r="G45"/>
    </row>
    <row r="46" spans="1:7" ht="15.75">
      <c r="A46" s="53"/>
      <c r="B46" s="54">
        <f>Arkusz1!G48</f>
        <v>-3.495994173343032</v>
      </c>
      <c r="C46" s="66">
        <v>0.2069322296947779</v>
      </c>
      <c r="F46" s="56"/>
      <c r="G46"/>
    </row>
    <row r="47" spans="1:7" ht="15.75">
      <c r="A47" s="53"/>
      <c r="B47" s="54">
        <f>Arkusz1!G49</f>
        <v>2.9133284777858699</v>
      </c>
      <c r="C47" s="66">
        <v>0.38610038610037789</v>
      </c>
      <c r="F47" s="56"/>
      <c r="G47"/>
    </row>
    <row r="48" spans="1:7" ht="15.75">
      <c r="A48" s="53"/>
      <c r="B48" s="54">
        <f>Arkusz1!G50</f>
        <v>2.2103386809269323</v>
      </c>
      <c r="C48" s="66">
        <v>1.4407334643091141</v>
      </c>
      <c r="F48" s="56"/>
      <c r="G48"/>
    </row>
    <row r="49" spans="1:7" ht="15.75">
      <c r="A49" s="53"/>
      <c r="B49" s="54">
        <f>Arkusz1!G51</f>
        <v>3.2727272727272676</v>
      </c>
      <c r="C49" s="66">
        <v>2.1836865767501643</v>
      </c>
      <c r="F49" s="56"/>
      <c r="G49"/>
    </row>
    <row r="50" spans="1:7" ht="15.75">
      <c r="A50" s="53"/>
      <c r="B50" s="54">
        <f>Arkusz1!G52</f>
        <v>-0.33057851239669894</v>
      </c>
      <c r="C50" s="66">
        <v>2.2103386809269323</v>
      </c>
      <c r="F50" s="56"/>
      <c r="G50"/>
    </row>
    <row r="51" spans="1:7" ht="15.75">
      <c r="A51" s="53"/>
      <c r="B51" s="54">
        <f>Arkusz1!G53</f>
        <v>-11.308079865646578</v>
      </c>
      <c r="C51" s="66">
        <v>2.9133284777858699</v>
      </c>
      <c r="F51" s="56"/>
      <c r="G51"/>
    </row>
    <row r="52" spans="1:7" ht="15.75">
      <c r="A52" s="53"/>
      <c r="B52" s="54">
        <f>Arkusz1!G54</f>
        <v>-9.4871794871794819</v>
      </c>
      <c r="C52" s="66">
        <v>3.2727272727272676</v>
      </c>
      <c r="F52" s="56"/>
      <c r="G52"/>
    </row>
    <row r="53" spans="1:7" ht="15.75">
      <c r="A53" s="53"/>
      <c r="B53" s="54">
        <f>Arkusz1!G55</f>
        <v>-7.2024803243501054</v>
      </c>
      <c r="C53" s="66">
        <v>3.4398034398034398</v>
      </c>
      <c r="F53" s="56"/>
      <c r="G53"/>
    </row>
    <row r="54" spans="1:7" ht="15.75">
      <c r="A54" s="53"/>
      <c r="B54" s="54">
        <f>Arkusz1!G56</f>
        <v>-19.259259259259277</v>
      </c>
      <c r="C54" s="66">
        <v>3.4610630407910965</v>
      </c>
      <c r="F54" s="56"/>
      <c r="G54"/>
    </row>
    <row r="55" spans="1:7" ht="15.75">
      <c r="A55" s="53"/>
      <c r="B55" s="54">
        <f>Arkusz1!G57</f>
        <v>-29.598893499308438</v>
      </c>
      <c r="C55" s="66">
        <v>4.1181736794986517</v>
      </c>
      <c r="F55" s="56"/>
      <c r="G55"/>
    </row>
    <row r="56" spans="1:7" ht="15.75">
      <c r="A56" s="53"/>
      <c r="B56" s="54">
        <f>Arkusz1!G58</f>
        <v>1.4407334643091141</v>
      </c>
      <c r="C56" s="66">
        <v>4.2944785276073585</v>
      </c>
      <c r="F56" s="56"/>
      <c r="G56"/>
    </row>
    <row r="57" spans="1:7" ht="15.75">
      <c r="A57" s="53"/>
      <c r="B57" s="54">
        <f>Arkusz1!G59</f>
        <v>10.331125827814585</v>
      </c>
      <c r="C57" s="66">
        <v>5.0128534704370251</v>
      </c>
      <c r="F57" s="56"/>
      <c r="G57"/>
    </row>
    <row r="58" spans="1:7" ht="15.75">
      <c r="A58" s="53"/>
      <c r="B58" s="54">
        <f>Arkusz1!G60</f>
        <v>7.2436500470366898</v>
      </c>
      <c r="C58" s="66">
        <v>7.2436500470366898</v>
      </c>
      <c r="F58" s="56"/>
      <c r="G58"/>
    </row>
    <row r="59" spans="1:7" ht="15.75">
      <c r="A59" s="53"/>
      <c r="B59" s="54">
        <f>Arkusz1!G61</f>
        <v>0.38610038610037789</v>
      </c>
      <c r="C59" s="66">
        <v>8.2248828735033896</v>
      </c>
      <c r="F59" s="56"/>
      <c r="G59"/>
    </row>
    <row r="60" spans="1:7" ht="15.75">
      <c r="A60" s="53"/>
      <c r="B60" s="54">
        <f>Arkusz1!G62</f>
        <v>-3.7864077669902971</v>
      </c>
      <c r="C60" s="66">
        <v>9.2724679029957215</v>
      </c>
      <c r="D60" s="67">
        <v>16</v>
      </c>
      <c r="F60" s="56"/>
      <c r="G60"/>
    </row>
    <row r="61" spans="1:7" ht="15.75">
      <c r="A61" s="53"/>
      <c r="B61" s="54">
        <f>Arkusz1!G63</f>
        <v>-63.135593220338983</v>
      </c>
      <c r="C61" s="80">
        <v>10.014306151645206</v>
      </c>
      <c r="F61" s="56"/>
      <c r="G61"/>
    </row>
    <row r="62" spans="1:7" ht="15.75">
      <c r="A62" s="53"/>
      <c r="B62" s="54">
        <f>Arkusz1!G64</f>
        <v>40.224246671338484</v>
      </c>
      <c r="C62" s="68">
        <v>10.331125827814585</v>
      </c>
      <c r="F62" s="56"/>
      <c r="G62"/>
    </row>
    <row r="63" spans="1:7" ht="15.75">
      <c r="A63" s="53"/>
      <c r="B63" s="54">
        <f>Arkusz1!G65</f>
        <v>-56.634746922024625</v>
      </c>
      <c r="C63" s="68">
        <v>11.784232365145218</v>
      </c>
      <c r="F63" s="56"/>
      <c r="G63"/>
    </row>
    <row r="64" spans="1:7" ht="15.75">
      <c r="A64" s="53"/>
      <c r="B64" s="54">
        <f>Arkusz1!G66</f>
        <v>-21.848137535816619</v>
      </c>
      <c r="C64" s="68">
        <v>12.775842044134727</v>
      </c>
      <c r="F64" s="56"/>
      <c r="G64"/>
    </row>
    <row r="65" spans="1:7" ht="15.75">
      <c r="A65" s="53"/>
      <c r="B65" s="54">
        <f>Arkusz1!G67</f>
        <v>-19.687212511499542</v>
      </c>
      <c r="C65" s="68">
        <v>17.903791016247212</v>
      </c>
      <c r="F65" s="56"/>
      <c r="G65"/>
    </row>
    <row r="66" spans="1:7" ht="15.75">
      <c r="A66" s="53"/>
      <c r="B66" s="54">
        <f>Arkusz1!G68</f>
        <v>-58.004640371229698</v>
      </c>
      <c r="C66" s="68">
        <v>19.338739862757329</v>
      </c>
      <c r="F66" s="56"/>
      <c r="G66"/>
    </row>
    <row r="67" spans="1:7" ht="15.75">
      <c r="A67" s="53"/>
      <c r="B67" s="54">
        <f>Arkusz1!G69</f>
        <v>-27.762039660056658</v>
      </c>
      <c r="C67" s="68">
        <v>19.558735837805596</v>
      </c>
      <c r="D67" s="67">
        <v>7</v>
      </c>
      <c r="F67" s="56"/>
      <c r="G67"/>
    </row>
    <row r="68" spans="1:7" ht="15.75">
      <c r="A68" s="53"/>
      <c r="B68" s="54">
        <f>Arkusz1!G70</f>
        <v>-26.885245901639337</v>
      </c>
      <c r="C68" s="52">
        <v>40.224246671338484</v>
      </c>
      <c r="F68" s="56"/>
      <c r="G68"/>
    </row>
    <row r="69" spans="1:7">
      <c r="A69" s="50"/>
      <c r="F69" s="56"/>
      <c r="G69"/>
    </row>
    <row r="70" spans="1:7">
      <c r="A70" s="50"/>
      <c r="F70" s="56"/>
      <c r="G70"/>
    </row>
    <row r="71" spans="1:7">
      <c r="A71" s="50"/>
      <c r="F71" s="56"/>
      <c r="G71"/>
    </row>
    <row r="72" spans="1:7">
      <c r="A72" s="50"/>
      <c r="F72" s="56"/>
      <c r="G72"/>
    </row>
    <row r="73" spans="1:7">
      <c r="A73" s="50"/>
      <c r="F73" s="56"/>
      <c r="G73"/>
    </row>
    <row r="74" spans="1:7">
      <c r="A74" s="50"/>
      <c r="F74" s="56"/>
      <c r="G74"/>
    </row>
    <row r="75" spans="1:7">
      <c r="A75" s="50"/>
      <c r="F75" s="56"/>
      <c r="G75"/>
    </row>
    <row r="76" spans="1:7">
      <c r="A76" s="50"/>
      <c r="F76" s="56"/>
      <c r="G76"/>
    </row>
    <row r="77" spans="1:7">
      <c r="A77" s="50"/>
      <c r="F77" s="56"/>
      <c r="G77"/>
    </row>
    <row r="78" spans="1:7">
      <c r="A78" s="50"/>
      <c r="F78" s="56"/>
      <c r="G78"/>
    </row>
    <row r="79" spans="1:7">
      <c r="A79" s="50"/>
      <c r="F79"/>
      <c r="G79"/>
    </row>
    <row r="80" spans="1:7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</sheetData>
  <sortState ref="D12:D18">
    <sortCondition ref="D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I18" sqref="I18"/>
    </sheetView>
  </sheetViews>
  <sheetFormatPr defaultRowHeight="15"/>
  <cols>
    <col min="4" max="4" width="15.42578125" customWidth="1"/>
  </cols>
  <sheetData>
    <row r="1" spans="1:6">
      <c r="A1" s="81">
        <v>-41.99</v>
      </c>
      <c r="C1" s="67">
        <v>-40.01</v>
      </c>
      <c r="E1" s="59" t="s">
        <v>51</v>
      </c>
      <c r="F1" s="59" t="s">
        <v>52</v>
      </c>
    </row>
    <row r="2" spans="1:6">
      <c r="A2" s="81">
        <v>-41.01</v>
      </c>
      <c r="C2" s="67">
        <v>-20.010000000000002</v>
      </c>
      <c r="E2" s="60">
        <v>-40.01</v>
      </c>
      <c r="F2" s="57">
        <v>5</v>
      </c>
    </row>
    <row r="3" spans="1:6">
      <c r="A3" s="81">
        <v>-41</v>
      </c>
      <c r="C3" s="67">
        <v>-10.01</v>
      </c>
      <c r="E3" s="60">
        <v>-20.010000000000002</v>
      </c>
      <c r="F3" s="57">
        <v>3</v>
      </c>
    </row>
    <row r="4" spans="1:6">
      <c r="A4" s="81">
        <v>-40.99</v>
      </c>
      <c r="C4" s="67">
        <v>-0.01</v>
      </c>
      <c r="E4" s="60">
        <v>-10.01</v>
      </c>
      <c r="F4" s="57">
        <v>4</v>
      </c>
    </row>
    <row r="5" spans="1:6">
      <c r="A5" s="81">
        <v>-40.01</v>
      </c>
      <c r="C5" s="67">
        <v>10</v>
      </c>
      <c r="E5" s="60">
        <v>-0.01</v>
      </c>
      <c r="F5" s="57">
        <v>4</v>
      </c>
    </row>
    <row r="6" spans="1:6">
      <c r="A6" s="82">
        <v>-40</v>
      </c>
      <c r="C6" s="67">
        <v>20</v>
      </c>
      <c r="E6" s="60">
        <v>10</v>
      </c>
      <c r="F6" s="57">
        <v>8</v>
      </c>
    </row>
    <row r="7" spans="1:6">
      <c r="A7" s="82">
        <v>-20.99</v>
      </c>
      <c r="C7" s="67">
        <v>40</v>
      </c>
      <c r="E7" s="60">
        <v>20</v>
      </c>
      <c r="F7" s="57">
        <v>5</v>
      </c>
    </row>
    <row r="8" spans="1:6">
      <c r="A8" s="82">
        <v>-20.010000000000002</v>
      </c>
      <c r="E8" s="60">
        <v>40</v>
      </c>
      <c r="F8" s="57">
        <v>5</v>
      </c>
    </row>
    <row r="9" spans="1:6" ht="15.75" thickBot="1">
      <c r="A9" s="83">
        <v>-20</v>
      </c>
      <c r="E9" s="58" t="s">
        <v>56</v>
      </c>
      <c r="F9" s="58">
        <v>2</v>
      </c>
    </row>
    <row r="10" spans="1:6">
      <c r="A10" s="83">
        <v>-19.989999999999998</v>
      </c>
    </row>
    <row r="11" spans="1:6">
      <c r="A11" s="83">
        <v>-10.99</v>
      </c>
    </row>
    <row r="12" spans="1:6">
      <c r="A12" s="83">
        <v>-10.01</v>
      </c>
    </row>
    <row r="13" spans="1:6">
      <c r="A13" s="84">
        <v>-10</v>
      </c>
    </row>
    <row r="14" spans="1:6">
      <c r="A14" s="84">
        <v>-9.99</v>
      </c>
    </row>
    <row r="15" spans="1:6">
      <c r="A15" s="84">
        <v>-0.99</v>
      </c>
    </row>
    <row r="16" spans="1:6">
      <c r="A16" s="84">
        <v>-0.01</v>
      </c>
    </row>
    <row r="17" spans="1:1">
      <c r="A17" s="85">
        <v>0</v>
      </c>
    </row>
    <row r="18" spans="1:1">
      <c r="A18" s="85">
        <v>0.01</v>
      </c>
    </row>
    <row r="19" spans="1:1">
      <c r="A19" s="85">
        <v>0.99</v>
      </c>
    </row>
    <row r="20" spans="1:1">
      <c r="A20" s="85">
        <v>1</v>
      </c>
    </row>
    <row r="21" spans="1:1">
      <c r="A21" s="85">
        <v>1.01</v>
      </c>
    </row>
    <row r="22" spans="1:1">
      <c r="A22" s="85">
        <v>1.99</v>
      </c>
    </row>
    <row r="23" spans="1:1">
      <c r="A23" s="85">
        <v>9.99</v>
      </c>
    </row>
    <row r="24" spans="1:1">
      <c r="A24" s="85">
        <v>10</v>
      </c>
    </row>
    <row r="25" spans="1:1">
      <c r="A25" s="86">
        <v>10.01</v>
      </c>
    </row>
    <row r="26" spans="1:1">
      <c r="A26" s="86">
        <v>10.99</v>
      </c>
    </row>
    <row r="27" spans="1:1">
      <c r="A27" s="86">
        <v>19.010000000000002</v>
      </c>
    </row>
    <row r="28" spans="1:1">
      <c r="A28" s="86">
        <v>19.989999999999998</v>
      </c>
    </row>
    <row r="29" spans="1:1">
      <c r="A29" s="86">
        <v>20</v>
      </c>
    </row>
    <row r="30" spans="1:1">
      <c r="A30" s="87">
        <v>20.010000000000002</v>
      </c>
    </row>
    <row r="31" spans="1:1">
      <c r="A31" s="87">
        <v>20.99</v>
      </c>
    </row>
    <row r="32" spans="1:1">
      <c r="A32" s="87">
        <v>39.01</v>
      </c>
    </row>
    <row r="33" spans="1:1">
      <c r="A33" s="87">
        <v>39.99</v>
      </c>
    </row>
    <row r="34" spans="1:1">
      <c r="A34" s="87">
        <v>40</v>
      </c>
    </row>
    <row r="35" spans="1:1">
      <c r="A35">
        <v>40.01</v>
      </c>
    </row>
    <row r="36" spans="1:1">
      <c r="A36">
        <v>40.99</v>
      </c>
    </row>
  </sheetData>
  <sortState ref="E2:E8">
    <sortCondition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3</vt:i4>
      </vt:variant>
      <vt:variant>
        <vt:lpstr>Wykresy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10" baseType="lpstr">
      <vt:lpstr>Arkusz1</vt:lpstr>
      <vt:lpstr>test</vt:lpstr>
      <vt:lpstr>test2</vt:lpstr>
      <vt:lpstr>Histogram</vt:lpstr>
      <vt:lpstr>Diff vs ISR No.</vt:lpstr>
      <vt:lpstr>Diff vs ISR conc</vt:lpstr>
      <vt:lpstr>%ISR vs ISR No.</vt:lpstr>
      <vt:lpstr>Correlation</vt:lpstr>
      <vt:lpstr>Correlation bez outliera</vt:lpstr>
      <vt:lpstr>Arkusz1!Obszar_wydruku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2016-09-01T08:31:03Z</dcterms:modified>
</cp:coreProperties>
</file>