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360" yWindow="60" windowWidth="11295" windowHeight="5580" activeTab="4"/>
  </bookViews>
  <sheets>
    <sheet name="Histogram" sheetId="14" r:id="rId1"/>
    <sheet name="Arkusz1" sheetId="1" r:id="rId2"/>
    <sheet name="Diff vs ISR No." sheetId="4" r:id="rId3"/>
    <sheet name="Diff vs ISR conc" sheetId="5" r:id="rId4"/>
    <sheet name="%ISR vs ISR No." sheetId="11" r:id="rId5"/>
    <sheet name="Correlation" sheetId="12" r:id="rId6"/>
  </sheets>
  <externalReferences>
    <externalReference r:id="rId7"/>
  </externalReferences>
  <calcPr calcId="125725"/>
</workbook>
</file>

<file path=xl/calcChain.xml><?xml version="1.0" encoding="utf-8"?>
<calcChain xmlns="http://schemas.openxmlformats.org/spreadsheetml/2006/main">
  <c r="L29" i="1"/>
  <c r="L30"/>
  <c r="L31"/>
  <c r="L32"/>
  <c r="L33"/>
  <c r="L34"/>
  <c r="L35"/>
  <c r="L28"/>
  <c r="L36"/>
  <c r="G23"/>
  <c r="H23"/>
  <c r="G24"/>
  <c r="H24"/>
  <c r="F28"/>
  <c r="F27"/>
  <c r="E28"/>
  <c r="E27"/>
  <c r="G4"/>
  <c r="H4"/>
  <c r="G5"/>
  <c r="G6"/>
  <c r="G7"/>
  <c r="J7"/>
  <c r="G8"/>
  <c r="H8"/>
  <c r="G9"/>
  <c r="H9"/>
  <c r="G10"/>
  <c r="H10"/>
  <c r="G11"/>
  <c r="H11"/>
  <c r="J11"/>
  <c r="G12"/>
  <c r="H12"/>
  <c r="G13"/>
  <c r="G14"/>
  <c r="G15"/>
  <c r="G16"/>
  <c r="J13"/>
  <c r="J15"/>
  <c r="G17"/>
  <c r="G18"/>
  <c r="H18"/>
  <c r="G19"/>
  <c r="H19"/>
  <c r="G20"/>
  <c r="H20"/>
  <c r="G21"/>
  <c r="H21"/>
  <c r="G22"/>
  <c r="H22"/>
  <c r="H14"/>
  <c r="H15"/>
  <c r="G27"/>
  <c r="G28"/>
  <c r="H17"/>
  <c r="H16"/>
  <c r="H13"/>
  <c r="H7"/>
  <c r="H6"/>
  <c r="H5"/>
</calcChain>
</file>

<file path=xl/sharedStrings.xml><?xml version="1.0" encoding="utf-8"?>
<sst xmlns="http://schemas.openxmlformats.org/spreadsheetml/2006/main" count="64" uniqueCount="54">
  <si>
    <t>Sample No.</t>
  </si>
  <si>
    <t>Subject</t>
  </si>
  <si>
    <t xml:space="preserve">Period </t>
  </si>
  <si>
    <t>Blood sampling point</t>
  </si>
  <si>
    <t>01</t>
  </si>
  <si>
    <t>02</t>
  </si>
  <si>
    <t>03</t>
  </si>
  <si>
    <t>04</t>
  </si>
  <si>
    <t>05</t>
  </si>
  <si>
    <t>13</t>
  </si>
  <si>
    <t>14</t>
  </si>
  <si>
    <t>15</t>
  </si>
  <si>
    <t>16</t>
  </si>
  <si>
    <t>06</t>
  </si>
  <si>
    <t>07</t>
  </si>
  <si>
    <t>09</t>
  </si>
  <si>
    <t>10</t>
  </si>
  <si>
    <t>08</t>
  </si>
  <si>
    <t>11</t>
  </si>
  <si>
    <t>12</t>
  </si>
  <si>
    <t>00</t>
  </si>
  <si>
    <t xml:space="preserve">Liczba próbek przeanalizowanych </t>
  </si>
  <si>
    <t>% wyników spełniających kryterium akceptacji</t>
  </si>
  <si>
    <t>Ordinal number</t>
  </si>
  <si>
    <t>17</t>
  </si>
  <si>
    <t>18</t>
  </si>
  <si>
    <t>Sampling time [h]</t>
  </si>
  <si>
    <t>Liczba wszystkich próbek</t>
  </si>
  <si>
    <t>Liczba próbek do analizy</t>
  </si>
  <si>
    <t>Pozostało do analizy</t>
  </si>
  <si>
    <t>Liczba próbek z ISR &gt; [20%]</t>
  </si>
  <si>
    <t>zgodnie z ILB/AF/026 wersja 2</t>
  </si>
  <si>
    <t>%ISR</t>
  </si>
  <si>
    <t>Initial value 
[ng/ml]</t>
  </si>
  <si>
    <t>Repeat value
[ng/ml]</t>
  </si>
  <si>
    <t>%difference
[%]</t>
  </si>
  <si>
    <t>min</t>
  </si>
  <si>
    <t>max</t>
  </si>
  <si>
    <t>Fu_2011 Table 1</t>
  </si>
  <si>
    <t>First ISR</t>
  </si>
  <si>
    <t>Initial</t>
  </si>
  <si>
    <t>zakres</t>
  </si>
  <si>
    <t>%difference (min-max)
[%]</t>
  </si>
  <si>
    <t>% difference classes</t>
  </si>
  <si>
    <t>&lt; -40</t>
  </si>
  <si>
    <t>&lt;-40; -20)</t>
  </si>
  <si>
    <t>&lt;-20; -10)</t>
  </si>
  <si>
    <t>&lt;-10; 0)</t>
  </si>
  <si>
    <t>&lt;0; 10&gt;</t>
  </si>
  <si>
    <t>(10; 20&gt;</t>
  </si>
  <si>
    <t>(20; 40&gt;</t>
  </si>
  <si>
    <t>&gt; 40</t>
  </si>
  <si>
    <t>Częstość</t>
  </si>
  <si>
    <t>Suma</t>
  </si>
</sst>
</file>

<file path=xl/styles.xml><?xml version="1.0" encoding="utf-8"?>
<styleSheet xmlns="http://schemas.openxmlformats.org/spreadsheetml/2006/main">
  <numFmts count="2">
    <numFmt numFmtId="164" formatCode="0.0"/>
    <numFmt numFmtId="165" formatCode="0.000"/>
  </numFmts>
  <fonts count="12">
    <font>
      <sz val="11"/>
      <color theme="1"/>
      <name val="Calibri"/>
      <family val="2"/>
      <charset val="238"/>
      <scheme val="minor"/>
    </font>
    <font>
      <sz val="12"/>
      <name val="Times New Roman"/>
      <family val="1"/>
      <charset val="238"/>
    </font>
    <font>
      <b/>
      <sz val="12"/>
      <name val="Times New Roman"/>
      <family val="1"/>
      <charset val="238"/>
    </font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sz val="12"/>
      <color theme="1"/>
      <name val="Times New Roman"/>
      <family val="1"/>
      <charset val="238"/>
    </font>
    <font>
      <b/>
      <sz val="12"/>
      <color theme="1"/>
      <name val="Times New Roman"/>
      <family val="1"/>
      <charset val="238"/>
    </font>
    <font>
      <sz val="11"/>
      <name val="Calibri"/>
      <family val="2"/>
      <charset val="238"/>
      <scheme val="minor"/>
    </font>
    <font>
      <b/>
      <sz val="11"/>
      <color theme="1"/>
      <name val="Times New Roman"/>
      <family val="1"/>
      <charset val="238"/>
    </font>
    <font>
      <sz val="11"/>
      <color theme="1"/>
      <name val="Times New Roman"/>
      <family val="1"/>
      <charset val="238"/>
    </font>
    <font>
      <i/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56">
    <xf numFmtId="0" fontId="0" fillId="0" borderId="0" xfId="0"/>
    <xf numFmtId="0" fontId="4" fillId="0" borderId="0" xfId="0" applyFont="1"/>
    <xf numFmtId="9" fontId="4" fillId="0" borderId="0" xfId="1" applyFont="1"/>
    <xf numFmtId="0" fontId="0" fillId="0" borderId="0" xfId="0" applyFont="1"/>
    <xf numFmtId="49" fontId="0" fillId="0" borderId="0" xfId="0" applyNumberFormat="1"/>
    <xf numFmtId="0" fontId="5" fillId="0" borderId="0" xfId="0" applyFont="1"/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/>
    </xf>
    <xf numFmtId="49" fontId="1" fillId="0" borderId="5" xfId="0" applyNumberFormat="1" applyFont="1" applyBorder="1" applyAlignment="1">
      <alignment horizontal="center" vertical="center"/>
    </xf>
    <xf numFmtId="49" fontId="1" fillId="0" borderId="6" xfId="0" applyNumberFormat="1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49" fontId="1" fillId="0" borderId="8" xfId="0" applyNumberFormat="1" applyFont="1" applyBorder="1" applyAlignment="1">
      <alignment horizontal="center" vertical="center"/>
    </xf>
    <xf numFmtId="49" fontId="1" fillId="0" borderId="9" xfId="0" applyNumberFormat="1" applyFont="1" applyBorder="1" applyAlignment="1">
      <alignment horizontal="center" vertical="center"/>
    </xf>
    <xf numFmtId="0" fontId="5" fillId="0" borderId="0" xfId="0" applyFont="1" applyAlignment="1">
      <alignment wrapText="1"/>
    </xf>
    <xf numFmtId="49" fontId="5" fillId="0" borderId="0" xfId="0" applyNumberFormat="1" applyFont="1" applyAlignment="1">
      <alignment horizontal="center" vertical="center"/>
    </xf>
    <xf numFmtId="2" fontId="5" fillId="0" borderId="0" xfId="0" applyNumberFormat="1" applyFont="1"/>
    <xf numFmtId="0" fontId="7" fillId="0" borderId="0" xfId="0" applyFont="1"/>
    <xf numFmtId="2" fontId="1" fillId="0" borderId="10" xfId="0" applyNumberFormat="1" applyFont="1" applyBorder="1" applyAlignment="1">
      <alignment horizontal="center" vertical="center"/>
    </xf>
    <xf numFmtId="49" fontId="1" fillId="0" borderId="11" xfId="0" applyNumberFormat="1" applyFont="1" applyBorder="1" applyAlignment="1">
      <alignment horizontal="center" vertical="center"/>
    </xf>
    <xf numFmtId="49" fontId="1" fillId="0" borderId="12" xfId="0" applyNumberFormat="1" applyFont="1" applyBorder="1" applyAlignment="1">
      <alignment horizontal="center" vertical="center"/>
    </xf>
    <xf numFmtId="1" fontId="4" fillId="0" borderId="0" xfId="0" applyNumberFormat="1" applyFont="1"/>
    <xf numFmtId="49" fontId="1" fillId="0" borderId="13" xfId="0" applyNumberFormat="1" applyFont="1" applyBorder="1" applyAlignment="1">
      <alignment horizontal="center" vertical="center"/>
    </xf>
    <xf numFmtId="49" fontId="1" fillId="0" borderId="14" xfId="0" applyNumberFormat="1" applyFont="1" applyBorder="1" applyAlignment="1">
      <alignment horizontal="center" vertical="center"/>
    </xf>
    <xf numFmtId="0" fontId="7" fillId="2" borderId="0" xfId="0" applyFont="1" applyFill="1"/>
    <xf numFmtId="165" fontId="1" fillId="0" borderId="4" xfId="0" applyNumberFormat="1" applyFont="1" applyBorder="1" applyAlignment="1">
      <alignment horizontal="left" vertical="center"/>
    </xf>
    <xf numFmtId="165" fontId="1" fillId="0" borderId="7" xfId="0" applyNumberFormat="1" applyFont="1" applyBorder="1" applyAlignment="1">
      <alignment horizontal="left" vertical="center"/>
    </xf>
    <xf numFmtId="165" fontId="1" fillId="0" borderId="15" xfId="0" applyNumberFormat="1" applyFont="1" applyBorder="1" applyAlignment="1">
      <alignment horizontal="left" vertical="center"/>
    </xf>
    <xf numFmtId="165" fontId="1" fillId="0" borderId="16" xfId="0" applyNumberFormat="1" applyFont="1" applyBorder="1" applyAlignment="1">
      <alignment horizontal="left" vertical="center"/>
    </xf>
    <xf numFmtId="49" fontId="1" fillId="0" borderId="17" xfId="0" applyNumberFormat="1" applyFont="1" applyBorder="1" applyAlignment="1">
      <alignment horizontal="center" vertical="center"/>
    </xf>
    <xf numFmtId="49" fontId="1" fillId="0" borderId="18" xfId="0" applyNumberFormat="1" applyFont="1" applyBorder="1" applyAlignment="1">
      <alignment horizontal="center" vertical="center"/>
    </xf>
    <xf numFmtId="165" fontId="1" fillId="0" borderId="19" xfId="0" applyNumberFormat="1" applyFont="1" applyBorder="1" applyAlignment="1">
      <alignment horizontal="left" vertical="center"/>
    </xf>
    <xf numFmtId="1" fontId="3" fillId="0" borderId="0" xfId="1" applyNumberFormat="1" applyFont="1"/>
    <xf numFmtId="49" fontId="1" fillId="0" borderId="0" xfId="0" applyNumberFormat="1" applyFont="1" applyFill="1" applyBorder="1" applyAlignment="1">
      <alignment horizontal="center" vertical="center"/>
    </xf>
    <xf numFmtId="164" fontId="5" fillId="0" borderId="0" xfId="0" applyNumberFormat="1" applyFont="1" applyFill="1" applyAlignment="1">
      <alignment horizontal="center"/>
    </xf>
    <xf numFmtId="0" fontId="0" fillId="3" borderId="0" xfId="0" applyFill="1" applyAlignment="1">
      <alignment wrapText="1"/>
    </xf>
    <xf numFmtId="0" fontId="0" fillId="3" borderId="0" xfId="0" applyFill="1"/>
    <xf numFmtId="2" fontId="5" fillId="0" borderId="0" xfId="0" applyNumberFormat="1" applyFont="1" applyAlignment="1">
      <alignment horizontal="center" vertical="center"/>
    </xf>
    <xf numFmtId="0" fontId="8" fillId="0" borderId="0" xfId="0" applyFont="1" applyAlignment="1"/>
    <xf numFmtId="0" fontId="8" fillId="0" borderId="0" xfId="0" applyFont="1" applyAlignment="1">
      <alignment horizontal="center" vertical="center"/>
    </xf>
    <xf numFmtId="49" fontId="9" fillId="0" borderId="0" xfId="0" applyNumberFormat="1" applyFont="1"/>
    <xf numFmtId="49" fontId="9" fillId="0" borderId="0" xfId="0" applyNumberFormat="1" applyFont="1" applyFill="1"/>
    <xf numFmtId="0" fontId="0" fillId="0" borderId="0" xfId="0" applyFill="1" applyBorder="1" applyAlignment="1"/>
    <xf numFmtId="0" fontId="9" fillId="0" borderId="0" xfId="0" applyFont="1"/>
    <xf numFmtId="0" fontId="9" fillId="0" borderId="0" xfId="0" applyFont="1" applyAlignment="1">
      <alignment horizontal="center" vertical="center"/>
    </xf>
    <xf numFmtId="0" fontId="0" fillId="0" borderId="22" xfId="0" applyFill="1" applyBorder="1" applyAlignment="1"/>
    <xf numFmtId="0" fontId="10" fillId="0" borderId="25" xfId="0" applyFont="1" applyFill="1" applyBorder="1" applyAlignment="1">
      <alignment horizontal="center"/>
    </xf>
    <xf numFmtId="9" fontId="11" fillId="0" borderId="0" xfId="1" applyFont="1"/>
    <xf numFmtId="0" fontId="6" fillId="0" borderId="23" xfId="0" applyFont="1" applyBorder="1" applyAlignment="1">
      <alignment horizontal="center" vertical="center" wrapText="1"/>
    </xf>
    <xf numFmtId="0" fontId="6" fillId="0" borderId="24" xfId="0" applyFont="1" applyBorder="1" applyAlignment="1">
      <alignment horizontal="center" vertical="center" wrapText="1"/>
    </xf>
    <xf numFmtId="0" fontId="2" fillId="0" borderId="21" xfId="0" applyFont="1" applyFill="1" applyBorder="1" applyAlignment="1">
      <alignment horizontal="center" vertical="center" wrapText="1"/>
    </xf>
    <xf numFmtId="0" fontId="2" fillId="0" borderId="22" xfId="0" applyFont="1" applyFill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</cellXfs>
  <cellStyles count="2">
    <cellStyle name="Normalny" xfId="0" builtinId="0"/>
    <cellStyle name="Procentowy" xfId="1" builtinId="5"/>
  </cellStyles>
  <dxfs count="7">
    <dxf>
      <font>
        <strike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chartsheet" Target="chartsheets/sheet2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5.xml"/><Relationship Id="rId11" Type="http://schemas.openxmlformats.org/officeDocument/2006/relationships/calcChain" Target="calcChain.xml"/><Relationship Id="rId5" Type="http://schemas.openxmlformats.org/officeDocument/2006/relationships/chartsheet" Target="chartsheets/sheet4.xml"/><Relationship Id="rId10" Type="http://schemas.openxmlformats.org/officeDocument/2006/relationships/sharedStrings" Target="sharedStrings.xml"/><Relationship Id="rId4" Type="http://schemas.openxmlformats.org/officeDocument/2006/relationships/chartsheet" Target="chartsheets/sheet3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lrMapOvr bg1="lt1" tx1="dk1" bg2="lt2" tx2="dk2" accent1="accent1" accent2="accent2" accent3="accent3" accent4="accent4" accent5="accent5" accent6="accent6" hlink="hlink" folHlink="folHlink"/>
  <c:chart>
    <c:plotArea>
      <c:layout>
        <c:manualLayout>
          <c:layoutTarget val="inner"/>
          <c:xMode val="edge"/>
          <c:yMode val="edge"/>
          <c:x val="0.18673333333333386"/>
          <c:y val="7.4299855495556635E-2"/>
          <c:w val="0.80005555555555563"/>
          <c:h val="0.54622777777777776"/>
        </c:manualLayout>
      </c:layout>
      <c:barChart>
        <c:barDir val="col"/>
        <c:grouping val="clustered"/>
        <c:varyColors val="1"/>
        <c:ser>
          <c:idx val="0"/>
          <c:order val="0"/>
          <c:spPr>
            <a:ln w="6350">
              <a:solidFill>
                <a:sysClr val="windowText" lastClr="000000"/>
              </a:solidFill>
            </a:ln>
          </c:spPr>
          <c:dPt>
            <c:idx val="0"/>
            <c:spPr>
              <a:solidFill>
                <a:schemeClr val="bg1"/>
              </a:solidFill>
              <a:ln w="6350">
                <a:solidFill>
                  <a:sysClr val="windowText" lastClr="000000"/>
                </a:solidFill>
              </a:ln>
            </c:spPr>
          </c:dPt>
          <c:dPt>
            <c:idx val="1"/>
            <c:spPr>
              <a:solidFill>
                <a:schemeClr val="bg1"/>
              </a:solidFill>
              <a:ln w="6350">
                <a:solidFill>
                  <a:sysClr val="windowText" lastClr="000000"/>
                </a:solidFill>
              </a:ln>
            </c:spPr>
          </c:dPt>
          <c:dPt>
            <c:idx val="2"/>
            <c:spPr>
              <a:solidFill>
                <a:schemeClr val="bg1">
                  <a:lumMod val="50000"/>
                </a:schemeClr>
              </a:solidFill>
              <a:ln w="6350">
                <a:solidFill>
                  <a:sysClr val="windowText" lastClr="000000"/>
                </a:solidFill>
              </a:ln>
            </c:spPr>
          </c:dPt>
          <c:dPt>
            <c:idx val="3"/>
            <c:spPr>
              <a:solidFill>
                <a:schemeClr val="bg1">
                  <a:lumMod val="50000"/>
                </a:schemeClr>
              </a:solidFill>
              <a:ln w="6350">
                <a:solidFill>
                  <a:sysClr val="windowText" lastClr="000000"/>
                </a:solidFill>
              </a:ln>
            </c:spPr>
          </c:dPt>
          <c:dPt>
            <c:idx val="4"/>
            <c:spPr>
              <a:solidFill>
                <a:schemeClr val="bg1">
                  <a:lumMod val="50000"/>
                </a:schemeClr>
              </a:solidFill>
              <a:ln w="6350">
                <a:solidFill>
                  <a:sysClr val="windowText" lastClr="000000"/>
                </a:solidFill>
              </a:ln>
            </c:spPr>
          </c:dPt>
          <c:dPt>
            <c:idx val="5"/>
            <c:spPr>
              <a:solidFill>
                <a:schemeClr val="bg1">
                  <a:lumMod val="50000"/>
                </a:schemeClr>
              </a:solidFill>
              <a:ln w="6350">
                <a:solidFill>
                  <a:sysClr val="windowText" lastClr="000000"/>
                </a:solidFill>
              </a:ln>
            </c:spPr>
          </c:dPt>
          <c:dPt>
            <c:idx val="6"/>
            <c:spPr>
              <a:solidFill>
                <a:sysClr val="window" lastClr="FFFFFF"/>
              </a:solidFill>
              <a:ln w="6350">
                <a:solidFill>
                  <a:sysClr val="windowText" lastClr="000000"/>
                </a:solidFill>
              </a:ln>
            </c:spPr>
          </c:dPt>
          <c:dPt>
            <c:idx val="7"/>
            <c:spPr>
              <a:solidFill>
                <a:schemeClr val="bg1"/>
              </a:solidFill>
              <a:ln w="6350">
                <a:solidFill>
                  <a:sysClr val="windowText" lastClr="000000"/>
                </a:solidFill>
              </a:ln>
            </c:spPr>
          </c:dPt>
          <c:cat>
            <c:strRef>
              <c:f>[1]Arkusz1!$J$28:$J$35</c:f>
              <c:strCache>
                <c:ptCount val="8"/>
                <c:pt idx="0">
                  <c:v>&lt; -40</c:v>
                </c:pt>
                <c:pt idx="1">
                  <c:v>&lt;-40; -20)</c:v>
                </c:pt>
                <c:pt idx="2">
                  <c:v>&lt;-20; -10)</c:v>
                </c:pt>
                <c:pt idx="3">
                  <c:v>&lt;-10; 0)</c:v>
                </c:pt>
                <c:pt idx="4">
                  <c:v>&lt;0; 10&gt;</c:v>
                </c:pt>
                <c:pt idx="5">
                  <c:v>(10; 20&gt;</c:v>
                </c:pt>
                <c:pt idx="6">
                  <c:v>(20; 40&gt;</c:v>
                </c:pt>
                <c:pt idx="7">
                  <c:v>&gt; 40</c:v>
                </c:pt>
              </c:strCache>
            </c:strRef>
          </c:cat>
          <c:val>
            <c:numRef>
              <c:f>Arkusz1!$L$28:$L$35</c:f>
              <c:numCache>
                <c:formatCode>0%</c:formatCode>
                <c:ptCount val="8"/>
                <c:pt idx="0">
                  <c:v>0.38095238095238093</c:v>
                </c:pt>
                <c:pt idx="1">
                  <c:v>0.2857142857142857</c:v>
                </c:pt>
                <c:pt idx="2">
                  <c:v>0.14285714285714285</c:v>
                </c:pt>
                <c:pt idx="3">
                  <c:v>4.7619047619047616E-2</c:v>
                </c:pt>
                <c:pt idx="4">
                  <c:v>4.7619047619047616E-2</c:v>
                </c:pt>
                <c:pt idx="5">
                  <c:v>4.7619047619047616E-2</c:v>
                </c:pt>
                <c:pt idx="6">
                  <c:v>0</c:v>
                </c:pt>
                <c:pt idx="7">
                  <c:v>4.7619047619047616E-2</c:v>
                </c:pt>
              </c:numCache>
            </c:numRef>
          </c:val>
        </c:ser>
        <c:gapWidth val="0"/>
        <c:axId val="59331712"/>
        <c:axId val="59595008"/>
      </c:barChart>
      <c:catAx>
        <c:axId val="59331712"/>
        <c:scaling>
          <c:orientation val="minMax"/>
        </c:scaling>
        <c:axPos val="b"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Arial" pitchFamily="34" charset="0"/>
                    <a:ea typeface="+mn-ea"/>
                    <a:cs typeface="Arial" pitchFamily="34" charset="0"/>
                  </a:defRPr>
                </a:pPr>
                <a:r>
                  <a:rPr lang="pl-PL" sz="1000">
                    <a:latin typeface="Arial" pitchFamily="34" charset="0"/>
                    <a:cs typeface="Arial" pitchFamily="34" charset="0"/>
                  </a:rPr>
                  <a:t>% difference classes (%)</a:t>
                </a:r>
                <a:endParaRPr lang="en-US" sz="1000">
                  <a:latin typeface="Arial" pitchFamily="34" charset="0"/>
                  <a:cs typeface="Arial" pitchFamily="34" charset="0"/>
                </a:endParaRPr>
              </a:p>
            </c:rich>
          </c:tx>
          <c:layout>
            <c:manualLayout>
              <c:xMode val="edge"/>
              <c:yMode val="edge"/>
              <c:x val="0.31489236111111185"/>
              <c:y val="0.90205928139222058"/>
            </c:manualLayout>
          </c:layout>
        </c:title>
        <c:tickLblPos val="nextTo"/>
        <c:txPr>
          <a:bodyPr rot="-2700000" vert="horz"/>
          <a:lstStyle/>
          <a:p>
            <a:pPr>
              <a:defRPr sz="800" b="0">
                <a:latin typeface="Arial" pitchFamily="34" charset="0"/>
                <a:cs typeface="Arial" pitchFamily="34" charset="0"/>
              </a:defRPr>
            </a:pPr>
            <a:endParaRPr lang="pl-PL"/>
          </a:p>
        </c:txPr>
        <c:crossAx val="59595008"/>
        <c:crosses val="autoZero"/>
        <c:auto val="1"/>
        <c:lblAlgn val="ctr"/>
        <c:lblOffset val="100"/>
      </c:catAx>
      <c:valAx>
        <c:axId val="59595008"/>
        <c:scaling>
          <c:orientation val="minMax"/>
          <c:max val="1"/>
        </c:scaling>
        <c:axPos val="l"/>
        <c:majorGridlines>
          <c:spPr>
            <a:ln>
              <a:solidFill>
                <a:schemeClr val="bg1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000">
                    <a:latin typeface="Arial" pitchFamily="34" charset="0"/>
                    <a:cs typeface="Arial" pitchFamily="34" charset="0"/>
                  </a:defRPr>
                </a:pPr>
                <a:r>
                  <a:rPr lang="pl-PL" sz="1000">
                    <a:latin typeface="Arial" pitchFamily="34" charset="0"/>
                    <a:cs typeface="Arial" pitchFamily="34" charset="0"/>
                  </a:rPr>
                  <a:t>Frequency</a:t>
                </a:r>
              </a:p>
            </c:rich>
          </c:tx>
          <c:layout>
            <c:manualLayout>
              <c:xMode val="edge"/>
              <c:yMode val="edge"/>
              <c:x val="3.7840277777777911E-3"/>
              <c:y val="0.18183360555339595"/>
            </c:manualLayout>
          </c:layout>
        </c:title>
        <c:numFmt formatCode="0%" sourceLinked="1"/>
        <c:tickLblPos val="nextTo"/>
        <c:txPr>
          <a:bodyPr/>
          <a:lstStyle/>
          <a:p>
            <a:pPr>
              <a:defRPr sz="800" b="0">
                <a:latin typeface="Arial" pitchFamily="34" charset="0"/>
                <a:cs typeface="Arial" pitchFamily="34" charset="0"/>
              </a:defRPr>
            </a:pPr>
            <a:endParaRPr lang="pl-PL"/>
          </a:p>
        </c:txPr>
        <c:crossAx val="59331712"/>
        <c:crosses val="autoZero"/>
        <c:crossBetween val="between"/>
        <c:majorUnit val="0.2"/>
      </c:valAx>
      <c:spPr>
        <a:ln w="9525">
          <a:noFill/>
        </a:ln>
      </c:spPr>
    </c:plotArea>
    <c:plotVisOnly val="1"/>
  </c:chart>
  <c:spPr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>
        <c:manualLayout>
          <c:layoutTarget val="inner"/>
          <c:xMode val="edge"/>
          <c:yMode val="edge"/>
          <c:x val="0.12417582417582419"/>
          <c:y val="2.8257456828885398E-2"/>
          <c:w val="0.84835164835164834"/>
          <c:h val="0.84144427001569921"/>
        </c:manualLayout>
      </c:layout>
      <c:scatterChart>
        <c:scatterStyle val="lineMarker"/>
        <c:ser>
          <c:idx val="0"/>
          <c:order val="0"/>
          <c:spPr>
            <a:ln>
              <a:noFill/>
            </a:ln>
          </c:spPr>
          <c:marker>
            <c:symbol val="diamond"/>
            <c:size val="6"/>
            <c:spPr>
              <a:solidFill>
                <a:sysClr val="windowText" lastClr="000000"/>
              </a:solidFill>
              <a:ln>
                <a:noFill/>
              </a:ln>
            </c:spPr>
          </c:marker>
          <c:yVal>
            <c:numRef>
              <c:f>Arkusz1!$G$4:$G$25</c:f>
              <c:numCache>
                <c:formatCode>0.00</c:formatCode>
                <c:ptCount val="22"/>
                <c:pt idx="0">
                  <c:v>-4.7619047619047654</c:v>
                </c:pt>
                <c:pt idx="1">
                  <c:v>-35.960358659745168</c:v>
                </c:pt>
                <c:pt idx="2">
                  <c:v>-33.698030634573314</c:v>
                </c:pt>
                <c:pt idx="3">
                  <c:v>-40.165631469979282</c:v>
                </c:pt>
                <c:pt idx="4">
                  <c:v>-11.096075778078495</c:v>
                </c:pt>
                <c:pt idx="5">
                  <c:v>-46.29418472063854</c:v>
                </c:pt>
                <c:pt idx="6">
                  <c:v>-21.176470588235297</c:v>
                </c:pt>
                <c:pt idx="7">
                  <c:v>-51.082251082251076</c:v>
                </c:pt>
                <c:pt idx="8">
                  <c:v>-31.782265144863924</c:v>
                </c:pt>
                <c:pt idx="9">
                  <c:v>-44.594594594594604</c:v>
                </c:pt>
                <c:pt idx="10">
                  <c:v>-44.999999999999993</c:v>
                </c:pt>
                <c:pt idx="11">
                  <c:v>-90.135396518375259</c:v>
                </c:pt>
                <c:pt idx="12">
                  <c:v>0.93023255813953554</c:v>
                </c:pt>
                <c:pt idx="13">
                  <c:v>-19.715546836684656</c:v>
                </c:pt>
                <c:pt idx="14">
                  <c:v>-55.445544554455452</c:v>
                </c:pt>
                <c:pt idx="15">
                  <c:v>-22.424794895168635</c:v>
                </c:pt>
                <c:pt idx="16">
                  <c:v>-35.060639470782796</c:v>
                </c:pt>
                <c:pt idx="17">
                  <c:v>18.057921635434422</c:v>
                </c:pt>
                <c:pt idx="18">
                  <c:v>48.255813953488371</c:v>
                </c:pt>
                <c:pt idx="19">
                  <c:v>-42.83765347885403</c:v>
                </c:pt>
                <c:pt idx="20">
                  <c:v>-11.012433392539965</c:v>
                </c:pt>
              </c:numCache>
            </c:numRef>
          </c:yVal>
        </c:ser>
        <c:ser>
          <c:idx val="1"/>
          <c:order val="1"/>
          <c:spPr>
            <a:ln w="22225" cmpd="sng">
              <a:solidFill>
                <a:schemeClr val="tx1"/>
              </a:solidFill>
              <a:prstDash val="solid"/>
            </a:ln>
          </c:spPr>
          <c:marker>
            <c:symbol val="none"/>
          </c:marker>
          <c:yVal>
            <c:numRef>
              <c:f>Arkusz1!$Q$4:$Q$25</c:f>
              <c:numCache>
                <c:formatCode>General</c:formatCode>
                <c:ptCount val="22"/>
                <c:pt idx="0">
                  <c:v>-20</c:v>
                </c:pt>
                <c:pt idx="1">
                  <c:v>-20</c:v>
                </c:pt>
                <c:pt idx="2">
                  <c:v>-20</c:v>
                </c:pt>
                <c:pt idx="3">
                  <c:v>-20</c:v>
                </c:pt>
                <c:pt idx="4">
                  <c:v>-20</c:v>
                </c:pt>
                <c:pt idx="5">
                  <c:v>-20</c:v>
                </c:pt>
                <c:pt idx="6">
                  <c:v>-20</c:v>
                </c:pt>
                <c:pt idx="7">
                  <c:v>-20</c:v>
                </c:pt>
                <c:pt idx="8">
                  <c:v>-20</c:v>
                </c:pt>
                <c:pt idx="9">
                  <c:v>-20</c:v>
                </c:pt>
                <c:pt idx="10">
                  <c:v>-20</c:v>
                </c:pt>
                <c:pt idx="11">
                  <c:v>-20</c:v>
                </c:pt>
                <c:pt idx="12">
                  <c:v>-20</c:v>
                </c:pt>
                <c:pt idx="13">
                  <c:v>-20</c:v>
                </c:pt>
                <c:pt idx="14">
                  <c:v>-20</c:v>
                </c:pt>
                <c:pt idx="15">
                  <c:v>-20</c:v>
                </c:pt>
                <c:pt idx="16">
                  <c:v>-20</c:v>
                </c:pt>
                <c:pt idx="17">
                  <c:v>-20</c:v>
                </c:pt>
                <c:pt idx="18">
                  <c:v>-20</c:v>
                </c:pt>
                <c:pt idx="19">
                  <c:v>-20</c:v>
                </c:pt>
                <c:pt idx="20">
                  <c:v>-20</c:v>
                </c:pt>
                <c:pt idx="21">
                  <c:v>-20</c:v>
                </c:pt>
              </c:numCache>
            </c:numRef>
          </c:yVal>
        </c:ser>
        <c:ser>
          <c:idx val="2"/>
          <c:order val="2"/>
          <c:spPr>
            <a:ln w="22225" cmpd="sng">
              <a:solidFill>
                <a:schemeClr val="tx1"/>
              </a:solidFill>
              <a:prstDash val="solid"/>
              <a:round/>
            </a:ln>
          </c:spPr>
          <c:marker>
            <c:symbol val="none"/>
          </c:marker>
          <c:yVal>
            <c:numRef>
              <c:f>Arkusz1!$S$4:$S$25</c:f>
              <c:numCache>
                <c:formatCode>General</c:formatCode>
                <c:ptCount val="22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</c:numCache>
            </c:numRef>
          </c:yVal>
        </c:ser>
        <c:ser>
          <c:idx val="3"/>
          <c:order val="3"/>
          <c:tx>
            <c:v>zero</c:v>
          </c:tx>
          <c:spPr>
            <a:ln w="12700">
              <a:solidFill>
                <a:prstClr val="black"/>
              </a:solidFill>
              <a:prstDash val="dash"/>
            </a:ln>
          </c:spPr>
          <c:marker>
            <c:symbol val="none"/>
          </c:marker>
          <c:yVal>
            <c:numRef>
              <c:f>Arkusz1!$R$4:$R$25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axId val="71764992"/>
        <c:axId val="71804032"/>
      </c:scatterChart>
      <c:valAx>
        <c:axId val="71764992"/>
        <c:scaling>
          <c:orientation val="minMax"/>
          <c:max val="22"/>
          <c:min val="0"/>
        </c:scaling>
        <c:axPos val="b"/>
        <c:title>
          <c:tx>
            <c:rich>
              <a:bodyPr/>
              <a:lstStyle/>
              <a:p>
                <a:pPr>
                  <a:defRPr sz="1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t>ISR No.</a:t>
                </a:r>
              </a:p>
            </c:rich>
          </c:tx>
          <c:layout>
            <c:manualLayout>
              <c:xMode val="edge"/>
              <c:yMode val="edge"/>
              <c:x val="0.50684675953967284"/>
              <c:y val="0.93637267868988994"/>
            </c:manualLayout>
          </c:layout>
        </c:title>
        <c:numFmt formatCode="General" sourceLinked="1"/>
        <c:tickLblPos val="nextTo"/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71804032"/>
        <c:crossesAt val="-400"/>
        <c:crossBetween val="midCat"/>
      </c:valAx>
      <c:valAx>
        <c:axId val="71804032"/>
        <c:scaling>
          <c:orientation val="minMax"/>
          <c:max val="60"/>
          <c:min val="-100"/>
        </c:scaling>
        <c:axPos val="l"/>
        <c:title>
          <c:tx>
            <c:rich>
              <a:bodyPr/>
              <a:lstStyle/>
              <a:p>
                <a:pPr>
                  <a:defRPr sz="1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t>% diference [%]</a:t>
                </a:r>
              </a:p>
            </c:rich>
          </c:tx>
        </c:title>
        <c:numFmt formatCode="0" sourceLinked="0"/>
        <c:tickLblPos val="nextTo"/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71764992"/>
        <c:crossesAt val="0"/>
        <c:crossBetween val="midCat"/>
        <c:majorUnit val="20"/>
      </c:valAx>
    </c:plotArea>
    <c:plotVisOnly val="1"/>
    <c:dispBlanksAs val="gap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l-PL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>
        <c:manualLayout>
          <c:layoutTarget val="inner"/>
          <c:xMode val="edge"/>
          <c:yMode val="edge"/>
          <c:x val="0.12417582417582419"/>
          <c:y val="2.8257456828885398E-2"/>
          <c:w val="0.84835164835164834"/>
          <c:h val="0.84144427001569932"/>
        </c:manualLayout>
      </c:layout>
      <c:scatterChart>
        <c:scatterStyle val="lineMarker"/>
        <c:ser>
          <c:idx val="0"/>
          <c:order val="0"/>
          <c:spPr>
            <a:ln>
              <a:noFill/>
            </a:ln>
          </c:spPr>
          <c:marker>
            <c:symbol val="diamond"/>
            <c:size val="6"/>
            <c:spPr>
              <a:solidFill>
                <a:sysClr val="windowText" lastClr="000000"/>
              </a:solidFill>
              <a:ln>
                <a:noFill/>
              </a:ln>
            </c:spPr>
          </c:marker>
          <c:xVal>
            <c:numRef>
              <c:f>Arkusz1!$E$4:$E$25</c:f>
              <c:numCache>
                <c:formatCode>0.000</c:formatCode>
                <c:ptCount val="22"/>
                <c:pt idx="0">
                  <c:v>0.77400000000000002</c:v>
                </c:pt>
                <c:pt idx="1">
                  <c:v>1.25</c:v>
                </c:pt>
                <c:pt idx="2">
                  <c:v>0.80100000000000005</c:v>
                </c:pt>
                <c:pt idx="3">
                  <c:v>1.1599999999999999</c:v>
                </c:pt>
                <c:pt idx="4">
                  <c:v>0.78</c:v>
                </c:pt>
                <c:pt idx="5">
                  <c:v>1.08</c:v>
                </c:pt>
                <c:pt idx="6">
                  <c:v>1.41</c:v>
                </c:pt>
                <c:pt idx="7">
                  <c:v>2.9</c:v>
                </c:pt>
                <c:pt idx="8">
                  <c:v>1.32</c:v>
                </c:pt>
                <c:pt idx="9">
                  <c:v>1.81</c:v>
                </c:pt>
                <c:pt idx="10">
                  <c:v>1.96</c:v>
                </c:pt>
                <c:pt idx="11">
                  <c:v>2.25</c:v>
                </c:pt>
                <c:pt idx="12">
                  <c:v>2.14</c:v>
                </c:pt>
                <c:pt idx="13">
                  <c:v>1.1200000000000001</c:v>
                </c:pt>
                <c:pt idx="14">
                  <c:v>12.9</c:v>
                </c:pt>
                <c:pt idx="15">
                  <c:v>12.2</c:v>
                </c:pt>
                <c:pt idx="16">
                  <c:v>5.33</c:v>
                </c:pt>
                <c:pt idx="17">
                  <c:v>2.67</c:v>
                </c:pt>
                <c:pt idx="18">
                  <c:v>2.61</c:v>
                </c:pt>
                <c:pt idx="19">
                  <c:v>4.45</c:v>
                </c:pt>
                <c:pt idx="20">
                  <c:v>2.97</c:v>
                </c:pt>
              </c:numCache>
            </c:numRef>
          </c:xVal>
          <c:yVal>
            <c:numRef>
              <c:f>Arkusz1!$G$4:$G$25</c:f>
              <c:numCache>
                <c:formatCode>0.00</c:formatCode>
                <c:ptCount val="22"/>
                <c:pt idx="0">
                  <c:v>-4.7619047619047654</c:v>
                </c:pt>
                <c:pt idx="1">
                  <c:v>-35.960358659745168</c:v>
                </c:pt>
                <c:pt idx="2">
                  <c:v>-33.698030634573314</c:v>
                </c:pt>
                <c:pt idx="3">
                  <c:v>-40.165631469979282</c:v>
                </c:pt>
                <c:pt idx="4">
                  <c:v>-11.096075778078495</c:v>
                </c:pt>
                <c:pt idx="5">
                  <c:v>-46.29418472063854</c:v>
                </c:pt>
                <c:pt idx="6">
                  <c:v>-21.176470588235297</c:v>
                </c:pt>
                <c:pt idx="7">
                  <c:v>-51.082251082251076</c:v>
                </c:pt>
                <c:pt idx="8">
                  <c:v>-31.782265144863924</c:v>
                </c:pt>
                <c:pt idx="9">
                  <c:v>-44.594594594594604</c:v>
                </c:pt>
                <c:pt idx="10">
                  <c:v>-44.999999999999993</c:v>
                </c:pt>
                <c:pt idx="11">
                  <c:v>-90.135396518375259</c:v>
                </c:pt>
                <c:pt idx="12">
                  <c:v>0.93023255813953554</c:v>
                </c:pt>
                <c:pt idx="13">
                  <c:v>-19.715546836684656</c:v>
                </c:pt>
                <c:pt idx="14">
                  <c:v>-55.445544554455452</c:v>
                </c:pt>
                <c:pt idx="15">
                  <c:v>-22.424794895168635</c:v>
                </c:pt>
                <c:pt idx="16">
                  <c:v>-35.060639470782796</c:v>
                </c:pt>
                <c:pt idx="17">
                  <c:v>18.057921635434422</c:v>
                </c:pt>
                <c:pt idx="18">
                  <c:v>48.255813953488371</c:v>
                </c:pt>
                <c:pt idx="19">
                  <c:v>-42.83765347885403</c:v>
                </c:pt>
                <c:pt idx="20">
                  <c:v>-11.012433392539965</c:v>
                </c:pt>
              </c:numCache>
            </c:numRef>
          </c:yVal>
        </c:ser>
        <c:ser>
          <c:idx val="1"/>
          <c:order val="1"/>
          <c:tx>
            <c:v>Lower lim</c:v>
          </c:tx>
          <c:spPr>
            <a:ln w="22225" cmpd="sng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Arkusz1!$E$4:$E$25</c:f>
              <c:numCache>
                <c:formatCode>0.000</c:formatCode>
                <c:ptCount val="22"/>
                <c:pt idx="0">
                  <c:v>0.77400000000000002</c:v>
                </c:pt>
                <c:pt idx="1">
                  <c:v>1.25</c:v>
                </c:pt>
                <c:pt idx="2">
                  <c:v>0.80100000000000005</c:v>
                </c:pt>
                <c:pt idx="3">
                  <c:v>1.1599999999999999</c:v>
                </c:pt>
                <c:pt idx="4">
                  <c:v>0.78</c:v>
                </c:pt>
                <c:pt idx="5">
                  <c:v>1.08</c:v>
                </c:pt>
                <c:pt idx="6">
                  <c:v>1.41</c:v>
                </c:pt>
                <c:pt idx="7">
                  <c:v>2.9</c:v>
                </c:pt>
                <c:pt idx="8">
                  <c:v>1.32</c:v>
                </c:pt>
                <c:pt idx="9">
                  <c:v>1.81</c:v>
                </c:pt>
                <c:pt idx="10">
                  <c:v>1.96</c:v>
                </c:pt>
                <c:pt idx="11">
                  <c:v>2.25</c:v>
                </c:pt>
                <c:pt idx="12">
                  <c:v>2.14</c:v>
                </c:pt>
                <c:pt idx="13">
                  <c:v>1.1200000000000001</c:v>
                </c:pt>
                <c:pt idx="14">
                  <c:v>12.9</c:v>
                </c:pt>
                <c:pt idx="15">
                  <c:v>12.2</c:v>
                </c:pt>
                <c:pt idx="16">
                  <c:v>5.33</c:v>
                </c:pt>
                <c:pt idx="17">
                  <c:v>2.67</c:v>
                </c:pt>
                <c:pt idx="18">
                  <c:v>2.61</c:v>
                </c:pt>
                <c:pt idx="19">
                  <c:v>4.45</c:v>
                </c:pt>
                <c:pt idx="20">
                  <c:v>2.97</c:v>
                </c:pt>
              </c:numCache>
            </c:numRef>
          </c:xVal>
          <c:yVal>
            <c:numRef>
              <c:f>Arkusz1!$Q$4:$Q$25</c:f>
              <c:numCache>
                <c:formatCode>General</c:formatCode>
                <c:ptCount val="22"/>
                <c:pt idx="0">
                  <c:v>-20</c:v>
                </c:pt>
                <c:pt idx="1">
                  <c:v>-20</c:v>
                </c:pt>
                <c:pt idx="2">
                  <c:v>-20</c:v>
                </c:pt>
                <c:pt idx="3">
                  <c:v>-20</c:v>
                </c:pt>
                <c:pt idx="4">
                  <c:v>-20</c:v>
                </c:pt>
                <c:pt idx="5">
                  <c:v>-20</c:v>
                </c:pt>
                <c:pt idx="6">
                  <c:v>-20</c:v>
                </c:pt>
                <c:pt idx="7">
                  <c:v>-20</c:v>
                </c:pt>
                <c:pt idx="8">
                  <c:v>-20</c:v>
                </c:pt>
                <c:pt idx="9">
                  <c:v>-20</c:v>
                </c:pt>
                <c:pt idx="10">
                  <c:v>-20</c:v>
                </c:pt>
                <c:pt idx="11">
                  <c:v>-20</c:v>
                </c:pt>
                <c:pt idx="12">
                  <c:v>-20</c:v>
                </c:pt>
                <c:pt idx="13">
                  <c:v>-20</c:v>
                </c:pt>
                <c:pt idx="14">
                  <c:v>-20</c:v>
                </c:pt>
                <c:pt idx="15">
                  <c:v>-20</c:v>
                </c:pt>
                <c:pt idx="16">
                  <c:v>-20</c:v>
                </c:pt>
                <c:pt idx="17">
                  <c:v>-20</c:v>
                </c:pt>
                <c:pt idx="18">
                  <c:v>-20</c:v>
                </c:pt>
                <c:pt idx="19">
                  <c:v>-20</c:v>
                </c:pt>
                <c:pt idx="20">
                  <c:v>-20</c:v>
                </c:pt>
                <c:pt idx="21">
                  <c:v>-20</c:v>
                </c:pt>
              </c:numCache>
            </c:numRef>
          </c:yVal>
        </c:ser>
        <c:ser>
          <c:idx val="2"/>
          <c:order val="2"/>
          <c:tx>
            <c:v>Upper lim</c:v>
          </c:tx>
          <c:spPr>
            <a:ln w="22225" cmpd="sng">
              <a:solidFill>
                <a:schemeClr val="tx1"/>
              </a:solidFill>
              <a:prstDash val="solid"/>
              <a:round/>
            </a:ln>
          </c:spPr>
          <c:marker>
            <c:symbol val="none"/>
          </c:marker>
          <c:xVal>
            <c:numRef>
              <c:f>Arkusz1!$E$4:$E$25</c:f>
              <c:numCache>
                <c:formatCode>0.000</c:formatCode>
                <c:ptCount val="22"/>
                <c:pt idx="0">
                  <c:v>0.77400000000000002</c:v>
                </c:pt>
                <c:pt idx="1">
                  <c:v>1.25</c:v>
                </c:pt>
                <c:pt idx="2">
                  <c:v>0.80100000000000005</c:v>
                </c:pt>
                <c:pt idx="3">
                  <c:v>1.1599999999999999</c:v>
                </c:pt>
                <c:pt idx="4">
                  <c:v>0.78</c:v>
                </c:pt>
                <c:pt idx="5">
                  <c:v>1.08</c:v>
                </c:pt>
                <c:pt idx="6">
                  <c:v>1.41</c:v>
                </c:pt>
                <c:pt idx="7">
                  <c:v>2.9</c:v>
                </c:pt>
                <c:pt idx="8">
                  <c:v>1.32</c:v>
                </c:pt>
                <c:pt idx="9">
                  <c:v>1.81</c:v>
                </c:pt>
                <c:pt idx="10">
                  <c:v>1.96</c:v>
                </c:pt>
                <c:pt idx="11">
                  <c:v>2.25</c:v>
                </c:pt>
                <c:pt idx="12">
                  <c:v>2.14</c:v>
                </c:pt>
                <c:pt idx="13">
                  <c:v>1.1200000000000001</c:v>
                </c:pt>
                <c:pt idx="14">
                  <c:v>12.9</c:v>
                </c:pt>
                <c:pt idx="15">
                  <c:v>12.2</c:v>
                </c:pt>
                <c:pt idx="16">
                  <c:v>5.33</c:v>
                </c:pt>
                <c:pt idx="17">
                  <c:v>2.67</c:v>
                </c:pt>
                <c:pt idx="18">
                  <c:v>2.61</c:v>
                </c:pt>
                <c:pt idx="19">
                  <c:v>4.45</c:v>
                </c:pt>
                <c:pt idx="20">
                  <c:v>2.97</c:v>
                </c:pt>
              </c:numCache>
            </c:numRef>
          </c:xVal>
          <c:yVal>
            <c:numRef>
              <c:f>Arkusz1!$S$4:$S$25</c:f>
              <c:numCache>
                <c:formatCode>General</c:formatCode>
                <c:ptCount val="22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</c:numCache>
            </c:numRef>
          </c:yVal>
        </c:ser>
        <c:ser>
          <c:idx val="3"/>
          <c:order val="3"/>
          <c:tx>
            <c:v>zero</c:v>
          </c:tx>
          <c:spPr>
            <a:ln w="12700">
              <a:solidFill>
                <a:prstClr val="black"/>
              </a:solidFill>
              <a:prstDash val="dash"/>
            </a:ln>
          </c:spPr>
          <c:marker>
            <c:symbol val="none"/>
          </c:marker>
          <c:xVal>
            <c:numRef>
              <c:f>Arkusz1!$E$4:$E$25</c:f>
              <c:numCache>
                <c:formatCode>0.000</c:formatCode>
                <c:ptCount val="22"/>
                <c:pt idx="0">
                  <c:v>0.77400000000000002</c:v>
                </c:pt>
                <c:pt idx="1">
                  <c:v>1.25</c:v>
                </c:pt>
                <c:pt idx="2">
                  <c:v>0.80100000000000005</c:v>
                </c:pt>
                <c:pt idx="3">
                  <c:v>1.1599999999999999</c:v>
                </c:pt>
                <c:pt idx="4">
                  <c:v>0.78</c:v>
                </c:pt>
                <c:pt idx="5">
                  <c:v>1.08</c:v>
                </c:pt>
                <c:pt idx="6">
                  <c:v>1.41</c:v>
                </c:pt>
                <c:pt idx="7">
                  <c:v>2.9</c:v>
                </c:pt>
                <c:pt idx="8">
                  <c:v>1.32</c:v>
                </c:pt>
                <c:pt idx="9">
                  <c:v>1.81</c:v>
                </c:pt>
                <c:pt idx="10">
                  <c:v>1.96</c:v>
                </c:pt>
                <c:pt idx="11">
                  <c:v>2.25</c:v>
                </c:pt>
                <c:pt idx="12">
                  <c:v>2.14</c:v>
                </c:pt>
                <c:pt idx="13">
                  <c:v>1.1200000000000001</c:v>
                </c:pt>
                <c:pt idx="14">
                  <c:v>12.9</c:v>
                </c:pt>
                <c:pt idx="15">
                  <c:v>12.2</c:v>
                </c:pt>
                <c:pt idx="16">
                  <c:v>5.33</c:v>
                </c:pt>
                <c:pt idx="17">
                  <c:v>2.67</c:v>
                </c:pt>
                <c:pt idx="18">
                  <c:v>2.61</c:v>
                </c:pt>
                <c:pt idx="19">
                  <c:v>4.45</c:v>
                </c:pt>
                <c:pt idx="20">
                  <c:v>2.97</c:v>
                </c:pt>
              </c:numCache>
            </c:numRef>
          </c:xVal>
          <c:yVal>
            <c:numRef>
              <c:f>Arkusz1!$R$4:$R$25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axId val="90753280"/>
        <c:axId val="92009600"/>
      </c:scatterChart>
      <c:valAx>
        <c:axId val="90753280"/>
        <c:scaling>
          <c:orientation val="minMax"/>
          <c:max val="15"/>
        </c:scaling>
        <c:axPos val="b"/>
        <c:title>
          <c:tx>
            <c:rich>
              <a:bodyPr/>
              <a:lstStyle/>
              <a:p>
                <a:pPr>
                  <a:defRPr sz="1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t>Initial value [ng/mL]</a:t>
                </a:r>
              </a:p>
            </c:rich>
          </c:tx>
          <c:layout>
            <c:manualLayout>
              <c:xMode val="edge"/>
              <c:yMode val="edge"/>
              <c:x val="0.41893467162758541"/>
              <c:y val="0.93637267868988994"/>
            </c:manualLayout>
          </c:layout>
        </c:title>
        <c:numFmt formatCode="0" sourceLinked="0"/>
        <c:tickLblPos val="nextTo"/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92009600"/>
        <c:crossesAt val="-400"/>
        <c:crossBetween val="midCat"/>
        <c:majorUnit val="5"/>
      </c:valAx>
      <c:valAx>
        <c:axId val="92009600"/>
        <c:scaling>
          <c:orientation val="minMax"/>
          <c:max val="60"/>
          <c:min val="-100"/>
        </c:scaling>
        <c:axPos val="l"/>
        <c:title>
          <c:tx>
            <c:rich>
              <a:bodyPr/>
              <a:lstStyle/>
              <a:p>
                <a:pPr>
                  <a:defRPr sz="1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t>% diference [%]</a:t>
                </a:r>
              </a:p>
            </c:rich>
          </c:tx>
        </c:title>
        <c:numFmt formatCode="0" sourceLinked="0"/>
        <c:tickLblPos val="nextTo"/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90753280"/>
        <c:crossesAt val="0"/>
        <c:crossBetween val="midCat"/>
        <c:majorUnit val="20"/>
      </c:valAx>
    </c:plotArea>
    <c:plotVisOnly val="1"/>
    <c:dispBlanksAs val="gap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l-PL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>
        <c:manualLayout>
          <c:layoutTarget val="inner"/>
          <c:xMode val="edge"/>
          <c:yMode val="edge"/>
          <c:x val="0.15848333333333334"/>
          <c:y val="2.6161045906997474E-2"/>
          <c:w val="0.79543506944444442"/>
          <c:h val="0.73953086419753089"/>
        </c:manualLayout>
      </c:layout>
      <c:scatterChart>
        <c:scatterStyle val="lineMarker"/>
        <c:ser>
          <c:idx val="0"/>
          <c:order val="0"/>
          <c:spPr>
            <a:ln w="12700">
              <a:solidFill>
                <a:schemeClr val="bg1">
                  <a:lumMod val="50000"/>
                </a:schemeClr>
              </a:solidFill>
              <a:prstDash val="solid"/>
            </a:ln>
          </c:spPr>
          <c:marker>
            <c:symbol val="diamond"/>
            <c:size val="4"/>
            <c:spPr>
              <a:solidFill>
                <a:sysClr val="windowText" lastClr="000000"/>
              </a:solidFill>
              <a:ln>
                <a:noFill/>
              </a:ln>
            </c:spPr>
          </c:marker>
          <c:dLbls>
            <c:dLbl>
              <c:idx val="20"/>
              <c:layout/>
              <c:tx>
                <c:rich>
                  <a:bodyPr/>
                  <a:lstStyle/>
                  <a:p>
                    <a:pPr>
                      <a:defRPr sz="800" b="1">
                        <a:latin typeface="Arial" pitchFamily="34" charset="0"/>
                        <a:cs typeface="Arial" pitchFamily="34" charset="0"/>
                      </a:defRPr>
                    </a:pPr>
                    <a:r>
                      <a:rPr lang="en-US" sz="800" b="1">
                        <a:latin typeface="Arial" pitchFamily="34" charset="0"/>
                        <a:cs typeface="Arial" pitchFamily="34" charset="0"/>
                      </a:rPr>
                      <a:t>29</a:t>
                    </a:r>
                    <a:r>
                      <a:rPr lang="pl-PL" sz="800" b="1">
                        <a:latin typeface="Arial" pitchFamily="34" charset="0"/>
                        <a:cs typeface="Arial" pitchFamily="34" charset="0"/>
                      </a:rPr>
                      <a:t>%</a:t>
                    </a:r>
                    <a:endParaRPr lang="en-US" sz="800" b="1">
                      <a:latin typeface="Arial" pitchFamily="34" charset="0"/>
                      <a:cs typeface="Arial" pitchFamily="34" charset="0"/>
                    </a:endParaRPr>
                  </a:p>
                </c:rich>
              </c:tx>
              <c:spPr/>
              <c:dLblPos val="t"/>
            </c:dLbl>
            <c:delete val="1"/>
          </c:dLbls>
          <c:xVal>
            <c:numRef>
              <c:f>Arkusz1!$A$4:$A$24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Arkusz1!$H$4:$H$24</c:f>
              <c:numCache>
                <c:formatCode>0</c:formatCode>
                <c:ptCount val="21"/>
                <c:pt idx="0">
                  <c:v>100</c:v>
                </c:pt>
                <c:pt idx="1">
                  <c:v>50</c:v>
                </c:pt>
                <c:pt idx="2">
                  <c:v>33.333333333333329</c:v>
                </c:pt>
                <c:pt idx="3">
                  <c:v>25</c:v>
                </c:pt>
                <c:pt idx="4">
                  <c:v>40</c:v>
                </c:pt>
                <c:pt idx="5">
                  <c:v>33.333333333333329</c:v>
                </c:pt>
                <c:pt idx="6">
                  <c:v>28.571428571428569</c:v>
                </c:pt>
                <c:pt idx="7">
                  <c:v>25</c:v>
                </c:pt>
                <c:pt idx="8">
                  <c:v>22.222222222222221</c:v>
                </c:pt>
                <c:pt idx="9">
                  <c:v>20</c:v>
                </c:pt>
                <c:pt idx="10">
                  <c:v>18.181818181818183</c:v>
                </c:pt>
                <c:pt idx="11">
                  <c:v>16.666666666666664</c:v>
                </c:pt>
                <c:pt idx="12">
                  <c:v>23.076923076923077</c:v>
                </c:pt>
                <c:pt idx="13">
                  <c:v>28.571428571428569</c:v>
                </c:pt>
                <c:pt idx="14">
                  <c:v>26.666666666666668</c:v>
                </c:pt>
                <c:pt idx="15">
                  <c:v>25</c:v>
                </c:pt>
                <c:pt idx="16">
                  <c:v>23.52941176470588</c:v>
                </c:pt>
                <c:pt idx="17">
                  <c:v>27.777777777777779</c:v>
                </c:pt>
                <c:pt idx="18">
                  <c:v>26.315789473684209</c:v>
                </c:pt>
                <c:pt idx="19">
                  <c:v>25</c:v>
                </c:pt>
                <c:pt idx="20">
                  <c:v>28.571428571428569</c:v>
                </c:pt>
              </c:numCache>
            </c:numRef>
          </c:yVal>
        </c:ser>
        <c:ser>
          <c:idx val="1"/>
          <c:order val="1"/>
          <c:spPr>
            <a:ln w="12700" cmpd="sng">
              <a:solidFill>
                <a:schemeClr val="tx1"/>
              </a:solidFill>
              <a:prstDash val="lgDash"/>
            </a:ln>
          </c:spPr>
          <c:marker>
            <c:symbol val="none"/>
          </c:marker>
          <c:xVal>
            <c:numRef>
              <c:f>Arkusz1!$N$4:$N$5</c:f>
              <c:numCache>
                <c:formatCode>General</c:formatCode>
                <c:ptCount val="2"/>
                <c:pt idx="0">
                  <c:v>0</c:v>
                </c:pt>
                <c:pt idx="1">
                  <c:v>25</c:v>
                </c:pt>
              </c:numCache>
            </c:numRef>
          </c:xVal>
          <c:yVal>
            <c:numRef>
              <c:f>Arkusz1!$T$4:$T$5</c:f>
              <c:numCache>
                <c:formatCode>General</c:formatCode>
                <c:ptCount val="2"/>
                <c:pt idx="0">
                  <c:v>67</c:v>
                </c:pt>
                <c:pt idx="1">
                  <c:v>67</c:v>
                </c:pt>
              </c:numCache>
            </c:numRef>
          </c:yVal>
        </c:ser>
        <c:axId val="93468928"/>
        <c:axId val="93500160"/>
      </c:scatterChart>
      <c:valAx>
        <c:axId val="93468928"/>
        <c:scaling>
          <c:orientation val="minMax"/>
          <c:max val="22"/>
          <c:min val="0"/>
        </c:scaling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 pitchFamily="34" charset="0"/>
                    <a:ea typeface="Times New Roman"/>
                    <a:cs typeface="Arial" pitchFamily="34" charset="0"/>
                  </a:defRPr>
                </a:pPr>
                <a:r>
                  <a:rPr lang="pl-PL" sz="1000">
                    <a:latin typeface="Arial" pitchFamily="34" charset="0"/>
                    <a:cs typeface="Arial" pitchFamily="34" charset="0"/>
                  </a:rPr>
                  <a:t>ISR number</a:t>
                </a:r>
              </a:p>
            </c:rich>
          </c:tx>
          <c:layout>
            <c:manualLayout>
              <c:xMode val="edge"/>
              <c:yMode val="edge"/>
              <c:x val="0.43629131944444444"/>
              <c:y val="0.8863271604938272"/>
            </c:manualLayout>
          </c:layout>
        </c:title>
        <c:numFmt formatCode="General" sourceLinked="1"/>
        <c:tickLblPos val="nextTo"/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 pitchFamily="34" charset="0"/>
                <a:ea typeface="Calibri"/>
                <a:cs typeface="Arial" pitchFamily="34" charset="0"/>
              </a:defRPr>
            </a:pPr>
            <a:endParaRPr lang="pl-PL"/>
          </a:p>
        </c:txPr>
        <c:crossAx val="93500160"/>
        <c:crossesAt val="-400"/>
        <c:crossBetween val="midCat"/>
      </c:valAx>
      <c:valAx>
        <c:axId val="93500160"/>
        <c:scaling>
          <c:orientation val="minMax"/>
          <c:max val="100"/>
          <c:min val="0"/>
        </c:scaling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 pitchFamily="34" charset="0"/>
                    <a:ea typeface="Times New Roman"/>
                    <a:cs typeface="Arial" pitchFamily="34" charset="0"/>
                  </a:defRPr>
                </a:pPr>
                <a:r>
                  <a:rPr lang="pl-PL" sz="1000">
                    <a:latin typeface="Arial" pitchFamily="34" charset="0"/>
                    <a:cs typeface="Arial" pitchFamily="34" charset="0"/>
                  </a:rPr>
                  <a:t>% ISR (%)</a:t>
                </a:r>
              </a:p>
            </c:rich>
          </c:tx>
          <c:layout/>
        </c:title>
        <c:numFmt formatCode="0" sourceLinked="0"/>
        <c:tickLblPos val="nextTo"/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 pitchFamily="34" charset="0"/>
                <a:ea typeface="Calibri"/>
                <a:cs typeface="Arial" pitchFamily="34" charset="0"/>
              </a:defRPr>
            </a:pPr>
            <a:endParaRPr lang="pl-PL"/>
          </a:p>
        </c:txPr>
        <c:crossAx val="93468928"/>
        <c:crossesAt val="0"/>
        <c:crossBetween val="midCat"/>
        <c:majorUnit val="20"/>
      </c:valAx>
    </c:plotArea>
    <c:plotVisOnly val="1"/>
    <c:dispBlanksAs val="gap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l-PL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>
        <c:manualLayout>
          <c:layoutTarget val="inner"/>
          <c:xMode val="edge"/>
          <c:yMode val="edge"/>
          <c:x val="0.12417582417582419"/>
          <c:y val="2.8257456828885398E-2"/>
          <c:w val="0.84835164835164834"/>
          <c:h val="0.84144427001570044"/>
        </c:manualLayout>
      </c:layout>
      <c:scatterChart>
        <c:scatterStyle val="lineMarker"/>
        <c:ser>
          <c:idx val="0"/>
          <c:order val="0"/>
          <c:spPr>
            <a:ln>
              <a:noFill/>
            </a:ln>
          </c:spPr>
          <c:marker>
            <c:symbol val="diamond"/>
            <c:size val="6"/>
            <c:spPr>
              <a:solidFill>
                <a:sysClr val="windowText" lastClr="000000"/>
              </a:solidFill>
              <a:ln>
                <a:noFill/>
              </a:ln>
            </c:spPr>
          </c:marker>
          <c:trendline>
            <c:trendlineType val="linear"/>
            <c:dispRSqr val="1"/>
            <c:dispEq val="1"/>
            <c:trendlineLbl>
              <c:layout>
                <c:manualLayout>
                  <c:x val="-0.37431541748849495"/>
                  <c:y val="-0.11845723007140969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800">
                      <a:latin typeface="Times New Roman" pitchFamily="18" charset="0"/>
                      <a:cs typeface="Times New Roman" pitchFamily="18" charset="0"/>
                    </a:defRPr>
                  </a:pPr>
                  <a:endParaRPr lang="pl-PL"/>
                </a:p>
              </c:txPr>
            </c:trendlineLbl>
          </c:trendline>
          <c:xVal>
            <c:numRef>
              <c:f>Arkusz1!$E$4:$E$24</c:f>
              <c:numCache>
                <c:formatCode>0.000</c:formatCode>
                <c:ptCount val="21"/>
                <c:pt idx="0">
                  <c:v>0.77400000000000002</c:v>
                </c:pt>
                <c:pt idx="1">
                  <c:v>1.25</c:v>
                </c:pt>
                <c:pt idx="2">
                  <c:v>0.80100000000000005</c:v>
                </c:pt>
                <c:pt idx="3">
                  <c:v>1.1599999999999999</c:v>
                </c:pt>
                <c:pt idx="4">
                  <c:v>0.78</c:v>
                </c:pt>
                <c:pt idx="5">
                  <c:v>1.08</c:v>
                </c:pt>
                <c:pt idx="6">
                  <c:v>1.41</c:v>
                </c:pt>
                <c:pt idx="7">
                  <c:v>2.9</c:v>
                </c:pt>
                <c:pt idx="8">
                  <c:v>1.32</c:v>
                </c:pt>
                <c:pt idx="9">
                  <c:v>1.81</c:v>
                </c:pt>
                <c:pt idx="10">
                  <c:v>1.96</c:v>
                </c:pt>
                <c:pt idx="11">
                  <c:v>2.25</c:v>
                </c:pt>
                <c:pt idx="12">
                  <c:v>2.14</c:v>
                </c:pt>
                <c:pt idx="13">
                  <c:v>1.1200000000000001</c:v>
                </c:pt>
                <c:pt idx="14">
                  <c:v>12.9</c:v>
                </c:pt>
                <c:pt idx="15">
                  <c:v>12.2</c:v>
                </c:pt>
                <c:pt idx="16">
                  <c:v>5.33</c:v>
                </c:pt>
                <c:pt idx="17">
                  <c:v>2.67</c:v>
                </c:pt>
                <c:pt idx="18">
                  <c:v>2.61</c:v>
                </c:pt>
                <c:pt idx="19">
                  <c:v>4.45</c:v>
                </c:pt>
                <c:pt idx="20">
                  <c:v>2.97</c:v>
                </c:pt>
              </c:numCache>
            </c:numRef>
          </c:xVal>
          <c:yVal>
            <c:numRef>
              <c:f>Arkusz1!$F$4:$F$24</c:f>
              <c:numCache>
                <c:formatCode>0.000</c:formatCode>
                <c:ptCount val="21"/>
                <c:pt idx="0">
                  <c:v>0.73799999999999999</c:v>
                </c:pt>
                <c:pt idx="1">
                  <c:v>0.86899999999999999</c:v>
                </c:pt>
                <c:pt idx="2">
                  <c:v>0.56999999999999995</c:v>
                </c:pt>
                <c:pt idx="3">
                  <c:v>0.77200000000000002</c:v>
                </c:pt>
                <c:pt idx="4">
                  <c:v>0.69799999999999995</c:v>
                </c:pt>
                <c:pt idx="5">
                  <c:v>0.67400000000000004</c:v>
                </c:pt>
                <c:pt idx="6">
                  <c:v>1.1399999999999999</c:v>
                </c:pt>
                <c:pt idx="7">
                  <c:v>1.72</c:v>
                </c:pt>
                <c:pt idx="8">
                  <c:v>0.95799999999999996</c:v>
                </c:pt>
                <c:pt idx="9">
                  <c:v>1.1499999999999999</c:v>
                </c:pt>
                <c:pt idx="10">
                  <c:v>1.24</c:v>
                </c:pt>
                <c:pt idx="11">
                  <c:v>0.85199999999999998</c:v>
                </c:pt>
                <c:pt idx="12">
                  <c:v>2.16</c:v>
                </c:pt>
                <c:pt idx="13">
                  <c:v>0.91900000000000004</c:v>
                </c:pt>
                <c:pt idx="14">
                  <c:v>7.3</c:v>
                </c:pt>
                <c:pt idx="15">
                  <c:v>9.74</c:v>
                </c:pt>
                <c:pt idx="16">
                  <c:v>3.74</c:v>
                </c:pt>
                <c:pt idx="17">
                  <c:v>3.2</c:v>
                </c:pt>
                <c:pt idx="18">
                  <c:v>4.2699999999999996</c:v>
                </c:pt>
                <c:pt idx="19">
                  <c:v>2.88</c:v>
                </c:pt>
                <c:pt idx="20">
                  <c:v>2.66</c:v>
                </c:pt>
              </c:numCache>
            </c:numRef>
          </c:yVal>
        </c:ser>
        <c:axId val="93818240"/>
        <c:axId val="93829760"/>
      </c:scatterChart>
      <c:valAx>
        <c:axId val="93818240"/>
        <c:scaling>
          <c:orientation val="minMax"/>
          <c:max val="15"/>
        </c:scaling>
        <c:axPos val="b"/>
        <c:title>
          <c:tx>
            <c:rich>
              <a:bodyPr/>
              <a:lstStyle/>
              <a:p>
                <a:pPr>
                  <a:defRPr sz="1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pl-PL"/>
                  <a:t>Initial value [ng/mL]</a:t>
                </a:r>
              </a:p>
            </c:rich>
          </c:tx>
          <c:layout>
            <c:manualLayout>
              <c:xMode val="edge"/>
              <c:yMode val="edge"/>
              <c:x val="0.41893466294769638"/>
              <c:y val="0.93637268695645026"/>
            </c:manualLayout>
          </c:layout>
        </c:title>
        <c:numFmt formatCode="0" sourceLinked="0"/>
        <c:tickLblPos val="nextTo"/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93829760"/>
        <c:crossesAt val="-400"/>
        <c:crossBetween val="midCat"/>
        <c:majorUnit val="5"/>
      </c:valAx>
      <c:valAx>
        <c:axId val="93829760"/>
        <c:scaling>
          <c:orientation val="minMax"/>
          <c:max val="15"/>
          <c:min val="0"/>
        </c:scaling>
        <c:axPos val="l"/>
        <c:title>
          <c:tx>
            <c:rich>
              <a:bodyPr/>
              <a:lstStyle/>
              <a:p>
                <a:pPr>
                  <a:defRPr sz="1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pl-PL"/>
                  <a:t>Repeat value [ng/mL]</a:t>
                </a:r>
              </a:p>
            </c:rich>
          </c:tx>
        </c:title>
        <c:numFmt formatCode="0" sourceLinked="0"/>
        <c:tickLblPos val="nextTo"/>
        <c:txPr>
          <a:bodyPr/>
          <a:lstStyle/>
          <a:p>
            <a:pPr>
              <a:defRPr sz="1400" baseline="0"/>
            </a:pPr>
            <a:endParaRPr lang="pl-PL"/>
          </a:p>
        </c:txPr>
        <c:crossAx val="93818240"/>
        <c:crossesAt val="0"/>
        <c:crossBetween val="midCat"/>
        <c:majorUnit val="5"/>
      </c:valAx>
    </c:plotArea>
    <c:plotVisOnly val="1"/>
    <c:dispBlanksAs val="gap"/>
  </c:chart>
  <c:spPr>
    <a:ln>
      <a:noFill/>
    </a:ln>
  </c:sp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80" workbookViewId="0"/>
  </sheetViews>
  <pageMargins left="0.7" right="0.7" top="0.75" bottom="0.75" header="0.3" footer="0.3"/>
  <pageSetup paperSize="9" orientation="landscape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80" workbookViewId="0"/>
  </sheetViews>
  <pageMargins left="0.7" right="0.7" top="0.75" bottom="0.75" header="0.3" footer="0.3"/>
  <pageSetup paperSize="9" orientation="landscape" r:id="rId1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tabSelected="1" zoomScale="80" workbookViewId="0"/>
  </sheetViews>
  <pageMargins left="0.7" right="0.7" top="0.75" bottom="0.75" header="0.3" footer="0.3"/>
  <pageSetup paperSize="9" orientation="landscape" r:id="rId1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83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2880000" cy="1620000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067425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19050" y="0"/>
    <xdr:ext cx="8667750" cy="6067425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2880000" cy="1620000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6076950" cy="6076950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ET_413_ISR_h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Histogram"/>
      <sheetName val="Arkusz1"/>
      <sheetName val="Diff vs ISR No."/>
      <sheetName val="Diff vs ISR conc"/>
      <sheetName val="%ISR vs ISR No."/>
      <sheetName val="Correlation"/>
      <sheetName val="Correlation bez outliera"/>
      <sheetName val="test"/>
      <sheetName val="test2"/>
    </sheetNames>
    <sheetDataSet>
      <sheetData sheetId="0" refreshError="1"/>
      <sheetData sheetId="1">
        <row r="28">
          <cell r="J28" t="str">
            <v>&lt; -40</v>
          </cell>
        </row>
        <row r="29">
          <cell r="J29" t="str">
            <v>&lt;-40; -20)</v>
          </cell>
        </row>
        <row r="30">
          <cell r="J30" t="str">
            <v>&lt;-20; -10)</v>
          </cell>
        </row>
        <row r="31">
          <cell r="J31" t="str">
            <v>&lt;-10; 0)</v>
          </cell>
        </row>
        <row r="32">
          <cell r="J32" t="str">
            <v>&lt;0; 10&gt;</v>
          </cell>
        </row>
        <row r="33">
          <cell r="J33" t="str">
            <v>(10; 20&gt;</v>
          </cell>
        </row>
        <row r="34">
          <cell r="J34" t="str">
            <v>(20; 40&gt;</v>
          </cell>
        </row>
        <row r="35">
          <cell r="J35" t="str">
            <v>&gt; 40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</sheetDataSet>
  </externalBook>
</externalLink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Pakiet 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Pakiet 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Pakiet 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36"/>
  <sheetViews>
    <sheetView topLeftCell="A19" workbookViewId="0">
      <selection activeCell="E31" sqref="E31"/>
    </sheetView>
  </sheetViews>
  <sheetFormatPr defaultRowHeight="15"/>
  <cols>
    <col min="2" max="2" width="8.5703125" customWidth="1"/>
    <col min="3" max="3" width="8.140625" customWidth="1"/>
    <col min="4" max="4" width="10" customWidth="1"/>
    <col min="5" max="5" width="15.5703125" customWidth="1"/>
    <col min="6" max="6" width="14.5703125" customWidth="1"/>
    <col min="7" max="7" width="15" customWidth="1"/>
    <col min="9" max="9" width="21.5703125" customWidth="1"/>
    <col min="10" max="10" width="9.85546875" bestFit="1" customWidth="1"/>
  </cols>
  <sheetData>
    <row r="1" spans="1:20" ht="15.75" thickBot="1">
      <c r="A1" s="1" t="s">
        <v>31</v>
      </c>
      <c r="E1" s="36" t="s">
        <v>40</v>
      </c>
      <c r="F1" s="37" t="s">
        <v>39</v>
      </c>
      <c r="G1" s="37"/>
      <c r="H1" s="37"/>
      <c r="I1" s="37"/>
      <c r="J1" s="37" t="s">
        <v>38</v>
      </c>
      <c r="K1" s="37"/>
    </row>
    <row r="2" spans="1:20" ht="38.25" customHeight="1" thickTop="1">
      <c r="A2" s="49" t="s">
        <v>23</v>
      </c>
      <c r="B2" s="53" t="s">
        <v>0</v>
      </c>
      <c r="C2" s="54"/>
      <c r="D2" s="55"/>
      <c r="E2" s="51" t="s">
        <v>33</v>
      </c>
      <c r="F2" s="51" t="s">
        <v>34</v>
      </c>
      <c r="G2" s="51" t="s">
        <v>35</v>
      </c>
      <c r="H2" s="51" t="s">
        <v>32</v>
      </c>
      <c r="I2" s="51" t="s">
        <v>42</v>
      </c>
    </row>
    <row r="3" spans="1:20" ht="51" customHeight="1" thickBot="1">
      <c r="A3" s="50"/>
      <c r="B3" s="6" t="s">
        <v>1</v>
      </c>
      <c r="C3" s="7" t="s">
        <v>2</v>
      </c>
      <c r="D3" s="8" t="s">
        <v>3</v>
      </c>
      <c r="E3" s="52"/>
      <c r="F3" s="52"/>
      <c r="G3" s="52"/>
      <c r="H3" s="52"/>
      <c r="I3" s="52"/>
      <c r="N3" t="s">
        <v>41</v>
      </c>
      <c r="O3" s="15" t="s">
        <v>0</v>
      </c>
      <c r="P3" s="15" t="s">
        <v>26</v>
      </c>
    </row>
    <row r="4" spans="1:20" ht="17.25" thickTop="1" thickBot="1">
      <c r="A4" s="9">
        <v>1</v>
      </c>
      <c r="B4" s="10"/>
      <c r="C4" s="30"/>
      <c r="D4" s="11"/>
      <c r="E4" s="27">
        <v>0.77400000000000002</v>
      </c>
      <c r="F4" s="26">
        <v>0.73799999999999999</v>
      </c>
      <c r="G4" s="19">
        <f>((F4-E4)/AVERAGE(E4:F4))*100</f>
        <v>-4.7619047619047654</v>
      </c>
      <c r="H4" s="33">
        <f>(COUNT($G$4:G4)-(COUNTIF($G$4:G4,"&lt;-20")+COUNTIF($G$4:G4,"&gt;20")))/COUNT($G$4:G4)*100</f>
        <v>100</v>
      </c>
      <c r="I4" s="38">
        <v>-90.135396518375259</v>
      </c>
      <c r="J4" t="s">
        <v>27</v>
      </c>
      <c r="N4">
        <v>0</v>
      </c>
      <c r="O4" s="16" t="s">
        <v>20</v>
      </c>
      <c r="P4" s="17">
        <v>0</v>
      </c>
      <c r="Q4">
        <v>-20</v>
      </c>
      <c r="R4">
        <v>0</v>
      </c>
      <c r="S4">
        <v>20</v>
      </c>
      <c r="T4">
        <v>67</v>
      </c>
    </row>
    <row r="5" spans="1:20" ht="17.25" thickTop="1" thickBot="1">
      <c r="A5" s="12">
        <v>2</v>
      </c>
      <c r="B5" s="14"/>
      <c r="C5" s="30"/>
      <c r="D5" s="13"/>
      <c r="E5" s="27">
        <v>1.25</v>
      </c>
      <c r="F5" s="27">
        <v>0.86899999999999999</v>
      </c>
      <c r="G5" s="19">
        <f t="shared" ref="G5:G22" si="0">((F5-E5)/AVERAGE(E5:F5))*100</f>
        <v>-35.960358659745168</v>
      </c>
      <c r="H5" s="33">
        <f>(COUNT($G$4:G5)-(COUNTIF($G$4:G5,"&lt;-20")+COUNTIF($G$4:G5,"&gt;20")))/COUNT($G$4:G5)*100</f>
        <v>50</v>
      </c>
      <c r="I5" s="38">
        <v>-55.445544554455452</v>
      </c>
      <c r="J5" s="25">
        <v>219</v>
      </c>
      <c r="N5">
        <v>25</v>
      </c>
      <c r="O5" s="16" t="s">
        <v>4</v>
      </c>
      <c r="P5" s="17">
        <v>0.33</v>
      </c>
      <c r="Q5">
        <v>-20</v>
      </c>
      <c r="R5">
        <v>0</v>
      </c>
      <c r="S5">
        <v>20</v>
      </c>
      <c r="T5">
        <v>67</v>
      </c>
    </row>
    <row r="6" spans="1:20" ht="17.25" thickTop="1" thickBot="1">
      <c r="A6" s="12">
        <v>3</v>
      </c>
      <c r="B6" s="14"/>
      <c r="C6" s="30"/>
      <c r="D6" s="13"/>
      <c r="E6" s="27">
        <v>0.80100000000000005</v>
      </c>
      <c r="F6" s="27">
        <v>0.56999999999999995</v>
      </c>
      <c r="G6" s="19">
        <f t="shared" si="0"/>
        <v>-33.698030634573314</v>
      </c>
      <c r="H6" s="33">
        <f>(COUNT($G$4:G6)-(COUNTIF($G$4:G6,"&lt;-20")+COUNTIF($G$4:G6,"&gt;20")))/COUNT($G$4:G6)*100</f>
        <v>33.333333333333329</v>
      </c>
      <c r="I6" s="38">
        <v>-51.082251082251076</v>
      </c>
      <c r="J6" t="s">
        <v>28</v>
      </c>
      <c r="O6" s="16" t="s">
        <v>5</v>
      </c>
      <c r="P6" s="17">
        <v>0.67</v>
      </c>
      <c r="Q6">
        <v>-20</v>
      </c>
      <c r="R6">
        <v>0</v>
      </c>
      <c r="S6">
        <v>20</v>
      </c>
      <c r="T6">
        <v>67</v>
      </c>
    </row>
    <row r="7" spans="1:20" ht="17.25" thickTop="1" thickBot="1">
      <c r="A7" s="12">
        <v>4</v>
      </c>
      <c r="B7" s="23"/>
      <c r="C7" s="30"/>
      <c r="D7" s="24"/>
      <c r="E7" s="28">
        <v>1.1599999999999999</v>
      </c>
      <c r="F7" s="28">
        <v>0.77200000000000002</v>
      </c>
      <c r="G7" s="19">
        <f t="shared" si="0"/>
        <v>-40.165631469979282</v>
      </c>
      <c r="H7" s="33">
        <f>(COUNT($G$4:G7)-(COUNTIF($G$4:G7,"&lt;-20")+COUNTIF($G$4:G7,"&gt;20")))/COUNT($G$4:G7)*100</f>
        <v>25</v>
      </c>
      <c r="I7" s="38">
        <v>-46.29418472063854</v>
      </c>
      <c r="J7" s="1">
        <f>ROUNDUP(IF(J5&gt;1000,SUM(1000*0.1,(J5-1000)*0.05),J5*0.1),0)</f>
        <v>22</v>
      </c>
      <c r="L7" s="18"/>
      <c r="O7" s="16" t="s">
        <v>6</v>
      </c>
      <c r="P7" s="17">
        <v>1</v>
      </c>
      <c r="Q7">
        <v>-20</v>
      </c>
      <c r="R7">
        <v>0</v>
      </c>
      <c r="S7">
        <v>20</v>
      </c>
      <c r="T7">
        <v>67</v>
      </c>
    </row>
    <row r="8" spans="1:20" ht="17.25" thickTop="1" thickBot="1">
      <c r="A8" s="12">
        <v>5</v>
      </c>
      <c r="B8" s="14"/>
      <c r="C8" s="30"/>
      <c r="D8" s="13"/>
      <c r="E8" s="27">
        <v>0.78</v>
      </c>
      <c r="F8" s="27">
        <v>0.69799999999999995</v>
      </c>
      <c r="G8" s="19">
        <f t="shared" si="0"/>
        <v>-11.096075778078495</v>
      </c>
      <c r="H8" s="33">
        <f>(COUNT($G$4:G8)-(COUNTIF($G$4:G8,"&lt;-20")+COUNTIF($G$4:G8,"&gt;20")))/COUNT($G$4:G8)*100</f>
        <v>40</v>
      </c>
      <c r="I8" s="38">
        <v>-44.999999999999993</v>
      </c>
      <c r="J8" s="3" t="s">
        <v>21</v>
      </c>
      <c r="O8" s="16" t="s">
        <v>7</v>
      </c>
      <c r="P8" s="17">
        <v>1.33</v>
      </c>
      <c r="Q8">
        <v>-20</v>
      </c>
      <c r="R8">
        <v>0</v>
      </c>
      <c r="S8">
        <v>20</v>
      </c>
      <c r="T8">
        <v>67</v>
      </c>
    </row>
    <row r="9" spans="1:20" ht="17.25" thickTop="1" thickBot="1">
      <c r="A9" s="12">
        <v>6</v>
      </c>
      <c r="B9" s="14"/>
      <c r="C9" s="30"/>
      <c r="D9" s="13"/>
      <c r="E9" s="27">
        <v>1.08</v>
      </c>
      <c r="F9" s="27">
        <v>0.67400000000000004</v>
      </c>
      <c r="G9" s="19">
        <f t="shared" si="0"/>
        <v>-46.29418472063854</v>
      </c>
      <c r="H9" s="33">
        <f>(COUNT($G$4:G9)-(COUNTIF($G$4:G9,"&lt;-20")+COUNTIF($G$4:G9,"&gt;20")))/COUNT($G$4:G9)*100</f>
        <v>33.333333333333329</v>
      </c>
      <c r="I9" s="38">
        <v>-44.594594594594604</v>
      </c>
      <c r="J9" s="22">
        <v>19</v>
      </c>
      <c r="O9" s="16" t="s">
        <v>8</v>
      </c>
      <c r="P9" s="17">
        <v>1.67</v>
      </c>
      <c r="Q9">
        <v>-20</v>
      </c>
      <c r="R9">
        <v>0</v>
      </c>
      <c r="S9">
        <v>20</v>
      </c>
      <c r="T9">
        <v>67</v>
      </c>
    </row>
    <row r="10" spans="1:20" ht="17.25" thickTop="1" thickBot="1">
      <c r="A10" s="12">
        <v>7</v>
      </c>
      <c r="B10" s="14"/>
      <c r="C10" s="30"/>
      <c r="D10" s="13"/>
      <c r="E10" s="27">
        <v>1.41</v>
      </c>
      <c r="F10" s="27">
        <v>1.1399999999999999</v>
      </c>
      <c r="G10" s="19">
        <f t="shared" si="0"/>
        <v>-21.176470588235297</v>
      </c>
      <c r="H10" s="33">
        <f>(COUNT($G$4:G10)-(COUNTIF($G$4:G10,"&lt;-20")+COUNTIF($G$4:G10,"&gt;20")))/COUNT($G$4:G10)*100</f>
        <v>28.571428571428569</v>
      </c>
      <c r="I10" s="38">
        <v>-42.83765347885403</v>
      </c>
      <c r="J10" s="18" t="s">
        <v>29</v>
      </c>
      <c r="K10" s="18"/>
      <c r="L10" s="18"/>
      <c r="O10" s="16" t="s">
        <v>13</v>
      </c>
      <c r="P10" s="17">
        <v>2</v>
      </c>
      <c r="Q10">
        <v>-20</v>
      </c>
      <c r="R10">
        <v>0</v>
      </c>
      <c r="S10">
        <v>20</v>
      </c>
      <c r="T10">
        <v>67</v>
      </c>
    </row>
    <row r="11" spans="1:20" ht="17.25" thickTop="1" thickBot="1">
      <c r="A11" s="12">
        <v>8</v>
      </c>
      <c r="B11" s="14"/>
      <c r="C11" s="30"/>
      <c r="D11" s="13"/>
      <c r="E11" s="27">
        <v>2.9</v>
      </c>
      <c r="F11" s="27">
        <v>1.72</v>
      </c>
      <c r="G11" s="19">
        <f t="shared" si="0"/>
        <v>-51.082251082251076</v>
      </c>
      <c r="H11" s="33">
        <f>(COUNT($G$4:G11)-(COUNTIF($G$4:G11,"&lt;-20")+COUNTIF($G$4:G11,"&gt;20")))/COUNT($G$4:G11)*100</f>
        <v>25</v>
      </c>
      <c r="I11" s="38">
        <v>-40.165631469979282</v>
      </c>
      <c r="J11" s="22">
        <f>J7-J9</f>
        <v>3</v>
      </c>
      <c r="K11" s="18"/>
      <c r="L11" s="18"/>
      <c r="O11" s="16" t="s">
        <v>14</v>
      </c>
      <c r="P11" s="17">
        <v>2.33</v>
      </c>
      <c r="Q11">
        <v>-20</v>
      </c>
      <c r="R11">
        <v>0</v>
      </c>
      <c r="S11">
        <v>20</v>
      </c>
      <c r="T11">
        <v>67</v>
      </c>
    </row>
    <row r="12" spans="1:20" ht="17.25" thickTop="1" thickBot="1">
      <c r="A12" s="12">
        <v>9</v>
      </c>
      <c r="B12" s="20"/>
      <c r="C12" s="30"/>
      <c r="D12" s="21"/>
      <c r="E12" s="29">
        <v>1.32</v>
      </c>
      <c r="F12" s="29">
        <v>0.95799999999999996</v>
      </c>
      <c r="G12" s="19">
        <f t="shared" si="0"/>
        <v>-31.782265144863924</v>
      </c>
      <c r="H12" s="33">
        <f>(COUNT($G$4:G12)-(COUNTIF($G$4:G12,"&lt;-20")+COUNTIF($G$4:G12,"&gt;20")))/COUNT($G$4:G12)*100</f>
        <v>22.222222222222221</v>
      </c>
      <c r="I12" s="38">
        <v>-35.960358659745168</v>
      </c>
      <c r="J12" s="18" t="s">
        <v>30</v>
      </c>
      <c r="K12" s="18"/>
      <c r="L12" s="18"/>
      <c r="O12" s="16" t="s">
        <v>17</v>
      </c>
      <c r="P12" s="17">
        <v>2.67</v>
      </c>
      <c r="Q12">
        <v>-20</v>
      </c>
      <c r="R12">
        <v>0</v>
      </c>
      <c r="S12">
        <v>20</v>
      </c>
      <c r="T12">
        <v>67</v>
      </c>
    </row>
    <row r="13" spans="1:20" ht="17.25" thickTop="1" thickBot="1">
      <c r="A13" s="12">
        <v>10</v>
      </c>
      <c r="B13" s="14"/>
      <c r="C13" s="30"/>
      <c r="D13" s="13"/>
      <c r="E13" s="27">
        <v>1.81</v>
      </c>
      <c r="F13" s="27">
        <v>1.1499999999999999</v>
      </c>
      <c r="G13" s="19">
        <f t="shared" si="0"/>
        <v>-44.594594594594604</v>
      </c>
      <c r="H13" s="33">
        <f>(COUNT($G$4:G13)-(COUNTIF($G$4:G13,"&lt;-20")+COUNTIF($G$4:G13,"&gt;20")))/COUNT($G$4:G13)*100</f>
        <v>20</v>
      </c>
      <c r="I13" s="38">
        <v>-35.060639470782796</v>
      </c>
      <c r="J13" s="22">
        <f>COUNTIF(G4:G25,"&lt;-20")+COUNTIF(G4:G25,"&gt;20")</f>
        <v>15</v>
      </c>
      <c r="K13" s="18"/>
      <c r="L13" s="18"/>
      <c r="O13" s="16" t="s">
        <v>15</v>
      </c>
      <c r="P13" s="17">
        <v>3</v>
      </c>
      <c r="Q13">
        <v>-20</v>
      </c>
      <c r="R13">
        <v>0</v>
      </c>
      <c r="S13">
        <v>20</v>
      </c>
      <c r="T13">
        <v>67</v>
      </c>
    </row>
    <row r="14" spans="1:20" ht="17.25" thickTop="1" thickBot="1">
      <c r="A14" s="12">
        <v>11</v>
      </c>
      <c r="B14" s="14"/>
      <c r="C14" s="30"/>
      <c r="D14" s="13"/>
      <c r="E14" s="27">
        <v>1.96</v>
      </c>
      <c r="F14" s="27">
        <v>1.24</v>
      </c>
      <c r="G14" s="19">
        <f t="shared" si="0"/>
        <v>-44.999999999999993</v>
      </c>
      <c r="H14" s="33">
        <f>(COUNT($G$4:G14)-(COUNTIF($G$4:G14,"&lt;-20")+COUNTIF($G$4:G14,"&gt;20")))/COUNT($G$4:G14)*100</f>
        <v>18.181818181818183</v>
      </c>
      <c r="I14" s="38">
        <v>-33.698030634573314</v>
      </c>
      <c r="J14" s="18" t="s">
        <v>22</v>
      </c>
      <c r="K14" s="18"/>
      <c r="L14" s="18"/>
      <c r="O14" s="16" t="s">
        <v>16</v>
      </c>
      <c r="P14" s="17">
        <v>3.5</v>
      </c>
      <c r="Q14">
        <v>-20</v>
      </c>
      <c r="R14">
        <v>0</v>
      </c>
      <c r="S14">
        <v>20</v>
      </c>
      <c r="T14">
        <v>67</v>
      </c>
    </row>
    <row r="15" spans="1:20" ht="17.25" thickTop="1" thickBot="1">
      <c r="A15" s="12">
        <v>12</v>
      </c>
      <c r="B15" s="14"/>
      <c r="C15" s="30"/>
      <c r="D15" s="13"/>
      <c r="E15" s="27">
        <v>2.25</v>
      </c>
      <c r="F15" s="27">
        <v>0.85199999999999998</v>
      </c>
      <c r="G15" s="19">
        <f t="shared" si="0"/>
        <v>-90.135396518375259</v>
      </c>
      <c r="H15" s="33">
        <f>(COUNT($G$4:G15)-(COUNTIF($G$4:G15,"&lt;-20")+COUNTIF($G$4:G15,"&gt;20")))/COUNT($G$4:G15)*100</f>
        <v>16.666666666666664</v>
      </c>
      <c r="I15" s="38">
        <v>-31.782265144863924</v>
      </c>
      <c r="J15" s="2">
        <f>(J9-J13)/J9</f>
        <v>0.21052631578947367</v>
      </c>
      <c r="K15" s="18"/>
      <c r="L15" s="18"/>
      <c r="O15" s="16" t="s">
        <v>18</v>
      </c>
      <c r="P15" s="17">
        <v>4</v>
      </c>
      <c r="Q15">
        <v>-20</v>
      </c>
      <c r="R15">
        <v>0</v>
      </c>
      <c r="S15">
        <v>20</v>
      </c>
      <c r="T15">
        <v>67</v>
      </c>
    </row>
    <row r="16" spans="1:20" ht="17.25" thickTop="1" thickBot="1">
      <c r="A16" s="12">
        <v>13</v>
      </c>
      <c r="B16" s="20"/>
      <c r="C16" s="30"/>
      <c r="D16" s="21"/>
      <c r="E16" s="29">
        <v>2.14</v>
      </c>
      <c r="F16" s="29">
        <v>2.16</v>
      </c>
      <c r="G16" s="19">
        <f t="shared" si="0"/>
        <v>0.93023255813953554</v>
      </c>
      <c r="H16" s="33">
        <f>(COUNT($G$4:G16)-(COUNTIF($G$4:G16,"&lt;-20")+COUNTIF($G$4:G16,"&gt;20")))/COUNT($G$4:G16)*100</f>
        <v>23.076923076923077</v>
      </c>
      <c r="I16" s="38">
        <v>-22.424794895168635</v>
      </c>
      <c r="O16" s="16" t="s">
        <v>19</v>
      </c>
      <c r="P16" s="17">
        <v>5</v>
      </c>
      <c r="Q16">
        <v>-20</v>
      </c>
      <c r="R16">
        <v>0</v>
      </c>
      <c r="S16">
        <v>20</v>
      </c>
      <c r="T16">
        <v>67</v>
      </c>
    </row>
    <row r="17" spans="1:20" ht="17.25" thickTop="1" thickBot="1">
      <c r="A17" s="12">
        <v>14</v>
      </c>
      <c r="B17" s="14"/>
      <c r="C17" s="30"/>
      <c r="D17" s="13"/>
      <c r="E17" s="27">
        <v>1.1200000000000001</v>
      </c>
      <c r="F17" s="27">
        <v>0.91900000000000004</v>
      </c>
      <c r="G17" s="19">
        <f t="shared" si="0"/>
        <v>-19.715546836684656</v>
      </c>
      <c r="H17" s="33">
        <f>(COUNT($G$4:G17)-(COUNTIF($G$4:G17,"&lt;-20")+COUNTIF($G$4:G17,"&gt;20")))/COUNT($G$4:G17)*100</f>
        <v>28.571428571428569</v>
      </c>
      <c r="I17" s="38">
        <v>-21.176470588235297</v>
      </c>
      <c r="J17" s="39" t="s">
        <v>43</v>
      </c>
      <c r="K17" s="40"/>
      <c r="O17" s="16" t="s">
        <v>9</v>
      </c>
      <c r="P17" s="17">
        <v>6</v>
      </c>
      <c r="Q17">
        <v>-20</v>
      </c>
      <c r="R17">
        <v>0</v>
      </c>
      <c r="S17">
        <v>20</v>
      </c>
      <c r="T17">
        <v>67</v>
      </c>
    </row>
    <row r="18" spans="1:20" ht="17.25" thickTop="1" thickBot="1">
      <c r="A18" s="12">
        <v>15</v>
      </c>
      <c r="B18" s="14"/>
      <c r="C18" s="30"/>
      <c r="D18" s="13"/>
      <c r="E18" s="27">
        <v>12.9</v>
      </c>
      <c r="F18" s="27">
        <v>7.3</v>
      </c>
      <c r="G18" s="19">
        <f t="shared" si="0"/>
        <v>-55.445544554455452</v>
      </c>
      <c r="H18" s="33">
        <f>(COUNT($G$4:G18)-(COUNTIF($G$4:G18,"&lt;-20")+COUNTIF($G$4:G18,"&gt;20")))/COUNT($G$4:G18)*100</f>
        <v>26.666666666666668</v>
      </c>
      <c r="I18" s="38">
        <v>-19.715546836684656</v>
      </c>
      <c r="J18" s="41" t="s">
        <v>44</v>
      </c>
      <c r="K18" s="40">
        <v>-40.01</v>
      </c>
      <c r="O18" s="16" t="s">
        <v>10</v>
      </c>
      <c r="P18" s="17">
        <v>8</v>
      </c>
      <c r="Q18">
        <v>-20</v>
      </c>
      <c r="R18">
        <v>0</v>
      </c>
      <c r="S18">
        <v>20</v>
      </c>
      <c r="T18">
        <v>67</v>
      </c>
    </row>
    <row r="19" spans="1:20" ht="17.25" thickTop="1" thickBot="1">
      <c r="A19" s="12">
        <v>16</v>
      </c>
      <c r="B19" s="14"/>
      <c r="C19" s="30"/>
      <c r="D19" s="31"/>
      <c r="E19" s="32">
        <v>12.2</v>
      </c>
      <c r="F19" s="32">
        <v>9.74</v>
      </c>
      <c r="G19" s="19">
        <f t="shared" si="0"/>
        <v>-22.424794895168635</v>
      </c>
      <c r="H19" s="33">
        <f>(COUNT($G$4:G19)-(COUNTIF($G$4:G19,"&lt;-20")+COUNTIF($G$4:G19,"&gt;20")))/COUNT($G$4:G19)*100</f>
        <v>25</v>
      </c>
      <c r="I19" s="38">
        <v>-11.096075778078495</v>
      </c>
      <c r="J19" s="41" t="s">
        <v>45</v>
      </c>
      <c r="K19" s="40">
        <v>-20.010000000000002</v>
      </c>
      <c r="O19" s="16" t="s">
        <v>11</v>
      </c>
      <c r="P19" s="17">
        <v>12</v>
      </c>
      <c r="Q19">
        <v>-20</v>
      </c>
      <c r="R19">
        <v>0</v>
      </c>
      <c r="S19">
        <v>20</v>
      </c>
      <c r="T19">
        <v>67</v>
      </c>
    </row>
    <row r="20" spans="1:20" ht="17.25" thickTop="1" thickBot="1">
      <c r="A20" s="12">
        <v>17</v>
      </c>
      <c r="B20" s="20"/>
      <c r="C20" s="30"/>
      <c r="D20" s="21"/>
      <c r="E20" s="29">
        <v>5.33</v>
      </c>
      <c r="F20" s="29">
        <v>3.74</v>
      </c>
      <c r="G20" s="19">
        <f t="shared" si="0"/>
        <v>-35.060639470782796</v>
      </c>
      <c r="H20" s="33">
        <f>(COUNT($G$4:G20)-(COUNTIF($G$4:G20,"&lt;-20")+COUNTIF($G$4:G20,"&gt;20")))/COUNT($G$4:G20)*100</f>
        <v>23.52941176470588</v>
      </c>
      <c r="I20" s="38">
        <v>-11.012433392539965</v>
      </c>
      <c r="J20" s="41" t="s">
        <v>46</v>
      </c>
      <c r="K20" s="40">
        <v>-10.01</v>
      </c>
      <c r="O20" s="16" t="s">
        <v>12</v>
      </c>
      <c r="P20" s="17">
        <v>16</v>
      </c>
      <c r="Q20">
        <v>-20</v>
      </c>
      <c r="R20">
        <v>0</v>
      </c>
      <c r="S20">
        <v>20</v>
      </c>
      <c r="T20">
        <v>67</v>
      </c>
    </row>
    <row r="21" spans="1:20" ht="17.25" thickTop="1" thickBot="1">
      <c r="A21" s="12">
        <v>18</v>
      </c>
      <c r="B21" s="14"/>
      <c r="C21" s="30"/>
      <c r="D21" s="13"/>
      <c r="E21" s="27">
        <v>2.67</v>
      </c>
      <c r="F21" s="27">
        <v>3.2</v>
      </c>
      <c r="G21" s="19">
        <f t="shared" si="0"/>
        <v>18.057921635434422</v>
      </c>
      <c r="H21" s="33">
        <f>(COUNT($G$4:G21)-(COUNTIF($G$4:G21,"&lt;-20")+COUNTIF($G$4:G21,"&gt;20")))/COUNT($G$4:G21)*100</f>
        <v>27.777777777777779</v>
      </c>
      <c r="I21" s="38">
        <v>-4.7619047619047654</v>
      </c>
      <c r="J21" s="41" t="s">
        <v>47</v>
      </c>
      <c r="K21" s="40">
        <v>-0.01</v>
      </c>
      <c r="O21" s="16" t="s">
        <v>24</v>
      </c>
      <c r="P21" s="17">
        <v>24</v>
      </c>
      <c r="Q21">
        <v>-20</v>
      </c>
      <c r="R21">
        <v>0</v>
      </c>
      <c r="S21">
        <v>20</v>
      </c>
      <c r="T21">
        <v>67</v>
      </c>
    </row>
    <row r="22" spans="1:20" ht="17.25" thickTop="1" thickBot="1">
      <c r="A22" s="12">
        <v>19</v>
      </c>
      <c r="B22" s="14"/>
      <c r="C22" s="30"/>
      <c r="D22" s="13"/>
      <c r="E22" s="27">
        <v>2.61</v>
      </c>
      <c r="F22" s="27">
        <v>4.2699999999999996</v>
      </c>
      <c r="G22" s="19">
        <f t="shared" si="0"/>
        <v>48.255813953488371</v>
      </c>
      <c r="H22" s="33">
        <f>(COUNT($G$4:G22)-(COUNTIF($G$4:G22,"&lt;-20")+COUNTIF($G$4:G22,"&gt;20")))/COUNT($G$4:G22)*100</f>
        <v>26.315789473684209</v>
      </c>
      <c r="I22" s="38">
        <v>0.93023255813953554</v>
      </c>
      <c r="J22" s="42" t="s">
        <v>48</v>
      </c>
      <c r="K22" s="40">
        <v>10</v>
      </c>
      <c r="O22" s="16" t="s">
        <v>25</v>
      </c>
      <c r="P22" s="17">
        <v>36</v>
      </c>
      <c r="Q22">
        <v>-20</v>
      </c>
      <c r="R22">
        <v>0</v>
      </c>
      <c r="S22">
        <v>20</v>
      </c>
      <c r="T22">
        <v>67</v>
      </c>
    </row>
    <row r="23" spans="1:20" ht="17.25" thickTop="1" thickBot="1">
      <c r="A23" s="12">
        <v>20</v>
      </c>
      <c r="B23" s="14"/>
      <c r="C23" s="30"/>
      <c r="D23" s="13"/>
      <c r="E23" s="29">
        <v>4.45</v>
      </c>
      <c r="F23" s="27">
        <v>2.88</v>
      </c>
      <c r="G23" s="19">
        <f>((F23-E23)/AVERAGE(E23:F23))*100</f>
        <v>-42.83765347885403</v>
      </c>
      <c r="H23" s="33">
        <f>(COUNT($G$4:G23)-(COUNTIF($G$4:G23,"&lt;-20")+COUNTIF($G$4:G23,"&gt;20")))/COUNT($G$4:G23)*100</f>
        <v>25</v>
      </c>
      <c r="I23" s="38">
        <v>18.057921635434422</v>
      </c>
      <c r="J23" s="42" t="s">
        <v>49</v>
      </c>
      <c r="K23" s="40">
        <v>20</v>
      </c>
      <c r="M23" s="4"/>
      <c r="Q23">
        <v>-20</v>
      </c>
      <c r="R23">
        <v>0</v>
      </c>
      <c r="S23">
        <v>20</v>
      </c>
      <c r="T23">
        <v>67</v>
      </c>
    </row>
    <row r="24" spans="1:20" ht="17.25" thickTop="1" thickBot="1">
      <c r="A24" s="12">
        <v>21</v>
      </c>
      <c r="B24" s="20"/>
      <c r="C24" s="30"/>
      <c r="D24" s="21"/>
      <c r="E24" s="29">
        <v>2.97</v>
      </c>
      <c r="F24" s="29">
        <v>2.66</v>
      </c>
      <c r="G24" s="19">
        <f>((F24-E24)/AVERAGE(E24:F24))*100</f>
        <v>-11.012433392539965</v>
      </c>
      <c r="H24" s="33">
        <f>(COUNT($G$4:G24)-(COUNTIF($G$4:G24,"&lt;-20")+COUNTIF($G$4:G24,"&gt;20")))/COUNT($G$4:G24)*100</f>
        <v>28.571428571428569</v>
      </c>
      <c r="I24" s="38">
        <v>48.255813953488371</v>
      </c>
      <c r="J24" s="43" t="s">
        <v>50</v>
      </c>
      <c r="K24" s="40">
        <v>40</v>
      </c>
      <c r="Q24">
        <v>-20</v>
      </c>
      <c r="R24">
        <v>0</v>
      </c>
      <c r="S24">
        <v>20</v>
      </c>
      <c r="T24">
        <v>67</v>
      </c>
    </row>
    <row r="25" spans="1:20" ht="16.5" thickTop="1">
      <c r="A25" s="12"/>
      <c r="B25" s="14"/>
      <c r="C25" s="30"/>
      <c r="D25" s="13"/>
      <c r="E25" s="27"/>
      <c r="F25" s="27"/>
      <c r="G25" s="19"/>
      <c r="H25" s="1"/>
      <c r="I25" s="5"/>
      <c r="J25" s="44" t="s">
        <v>51</v>
      </c>
      <c r="K25" s="45"/>
      <c r="Q25">
        <v>-20</v>
      </c>
      <c r="R25">
        <v>0</v>
      </c>
      <c r="S25">
        <v>20</v>
      </c>
      <c r="T25">
        <v>67</v>
      </c>
    </row>
    <row r="26" spans="1:20" ht="15.75" thickBot="1">
      <c r="J26" s="4"/>
    </row>
    <row r="27" spans="1:20" ht="15.75">
      <c r="D27" s="34" t="s">
        <v>36</v>
      </c>
      <c r="E27" s="35">
        <f>MIN(E4:E22)</f>
        <v>0.77400000000000002</v>
      </c>
      <c r="F27" s="35">
        <f>MIN(F4:F22)</f>
        <v>0.56999999999999995</v>
      </c>
      <c r="G27" s="35">
        <f>MIN(G4:G22)</f>
        <v>-90.135396518375259</v>
      </c>
      <c r="J27" s="39" t="s">
        <v>43</v>
      </c>
      <c r="K27" s="47" t="s">
        <v>52</v>
      </c>
    </row>
    <row r="28" spans="1:20" ht="15.75">
      <c r="D28" s="34" t="s">
        <v>37</v>
      </c>
      <c r="E28" s="35">
        <f>MAX(E4:E22)</f>
        <v>12.9</v>
      </c>
      <c r="F28" s="35">
        <f>MAX(F4:F22)</f>
        <v>9.74</v>
      </c>
      <c r="G28" s="35">
        <f>MAX(G4:G22)</f>
        <v>48.255813953488371</v>
      </c>
      <c r="J28" s="41" t="s">
        <v>44</v>
      </c>
      <c r="K28" s="43">
        <v>8</v>
      </c>
      <c r="L28" s="48">
        <f>K28/$L$36</f>
        <v>0.38095238095238093</v>
      </c>
    </row>
    <row r="29" spans="1:20">
      <c r="J29" s="41" t="s">
        <v>45</v>
      </c>
      <c r="K29" s="43">
        <v>6</v>
      </c>
      <c r="L29" s="48">
        <f t="shared" ref="L29:L35" si="1">K29/$L$36</f>
        <v>0.2857142857142857</v>
      </c>
    </row>
    <row r="30" spans="1:20">
      <c r="J30" s="41" t="s">
        <v>46</v>
      </c>
      <c r="K30" s="43">
        <v>3</v>
      </c>
      <c r="L30" s="48">
        <f t="shared" si="1"/>
        <v>0.14285714285714285</v>
      </c>
    </row>
    <row r="31" spans="1:20">
      <c r="J31" s="41" t="s">
        <v>47</v>
      </c>
      <c r="K31" s="43">
        <v>1</v>
      </c>
      <c r="L31" s="48">
        <f t="shared" si="1"/>
        <v>4.7619047619047616E-2</v>
      </c>
    </row>
    <row r="32" spans="1:20">
      <c r="J32" s="42" t="s">
        <v>48</v>
      </c>
      <c r="K32" s="43">
        <v>1</v>
      </c>
      <c r="L32" s="48">
        <f t="shared" si="1"/>
        <v>4.7619047619047616E-2</v>
      </c>
    </row>
    <row r="33" spans="10:12">
      <c r="J33" s="42" t="s">
        <v>49</v>
      </c>
      <c r="K33" s="43">
        <v>1</v>
      </c>
      <c r="L33" s="48">
        <f t="shared" si="1"/>
        <v>4.7619047619047616E-2</v>
      </c>
    </row>
    <row r="34" spans="10:12">
      <c r="J34" s="43" t="s">
        <v>50</v>
      </c>
      <c r="K34" s="43">
        <v>0</v>
      </c>
      <c r="L34" s="48">
        <f t="shared" si="1"/>
        <v>0</v>
      </c>
    </row>
    <row r="35" spans="10:12" ht="15.75" thickBot="1">
      <c r="J35" s="44" t="s">
        <v>51</v>
      </c>
      <c r="K35" s="46">
        <v>1</v>
      </c>
      <c r="L35" s="48">
        <f t="shared" si="1"/>
        <v>4.7619047619047616E-2</v>
      </c>
    </row>
    <row r="36" spans="10:12">
      <c r="K36" t="s">
        <v>53</v>
      </c>
      <c r="L36">
        <f>SUM(K28:K35)</f>
        <v>21</v>
      </c>
    </row>
  </sheetData>
  <sortState ref="J28:J34">
    <sortCondition ref="J28"/>
  </sortState>
  <mergeCells count="7">
    <mergeCell ref="A2:A3"/>
    <mergeCell ref="H2:H3"/>
    <mergeCell ref="I2:I3"/>
    <mergeCell ref="B2:D2"/>
    <mergeCell ref="E2:E3"/>
    <mergeCell ref="F2:F3"/>
    <mergeCell ref="G2:G3"/>
  </mergeCells>
  <conditionalFormatting sqref="G1 G26 G29:G65536">
    <cfRule type="cellIs" dxfId="6" priority="2" stopIfTrue="1" operator="greaterThan">
      <formula>20</formula>
    </cfRule>
    <cfRule type="cellIs" dxfId="5" priority="3" stopIfTrue="1" operator="lessThan">
      <formula>-20</formula>
    </cfRule>
    <cfRule type="cellIs" dxfId="4" priority="4" stopIfTrue="1" operator="lessThan">
      <formula>-20</formula>
    </cfRule>
    <cfRule type="cellIs" dxfId="3" priority="5" stopIfTrue="1" operator="greaterThan">
      <formula>20</formula>
    </cfRule>
    <cfRule type="cellIs" dxfId="2" priority="6" stopIfTrue="1" operator="greaterThan">
      <formula>20</formula>
    </cfRule>
    <cfRule type="cellIs" dxfId="1" priority="7" stopIfTrue="1" operator="lessThan">
      <formula>-20</formula>
    </cfRule>
  </conditionalFormatting>
  <conditionalFormatting sqref="G4:G25">
    <cfRule type="cellIs" dxfId="0" priority="1" stopIfTrue="1" operator="notBetween">
      <formula>20</formula>
      <formula>-20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</vt:i4>
      </vt:variant>
      <vt:variant>
        <vt:lpstr>Wykresy</vt:lpstr>
      </vt:variant>
      <vt:variant>
        <vt:i4>5</vt:i4>
      </vt:variant>
    </vt:vector>
  </HeadingPairs>
  <TitlesOfParts>
    <vt:vector size="6" baseType="lpstr">
      <vt:lpstr>Arkusz1</vt:lpstr>
      <vt:lpstr>Histogram</vt:lpstr>
      <vt:lpstr>Diff vs ISR No.</vt:lpstr>
      <vt:lpstr>Diff vs ISR conc</vt:lpstr>
      <vt:lpstr>%ISR vs ISR No.</vt:lpstr>
      <vt:lpstr>Correlation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2016-09-01T08:36:32Z</dcterms:modified>
</cp:coreProperties>
</file>