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4"/>
  </bookViews>
  <sheets>
    <sheet name="Histogram" sheetId="14" r:id="rId1"/>
    <sheet name="Arkusz1" sheetId="1" r:id="rId2"/>
    <sheet name="Diff vs ISR No." sheetId="4" r:id="rId3"/>
    <sheet name="Diff vs ISR conc" sheetId="5" r:id="rId4"/>
    <sheet name="%ISR vs ISR No." sheetId="11" r:id="rId5"/>
    <sheet name="Correlation" sheetId="12" r:id="rId6"/>
    <sheet name="Arkusz5" sheetId="10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L29" i="1"/>
  <c r="L30"/>
  <c r="L31"/>
  <c r="L32"/>
  <c r="L33"/>
  <c r="L34"/>
  <c r="L35"/>
  <c r="L28"/>
  <c r="L36"/>
  <c r="G28"/>
  <c r="F28"/>
  <c r="G27"/>
  <c r="F27"/>
  <c r="E28"/>
  <c r="E27"/>
  <c r="G4"/>
  <c r="H4"/>
  <c r="G5"/>
  <c r="H5"/>
  <c r="G6"/>
  <c r="H6"/>
  <c r="G7"/>
  <c r="H7"/>
  <c r="J7"/>
  <c r="G8"/>
  <c r="H8"/>
  <c r="G9"/>
  <c r="H9"/>
  <c r="G10"/>
  <c r="H10"/>
  <c r="G11"/>
  <c r="H11"/>
  <c r="J11"/>
  <c r="G12"/>
  <c r="H12"/>
  <c r="G13"/>
  <c r="H13"/>
  <c r="J13"/>
  <c r="G14"/>
  <c r="H14"/>
  <c r="G15"/>
  <c r="H15"/>
  <c r="J15"/>
  <c r="G16"/>
  <c r="H16"/>
  <c r="G17"/>
  <c r="H17"/>
  <c r="G18"/>
  <c r="H18"/>
  <c r="G19"/>
  <c r="H19"/>
  <c r="G20"/>
  <c r="H20"/>
  <c r="G21"/>
  <c r="H21"/>
  <c r="G22"/>
  <c r="H22"/>
</calcChain>
</file>

<file path=xl/sharedStrings.xml><?xml version="1.0" encoding="utf-8"?>
<sst xmlns="http://schemas.openxmlformats.org/spreadsheetml/2006/main" count="130" uniqueCount="64">
  <si>
    <t>Sample No.</t>
  </si>
  <si>
    <t>Subject</t>
  </si>
  <si>
    <t xml:space="preserve">Period </t>
  </si>
  <si>
    <t>Blood sampling point</t>
  </si>
  <si>
    <t>01</t>
  </si>
  <si>
    <t>02</t>
  </si>
  <si>
    <t>03</t>
  </si>
  <si>
    <t>04</t>
  </si>
  <si>
    <t>05</t>
  </si>
  <si>
    <t>13</t>
  </si>
  <si>
    <t>14</t>
  </si>
  <si>
    <t>15</t>
  </si>
  <si>
    <t>16</t>
  </si>
  <si>
    <t>06</t>
  </si>
  <si>
    <t>07</t>
  </si>
  <si>
    <t>09</t>
  </si>
  <si>
    <t>10</t>
  </si>
  <si>
    <t>08</t>
  </si>
  <si>
    <t>11</t>
  </si>
  <si>
    <t>12</t>
  </si>
  <si>
    <t>00</t>
  </si>
  <si>
    <t xml:space="preserve">Liczba próbek przeanalizowanych </t>
  </si>
  <si>
    <t>% wyników spełniających kryterium akceptacji</t>
  </si>
  <si>
    <t>Ordinal number</t>
  </si>
  <si>
    <t>17</t>
  </si>
  <si>
    <t>18</t>
  </si>
  <si>
    <t>Sampling time [h]</t>
  </si>
  <si>
    <t>Liczba wszystkich próbek</t>
  </si>
  <si>
    <t>Liczba próbek do analizy</t>
  </si>
  <si>
    <t>Pozostało do analizy</t>
  </si>
  <si>
    <t>Liczba próbek z ISR &gt; [20%]</t>
  </si>
  <si>
    <t>zgodnie z ILB/AF/026 wersja 2</t>
  </si>
  <si>
    <t>P4</t>
  </si>
  <si>
    <t>P12</t>
  </si>
  <si>
    <t>P5</t>
  </si>
  <si>
    <t>P7</t>
  </si>
  <si>
    <t>P13</t>
  </si>
  <si>
    <t>P1</t>
  </si>
  <si>
    <t>P8</t>
  </si>
  <si>
    <t>PH2</t>
  </si>
  <si>
    <t>P3</t>
  </si>
  <si>
    <t>P9</t>
  </si>
  <si>
    <t>P2</t>
  </si>
  <si>
    <t>Zbiór danych (koszyk)</t>
  </si>
  <si>
    <t>Więcej</t>
  </si>
  <si>
    <t>Częstość</t>
  </si>
  <si>
    <t>%ISR</t>
  </si>
  <si>
    <t>Initial value 
[ng/ml]</t>
  </si>
  <si>
    <t>Repeat value
[ng/ml]</t>
  </si>
  <si>
    <t>%difference
[%]</t>
  </si>
  <si>
    <t>min</t>
  </si>
  <si>
    <t>max</t>
  </si>
  <si>
    <t>Zakres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</si>
  <si>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</si>
  <si>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</si>
  <si>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</si>
  <si>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</si>
  <si>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</si>
  <si>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</si>
  <si>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</si>
  <si>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</si>
  <si>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</si>
  <si>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</si>
  <si>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Suma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</si>
</sst>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9" fontId="4" fillId="0" borderId="0" xfId="1" applyFont="1"/>
    <xf numFmtId="0" fontId="0" fillId="0" borderId="0" xfId="0" applyFont="1"/>
    <xf numFmtId="49" fontId="0" fillId="0" borderId="0" xfId="0" applyNumberForma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7" fillId="0" borderId="0" xfId="0" applyFont="1"/>
    <xf numFmtId="2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" fontId="4" fillId="0" borderId="0" xfId="0" applyNumberFormat="1" applyFont="1"/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7" fillId="2" borderId="0" xfId="0" applyFont="1" applyFill="1"/>
    <xf numFmtId="165" fontId="1" fillId="0" borderId="4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left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0" xfId="0" applyFill="1" applyBorder="1" applyAlignment="1"/>
    <xf numFmtId="0" fontId="8" fillId="0" borderId="21" xfId="0" applyFont="1" applyFill="1" applyBorder="1" applyAlignment="1">
      <alignment horizontal="center"/>
    </xf>
    <xf numFmtId="1" fontId="3" fillId="0" borderId="0" xfId="1" applyNumberFormat="1" applyFont="1"/>
    <xf numFmtId="49" fontId="1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49" fontId="10" fillId="0" borderId="0" xfId="0" applyNumberFormat="1" applyFont="1"/>
    <xf numFmtId="49" fontId="10" fillId="0" borderId="0" xfId="0" applyNumberFormat="1" applyFont="1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9" fontId="11" fillId="0" borderId="0" xfId="1" applyFont="1"/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7">
    <dxf>
      <font>
        <strike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403"/>
          <c:y val="7.4299855495556635E-2"/>
          <c:w val="0.80005555555555563"/>
          <c:h val="0.54622777777777776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Arkusz1!$L$28:$L$35</c:f>
              <c:numCache>
                <c:formatCode>0%</c:formatCode>
                <c:ptCount val="8"/>
                <c:pt idx="0">
                  <c:v>0</c:v>
                </c:pt>
                <c:pt idx="1">
                  <c:v>0.10526315789473684</c:v>
                </c:pt>
                <c:pt idx="2">
                  <c:v>0.21052631578947367</c:v>
                </c:pt>
                <c:pt idx="3">
                  <c:v>0.21052631578947367</c:v>
                </c:pt>
                <c:pt idx="4">
                  <c:v>0.10526315789473684</c:v>
                </c:pt>
                <c:pt idx="5">
                  <c:v>0.21052631578947367</c:v>
                </c:pt>
                <c:pt idx="6">
                  <c:v>0.15789473684210525</c:v>
                </c:pt>
                <c:pt idx="7">
                  <c:v>0</c:v>
                </c:pt>
              </c:numCache>
            </c:numRef>
          </c:val>
        </c:ser>
        <c:gapWidth val="0"/>
        <c:axId val="59611392"/>
        <c:axId val="59737984"/>
      </c:barChart>
      <c:catAx>
        <c:axId val="5961139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02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37984"/>
        <c:crosses val="autoZero"/>
        <c:auto val="1"/>
        <c:lblAlgn val="ctr"/>
        <c:lblOffset val="100"/>
      </c:catAx>
      <c:valAx>
        <c:axId val="59737984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7963E-3"/>
              <c:y val="0.18183360555339603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611392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699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yVal>
            <c:numRef>
              <c:f>Arkusz1!$G$4:$G$25</c:f>
              <c:numCache>
                <c:formatCode>0.00</c:formatCode>
                <c:ptCount val="22"/>
                <c:pt idx="0">
                  <c:v>-15.363297826275216</c:v>
                </c:pt>
                <c:pt idx="1">
                  <c:v>-10.865191146881298</c:v>
                </c:pt>
                <c:pt idx="2">
                  <c:v>6.9364161849710895</c:v>
                </c:pt>
                <c:pt idx="3">
                  <c:v>7.2684642438452585</c:v>
                </c:pt>
                <c:pt idx="4">
                  <c:v>16.666666666666671</c:v>
                </c:pt>
                <c:pt idx="5">
                  <c:v>15.26357199055863</c:v>
                </c:pt>
                <c:pt idx="6">
                  <c:v>26.083112290008835</c:v>
                </c:pt>
                <c:pt idx="7">
                  <c:v>20.821236001659052</c:v>
                </c:pt>
                <c:pt idx="8">
                  <c:v>14.560826679192118</c:v>
                </c:pt>
                <c:pt idx="9">
                  <c:v>-2.7258320126782838</c:v>
                </c:pt>
                <c:pt idx="10">
                  <c:v>12.544987146529573</c:v>
                </c:pt>
                <c:pt idx="11">
                  <c:v>-35.585549821357695</c:v>
                </c:pt>
                <c:pt idx="12">
                  <c:v>-18.554062699936015</c:v>
                </c:pt>
                <c:pt idx="13">
                  <c:v>-2.5555936987450822</c:v>
                </c:pt>
                <c:pt idx="14">
                  <c:v>-20.505754579348348</c:v>
                </c:pt>
                <c:pt idx="15">
                  <c:v>24.032103955665967</c:v>
                </c:pt>
                <c:pt idx="16">
                  <c:v>-19.694006251485185</c:v>
                </c:pt>
                <c:pt idx="17">
                  <c:v>-3.2815635486753978</c:v>
                </c:pt>
                <c:pt idx="18">
                  <c:v>-4.4377585558480703</c:v>
                </c:pt>
              </c:numCache>
            </c:numRef>
          </c:yVal>
        </c:ser>
        <c:ser>
          <c:idx val="1"/>
          <c:order val="1"/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yVal>
            <c:numRef>
              <c:f>Arkusz1!$Q$4:$Q$25</c:f>
              <c:numCache>
                <c:formatCode>General</c:formatCode>
                <c:ptCount val="2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</c:numCache>
            </c:numRef>
          </c:yVal>
        </c:ser>
        <c:ser>
          <c:idx val="2"/>
          <c:order val="2"/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yVal>
            <c:numRef>
              <c:f>Arkusz1!$S$4:$S$25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yVal>
            <c:numRef>
              <c:f>Arkusz1!$R$4:$R$25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71806336"/>
        <c:axId val="81028608"/>
      </c:scatterChart>
      <c:valAx>
        <c:axId val="7180633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ISR No.</a:t>
                </a:r>
              </a:p>
            </c:rich>
          </c:tx>
          <c:layout>
            <c:manualLayout>
              <c:xMode val="edge"/>
              <c:yMode val="edge"/>
              <c:x val="0.50684675953967284"/>
              <c:y val="0.9363726786898898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28608"/>
        <c:crossesAt val="-400"/>
        <c:crossBetween val="midCat"/>
        <c:majorUnit val="5"/>
      </c:valAx>
      <c:valAx>
        <c:axId val="81028608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80633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6992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6.2169999999999996</c:v>
                </c:pt>
                <c:pt idx="1">
                  <c:v>0.26200000000000001</c:v>
                </c:pt>
                <c:pt idx="2">
                  <c:v>0.33400000000000002</c:v>
                </c:pt>
                <c:pt idx="3">
                  <c:v>0.41099999999999998</c:v>
                </c:pt>
                <c:pt idx="4">
                  <c:v>0.42899999999999999</c:v>
                </c:pt>
                <c:pt idx="5">
                  <c:v>0.58699999999999997</c:v>
                </c:pt>
                <c:pt idx="6">
                  <c:v>1.9670000000000001</c:v>
                </c:pt>
                <c:pt idx="7">
                  <c:v>2.16</c:v>
                </c:pt>
                <c:pt idx="8">
                  <c:v>2.9609999999999999</c:v>
                </c:pt>
                <c:pt idx="9">
                  <c:v>3.198</c:v>
                </c:pt>
                <c:pt idx="10">
                  <c:v>3.6459999999999999</c:v>
                </c:pt>
                <c:pt idx="11">
                  <c:v>7.4180000000000001</c:v>
                </c:pt>
                <c:pt idx="12">
                  <c:v>8.5399999999999991</c:v>
                </c:pt>
                <c:pt idx="13">
                  <c:v>13.276</c:v>
                </c:pt>
                <c:pt idx="14">
                  <c:v>13.603</c:v>
                </c:pt>
                <c:pt idx="15">
                  <c:v>23.021000000000001</c:v>
                </c:pt>
                <c:pt idx="16">
                  <c:v>30.047000000000001</c:v>
                </c:pt>
                <c:pt idx="17">
                  <c:v>30.137</c:v>
                </c:pt>
                <c:pt idx="18">
                  <c:v>55.719000000000001</c:v>
                </c:pt>
              </c:numCache>
            </c:numRef>
          </c:xVal>
          <c:yVal>
            <c:numRef>
              <c:f>Arkusz1!$G$4:$G$25</c:f>
              <c:numCache>
                <c:formatCode>0.00</c:formatCode>
                <c:ptCount val="22"/>
                <c:pt idx="0">
                  <c:v>-15.363297826275216</c:v>
                </c:pt>
                <c:pt idx="1">
                  <c:v>-10.865191146881298</c:v>
                </c:pt>
                <c:pt idx="2">
                  <c:v>6.9364161849710895</c:v>
                </c:pt>
                <c:pt idx="3">
                  <c:v>7.2684642438452585</c:v>
                </c:pt>
                <c:pt idx="4">
                  <c:v>16.666666666666671</c:v>
                </c:pt>
                <c:pt idx="5">
                  <c:v>15.26357199055863</c:v>
                </c:pt>
                <c:pt idx="6">
                  <c:v>26.083112290008835</c:v>
                </c:pt>
                <c:pt idx="7">
                  <c:v>20.821236001659052</c:v>
                </c:pt>
                <c:pt idx="8">
                  <c:v>14.560826679192118</c:v>
                </c:pt>
                <c:pt idx="9">
                  <c:v>-2.7258320126782838</c:v>
                </c:pt>
                <c:pt idx="10">
                  <c:v>12.544987146529573</c:v>
                </c:pt>
                <c:pt idx="11">
                  <c:v>-35.585549821357695</c:v>
                </c:pt>
                <c:pt idx="12">
                  <c:v>-18.554062699936015</c:v>
                </c:pt>
                <c:pt idx="13">
                  <c:v>-2.5555936987450822</c:v>
                </c:pt>
                <c:pt idx="14">
                  <c:v>-20.505754579348348</c:v>
                </c:pt>
                <c:pt idx="15">
                  <c:v>24.032103955665967</c:v>
                </c:pt>
                <c:pt idx="16">
                  <c:v>-19.694006251485185</c:v>
                </c:pt>
                <c:pt idx="17">
                  <c:v>-3.2815635486753978</c:v>
                </c:pt>
                <c:pt idx="18">
                  <c:v>-4.4377585558480703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6.2169999999999996</c:v>
                </c:pt>
                <c:pt idx="1">
                  <c:v>0.26200000000000001</c:v>
                </c:pt>
                <c:pt idx="2">
                  <c:v>0.33400000000000002</c:v>
                </c:pt>
                <c:pt idx="3">
                  <c:v>0.41099999999999998</c:v>
                </c:pt>
                <c:pt idx="4">
                  <c:v>0.42899999999999999</c:v>
                </c:pt>
                <c:pt idx="5">
                  <c:v>0.58699999999999997</c:v>
                </c:pt>
                <c:pt idx="6">
                  <c:v>1.9670000000000001</c:v>
                </c:pt>
                <c:pt idx="7">
                  <c:v>2.16</c:v>
                </c:pt>
                <c:pt idx="8">
                  <c:v>2.9609999999999999</c:v>
                </c:pt>
                <c:pt idx="9">
                  <c:v>3.198</c:v>
                </c:pt>
                <c:pt idx="10">
                  <c:v>3.6459999999999999</c:v>
                </c:pt>
                <c:pt idx="11">
                  <c:v>7.4180000000000001</c:v>
                </c:pt>
                <c:pt idx="12">
                  <c:v>8.5399999999999991</c:v>
                </c:pt>
                <c:pt idx="13">
                  <c:v>13.276</c:v>
                </c:pt>
                <c:pt idx="14">
                  <c:v>13.603</c:v>
                </c:pt>
                <c:pt idx="15">
                  <c:v>23.021000000000001</c:v>
                </c:pt>
                <c:pt idx="16">
                  <c:v>30.047000000000001</c:v>
                </c:pt>
                <c:pt idx="17">
                  <c:v>30.137</c:v>
                </c:pt>
                <c:pt idx="18">
                  <c:v>55.719000000000001</c:v>
                </c:pt>
              </c:numCache>
            </c:numRef>
          </c:xVal>
          <c:yVal>
            <c:numRef>
              <c:f>Arkusz1!$Q$4:$Q$25</c:f>
              <c:numCache>
                <c:formatCode>General</c:formatCode>
                <c:ptCount val="2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6.2169999999999996</c:v>
                </c:pt>
                <c:pt idx="1">
                  <c:v>0.26200000000000001</c:v>
                </c:pt>
                <c:pt idx="2">
                  <c:v>0.33400000000000002</c:v>
                </c:pt>
                <c:pt idx="3">
                  <c:v>0.41099999999999998</c:v>
                </c:pt>
                <c:pt idx="4">
                  <c:v>0.42899999999999999</c:v>
                </c:pt>
                <c:pt idx="5">
                  <c:v>0.58699999999999997</c:v>
                </c:pt>
                <c:pt idx="6">
                  <c:v>1.9670000000000001</c:v>
                </c:pt>
                <c:pt idx="7">
                  <c:v>2.16</c:v>
                </c:pt>
                <c:pt idx="8">
                  <c:v>2.9609999999999999</c:v>
                </c:pt>
                <c:pt idx="9">
                  <c:v>3.198</c:v>
                </c:pt>
                <c:pt idx="10">
                  <c:v>3.6459999999999999</c:v>
                </c:pt>
                <c:pt idx="11">
                  <c:v>7.4180000000000001</c:v>
                </c:pt>
                <c:pt idx="12">
                  <c:v>8.5399999999999991</c:v>
                </c:pt>
                <c:pt idx="13">
                  <c:v>13.276</c:v>
                </c:pt>
                <c:pt idx="14">
                  <c:v>13.603</c:v>
                </c:pt>
                <c:pt idx="15">
                  <c:v>23.021000000000001</c:v>
                </c:pt>
                <c:pt idx="16">
                  <c:v>30.047000000000001</c:v>
                </c:pt>
                <c:pt idx="17">
                  <c:v>30.137</c:v>
                </c:pt>
                <c:pt idx="18">
                  <c:v>55.719000000000001</c:v>
                </c:pt>
              </c:numCache>
            </c:numRef>
          </c:xVal>
          <c:yVal>
            <c:numRef>
              <c:f>Arkusz1!$S$4:$S$25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Arkusz1!$E$4:$E$25</c:f>
              <c:numCache>
                <c:formatCode>0.000</c:formatCode>
                <c:ptCount val="22"/>
                <c:pt idx="0">
                  <c:v>6.2169999999999996</c:v>
                </c:pt>
                <c:pt idx="1">
                  <c:v>0.26200000000000001</c:v>
                </c:pt>
                <c:pt idx="2">
                  <c:v>0.33400000000000002</c:v>
                </c:pt>
                <c:pt idx="3">
                  <c:v>0.41099999999999998</c:v>
                </c:pt>
                <c:pt idx="4">
                  <c:v>0.42899999999999999</c:v>
                </c:pt>
                <c:pt idx="5">
                  <c:v>0.58699999999999997</c:v>
                </c:pt>
                <c:pt idx="6">
                  <c:v>1.9670000000000001</c:v>
                </c:pt>
                <c:pt idx="7">
                  <c:v>2.16</c:v>
                </c:pt>
                <c:pt idx="8">
                  <c:v>2.9609999999999999</c:v>
                </c:pt>
                <c:pt idx="9">
                  <c:v>3.198</c:v>
                </c:pt>
                <c:pt idx="10">
                  <c:v>3.6459999999999999</c:v>
                </c:pt>
                <c:pt idx="11">
                  <c:v>7.4180000000000001</c:v>
                </c:pt>
                <c:pt idx="12">
                  <c:v>8.5399999999999991</c:v>
                </c:pt>
                <c:pt idx="13">
                  <c:v>13.276</c:v>
                </c:pt>
                <c:pt idx="14">
                  <c:v>13.603</c:v>
                </c:pt>
                <c:pt idx="15">
                  <c:v>23.021000000000001</c:v>
                </c:pt>
                <c:pt idx="16">
                  <c:v>30.047000000000001</c:v>
                </c:pt>
                <c:pt idx="17">
                  <c:v>30.137</c:v>
                </c:pt>
                <c:pt idx="18">
                  <c:v>55.719000000000001</c:v>
                </c:pt>
              </c:numCache>
            </c:numRef>
          </c:xVal>
          <c:yVal>
            <c:numRef>
              <c:f>Arkusz1!$R$4:$R$25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86537728"/>
        <c:axId val="86539648"/>
      </c:scatterChart>
      <c:valAx>
        <c:axId val="86537728"/>
        <c:scaling>
          <c:orientation val="minMax"/>
          <c:max val="6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7162758535"/>
              <c:y val="0.9363726786898898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39648"/>
        <c:crossesAt val="-400"/>
        <c:crossBetween val="midCat"/>
      </c:valAx>
      <c:valAx>
        <c:axId val="86539648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53772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407361111111112"/>
          <c:y val="2.6161045906997474E-2"/>
          <c:w val="0.79984479166666667"/>
          <c:h val="0.73169135802469132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18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74%</a:t>
                    </a:r>
                  </a:p>
                </c:rich>
              </c:tx>
              <c:spPr/>
              <c:dLblPos val="t"/>
            </c:dLbl>
            <c:delete val="1"/>
          </c:dLbls>
          <c:xVal>
            <c:numRef>
              <c:f>Arkusz1!$A$4:$A$22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Arkusz1!$H$4:$H$22</c:f>
              <c:numCache>
                <c:formatCode>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85.714285714285708</c:v>
                </c:pt>
                <c:pt idx="7">
                  <c:v>75</c:v>
                </c:pt>
                <c:pt idx="8">
                  <c:v>77.777777777777786</c:v>
                </c:pt>
                <c:pt idx="9">
                  <c:v>80</c:v>
                </c:pt>
                <c:pt idx="10">
                  <c:v>81.818181818181827</c:v>
                </c:pt>
                <c:pt idx="11">
                  <c:v>75</c:v>
                </c:pt>
                <c:pt idx="12">
                  <c:v>76.923076923076934</c:v>
                </c:pt>
                <c:pt idx="13">
                  <c:v>78.571428571428569</c:v>
                </c:pt>
                <c:pt idx="14">
                  <c:v>73.333333333333329</c:v>
                </c:pt>
                <c:pt idx="15">
                  <c:v>68.75</c:v>
                </c:pt>
                <c:pt idx="16">
                  <c:v>70.588235294117652</c:v>
                </c:pt>
                <c:pt idx="17">
                  <c:v>72.222222222222214</c:v>
                </c:pt>
                <c:pt idx="18">
                  <c:v>73.68421052631578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Arkusz1!$N$4:$N$5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67</c:v>
                </c:pt>
                <c:pt idx="1">
                  <c:v>67</c:v>
                </c:pt>
              </c:numCache>
            </c:numRef>
          </c:yVal>
        </c:ser>
        <c:axId val="87865984"/>
        <c:axId val="90751744"/>
      </c:scatterChart>
      <c:valAx>
        <c:axId val="8786598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3188159722222225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90751744"/>
        <c:crossesAt val="-400"/>
        <c:crossBetween val="midCat"/>
        <c:majorUnit val="5"/>
      </c:valAx>
      <c:valAx>
        <c:axId val="9075174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865984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32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7431541748849489"/>
                  <c:y val="-0.118457230071409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Arkusz1!$E$4:$E$22</c:f>
              <c:numCache>
                <c:formatCode>0.000</c:formatCode>
                <c:ptCount val="19"/>
                <c:pt idx="0">
                  <c:v>6.2169999999999996</c:v>
                </c:pt>
                <c:pt idx="1">
                  <c:v>0.26200000000000001</c:v>
                </c:pt>
                <c:pt idx="2">
                  <c:v>0.33400000000000002</c:v>
                </c:pt>
                <c:pt idx="3">
                  <c:v>0.41099999999999998</c:v>
                </c:pt>
                <c:pt idx="4">
                  <c:v>0.42899999999999999</c:v>
                </c:pt>
                <c:pt idx="5">
                  <c:v>0.58699999999999997</c:v>
                </c:pt>
                <c:pt idx="6">
                  <c:v>1.9670000000000001</c:v>
                </c:pt>
                <c:pt idx="7">
                  <c:v>2.16</c:v>
                </c:pt>
                <c:pt idx="8">
                  <c:v>2.9609999999999999</c:v>
                </c:pt>
                <c:pt idx="9">
                  <c:v>3.198</c:v>
                </c:pt>
                <c:pt idx="10">
                  <c:v>3.6459999999999999</c:v>
                </c:pt>
                <c:pt idx="11">
                  <c:v>7.4180000000000001</c:v>
                </c:pt>
                <c:pt idx="12">
                  <c:v>8.5399999999999991</c:v>
                </c:pt>
                <c:pt idx="13">
                  <c:v>13.276</c:v>
                </c:pt>
                <c:pt idx="14">
                  <c:v>13.603</c:v>
                </c:pt>
                <c:pt idx="15">
                  <c:v>23.021000000000001</c:v>
                </c:pt>
                <c:pt idx="16">
                  <c:v>30.047000000000001</c:v>
                </c:pt>
                <c:pt idx="17">
                  <c:v>30.137</c:v>
                </c:pt>
                <c:pt idx="18">
                  <c:v>55.719000000000001</c:v>
                </c:pt>
              </c:numCache>
            </c:numRef>
          </c:xVal>
          <c:yVal>
            <c:numRef>
              <c:f>Arkusz1!$F$4:$F$22</c:f>
              <c:numCache>
                <c:formatCode>0.000</c:formatCode>
                <c:ptCount val="19"/>
                <c:pt idx="0">
                  <c:v>5.33</c:v>
                </c:pt>
                <c:pt idx="1">
                  <c:v>0.23499999999999999</c:v>
                </c:pt>
                <c:pt idx="2">
                  <c:v>0.35799999999999998</c:v>
                </c:pt>
                <c:pt idx="3">
                  <c:v>0.442</c:v>
                </c:pt>
                <c:pt idx="4">
                  <c:v>0.50700000000000001</c:v>
                </c:pt>
                <c:pt idx="5">
                  <c:v>0.68400000000000005</c:v>
                </c:pt>
                <c:pt idx="6">
                  <c:v>2.5569999999999999</c:v>
                </c:pt>
                <c:pt idx="7">
                  <c:v>2.6619999999999999</c:v>
                </c:pt>
                <c:pt idx="8">
                  <c:v>3.4260000000000002</c:v>
                </c:pt>
                <c:pt idx="9">
                  <c:v>3.1120000000000001</c:v>
                </c:pt>
                <c:pt idx="10">
                  <c:v>4.1340000000000003</c:v>
                </c:pt>
                <c:pt idx="11">
                  <c:v>5.1769999999999996</c:v>
                </c:pt>
                <c:pt idx="12">
                  <c:v>7.09</c:v>
                </c:pt>
                <c:pt idx="13">
                  <c:v>12.941000000000001</c:v>
                </c:pt>
                <c:pt idx="14">
                  <c:v>11.073</c:v>
                </c:pt>
                <c:pt idx="15">
                  <c:v>29.309000000000001</c:v>
                </c:pt>
                <c:pt idx="16">
                  <c:v>24.66</c:v>
                </c:pt>
                <c:pt idx="17">
                  <c:v>29.164000000000001</c:v>
                </c:pt>
                <c:pt idx="18">
                  <c:v>53.3</c:v>
                </c:pt>
              </c:numCache>
            </c:numRef>
          </c:yVal>
        </c:ser>
        <c:axId val="93467008"/>
        <c:axId val="93468928"/>
      </c:scatterChart>
      <c:valAx>
        <c:axId val="93467008"/>
        <c:scaling>
          <c:orientation val="minMax"/>
          <c:max val="6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27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8928"/>
        <c:crossesAt val="-400"/>
        <c:crossBetween val="midCat"/>
        <c:majorUnit val="10"/>
      </c:valAx>
      <c:valAx>
        <c:axId val="93468928"/>
        <c:scaling>
          <c:orientation val="minMax"/>
          <c:max val="6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7008"/>
        <c:crossesAt val="0"/>
        <c:crossBetween val="midCat"/>
        <c:majorUnit val="1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Arkusz5!$B$1</c:f>
              <c:strCache>
                <c:ptCount val="1"/>
                <c:pt idx="0">
                  <c:v>Częstość</c:v>
                </c:pt>
              </c:strCache>
            </c:strRef>
          </c:tx>
          <c:cat>
            <c:strRef>
              <c:f>Arkusz5!$A$2:$A$6</c:f>
              <c:strCache>
                <c:ptCount val="5"/>
                <c:pt idx="0">
                  <c:v>-20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Więcej</c:v>
                </c:pt>
              </c:strCache>
            </c:strRef>
          </c:cat>
          <c:val>
            <c:numRef>
              <c:f>Arkusz5!$B$2:$B$6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axId val="93815552"/>
        <c:axId val="93817088"/>
      </c:barChart>
      <c:catAx>
        <c:axId val="938155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17088"/>
        <c:crosses val="autoZero"/>
        <c:auto val="1"/>
        <c:lblAlgn val="ctr"/>
        <c:lblOffset val="100"/>
      </c:catAx>
      <c:valAx>
        <c:axId val="93817088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81555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674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050" y="0"/>
    <xdr:ext cx="8667750" cy="60674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28575</xdr:rowOff>
    </xdr:from>
    <xdr:to>
      <xdr:col>11</xdr:col>
      <xdr:colOff>361950</xdr:colOff>
      <xdr:row>20</xdr:row>
      <xdr:rowOff>104775</xdr:rowOff>
    </xdr:to>
    <xdr:graphicFrame macro="">
      <xdr:nvGraphicFramePr>
        <xdr:cNvPr id="59415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6"/>
  <sheetViews>
    <sheetView topLeftCell="A22" workbookViewId="0">
      <selection activeCell="D30" sqref="D30"/>
    </sheetView>
  </sheetViews>
  <sheetFormatPr defaultRowHeight="15"/>
  <cols>
    <col min="2" max="2" width="8.5703125" customWidth="1"/>
    <col min="3" max="3" width="8.140625" customWidth="1"/>
    <col min="4" max="4" width="10" customWidth="1"/>
    <col min="5" max="5" width="15.5703125" customWidth="1"/>
    <col min="6" max="6" width="14.5703125" customWidth="1"/>
    <col min="7" max="7" width="15" customWidth="1"/>
    <col min="9" max="9" width="25.5703125" customWidth="1"/>
    <col min="10" max="10" width="9.85546875" bestFit="1" customWidth="1"/>
  </cols>
  <sheetData>
    <row r="1" spans="1:20" ht="15.75" thickBot="1">
      <c r="A1" s="1" t="s">
        <v>31</v>
      </c>
    </row>
    <row r="2" spans="1:20" ht="38.25" customHeight="1" thickTop="1">
      <c r="A2" s="48" t="s">
        <v>23</v>
      </c>
      <c r="B2" s="52" t="s">
        <v>0</v>
      </c>
      <c r="C2" s="53"/>
      <c r="D2" s="54"/>
      <c r="E2" s="50" t="s">
        <v>47</v>
      </c>
      <c r="F2" s="50" t="s">
        <v>48</v>
      </c>
      <c r="G2" s="50" t="s">
        <v>49</v>
      </c>
      <c r="H2" s="50" t="s">
        <v>46</v>
      </c>
      <c r="I2" s="50" t="s">
        <v>53</v>
      </c>
    </row>
    <row r="3" spans="1:20" ht="51" customHeight="1" thickBot="1">
      <c r="A3" s="49"/>
      <c r="B3" s="6" t="s">
        <v>1</v>
      </c>
      <c r="C3" s="7" t="s">
        <v>2</v>
      </c>
      <c r="D3" s="8" t="s">
        <v>3</v>
      </c>
      <c r="E3" s="51"/>
      <c r="F3" s="51"/>
      <c r="G3" s="51"/>
      <c r="H3" s="51"/>
      <c r="I3" s="51"/>
      <c r="N3" t="s">
        <v>52</v>
      </c>
      <c r="O3" s="15" t="s">
        <v>0</v>
      </c>
      <c r="P3" s="15" t="s">
        <v>26</v>
      </c>
    </row>
    <row r="4" spans="1:20" ht="17.25" thickTop="1" thickBot="1">
      <c r="A4" s="9">
        <v>1</v>
      </c>
      <c r="B4" s="10" t="s">
        <v>4</v>
      </c>
      <c r="C4" s="30" t="s">
        <v>39</v>
      </c>
      <c r="D4" s="11" t="s">
        <v>40</v>
      </c>
      <c r="E4" s="27">
        <v>6.2169999999999996</v>
      </c>
      <c r="F4" s="26">
        <v>5.33</v>
      </c>
      <c r="G4" s="19">
        <f>((F4-E4)/AVERAGE(E4:F4))*100</f>
        <v>-15.363297826275216</v>
      </c>
      <c r="H4" s="37">
        <f>(COUNT($G$4:G4)-(COUNTIF($G$4:G4,"&lt;-20")+COUNTIF($G$4:G4,"&gt;20")))/COUNT($G$4:G4)*100</f>
        <v>100</v>
      </c>
      <c r="I4" s="40">
        <v>-35.585549821357695</v>
      </c>
      <c r="J4" t="s">
        <v>27</v>
      </c>
      <c r="N4">
        <v>0</v>
      </c>
      <c r="O4" s="16" t="s">
        <v>20</v>
      </c>
      <c r="P4" s="17">
        <v>0</v>
      </c>
      <c r="Q4">
        <v>-20</v>
      </c>
      <c r="R4">
        <v>0</v>
      </c>
      <c r="S4">
        <v>20</v>
      </c>
      <c r="T4">
        <v>67</v>
      </c>
    </row>
    <row r="5" spans="1:20" ht="17.25" thickTop="1" thickBot="1">
      <c r="A5" s="12">
        <v>2</v>
      </c>
      <c r="B5" s="14" t="s">
        <v>4</v>
      </c>
      <c r="C5" s="30" t="s">
        <v>39</v>
      </c>
      <c r="D5" s="13" t="s">
        <v>35</v>
      </c>
      <c r="E5" s="27">
        <v>0.26200000000000001</v>
      </c>
      <c r="F5" s="27">
        <v>0.23499999999999999</v>
      </c>
      <c r="G5" s="19">
        <f t="shared" ref="G5:G22" si="0">((F5-E5)/AVERAGE(E5:F5))*100</f>
        <v>-10.865191146881298</v>
      </c>
      <c r="H5" s="37">
        <f>(COUNT($G$4:G5)-(COUNTIF($G$4:G5,"&lt;-20")+COUNTIF($G$4:G5,"&gt;20")))/COUNT($G$4:G5)*100</f>
        <v>100</v>
      </c>
      <c r="I5" s="40">
        <v>-20.505754579348348</v>
      </c>
      <c r="J5" s="25">
        <v>219</v>
      </c>
      <c r="N5">
        <v>20</v>
      </c>
      <c r="O5" s="16" t="s">
        <v>4</v>
      </c>
      <c r="P5" s="17">
        <v>0.33</v>
      </c>
      <c r="Q5">
        <v>-20</v>
      </c>
      <c r="R5">
        <v>0</v>
      </c>
      <c r="S5">
        <v>20</v>
      </c>
      <c r="T5">
        <v>67</v>
      </c>
    </row>
    <row r="6" spans="1:20" ht="17.25" thickTop="1" thickBot="1">
      <c r="A6" s="12">
        <v>3</v>
      </c>
      <c r="B6" s="14" t="s">
        <v>4</v>
      </c>
      <c r="C6" s="30" t="s">
        <v>39</v>
      </c>
      <c r="D6" s="13" t="s">
        <v>38</v>
      </c>
      <c r="E6" s="27">
        <v>0.33400000000000002</v>
      </c>
      <c r="F6" s="27">
        <v>0.35799999999999998</v>
      </c>
      <c r="G6" s="19">
        <f t="shared" si="0"/>
        <v>6.9364161849710895</v>
      </c>
      <c r="H6" s="37">
        <f>(COUNT($G$4:G6)-(COUNTIF($G$4:G6,"&lt;-20")+COUNTIF($G$4:G6,"&gt;20")))/COUNT($G$4:G6)*100</f>
        <v>100</v>
      </c>
      <c r="I6" s="40">
        <v>-19.694006251485185</v>
      </c>
      <c r="J6" t="s">
        <v>28</v>
      </c>
      <c r="O6" s="16" t="s">
        <v>5</v>
      </c>
      <c r="P6" s="17">
        <v>0.67</v>
      </c>
      <c r="Q6">
        <v>-20</v>
      </c>
      <c r="R6">
        <v>0</v>
      </c>
      <c r="S6">
        <v>20</v>
      </c>
      <c r="T6">
        <v>67</v>
      </c>
    </row>
    <row r="7" spans="1:20" ht="17.25" thickTop="1" thickBot="1">
      <c r="A7" s="12">
        <v>4</v>
      </c>
      <c r="B7" s="23" t="s">
        <v>5</v>
      </c>
      <c r="C7" s="30" t="s">
        <v>39</v>
      </c>
      <c r="D7" s="24" t="s">
        <v>32</v>
      </c>
      <c r="E7" s="28">
        <v>0.41099999999999998</v>
      </c>
      <c r="F7" s="28">
        <v>0.442</v>
      </c>
      <c r="G7" s="19">
        <f t="shared" si="0"/>
        <v>7.2684642438452585</v>
      </c>
      <c r="H7" s="37">
        <f>(COUNT($G$4:G7)-(COUNTIF($G$4:G7,"&lt;-20")+COUNTIF($G$4:G7,"&gt;20")))/COUNT($G$4:G7)*100</f>
        <v>100</v>
      </c>
      <c r="I7" s="40">
        <v>-18.554062699936015</v>
      </c>
      <c r="J7" s="1">
        <f>ROUNDUP(IF(J5&gt;1000,SUM(1000*0.1,(J5-1000)*0.05),J5*0.1),0)</f>
        <v>22</v>
      </c>
      <c r="L7" s="18"/>
      <c r="O7" s="16" t="s">
        <v>6</v>
      </c>
      <c r="P7" s="17">
        <v>1</v>
      </c>
      <c r="Q7">
        <v>-20</v>
      </c>
      <c r="R7">
        <v>0</v>
      </c>
      <c r="S7">
        <v>20</v>
      </c>
      <c r="T7">
        <v>67</v>
      </c>
    </row>
    <row r="8" spans="1:20" ht="17.25" thickTop="1" thickBot="1">
      <c r="A8" s="12">
        <v>5</v>
      </c>
      <c r="B8" s="14" t="s">
        <v>5</v>
      </c>
      <c r="C8" s="30" t="s">
        <v>39</v>
      </c>
      <c r="D8" s="13" t="s">
        <v>41</v>
      </c>
      <c r="E8" s="27">
        <v>0.42899999999999999</v>
      </c>
      <c r="F8" s="27">
        <v>0.50700000000000001</v>
      </c>
      <c r="G8" s="19">
        <f t="shared" si="0"/>
        <v>16.666666666666671</v>
      </c>
      <c r="H8" s="37">
        <f>(COUNT($G$4:G8)-(COUNTIF($G$4:G8,"&lt;-20")+COUNTIF($G$4:G8,"&gt;20")))/COUNT($G$4:G8)*100</f>
        <v>100</v>
      </c>
      <c r="I8" s="40">
        <v>-15.363297826275216</v>
      </c>
      <c r="J8" s="3" t="s">
        <v>21</v>
      </c>
      <c r="O8" s="16" t="s">
        <v>7</v>
      </c>
      <c r="P8" s="17">
        <v>1.33</v>
      </c>
      <c r="Q8">
        <v>-20</v>
      </c>
      <c r="R8">
        <v>0</v>
      </c>
      <c r="S8">
        <v>20</v>
      </c>
      <c r="T8">
        <v>67</v>
      </c>
    </row>
    <row r="9" spans="1:20" ht="17.25" thickTop="1" thickBot="1">
      <c r="A9" s="12">
        <v>6</v>
      </c>
      <c r="B9" s="14" t="s">
        <v>6</v>
      </c>
      <c r="C9" s="30" t="s">
        <v>39</v>
      </c>
      <c r="D9" s="13" t="s">
        <v>42</v>
      </c>
      <c r="E9" s="27">
        <v>0.58699999999999997</v>
      </c>
      <c r="F9" s="27">
        <v>0.68400000000000005</v>
      </c>
      <c r="G9" s="19">
        <f t="shared" si="0"/>
        <v>15.26357199055863</v>
      </c>
      <c r="H9" s="37">
        <f>(COUNT($G$4:G9)-(COUNTIF($G$4:G9,"&lt;-20")+COUNTIF($G$4:G9,"&gt;20")))/COUNT($G$4:G9)*100</f>
        <v>100</v>
      </c>
      <c r="I9" s="40">
        <v>-10.865191146881298</v>
      </c>
      <c r="J9" s="22">
        <v>19</v>
      </c>
      <c r="O9" s="16" t="s">
        <v>8</v>
      </c>
      <c r="P9" s="17">
        <v>1.67</v>
      </c>
      <c r="Q9">
        <v>-20</v>
      </c>
      <c r="R9">
        <v>0</v>
      </c>
      <c r="S9">
        <v>20</v>
      </c>
      <c r="T9">
        <v>67</v>
      </c>
    </row>
    <row r="10" spans="1:20" ht="17.25" thickTop="1" thickBot="1">
      <c r="A10" s="12">
        <v>7</v>
      </c>
      <c r="B10" s="14" t="s">
        <v>6</v>
      </c>
      <c r="C10" s="30" t="s">
        <v>39</v>
      </c>
      <c r="D10" s="13" t="s">
        <v>35</v>
      </c>
      <c r="E10" s="27">
        <v>1.9670000000000001</v>
      </c>
      <c r="F10" s="27">
        <v>2.5569999999999999</v>
      </c>
      <c r="G10" s="19">
        <f t="shared" si="0"/>
        <v>26.083112290008835</v>
      </c>
      <c r="H10" s="37">
        <f>(COUNT($G$4:G10)-(COUNTIF($G$4:G10,"&lt;-20")+COUNTIF($G$4:G10,"&gt;20")))/COUNT($G$4:G10)*100</f>
        <v>85.714285714285708</v>
      </c>
      <c r="I10" s="40">
        <v>-4.4377585558480703</v>
      </c>
      <c r="J10" s="18" t="s">
        <v>29</v>
      </c>
      <c r="K10" s="18"/>
      <c r="L10" s="18"/>
      <c r="O10" s="16" t="s">
        <v>13</v>
      </c>
      <c r="P10" s="17">
        <v>2</v>
      </c>
      <c r="Q10">
        <v>-20</v>
      </c>
      <c r="R10">
        <v>0</v>
      </c>
      <c r="S10">
        <v>20</v>
      </c>
      <c r="T10">
        <v>67</v>
      </c>
    </row>
    <row r="11" spans="1:20" ht="17.25" thickTop="1" thickBot="1">
      <c r="A11" s="12">
        <v>8</v>
      </c>
      <c r="B11" s="14" t="s">
        <v>13</v>
      </c>
      <c r="C11" s="30" t="s">
        <v>39</v>
      </c>
      <c r="D11" s="13" t="s">
        <v>37</v>
      </c>
      <c r="E11" s="27">
        <v>2.16</v>
      </c>
      <c r="F11" s="27">
        <v>2.6619999999999999</v>
      </c>
      <c r="G11" s="19">
        <f t="shared" si="0"/>
        <v>20.821236001659052</v>
      </c>
      <c r="H11" s="37">
        <f>(COUNT($G$4:G11)-(COUNTIF($G$4:G11,"&lt;-20")+COUNTIF($G$4:G11,"&gt;20")))/COUNT($G$4:G11)*100</f>
        <v>75</v>
      </c>
      <c r="I11" s="40">
        <v>-3.2815635486753978</v>
      </c>
      <c r="J11" s="22">
        <f>J7-J9</f>
        <v>3</v>
      </c>
      <c r="K11" s="18"/>
      <c r="L11" s="18"/>
      <c r="O11" s="16" t="s">
        <v>14</v>
      </c>
      <c r="P11" s="17">
        <v>2.33</v>
      </c>
      <c r="Q11">
        <v>-20</v>
      </c>
      <c r="R11">
        <v>0</v>
      </c>
      <c r="S11">
        <v>20</v>
      </c>
      <c r="T11">
        <v>67</v>
      </c>
    </row>
    <row r="12" spans="1:20" ht="17.25" thickTop="1" thickBot="1">
      <c r="A12" s="12">
        <v>9</v>
      </c>
      <c r="B12" s="20" t="s">
        <v>13</v>
      </c>
      <c r="C12" s="30" t="s">
        <v>39</v>
      </c>
      <c r="D12" s="21" t="s">
        <v>33</v>
      </c>
      <c r="E12" s="29">
        <v>2.9609999999999999</v>
      </c>
      <c r="F12" s="29">
        <v>3.4260000000000002</v>
      </c>
      <c r="G12" s="19">
        <f t="shared" si="0"/>
        <v>14.560826679192118</v>
      </c>
      <c r="H12" s="37">
        <f>(COUNT($G$4:G12)-(COUNTIF($G$4:G12,"&lt;-20")+COUNTIF($G$4:G12,"&gt;20")))/COUNT($G$4:G12)*100</f>
        <v>77.777777777777786</v>
      </c>
      <c r="I12" s="40">
        <v>-2.7258320126782838</v>
      </c>
      <c r="J12" s="18" t="s">
        <v>30</v>
      </c>
      <c r="K12" s="18"/>
      <c r="L12" s="18"/>
      <c r="O12" s="16" t="s">
        <v>17</v>
      </c>
      <c r="P12" s="17">
        <v>2.67</v>
      </c>
      <c r="Q12">
        <v>-20</v>
      </c>
      <c r="R12">
        <v>0</v>
      </c>
      <c r="S12">
        <v>20</v>
      </c>
      <c r="T12">
        <v>67</v>
      </c>
    </row>
    <row r="13" spans="1:20" ht="17.25" thickTop="1" thickBot="1">
      <c r="A13" s="12">
        <v>10</v>
      </c>
      <c r="B13" s="14" t="s">
        <v>14</v>
      </c>
      <c r="C13" s="30" t="s">
        <v>39</v>
      </c>
      <c r="D13" s="13" t="s">
        <v>37</v>
      </c>
      <c r="E13" s="27">
        <v>3.198</v>
      </c>
      <c r="F13" s="27">
        <v>3.1120000000000001</v>
      </c>
      <c r="G13" s="19">
        <f t="shared" si="0"/>
        <v>-2.7258320126782838</v>
      </c>
      <c r="H13" s="37">
        <f>(COUNT($G$4:G13)-(COUNTIF($G$4:G13,"&lt;-20")+COUNTIF($G$4:G13,"&gt;20")))/COUNT($G$4:G13)*100</f>
        <v>80</v>
      </c>
      <c r="I13" s="40">
        <v>-2.5555936987450822</v>
      </c>
      <c r="J13" s="22">
        <f>COUNTIF(G4:G25,"&lt;-20")+COUNTIF(G4:G25,"&gt;20")</f>
        <v>5</v>
      </c>
      <c r="K13" s="18"/>
      <c r="L13" s="18"/>
      <c r="O13" s="16" t="s">
        <v>15</v>
      </c>
      <c r="P13" s="17">
        <v>3</v>
      </c>
      <c r="Q13">
        <v>-20</v>
      </c>
      <c r="R13">
        <v>0</v>
      </c>
      <c r="S13">
        <v>20</v>
      </c>
      <c r="T13">
        <v>67</v>
      </c>
    </row>
    <row r="14" spans="1:20" ht="17.25" thickTop="1" thickBot="1">
      <c r="A14" s="12">
        <v>11</v>
      </c>
      <c r="B14" s="14" t="s">
        <v>14</v>
      </c>
      <c r="C14" s="30" t="s">
        <v>39</v>
      </c>
      <c r="D14" s="13" t="s">
        <v>33</v>
      </c>
      <c r="E14" s="27">
        <v>3.6459999999999999</v>
      </c>
      <c r="F14" s="27">
        <v>4.1340000000000003</v>
      </c>
      <c r="G14" s="19">
        <f t="shared" si="0"/>
        <v>12.544987146529573</v>
      </c>
      <c r="H14" s="37">
        <f>(COUNT($G$4:G14)-(COUNTIF($G$4:G14,"&lt;-20")+COUNTIF($G$4:G14,"&gt;20")))/COUNT($G$4:G14)*100</f>
        <v>81.818181818181827</v>
      </c>
      <c r="I14" s="40">
        <v>6.9364161849710895</v>
      </c>
      <c r="J14" s="18" t="s">
        <v>22</v>
      </c>
      <c r="K14" s="18"/>
      <c r="L14" s="18"/>
      <c r="O14" s="16" t="s">
        <v>16</v>
      </c>
      <c r="P14" s="17">
        <v>3.5</v>
      </c>
      <c r="Q14">
        <v>-20</v>
      </c>
      <c r="R14">
        <v>0</v>
      </c>
      <c r="S14">
        <v>20</v>
      </c>
      <c r="T14">
        <v>67</v>
      </c>
    </row>
    <row r="15" spans="1:20" ht="17.25" thickTop="1" thickBot="1">
      <c r="A15" s="12">
        <v>12</v>
      </c>
      <c r="B15" s="14" t="s">
        <v>17</v>
      </c>
      <c r="C15" s="30" t="s">
        <v>39</v>
      </c>
      <c r="D15" s="13" t="s">
        <v>41</v>
      </c>
      <c r="E15" s="27">
        <v>7.4180000000000001</v>
      </c>
      <c r="F15" s="27">
        <v>5.1769999999999996</v>
      </c>
      <c r="G15" s="19">
        <f t="shared" si="0"/>
        <v>-35.585549821357695</v>
      </c>
      <c r="H15" s="37">
        <f>(COUNT($G$4:G15)-(COUNTIF($G$4:G15,"&lt;-20")+COUNTIF($G$4:G15,"&gt;20")))/COUNT($G$4:G15)*100</f>
        <v>75</v>
      </c>
      <c r="I15" s="40">
        <v>7.2684642438452585</v>
      </c>
      <c r="J15" s="2">
        <f>(J9-J13)/J9</f>
        <v>0.73684210526315785</v>
      </c>
      <c r="K15" s="18"/>
      <c r="L15" s="18"/>
      <c r="O15" s="16" t="s">
        <v>18</v>
      </c>
      <c r="P15" s="17">
        <v>4</v>
      </c>
      <c r="Q15">
        <v>-20</v>
      </c>
      <c r="R15">
        <v>0</v>
      </c>
      <c r="S15">
        <v>20</v>
      </c>
      <c r="T15">
        <v>67</v>
      </c>
    </row>
    <row r="16" spans="1:20" ht="17.25" thickTop="1" thickBot="1">
      <c r="A16" s="12">
        <v>13</v>
      </c>
      <c r="B16" s="20" t="s">
        <v>17</v>
      </c>
      <c r="C16" s="30" t="s">
        <v>39</v>
      </c>
      <c r="D16" s="21" t="s">
        <v>33</v>
      </c>
      <c r="E16" s="29">
        <v>8.5399999999999991</v>
      </c>
      <c r="F16" s="29">
        <v>7.09</v>
      </c>
      <c r="G16" s="19">
        <f t="shared" si="0"/>
        <v>-18.554062699936015</v>
      </c>
      <c r="H16" s="37">
        <f>(COUNT($G$4:G16)-(COUNTIF($G$4:G16,"&lt;-20")+COUNTIF($G$4:G16,"&gt;20")))/COUNT($G$4:G16)*100</f>
        <v>76.923076923076934</v>
      </c>
      <c r="I16" s="40">
        <v>12.544987146529573</v>
      </c>
      <c r="O16" s="16" t="s">
        <v>19</v>
      </c>
      <c r="P16" s="17">
        <v>5</v>
      </c>
      <c r="Q16">
        <v>-20</v>
      </c>
      <c r="R16">
        <v>0</v>
      </c>
      <c r="S16">
        <v>20</v>
      </c>
      <c r="T16">
        <v>67</v>
      </c>
    </row>
    <row r="17" spans="1:20" ht="17.25" thickTop="1" thickBot="1">
      <c r="A17" s="12">
        <v>14</v>
      </c>
      <c r="B17" s="14" t="s">
        <v>17</v>
      </c>
      <c r="C17" s="30" t="s">
        <v>39</v>
      </c>
      <c r="D17" s="13" t="s">
        <v>36</v>
      </c>
      <c r="E17" s="27">
        <v>13.276</v>
      </c>
      <c r="F17" s="27">
        <v>12.941000000000001</v>
      </c>
      <c r="G17" s="19">
        <f t="shared" si="0"/>
        <v>-2.5555936987450822</v>
      </c>
      <c r="H17" s="37">
        <f>(COUNT($G$4:G17)-(COUNTIF($G$4:G17,"&lt;-20")+COUNTIF($G$4:G17,"&gt;20")))/COUNT($G$4:G17)*100</f>
        <v>78.571428571428569</v>
      </c>
      <c r="I17" s="40">
        <v>14.560826679192118</v>
      </c>
      <c r="J17" s="41" t="s">
        <v>54</v>
      </c>
      <c r="K17" s="42"/>
      <c r="O17" s="16" t="s">
        <v>9</v>
      </c>
      <c r="P17" s="17">
        <v>6</v>
      </c>
      <c r="Q17">
        <v>-20</v>
      </c>
      <c r="R17">
        <v>0</v>
      </c>
      <c r="S17">
        <v>20</v>
      </c>
      <c r="T17">
        <v>67</v>
      </c>
    </row>
    <row r="18" spans="1:20" ht="17.25" thickTop="1" thickBot="1">
      <c r="A18" s="12">
        <v>15</v>
      </c>
      <c r="B18" s="14" t="s">
        <v>16</v>
      </c>
      <c r="C18" s="30" t="s">
        <v>39</v>
      </c>
      <c r="D18" s="13" t="s">
        <v>42</v>
      </c>
      <c r="E18" s="27">
        <v>13.603</v>
      </c>
      <c r="F18" s="27">
        <v>11.073</v>
      </c>
      <c r="G18" s="19">
        <f t="shared" si="0"/>
        <v>-20.505754579348348</v>
      </c>
      <c r="H18" s="37">
        <f>(COUNT($G$4:G18)-(COUNTIF($G$4:G18,"&lt;-20")+COUNTIF($G$4:G18,"&gt;20")))/COUNT($G$4:G18)*100</f>
        <v>73.333333333333329</v>
      </c>
      <c r="I18" s="40">
        <v>15.26357199055863</v>
      </c>
      <c r="J18" s="43" t="s">
        <v>55</v>
      </c>
      <c r="K18" s="42">
        <v>-40.01</v>
      </c>
      <c r="O18" s="16" t="s">
        <v>10</v>
      </c>
      <c r="P18" s="17">
        <v>8</v>
      </c>
      <c r="Q18">
        <v>-20</v>
      </c>
      <c r="R18">
        <v>0</v>
      </c>
      <c r="S18">
        <v>20</v>
      </c>
      <c r="T18">
        <v>67</v>
      </c>
    </row>
    <row r="19" spans="1:20" ht="17.25" thickTop="1" thickBot="1">
      <c r="A19" s="12">
        <v>16</v>
      </c>
      <c r="B19" s="14" t="s">
        <v>16</v>
      </c>
      <c r="C19" s="30" t="s">
        <v>39</v>
      </c>
      <c r="D19" s="31" t="s">
        <v>41</v>
      </c>
      <c r="E19" s="32">
        <v>23.021000000000001</v>
      </c>
      <c r="F19" s="32">
        <v>29.309000000000001</v>
      </c>
      <c r="G19" s="19">
        <f t="shared" si="0"/>
        <v>24.032103955665967</v>
      </c>
      <c r="H19" s="37">
        <f>(COUNT($G$4:G19)-(COUNTIF($G$4:G19,"&lt;-20")+COUNTIF($G$4:G19,"&gt;20")))/COUNT($G$4:G19)*100</f>
        <v>68.75</v>
      </c>
      <c r="I19" s="40">
        <v>16.666666666666671</v>
      </c>
      <c r="J19" s="43" t="s">
        <v>56</v>
      </c>
      <c r="K19" s="42">
        <v>-20.010000000000002</v>
      </c>
      <c r="O19" s="16" t="s">
        <v>11</v>
      </c>
      <c r="P19" s="17">
        <v>12</v>
      </c>
      <c r="Q19">
        <v>-20</v>
      </c>
      <c r="R19">
        <v>0</v>
      </c>
      <c r="S19">
        <v>20</v>
      </c>
      <c r="T19">
        <v>67</v>
      </c>
    </row>
    <row r="20" spans="1:20" ht="17.25" thickTop="1" thickBot="1">
      <c r="A20" s="12">
        <v>17</v>
      </c>
      <c r="B20" s="20" t="s">
        <v>19</v>
      </c>
      <c r="C20" s="30" t="s">
        <v>39</v>
      </c>
      <c r="D20" s="21" t="s">
        <v>32</v>
      </c>
      <c r="E20" s="29">
        <v>30.047000000000001</v>
      </c>
      <c r="F20" s="29">
        <v>24.66</v>
      </c>
      <c r="G20" s="19">
        <f t="shared" si="0"/>
        <v>-19.694006251485185</v>
      </c>
      <c r="H20" s="37">
        <f>(COUNT($G$4:G20)-(COUNTIF($G$4:G20,"&lt;-20")+COUNTIF($G$4:G20,"&gt;20")))/COUNT($G$4:G20)*100</f>
        <v>70.588235294117652</v>
      </c>
      <c r="I20" s="40">
        <v>20.821236001659052</v>
      </c>
      <c r="J20" s="43" t="s">
        <v>57</v>
      </c>
      <c r="K20" s="42">
        <v>-10.01</v>
      </c>
      <c r="O20" s="16" t="s">
        <v>12</v>
      </c>
      <c r="P20" s="17">
        <v>16</v>
      </c>
      <c r="Q20">
        <v>-20</v>
      </c>
      <c r="R20">
        <v>0</v>
      </c>
      <c r="S20">
        <v>20</v>
      </c>
      <c r="T20">
        <v>67</v>
      </c>
    </row>
    <row r="21" spans="1:20" ht="17.25" thickTop="1" thickBot="1">
      <c r="A21" s="12">
        <v>18</v>
      </c>
      <c r="B21" s="14" t="s">
        <v>19</v>
      </c>
      <c r="C21" s="30" t="s">
        <v>39</v>
      </c>
      <c r="D21" s="13" t="s">
        <v>35</v>
      </c>
      <c r="E21" s="27">
        <v>30.137</v>
      </c>
      <c r="F21" s="27">
        <v>29.164000000000001</v>
      </c>
      <c r="G21" s="19">
        <f t="shared" si="0"/>
        <v>-3.2815635486753978</v>
      </c>
      <c r="H21" s="37">
        <f>(COUNT($G$4:G21)-(COUNTIF($G$4:G21,"&lt;-20")+COUNTIF($G$4:G21,"&gt;20")))/COUNT($G$4:G21)*100</f>
        <v>72.222222222222214</v>
      </c>
      <c r="I21" s="40">
        <v>24.032103955665967</v>
      </c>
      <c r="J21" s="43" t="s">
        <v>58</v>
      </c>
      <c r="K21" s="42">
        <v>-0.01</v>
      </c>
      <c r="O21" s="16" t="s">
        <v>24</v>
      </c>
      <c r="P21" s="17">
        <v>24</v>
      </c>
      <c r="Q21">
        <v>-20</v>
      </c>
      <c r="R21">
        <v>0</v>
      </c>
      <c r="S21">
        <v>20</v>
      </c>
      <c r="T21">
        <v>67</v>
      </c>
    </row>
    <row r="22" spans="1:20" ht="17.25" thickTop="1" thickBot="1">
      <c r="A22" s="12">
        <v>19</v>
      </c>
      <c r="B22" s="14" t="s">
        <v>9</v>
      </c>
      <c r="C22" s="30" t="s">
        <v>39</v>
      </c>
      <c r="D22" s="13" t="s">
        <v>34</v>
      </c>
      <c r="E22" s="27">
        <v>55.719000000000001</v>
      </c>
      <c r="F22" s="27">
        <v>53.3</v>
      </c>
      <c r="G22" s="19">
        <f t="shared" si="0"/>
        <v>-4.4377585558480703</v>
      </c>
      <c r="H22" s="37">
        <f>(COUNT($G$4:G22)-(COUNTIF($G$4:G22,"&lt;-20")+COUNTIF($G$4:G22,"&gt;20")))/COUNT($G$4:G22)*100</f>
        <v>73.68421052631578</v>
      </c>
      <c r="I22" s="40">
        <v>26.083112290008835</v>
      </c>
      <c r="J22" s="44" t="s">
        <v>59</v>
      </c>
      <c r="K22" s="42">
        <v>10</v>
      </c>
      <c r="O22" s="16" t="s">
        <v>25</v>
      </c>
      <c r="P22" s="17">
        <v>36</v>
      </c>
      <c r="Q22">
        <v>-20</v>
      </c>
      <c r="R22">
        <v>0</v>
      </c>
      <c r="S22">
        <v>20</v>
      </c>
      <c r="T22">
        <v>67</v>
      </c>
    </row>
    <row r="23" spans="1:20" ht="17.25" thickTop="1" thickBot="1">
      <c r="A23" s="12">
        <v>20</v>
      </c>
      <c r="B23" s="14" t="s">
        <v>9</v>
      </c>
      <c r="C23" s="30" t="s">
        <v>39</v>
      </c>
      <c r="D23" s="13" t="s">
        <v>38</v>
      </c>
      <c r="E23" s="29"/>
      <c r="F23" s="27"/>
      <c r="G23" s="19"/>
      <c r="H23" s="1"/>
      <c r="I23" s="5"/>
      <c r="J23" s="44" t="s">
        <v>60</v>
      </c>
      <c r="K23" s="42">
        <v>20</v>
      </c>
      <c r="M23" s="4"/>
      <c r="Q23">
        <v>-20</v>
      </c>
      <c r="R23">
        <v>0</v>
      </c>
      <c r="S23">
        <v>20</v>
      </c>
      <c r="T23">
        <v>67</v>
      </c>
    </row>
    <row r="24" spans="1:20" ht="17.25" thickTop="1" thickBot="1">
      <c r="A24" s="12">
        <v>21</v>
      </c>
      <c r="B24" s="20" t="s">
        <v>10</v>
      </c>
      <c r="C24" s="30" t="s">
        <v>39</v>
      </c>
      <c r="D24" s="21" t="s">
        <v>37</v>
      </c>
      <c r="E24" s="29"/>
      <c r="F24" s="29"/>
      <c r="G24" s="19"/>
      <c r="H24" s="1"/>
      <c r="I24" s="5"/>
      <c r="J24" s="34" t="s">
        <v>61</v>
      </c>
      <c r="K24" s="42">
        <v>40</v>
      </c>
      <c r="Q24">
        <v>-20</v>
      </c>
      <c r="R24">
        <v>0</v>
      </c>
      <c r="S24">
        <v>20</v>
      </c>
      <c r="T24">
        <v>67</v>
      </c>
    </row>
    <row r="25" spans="1:20" ht="16.5" thickTop="1">
      <c r="A25" s="12">
        <v>22</v>
      </c>
      <c r="B25" s="14" t="s">
        <v>10</v>
      </c>
      <c r="C25" s="30" t="s">
        <v>39</v>
      </c>
      <c r="D25" s="13" t="s">
        <v>35</v>
      </c>
      <c r="E25" s="27"/>
      <c r="F25" s="27"/>
      <c r="G25" s="19"/>
      <c r="H25" s="1"/>
      <c r="I25" s="5"/>
      <c r="J25" s="45" t="s">
        <v>62</v>
      </c>
      <c r="K25" s="46"/>
      <c r="Q25">
        <v>-20</v>
      </c>
      <c r="R25">
        <v>0</v>
      </c>
      <c r="S25">
        <v>20</v>
      </c>
      <c r="T25">
        <v>67</v>
      </c>
    </row>
    <row r="26" spans="1:20" ht="15.75" thickBot="1">
      <c r="J26" s="4"/>
    </row>
    <row r="27" spans="1:20" ht="15.75">
      <c r="D27" s="38" t="s">
        <v>50</v>
      </c>
      <c r="E27" s="39">
        <f>MIN(E4:E22)</f>
        <v>0.26200000000000001</v>
      </c>
      <c r="F27" s="39">
        <f>MIN(F4:F22)</f>
        <v>0.23499999999999999</v>
      </c>
      <c r="G27" s="39">
        <f>MIN(G4:G22)</f>
        <v>-35.585549821357695</v>
      </c>
      <c r="J27" s="36" t="s">
        <v>43</v>
      </c>
      <c r="K27" s="36" t="s">
        <v>45</v>
      </c>
    </row>
    <row r="28" spans="1:20" ht="15.75">
      <c r="D28" s="38" t="s">
        <v>51</v>
      </c>
      <c r="E28" s="39">
        <f>MAX(E4:E22)</f>
        <v>55.719000000000001</v>
      </c>
      <c r="F28" s="39">
        <f>MAX(F4:F22)</f>
        <v>53.3</v>
      </c>
      <c r="G28" s="39">
        <f>MAX(G4:G22)</f>
        <v>26.083112290008835</v>
      </c>
      <c r="J28" s="43" t="s">
        <v>55</v>
      </c>
      <c r="K28" s="34">
        <v>0</v>
      </c>
      <c r="L28" s="47">
        <f>K28/$L$36</f>
        <v>0</v>
      </c>
    </row>
    <row r="29" spans="1:20">
      <c r="J29" s="43" t="s">
        <v>56</v>
      </c>
      <c r="K29" s="34">
        <v>2</v>
      </c>
      <c r="L29" s="47">
        <f t="shared" ref="L29:L35" si="1">K29/$L$36</f>
        <v>0.10526315789473684</v>
      </c>
    </row>
    <row r="30" spans="1:20">
      <c r="J30" s="43" t="s">
        <v>57</v>
      </c>
      <c r="K30" s="34">
        <v>4</v>
      </c>
      <c r="L30" s="47">
        <f t="shared" si="1"/>
        <v>0.21052631578947367</v>
      </c>
    </row>
    <row r="31" spans="1:20">
      <c r="J31" s="43" t="s">
        <v>58</v>
      </c>
      <c r="K31" s="34">
        <v>4</v>
      </c>
      <c r="L31" s="47">
        <f t="shared" si="1"/>
        <v>0.21052631578947367</v>
      </c>
    </row>
    <row r="32" spans="1:20">
      <c r="J32" s="44" t="s">
        <v>59</v>
      </c>
      <c r="K32" s="34">
        <v>2</v>
      </c>
      <c r="L32" s="47">
        <f t="shared" si="1"/>
        <v>0.10526315789473684</v>
      </c>
    </row>
    <row r="33" spans="10:12">
      <c r="J33" s="44" t="s">
        <v>60</v>
      </c>
      <c r="K33" s="34">
        <v>4</v>
      </c>
      <c r="L33" s="47">
        <f t="shared" si="1"/>
        <v>0.21052631578947367</v>
      </c>
    </row>
    <row r="34" spans="10:12">
      <c r="J34" s="34" t="s">
        <v>61</v>
      </c>
      <c r="K34" s="34">
        <v>3</v>
      </c>
      <c r="L34" s="47">
        <f t="shared" si="1"/>
        <v>0.15789473684210525</v>
      </c>
    </row>
    <row r="35" spans="10:12" ht="15.75" thickBot="1">
      <c r="J35" s="45" t="s">
        <v>62</v>
      </c>
      <c r="K35" s="35">
        <v>0</v>
      </c>
      <c r="L35" s="47">
        <f t="shared" si="1"/>
        <v>0</v>
      </c>
    </row>
    <row r="36" spans="10:12">
      <c r="K36" t="s">
        <v>63</v>
      </c>
      <c r="L36">
        <f>SUM(K28:K35)</f>
        <v>19</v>
      </c>
    </row>
  </sheetData>
  <sortState ref="J28:J34">
    <sortCondition ref="J28"/>
  </sortState>
  <mergeCells count="7">
    <mergeCell ref="A2:A3"/>
    <mergeCell ref="H2:H3"/>
    <mergeCell ref="I2:I3"/>
    <mergeCell ref="B2:D2"/>
    <mergeCell ref="E2:E3"/>
    <mergeCell ref="F2:F3"/>
    <mergeCell ref="G2:G3"/>
  </mergeCells>
  <conditionalFormatting sqref="G1 G26 G29:G65536">
    <cfRule type="cellIs" dxfId="6" priority="2" stopIfTrue="1" operator="greaterThan">
      <formula>20</formula>
    </cfRule>
    <cfRule type="cellIs" dxfId="5" priority="3" stopIfTrue="1" operator="lessThan">
      <formula>-20</formula>
    </cfRule>
    <cfRule type="cellIs" dxfId="4" priority="4" stopIfTrue="1" operator="lessThan">
      <formula>-20</formula>
    </cfRule>
    <cfRule type="cellIs" dxfId="3" priority="5" stopIfTrue="1" operator="greaterThan">
      <formula>20</formula>
    </cfRule>
    <cfRule type="cellIs" dxfId="2" priority="6" stopIfTrue="1" operator="greaterThan">
      <formula>20</formula>
    </cfRule>
    <cfRule type="cellIs" dxfId="1" priority="7" stopIfTrue="1" operator="lessThan">
      <formula>-20</formula>
    </cfRule>
  </conditionalFormatting>
  <conditionalFormatting sqref="G4:G25">
    <cfRule type="cellIs" dxfId="0" priority="1" stopIfTrue="1" operator="notBetween">
      <formula>20</formula>
      <formula>-20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"/>
    </sheetView>
  </sheetViews>
  <sheetFormatPr defaultRowHeight="15"/>
  <sheetData>
    <row r="1" spans="1:2">
      <c r="A1" s="36" t="s">
        <v>43</v>
      </c>
      <c r="B1" s="36" t="s">
        <v>45</v>
      </c>
    </row>
    <row r="2" spans="1:2">
      <c r="A2" s="33">
        <v>-20</v>
      </c>
      <c r="B2" s="34">
        <v>2</v>
      </c>
    </row>
    <row r="3" spans="1:2">
      <c r="A3" s="33">
        <v>-10</v>
      </c>
      <c r="B3" s="34">
        <v>4</v>
      </c>
    </row>
    <row r="4" spans="1:2">
      <c r="A4" s="33">
        <v>10</v>
      </c>
      <c r="B4" s="34">
        <v>6</v>
      </c>
    </row>
    <row r="5" spans="1:2">
      <c r="A5" s="33">
        <v>20</v>
      </c>
      <c r="B5" s="34">
        <v>4</v>
      </c>
    </row>
    <row r="6" spans="1:2" ht="15.75" thickBot="1">
      <c r="A6" s="35" t="s">
        <v>44</v>
      </c>
      <c r="B6" s="3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5</vt:i4>
      </vt:variant>
    </vt:vector>
  </HeadingPairs>
  <TitlesOfParts>
    <vt:vector size="7" baseType="lpstr">
      <vt:lpstr>Arkusz1</vt:lpstr>
      <vt:lpstr>Arkusz5</vt:lpstr>
      <vt:lpstr>Histogram</vt:lpstr>
      <vt:lpstr>Diff vs ISR No.</vt:lpstr>
      <vt:lpstr>Diff vs ISR conc</vt:lpstr>
      <vt:lpstr>%ISR vs ISR No.</vt:lpstr>
      <vt:lpstr>Correlation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2016-09-01T08:39:26Z</dcterms:modified>
</cp:coreProperties>
</file>