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45" yWindow="-45" windowWidth="13110" windowHeight="11010" tabRatio="597" firstSheet="3" activeTab="6"/>
  </bookViews>
  <sheets>
    <sheet name="Histogram" sheetId="11" r:id="rId1"/>
    <sheet name="Arkusz1" sheetId="1" r:id="rId2"/>
    <sheet name="Diff vs ISR No." sheetId="7" r:id="rId3"/>
    <sheet name="Diff vs ISR conc" sheetId="6" r:id="rId4"/>
    <sheet name="Diff vs ISR conc log" sheetId="9" r:id="rId5"/>
    <sheet name="%ISR vs ISR No." sheetId="5" r:id="rId6"/>
    <sheet name="%ISR vs ISR No. (BIG)" sheetId="12" r:id="rId7"/>
    <sheet name="Correlation" sheetId="8" r:id="rId8"/>
  </sheets>
  <externalReferences>
    <externalReference r:id="rId9"/>
  </externalReferences>
  <definedNames>
    <definedName name="_xlnm.Print_Area" localSheetId="1">Arkusz1!$A$87:$J$121</definedName>
  </definedNames>
  <calcPr calcId="125725"/>
</workbook>
</file>

<file path=xl/calcChain.xml><?xml version="1.0" encoding="utf-8"?>
<calcChain xmlns="http://schemas.openxmlformats.org/spreadsheetml/2006/main">
  <c r="N29" i="1"/>
  <c r="N30"/>
  <c r="N31"/>
  <c r="N32"/>
  <c r="N33"/>
  <c r="N34"/>
  <c r="N35"/>
  <c r="N28"/>
  <c r="N36"/>
  <c r="F124"/>
  <c r="F123"/>
  <c r="E124"/>
  <c r="R5" s="1"/>
  <c r="E12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4"/>
  <c r="G123" s="1"/>
  <c r="J87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8"/>
  <c r="J89"/>
  <c r="J90"/>
  <c r="J4"/>
  <c r="L7"/>
  <c r="L13"/>
  <c r="H4" l="1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H114"/>
  <c r="H116"/>
  <c r="H118"/>
  <c r="H120"/>
  <c r="G124"/>
  <c r="L9"/>
  <c r="L15" s="1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H83"/>
  <c r="H85"/>
  <c r="H87"/>
  <c r="H89"/>
  <c r="H91"/>
  <c r="H93"/>
  <c r="H95"/>
  <c r="H97"/>
  <c r="H99"/>
  <c r="H101"/>
  <c r="H103"/>
  <c r="H105"/>
  <c r="H107"/>
  <c r="H109"/>
  <c r="H111"/>
  <c r="H113"/>
  <c r="H115"/>
  <c r="H117"/>
  <c r="H119"/>
  <c r="H121"/>
  <c r="L11" l="1"/>
  <c r="H124"/>
  <c r="H123"/>
</calcChain>
</file>

<file path=xl/sharedStrings.xml><?xml version="1.0" encoding="utf-8"?>
<sst xmlns="http://schemas.openxmlformats.org/spreadsheetml/2006/main" count="393" uniqueCount="55">
  <si>
    <t>Sample No.</t>
  </si>
  <si>
    <t xml:space="preserve">Period </t>
  </si>
  <si>
    <t xml:space="preserve">Liczba próbek przeanalizowanych </t>
  </si>
  <si>
    <t>% wyników spełniających kryterium akceptacji</t>
  </si>
  <si>
    <t>Ordinal number</t>
  </si>
  <si>
    <t>Liczba wszystkich próbek</t>
  </si>
  <si>
    <t>Liczba próbek do analizy</t>
  </si>
  <si>
    <t>Pozostało do analizy</t>
  </si>
  <si>
    <t>Liczba próbek z ISR &gt; [20%]</t>
  </si>
  <si>
    <t>zgodnie z ILB/AF/026 wersja 2</t>
  </si>
  <si>
    <t>Sampling point</t>
  </si>
  <si>
    <t>01</t>
  </si>
  <si>
    <t>02</t>
  </si>
  <si>
    <t>08</t>
  </si>
  <si>
    <t>09</t>
  </si>
  <si>
    <t>10</t>
  </si>
  <si>
    <t>11</t>
  </si>
  <si>
    <t>12</t>
  </si>
  <si>
    <t>13</t>
  </si>
  <si>
    <t>14</t>
  </si>
  <si>
    <t>18</t>
  </si>
  <si>
    <t>19</t>
  </si>
  <si>
    <t>20</t>
  </si>
  <si>
    <t>04</t>
  </si>
  <si>
    <t>05</t>
  </si>
  <si>
    <t>06</t>
  </si>
  <si>
    <t>07</t>
  </si>
  <si>
    <t>Subject</t>
  </si>
  <si>
    <t>A</t>
  </si>
  <si>
    <t>21</t>
  </si>
  <si>
    <t>B</t>
  </si>
  <si>
    <t>03</t>
  </si>
  <si>
    <t>17</t>
  </si>
  <si>
    <t>22</t>
  </si>
  <si>
    <t>23</t>
  </si>
  <si>
    <t>%ISR</t>
  </si>
  <si>
    <t>Initial value 
[ng/ml]</t>
  </si>
  <si>
    <t>Repeat value
[ng/ml]</t>
  </si>
  <si>
    <t>%difference
[%]</t>
  </si>
  <si>
    <t>MIN</t>
  </si>
  <si>
    <t>MAX</t>
  </si>
  <si>
    <t>Zakres</t>
  </si>
  <si>
    <t>%difference (min-max)
[%]</t>
  </si>
  <si>
    <t>% difference classes</t>
  </si>
  <si>
    <t>&lt; -40</t>
  </si>
  <si>
    <t>&lt;-40; -20)</t>
  </si>
  <si>
    <t>&lt;-20; -10)</t>
  </si>
  <si>
    <t>&lt;-10; 0)</t>
  </si>
  <si>
    <t>&lt;0; 10&gt;</t>
  </si>
  <si>
    <t>(10; 20&gt;</t>
  </si>
  <si>
    <t>(20; 40&gt;</t>
  </si>
  <si>
    <t>&gt; 40</t>
  </si>
  <si>
    <t>Zbiór danych (koszyk)</t>
  </si>
  <si>
    <t>Częstość</t>
  </si>
  <si>
    <t>Suma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</si>
</sst>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38"/>
      <scheme val="minor"/>
    </font>
    <font>
      <b/>
      <sz val="8"/>
      <name val="Times New Roman"/>
      <family val="1"/>
      <charset val="238"/>
    </font>
    <font>
      <sz val="8"/>
      <name val="Times New Roman"/>
      <family val="1"/>
      <charset val="238"/>
    </font>
    <font>
      <b/>
      <sz val="10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Times New Roman"/>
      <family val="1"/>
      <charset val="238"/>
    </font>
    <font>
      <b/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sz val="8"/>
      <color rgb="FF00B0F0"/>
      <name val="Calibri"/>
      <family val="2"/>
      <charset val="238"/>
      <scheme val="minor"/>
    </font>
    <font>
      <b/>
      <sz val="8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 applyBorder="1"/>
    <xf numFmtId="49" fontId="6" fillId="0" borderId="0" xfId="0" applyNumberFormat="1" applyFont="1"/>
    <xf numFmtId="0" fontId="6" fillId="0" borderId="0" xfId="0" applyFont="1"/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7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8" fillId="0" borderId="0" xfId="0" applyFont="1"/>
    <xf numFmtId="0" fontId="9" fillId="2" borderId="0" xfId="0" applyFont="1" applyFill="1"/>
    <xf numFmtId="0" fontId="5" fillId="0" borderId="0" xfId="0" applyFont="1"/>
    <xf numFmtId="0" fontId="9" fillId="0" borderId="0" xfId="0" applyFont="1"/>
    <xf numFmtId="1" fontId="5" fillId="0" borderId="0" xfId="0" applyNumberFormat="1" applyFont="1"/>
    <xf numFmtId="0" fontId="10" fillId="0" borderId="0" xfId="0" applyFont="1"/>
    <xf numFmtId="9" fontId="5" fillId="0" borderId="0" xfId="1" applyFont="1"/>
    <xf numFmtId="0" fontId="7" fillId="0" borderId="0" xfId="0" applyNumberFormat="1" applyFont="1" applyBorder="1"/>
    <xf numFmtId="164" fontId="7" fillId="0" borderId="0" xfId="0" applyNumberFormat="1" applyFont="1" applyBorder="1" applyAlignment="1">
      <alignment horizontal="center"/>
    </xf>
    <xf numFmtId="0" fontId="6" fillId="0" borderId="0" xfId="0" applyFont="1" applyBorder="1"/>
    <xf numFmtId="164" fontId="2" fillId="0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6" fillId="0" borderId="3" xfId="0" applyFont="1" applyBorder="1"/>
    <xf numFmtId="0" fontId="7" fillId="0" borderId="3" xfId="0" applyNumberFormat="1" applyFont="1" applyBorder="1"/>
    <xf numFmtId="0" fontId="11" fillId="0" borderId="0" xfId="0" applyFont="1"/>
    <xf numFmtId="164" fontId="7" fillId="0" borderId="0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4" fontId="6" fillId="0" borderId="0" xfId="0" applyNumberFormat="1" applyFont="1"/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4" fillId="0" borderId="0" xfId="0" applyFont="1" applyAlignment="1">
      <alignment horizontal="center" vertical="center"/>
    </xf>
    <xf numFmtId="49" fontId="15" fillId="0" borderId="0" xfId="0" applyNumberFormat="1" applyFont="1"/>
    <xf numFmtId="49" fontId="15" fillId="0" borderId="0" xfId="0" applyNumberFormat="1" applyFont="1" applyFill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6" fillId="0" borderId="6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/>
    <xf numFmtId="0" fontId="0" fillId="0" borderId="1" xfId="0" applyFont="1" applyFill="1" applyBorder="1" applyAlignment="1"/>
    <xf numFmtId="9" fontId="17" fillId="0" borderId="0" xfId="1" applyFont="1"/>
    <xf numFmtId="0" fontId="12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3"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8673333333333408"/>
          <c:y val="7.4299855495556635E-2"/>
          <c:w val="0.80005555555555563"/>
          <c:h val="0.5305487654320985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[1]Arkusz1!$J$28:$J$35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Arkusz1!$N$28:$N$35</c:f>
              <c:numCache>
                <c:formatCode>0%</c:formatCode>
                <c:ptCount val="8"/>
                <c:pt idx="0">
                  <c:v>8.4745762711864403E-2</c:v>
                </c:pt>
                <c:pt idx="1">
                  <c:v>0.20338983050847459</c:v>
                </c:pt>
                <c:pt idx="2">
                  <c:v>0.1864406779661017</c:v>
                </c:pt>
                <c:pt idx="3">
                  <c:v>0.22033898305084745</c:v>
                </c:pt>
                <c:pt idx="4">
                  <c:v>0.21186440677966101</c:v>
                </c:pt>
                <c:pt idx="5">
                  <c:v>6.7796610169491525E-2</c:v>
                </c:pt>
                <c:pt idx="6">
                  <c:v>2.5423728813559324E-2</c:v>
                </c:pt>
                <c:pt idx="7">
                  <c:v>0</c:v>
                </c:pt>
              </c:numCache>
            </c:numRef>
          </c:val>
        </c:ser>
        <c:gapWidth val="0"/>
        <c:axId val="59737984"/>
        <c:axId val="59765504"/>
      </c:barChart>
      <c:catAx>
        <c:axId val="5973798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207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765504"/>
        <c:crosses val="autoZero"/>
        <c:auto val="1"/>
        <c:lblAlgn val="ctr"/>
        <c:lblOffset val="100"/>
      </c:catAx>
      <c:valAx>
        <c:axId val="59765504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7985E-3"/>
              <c:y val="0.18183360555339606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737984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66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Arkusz1!$A$4:$A$121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Arkusz1!$G$4:$G$121</c:f>
              <c:numCache>
                <c:formatCode>0.00</c:formatCode>
                <c:ptCount val="118"/>
                <c:pt idx="0">
                  <c:v>-27.325272394425674</c:v>
                </c:pt>
                <c:pt idx="1">
                  <c:v>-0.81441225389701377</c:v>
                </c:pt>
                <c:pt idx="2">
                  <c:v>8.8476326345217693</c:v>
                </c:pt>
                <c:pt idx="3">
                  <c:v>-23.12308354639465</c:v>
                </c:pt>
                <c:pt idx="4">
                  <c:v>0.65433421326934027</c:v>
                </c:pt>
                <c:pt idx="5">
                  <c:v>-19.873393511923279</c:v>
                </c:pt>
                <c:pt idx="6">
                  <c:v>15.376757805849703</c:v>
                </c:pt>
                <c:pt idx="7">
                  <c:v>-2.8496160529118235</c:v>
                </c:pt>
                <c:pt idx="8">
                  <c:v>-5.8306264008069197</c:v>
                </c:pt>
                <c:pt idx="9">
                  <c:v>-20.89069785694949</c:v>
                </c:pt>
                <c:pt idx="10">
                  <c:v>7.684595771252142</c:v>
                </c:pt>
                <c:pt idx="11">
                  <c:v>4.1690856882835616</c:v>
                </c:pt>
                <c:pt idx="12">
                  <c:v>-6.729649295709268</c:v>
                </c:pt>
                <c:pt idx="13">
                  <c:v>6.3743234923677266</c:v>
                </c:pt>
                <c:pt idx="14">
                  <c:v>-10.873410031454364</c:v>
                </c:pt>
                <c:pt idx="15">
                  <c:v>11.593993931012786</c:v>
                </c:pt>
                <c:pt idx="16">
                  <c:v>-38.331922323070721</c:v>
                </c:pt>
                <c:pt idx="17">
                  <c:v>-38.650159013859181</c:v>
                </c:pt>
                <c:pt idx="18">
                  <c:v>-22.349951053912555</c:v>
                </c:pt>
                <c:pt idx="19">
                  <c:v>-27.741360236447989</c:v>
                </c:pt>
                <c:pt idx="20">
                  <c:v>-38.066515025429545</c:v>
                </c:pt>
                <c:pt idx="21">
                  <c:v>-41.536411468421484</c:v>
                </c:pt>
                <c:pt idx="22">
                  <c:v>-17.409732383065084</c:v>
                </c:pt>
                <c:pt idx="23">
                  <c:v>-32.128774644372335</c:v>
                </c:pt>
                <c:pt idx="24">
                  <c:v>-23.488841836157729</c:v>
                </c:pt>
                <c:pt idx="25">
                  <c:v>-30.507111129077831</c:v>
                </c:pt>
                <c:pt idx="26">
                  <c:v>10.966459797911986</c:v>
                </c:pt>
                <c:pt idx="27">
                  <c:v>-25.392403981714871</c:v>
                </c:pt>
                <c:pt idx="28">
                  <c:v>-12.480975679730356</c:v>
                </c:pt>
                <c:pt idx="29">
                  <c:v>-16.887845809004286</c:v>
                </c:pt>
                <c:pt idx="30">
                  <c:v>-12.404521845401765</c:v>
                </c:pt>
                <c:pt idx="31">
                  <c:v>6.1592153175621212</c:v>
                </c:pt>
                <c:pt idx="32">
                  <c:v>-61.858011947147482</c:v>
                </c:pt>
                <c:pt idx="33">
                  <c:v>-47.449801158166466</c:v>
                </c:pt>
                <c:pt idx="34">
                  <c:v>9.4218542201818209</c:v>
                </c:pt>
                <c:pt idx="35">
                  <c:v>7.038356290034101</c:v>
                </c:pt>
                <c:pt idx="36">
                  <c:v>-21.924483843223594</c:v>
                </c:pt>
                <c:pt idx="37">
                  <c:v>-2.6989418344110003</c:v>
                </c:pt>
                <c:pt idx="38">
                  <c:v>-21.486098387559093</c:v>
                </c:pt>
                <c:pt idx="39">
                  <c:v>-28.678609087850909</c:v>
                </c:pt>
                <c:pt idx="40">
                  <c:v>-37.759742416621435</c:v>
                </c:pt>
                <c:pt idx="41">
                  <c:v>-24.656581325060369</c:v>
                </c:pt>
                <c:pt idx="42">
                  <c:v>-24.469959364005781</c:v>
                </c:pt>
                <c:pt idx="43">
                  <c:v>-18.25477469345536</c:v>
                </c:pt>
                <c:pt idx="44">
                  <c:v>-40.392160757308815</c:v>
                </c:pt>
                <c:pt idx="45">
                  <c:v>4.7884741619321334</c:v>
                </c:pt>
                <c:pt idx="46">
                  <c:v>-15.352715401244104</c:v>
                </c:pt>
                <c:pt idx="47">
                  <c:v>-1.0951124730152695</c:v>
                </c:pt>
                <c:pt idx="48">
                  <c:v>-8.9020262370689203</c:v>
                </c:pt>
                <c:pt idx="49">
                  <c:v>-5.4569840273481436</c:v>
                </c:pt>
                <c:pt idx="50">
                  <c:v>-8.483047413210862</c:v>
                </c:pt>
                <c:pt idx="51">
                  <c:v>1.3715004533125008</c:v>
                </c:pt>
                <c:pt idx="52">
                  <c:v>-12.290759115662537</c:v>
                </c:pt>
                <c:pt idx="53">
                  <c:v>2.0717730756953641</c:v>
                </c:pt>
                <c:pt idx="54">
                  <c:v>-16.41527748470142</c:v>
                </c:pt>
                <c:pt idx="55">
                  <c:v>5.6422584140795946</c:v>
                </c:pt>
                <c:pt idx="56">
                  <c:v>-12.13532586448679</c:v>
                </c:pt>
                <c:pt idx="57">
                  <c:v>-14.946095002458751</c:v>
                </c:pt>
                <c:pt idx="58">
                  <c:v>6.7595898091518318</c:v>
                </c:pt>
                <c:pt idx="59">
                  <c:v>-11.390257569609496</c:v>
                </c:pt>
                <c:pt idx="60">
                  <c:v>-9.1082648393325609</c:v>
                </c:pt>
                <c:pt idx="61">
                  <c:v>0.76019186547290996</c:v>
                </c:pt>
                <c:pt idx="62">
                  <c:v>-14.206919938959317</c:v>
                </c:pt>
                <c:pt idx="63">
                  <c:v>-2.0359504122505586E-2</c:v>
                </c:pt>
                <c:pt idx="64">
                  <c:v>-29.540366613223789</c:v>
                </c:pt>
                <c:pt idx="65">
                  <c:v>-4.6951989321353524</c:v>
                </c:pt>
                <c:pt idx="66">
                  <c:v>-26.139285901719646</c:v>
                </c:pt>
                <c:pt idx="67">
                  <c:v>13.259715937718674</c:v>
                </c:pt>
                <c:pt idx="68">
                  <c:v>-3.2708851833027417</c:v>
                </c:pt>
                <c:pt idx="69">
                  <c:v>3.0956997107713851</c:v>
                </c:pt>
                <c:pt idx="70">
                  <c:v>-18.984324207180524</c:v>
                </c:pt>
                <c:pt idx="71">
                  <c:v>-0.13536114979509098</c:v>
                </c:pt>
                <c:pt idx="72">
                  <c:v>5.0193854631344106</c:v>
                </c:pt>
                <c:pt idx="73">
                  <c:v>-2.1604912089012167</c:v>
                </c:pt>
                <c:pt idx="74">
                  <c:v>-10.946237726724108</c:v>
                </c:pt>
                <c:pt idx="75">
                  <c:v>-16.81937138742601</c:v>
                </c:pt>
                <c:pt idx="76">
                  <c:v>-9.7692086419626349</c:v>
                </c:pt>
                <c:pt idx="77">
                  <c:v>-81.571932791646759</c:v>
                </c:pt>
                <c:pt idx="78">
                  <c:v>-4.8542148569560037</c:v>
                </c:pt>
                <c:pt idx="79">
                  <c:v>-18.118457136906866</c:v>
                </c:pt>
                <c:pt idx="80">
                  <c:v>-8.4256251209961075</c:v>
                </c:pt>
                <c:pt idx="81">
                  <c:v>-8.7892527737957078</c:v>
                </c:pt>
                <c:pt idx="82">
                  <c:v>-23.160821568659905</c:v>
                </c:pt>
                <c:pt idx="83">
                  <c:v>1.180728534480463</c:v>
                </c:pt>
                <c:pt idx="84">
                  <c:v>13.410020546729603</c:v>
                </c:pt>
                <c:pt idx="85">
                  <c:v>-5.142915046027448</c:v>
                </c:pt>
                <c:pt idx="86">
                  <c:v>4.4188894212852068</c:v>
                </c:pt>
                <c:pt idx="87">
                  <c:v>0.59749602698332982</c:v>
                </c:pt>
                <c:pt idx="88">
                  <c:v>10.191757753150723</c:v>
                </c:pt>
                <c:pt idx="89">
                  <c:v>0.33237214901052325</c:v>
                </c:pt>
                <c:pt idx="90">
                  <c:v>-4.090198841876286</c:v>
                </c:pt>
                <c:pt idx="91">
                  <c:v>-4.7100050640994597</c:v>
                </c:pt>
                <c:pt idx="92">
                  <c:v>-5.2608839456072429</c:v>
                </c:pt>
                <c:pt idx="93">
                  <c:v>3.6991032218637665</c:v>
                </c:pt>
                <c:pt idx="94">
                  <c:v>-18.13230792081659</c:v>
                </c:pt>
                <c:pt idx="95">
                  <c:v>24.136942810735039</c:v>
                </c:pt>
                <c:pt idx="96">
                  <c:v>17.078402360847527</c:v>
                </c:pt>
                <c:pt idx="97">
                  <c:v>8.6018726410268815</c:v>
                </c:pt>
                <c:pt idx="98">
                  <c:v>33.84479235804735</c:v>
                </c:pt>
                <c:pt idx="99">
                  <c:v>-30.019223796460352</c:v>
                </c:pt>
                <c:pt idx="100">
                  <c:v>-45.827517363822224</c:v>
                </c:pt>
                <c:pt idx="101">
                  <c:v>-63.561301735126548</c:v>
                </c:pt>
                <c:pt idx="102">
                  <c:v>-23.174116364834553</c:v>
                </c:pt>
                <c:pt idx="103">
                  <c:v>-0.48904745533809257</c:v>
                </c:pt>
                <c:pt idx="104">
                  <c:v>-73.404924671625793</c:v>
                </c:pt>
                <c:pt idx="105">
                  <c:v>-69.428856652458592</c:v>
                </c:pt>
                <c:pt idx="106">
                  <c:v>-62.73623664749384</c:v>
                </c:pt>
                <c:pt idx="107">
                  <c:v>-10.794978913630784</c:v>
                </c:pt>
                <c:pt idx="108">
                  <c:v>-17.386317240452549</c:v>
                </c:pt>
                <c:pt idx="109">
                  <c:v>6.0848986292643154E-2</c:v>
                </c:pt>
                <c:pt idx="110">
                  <c:v>-11.632486723737289</c:v>
                </c:pt>
                <c:pt idx="111">
                  <c:v>-1.8957790306510864</c:v>
                </c:pt>
                <c:pt idx="112">
                  <c:v>-27.724279197752082</c:v>
                </c:pt>
                <c:pt idx="113">
                  <c:v>23.867754446106673</c:v>
                </c:pt>
                <c:pt idx="114">
                  <c:v>-5.1169381159351044</c:v>
                </c:pt>
                <c:pt idx="115">
                  <c:v>19.675434575331892</c:v>
                </c:pt>
                <c:pt idx="116">
                  <c:v>3.177625277190955</c:v>
                </c:pt>
                <c:pt idx="117">
                  <c:v>0.34749780132565294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(Arkusz1!$A$4,Arkusz1!$A$121)</c:f>
              <c:numCache>
                <c:formatCode>General</c:formatCode>
                <c:ptCount val="2"/>
                <c:pt idx="0">
                  <c:v>1</c:v>
                </c:pt>
                <c:pt idx="1">
                  <c:v>118</c:v>
                </c:pt>
              </c:numCache>
            </c:numRef>
          </c:xVal>
          <c:yVal>
            <c:numRef>
              <c:f>Arkusz1!$S$4:$S$5</c:f>
              <c:numCache>
                <c:formatCode>0.0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(Arkusz1!$A$4,Arkusz1!$A$121)</c:f>
              <c:numCache>
                <c:formatCode>General</c:formatCode>
                <c:ptCount val="2"/>
                <c:pt idx="0">
                  <c:v>1</c:v>
                </c:pt>
                <c:pt idx="1">
                  <c:v>118</c:v>
                </c:pt>
              </c:numCache>
            </c:numRef>
          </c:xVal>
          <c:yVal>
            <c:numRef>
              <c:f>Arkusz1!$U$4:$U$5</c:f>
              <c:numCache>
                <c:formatCode>0.0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(Arkusz1!$A$4,Arkusz1!$A$121)</c:f>
              <c:numCache>
                <c:formatCode>General</c:formatCode>
                <c:ptCount val="2"/>
                <c:pt idx="0">
                  <c:v>1</c:v>
                </c:pt>
                <c:pt idx="1">
                  <c:v>118</c:v>
                </c:pt>
              </c:numCache>
            </c:numRef>
          </c:xVal>
          <c:yVal>
            <c:numRef>
              <c:f>Arkusz1!$T$4:$T$5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422336"/>
        <c:axId val="71424256"/>
      </c:scatterChart>
      <c:valAx>
        <c:axId val="71422336"/>
        <c:scaling>
          <c:orientation val="minMax"/>
          <c:max val="125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ISR No.</a:t>
                </a:r>
              </a:p>
            </c:rich>
          </c:tx>
          <c:layout>
            <c:manualLayout>
              <c:xMode val="edge"/>
              <c:yMode val="edge"/>
              <c:x val="0.41893460349186162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424256"/>
        <c:crossesAt val="-400"/>
        <c:crossBetween val="midCat"/>
        <c:majorUnit val="25"/>
      </c:valAx>
      <c:valAx>
        <c:axId val="71424256"/>
        <c:scaling>
          <c:orientation val="minMax"/>
          <c:max val="40"/>
          <c:min val="-10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% diference [%]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422336"/>
        <c:crossesAt val="0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931867283950617"/>
          <c:y val="2.8257456828885398E-2"/>
          <c:w val="0.83201929012345677"/>
          <c:h val="0.81143193616233544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Arkusz1!$E$4:$E$121</c:f>
              <c:numCache>
                <c:formatCode>0.0</c:formatCode>
                <c:ptCount val="118"/>
                <c:pt idx="0">
                  <c:v>2107.59</c:v>
                </c:pt>
                <c:pt idx="1">
                  <c:v>2076.6619999999998</c:v>
                </c:pt>
                <c:pt idx="2">
                  <c:v>149.398</c:v>
                </c:pt>
                <c:pt idx="3">
                  <c:v>63.488</c:v>
                </c:pt>
                <c:pt idx="4">
                  <c:v>1791.9760000000001</c:v>
                </c:pt>
                <c:pt idx="5">
                  <c:v>2037.7190000000001</c:v>
                </c:pt>
                <c:pt idx="6">
                  <c:v>298.221</c:v>
                </c:pt>
                <c:pt idx="7">
                  <c:v>135.714</c:v>
                </c:pt>
                <c:pt idx="8">
                  <c:v>1259.068</c:v>
                </c:pt>
                <c:pt idx="9">
                  <c:v>1379.0139999999999</c:v>
                </c:pt>
                <c:pt idx="10">
                  <c:v>277.18900000000002</c:v>
                </c:pt>
                <c:pt idx="11">
                  <c:v>124.80500000000001</c:v>
                </c:pt>
                <c:pt idx="12">
                  <c:v>1915.1289999999999</c:v>
                </c:pt>
                <c:pt idx="13">
                  <c:v>1819.424</c:v>
                </c:pt>
                <c:pt idx="14">
                  <c:v>332.35599999999999</c:v>
                </c:pt>
                <c:pt idx="15">
                  <c:v>215.601</c:v>
                </c:pt>
                <c:pt idx="16">
                  <c:v>2012.125</c:v>
                </c:pt>
                <c:pt idx="17">
                  <c:v>1989.5160000000001</c:v>
                </c:pt>
                <c:pt idx="18">
                  <c:v>309.47500000000002</c:v>
                </c:pt>
                <c:pt idx="19">
                  <c:v>137.92699999999999</c:v>
                </c:pt>
                <c:pt idx="20">
                  <c:v>2312.2489999999998</c:v>
                </c:pt>
                <c:pt idx="21">
                  <c:v>2321.933</c:v>
                </c:pt>
                <c:pt idx="22">
                  <c:v>230.31299999999999</c:v>
                </c:pt>
                <c:pt idx="23">
                  <c:v>93.013999999999996</c:v>
                </c:pt>
                <c:pt idx="24">
                  <c:v>2327.1149999999998</c:v>
                </c:pt>
                <c:pt idx="25">
                  <c:v>2266.5770000000002</c:v>
                </c:pt>
                <c:pt idx="26">
                  <c:v>123.89400000000001</c:v>
                </c:pt>
                <c:pt idx="27">
                  <c:v>65.947000000000003</c:v>
                </c:pt>
                <c:pt idx="28">
                  <c:v>2495.9029999999998</c:v>
                </c:pt>
                <c:pt idx="29">
                  <c:v>2180.0329999999999</c:v>
                </c:pt>
                <c:pt idx="30">
                  <c:v>272.86599999999999</c:v>
                </c:pt>
                <c:pt idx="31">
                  <c:v>121.63800000000001</c:v>
                </c:pt>
                <c:pt idx="32">
                  <c:v>1951.0340000000001</c:v>
                </c:pt>
                <c:pt idx="33">
                  <c:v>1773.3489999999999</c:v>
                </c:pt>
                <c:pt idx="34">
                  <c:v>418.44099999999997</c:v>
                </c:pt>
                <c:pt idx="35">
                  <c:v>252.44399999999999</c:v>
                </c:pt>
                <c:pt idx="36">
                  <c:v>1437.2339999999999</c:v>
                </c:pt>
                <c:pt idx="37">
                  <c:v>249.45500000000001</c:v>
                </c:pt>
                <c:pt idx="38">
                  <c:v>98.522000000000006</c:v>
                </c:pt>
                <c:pt idx="39">
                  <c:v>1313.6780000000001</c:v>
                </c:pt>
                <c:pt idx="40">
                  <c:v>1377.914</c:v>
                </c:pt>
                <c:pt idx="41">
                  <c:v>280.96899999999999</c:v>
                </c:pt>
                <c:pt idx="42">
                  <c:v>102.883</c:v>
                </c:pt>
                <c:pt idx="43">
                  <c:v>1283.9290000000001</c:v>
                </c:pt>
                <c:pt idx="44">
                  <c:v>1512.8689999999999</c:v>
                </c:pt>
                <c:pt idx="45">
                  <c:v>172.48500000000001</c:v>
                </c:pt>
                <c:pt idx="46">
                  <c:v>73.221000000000004</c:v>
                </c:pt>
                <c:pt idx="47">
                  <c:v>1525.136</c:v>
                </c:pt>
                <c:pt idx="48">
                  <c:v>1619.2909999999999</c:v>
                </c:pt>
                <c:pt idx="49">
                  <c:v>227.483</c:v>
                </c:pt>
                <c:pt idx="50">
                  <c:v>108.038</c:v>
                </c:pt>
                <c:pt idx="51">
                  <c:v>1348.472</c:v>
                </c:pt>
                <c:pt idx="52">
                  <c:v>1475.9860000000001</c:v>
                </c:pt>
                <c:pt idx="53">
                  <c:v>226.32400000000001</c:v>
                </c:pt>
                <c:pt idx="54">
                  <c:v>128.19900000000001</c:v>
                </c:pt>
                <c:pt idx="55">
                  <c:v>1505.239</c:v>
                </c:pt>
                <c:pt idx="56">
                  <c:v>1545.627</c:v>
                </c:pt>
                <c:pt idx="57">
                  <c:v>243.68600000000001</c:v>
                </c:pt>
                <c:pt idx="58">
                  <c:v>89.179000000000002</c:v>
                </c:pt>
                <c:pt idx="59">
                  <c:v>1641.0119999999999</c:v>
                </c:pt>
                <c:pt idx="60">
                  <c:v>1488.2460000000001</c:v>
                </c:pt>
                <c:pt idx="61">
                  <c:v>252.13200000000001</c:v>
                </c:pt>
                <c:pt idx="62">
                  <c:v>107.383</c:v>
                </c:pt>
                <c:pt idx="63">
                  <c:v>1699.625</c:v>
                </c:pt>
                <c:pt idx="64">
                  <c:v>77.668999999999997</c:v>
                </c:pt>
                <c:pt idx="65">
                  <c:v>2320.1729999999998</c:v>
                </c:pt>
                <c:pt idx="66">
                  <c:v>96.950999999999993</c:v>
                </c:pt>
                <c:pt idx="67">
                  <c:v>1620.57</c:v>
                </c:pt>
                <c:pt idx="68">
                  <c:v>1625.7270000000001</c:v>
                </c:pt>
                <c:pt idx="69">
                  <c:v>154.88</c:v>
                </c:pt>
                <c:pt idx="70">
                  <c:v>60.628</c:v>
                </c:pt>
                <c:pt idx="71">
                  <c:v>3603.9140000000002</c:v>
                </c:pt>
                <c:pt idx="72">
                  <c:v>3156.1010000000001</c:v>
                </c:pt>
                <c:pt idx="73">
                  <c:v>297.88499999999999</c:v>
                </c:pt>
                <c:pt idx="74">
                  <c:v>126.274</c:v>
                </c:pt>
                <c:pt idx="75">
                  <c:v>1563.5619999999999</c:v>
                </c:pt>
                <c:pt idx="76">
                  <c:v>1633.498</c:v>
                </c:pt>
                <c:pt idx="77">
                  <c:v>306.339</c:v>
                </c:pt>
                <c:pt idx="78">
                  <c:v>106.495</c:v>
                </c:pt>
                <c:pt idx="79">
                  <c:v>2335.5590000000002</c:v>
                </c:pt>
                <c:pt idx="80">
                  <c:v>1867.924</c:v>
                </c:pt>
                <c:pt idx="81">
                  <c:v>272.72000000000003</c:v>
                </c:pt>
                <c:pt idx="82">
                  <c:v>101.127</c:v>
                </c:pt>
                <c:pt idx="83">
                  <c:v>1436.93</c:v>
                </c:pt>
                <c:pt idx="84">
                  <c:v>1329.9490000000001</c:v>
                </c:pt>
                <c:pt idx="85">
                  <c:v>197.38800000000001</c:v>
                </c:pt>
                <c:pt idx="86">
                  <c:v>64.287999999999997</c:v>
                </c:pt>
                <c:pt idx="87">
                  <c:v>1396.828</c:v>
                </c:pt>
                <c:pt idx="88">
                  <c:v>1325.4860000000001</c:v>
                </c:pt>
                <c:pt idx="89">
                  <c:v>222.27199999999999</c:v>
                </c:pt>
                <c:pt idx="90">
                  <c:v>66.613</c:v>
                </c:pt>
                <c:pt idx="91">
                  <c:v>1173.3</c:v>
                </c:pt>
                <c:pt idx="92">
                  <c:v>1013.12</c:v>
                </c:pt>
                <c:pt idx="93">
                  <c:v>172.654</c:v>
                </c:pt>
                <c:pt idx="94">
                  <c:v>66.087000000000003</c:v>
                </c:pt>
                <c:pt idx="95">
                  <c:v>1001.785</c:v>
                </c:pt>
                <c:pt idx="96">
                  <c:v>1124.4090000000001</c:v>
                </c:pt>
                <c:pt idx="97">
                  <c:v>177.739</c:v>
                </c:pt>
                <c:pt idx="98">
                  <c:v>63.835999999999999</c:v>
                </c:pt>
                <c:pt idx="99">
                  <c:v>1344.904</c:v>
                </c:pt>
                <c:pt idx="100">
                  <c:v>1534.845</c:v>
                </c:pt>
                <c:pt idx="101">
                  <c:v>253.28899999999999</c:v>
                </c:pt>
                <c:pt idx="102">
                  <c:v>88.05</c:v>
                </c:pt>
                <c:pt idx="103">
                  <c:v>1424.4</c:v>
                </c:pt>
                <c:pt idx="104">
                  <c:v>1996.683</c:v>
                </c:pt>
                <c:pt idx="105">
                  <c:v>247.626</c:v>
                </c:pt>
                <c:pt idx="106">
                  <c:v>70.344999999999999</c:v>
                </c:pt>
                <c:pt idx="107">
                  <c:v>1595.23</c:v>
                </c:pt>
                <c:pt idx="108">
                  <c:v>1585.337</c:v>
                </c:pt>
                <c:pt idx="109">
                  <c:v>244.79400000000001</c:v>
                </c:pt>
                <c:pt idx="110">
                  <c:v>104.511</c:v>
                </c:pt>
                <c:pt idx="111">
                  <c:v>2035.008</c:v>
                </c:pt>
                <c:pt idx="112">
                  <c:v>2072.2750000000001</c:v>
                </c:pt>
                <c:pt idx="113">
                  <c:v>218.10499999999999</c:v>
                </c:pt>
                <c:pt idx="114">
                  <c:v>96.626999999999995</c:v>
                </c:pt>
                <c:pt idx="115">
                  <c:v>1500.6980000000001</c:v>
                </c:pt>
                <c:pt idx="116">
                  <c:v>1500.0029999999999</c:v>
                </c:pt>
                <c:pt idx="117">
                  <c:v>93.075999999999993</c:v>
                </c:pt>
              </c:numCache>
            </c:numRef>
          </c:xVal>
          <c:yVal>
            <c:numRef>
              <c:f>Arkusz1!$G$4:$G$121</c:f>
              <c:numCache>
                <c:formatCode>0.00</c:formatCode>
                <c:ptCount val="118"/>
                <c:pt idx="0">
                  <c:v>-27.325272394425674</c:v>
                </c:pt>
                <c:pt idx="1">
                  <c:v>-0.81441225389701377</c:v>
                </c:pt>
                <c:pt idx="2">
                  <c:v>8.8476326345217693</c:v>
                </c:pt>
                <c:pt idx="3">
                  <c:v>-23.12308354639465</c:v>
                </c:pt>
                <c:pt idx="4">
                  <c:v>0.65433421326934027</c:v>
                </c:pt>
                <c:pt idx="5">
                  <c:v>-19.873393511923279</c:v>
                </c:pt>
                <c:pt idx="6">
                  <c:v>15.376757805849703</c:v>
                </c:pt>
                <c:pt idx="7">
                  <c:v>-2.8496160529118235</c:v>
                </c:pt>
                <c:pt idx="8">
                  <c:v>-5.8306264008069197</c:v>
                </c:pt>
                <c:pt idx="9">
                  <c:v>-20.89069785694949</c:v>
                </c:pt>
                <c:pt idx="10">
                  <c:v>7.684595771252142</c:v>
                </c:pt>
                <c:pt idx="11">
                  <c:v>4.1690856882835616</c:v>
                </c:pt>
                <c:pt idx="12">
                  <c:v>-6.729649295709268</c:v>
                </c:pt>
                <c:pt idx="13">
                  <c:v>6.3743234923677266</c:v>
                </c:pt>
                <c:pt idx="14">
                  <c:v>-10.873410031454364</c:v>
                </c:pt>
                <c:pt idx="15">
                  <c:v>11.593993931012786</c:v>
                </c:pt>
                <c:pt idx="16">
                  <c:v>-38.331922323070721</c:v>
                </c:pt>
                <c:pt idx="17">
                  <c:v>-38.650159013859181</c:v>
                </c:pt>
                <c:pt idx="18">
                  <c:v>-22.349951053912555</c:v>
                </c:pt>
                <c:pt idx="19">
                  <c:v>-27.741360236447989</c:v>
                </c:pt>
                <c:pt idx="20">
                  <c:v>-38.066515025429545</c:v>
                </c:pt>
                <c:pt idx="21">
                  <c:v>-41.536411468421484</c:v>
                </c:pt>
                <c:pt idx="22">
                  <c:v>-17.409732383065084</c:v>
                </c:pt>
                <c:pt idx="23">
                  <c:v>-32.128774644372335</c:v>
                </c:pt>
                <c:pt idx="24">
                  <c:v>-23.488841836157729</c:v>
                </c:pt>
                <c:pt idx="25">
                  <c:v>-30.507111129077831</c:v>
                </c:pt>
                <c:pt idx="26">
                  <c:v>10.966459797911986</c:v>
                </c:pt>
                <c:pt idx="27">
                  <c:v>-25.392403981714871</c:v>
                </c:pt>
                <c:pt idx="28">
                  <c:v>-12.480975679730356</c:v>
                </c:pt>
                <c:pt idx="29">
                  <c:v>-16.887845809004286</c:v>
                </c:pt>
                <c:pt idx="30">
                  <c:v>-12.404521845401765</c:v>
                </c:pt>
                <c:pt idx="31">
                  <c:v>6.1592153175621212</c:v>
                </c:pt>
                <c:pt idx="32">
                  <c:v>-61.858011947147482</c:v>
                </c:pt>
                <c:pt idx="33">
                  <c:v>-47.449801158166466</c:v>
                </c:pt>
                <c:pt idx="34">
                  <c:v>9.4218542201818209</c:v>
                </c:pt>
                <c:pt idx="35">
                  <c:v>7.038356290034101</c:v>
                </c:pt>
                <c:pt idx="36">
                  <c:v>-21.924483843223594</c:v>
                </c:pt>
                <c:pt idx="37">
                  <c:v>-2.6989418344110003</c:v>
                </c:pt>
                <c:pt idx="38">
                  <c:v>-21.486098387559093</c:v>
                </c:pt>
                <c:pt idx="39">
                  <c:v>-28.678609087850909</c:v>
                </c:pt>
                <c:pt idx="40">
                  <c:v>-37.759742416621435</c:v>
                </c:pt>
                <c:pt idx="41">
                  <c:v>-24.656581325060369</c:v>
                </c:pt>
                <c:pt idx="42">
                  <c:v>-24.469959364005781</c:v>
                </c:pt>
                <c:pt idx="43">
                  <c:v>-18.25477469345536</c:v>
                </c:pt>
                <c:pt idx="44">
                  <c:v>-40.392160757308815</c:v>
                </c:pt>
                <c:pt idx="45">
                  <c:v>4.7884741619321334</c:v>
                </c:pt>
                <c:pt idx="46">
                  <c:v>-15.352715401244104</c:v>
                </c:pt>
                <c:pt idx="47">
                  <c:v>-1.0951124730152695</c:v>
                </c:pt>
                <c:pt idx="48">
                  <c:v>-8.9020262370689203</c:v>
                </c:pt>
                <c:pt idx="49">
                  <c:v>-5.4569840273481436</c:v>
                </c:pt>
                <c:pt idx="50">
                  <c:v>-8.483047413210862</c:v>
                </c:pt>
                <c:pt idx="51">
                  <c:v>1.3715004533125008</c:v>
                </c:pt>
                <c:pt idx="52">
                  <c:v>-12.290759115662537</c:v>
                </c:pt>
                <c:pt idx="53">
                  <c:v>2.0717730756953641</c:v>
                </c:pt>
                <c:pt idx="54">
                  <c:v>-16.41527748470142</c:v>
                </c:pt>
                <c:pt idx="55">
                  <c:v>5.6422584140795946</c:v>
                </c:pt>
                <c:pt idx="56">
                  <c:v>-12.13532586448679</c:v>
                </c:pt>
                <c:pt idx="57">
                  <c:v>-14.946095002458751</c:v>
                </c:pt>
                <c:pt idx="58">
                  <c:v>6.7595898091518318</c:v>
                </c:pt>
                <c:pt idx="59">
                  <c:v>-11.390257569609496</c:v>
                </c:pt>
                <c:pt idx="60">
                  <c:v>-9.1082648393325609</c:v>
                </c:pt>
                <c:pt idx="61">
                  <c:v>0.76019186547290996</c:v>
                </c:pt>
                <c:pt idx="62">
                  <c:v>-14.206919938959317</c:v>
                </c:pt>
                <c:pt idx="63">
                  <c:v>-2.0359504122505586E-2</c:v>
                </c:pt>
                <c:pt idx="64">
                  <c:v>-29.540366613223789</c:v>
                </c:pt>
                <c:pt idx="65">
                  <c:v>-4.6951989321353524</c:v>
                </c:pt>
                <c:pt idx="66">
                  <c:v>-26.139285901719646</c:v>
                </c:pt>
                <c:pt idx="67">
                  <c:v>13.259715937718674</c:v>
                </c:pt>
                <c:pt idx="68">
                  <c:v>-3.2708851833027417</c:v>
                </c:pt>
                <c:pt idx="69">
                  <c:v>3.0956997107713851</c:v>
                </c:pt>
                <c:pt idx="70">
                  <c:v>-18.984324207180524</c:v>
                </c:pt>
                <c:pt idx="71">
                  <c:v>-0.13536114979509098</c:v>
                </c:pt>
                <c:pt idx="72">
                  <c:v>5.0193854631344106</c:v>
                </c:pt>
                <c:pt idx="73">
                  <c:v>-2.1604912089012167</c:v>
                </c:pt>
                <c:pt idx="74">
                  <c:v>-10.946237726724108</c:v>
                </c:pt>
                <c:pt idx="75">
                  <c:v>-16.81937138742601</c:v>
                </c:pt>
                <c:pt idx="76">
                  <c:v>-9.7692086419626349</c:v>
                </c:pt>
                <c:pt idx="77">
                  <c:v>-81.571932791646759</c:v>
                </c:pt>
                <c:pt idx="78">
                  <c:v>-4.8542148569560037</c:v>
                </c:pt>
                <c:pt idx="79">
                  <c:v>-18.118457136906866</c:v>
                </c:pt>
                <c:pt idx="80">
                  <c:v>-8.4256251209961075</c:v>
                </c:pt>
                <c:pt idx="81">
                  <c:v>-8.7892527737957078</c:v>
                </c:pt>
                <c:pt idx="82">
                  <c:v>-23.160821568659905</c:v>
                </c:pt>
                <c:pt idx="83">
                  <c:v>1.180728534480463</c:v>
                </c:pt>
                <c:pt idx="84">
                  <c:v>13.410020546729603</c:v>
                </c:pt>
                <c:pt idx="85">
                  <c:v>-5.142915046027448</c:v>
                </c:pt>
                <c:pt idx="86">
                  <c:v>4.4188894212852068</c:v>
                </c:pt>
                <c:pt idx="87">
                  <c:v>0.59749602698332982</c:v>
                </c:pt>
                <c:pt idx="88">
                  <c:v>10.191757753150723</c:v>
                </c:pt>
                <c:pt idx="89">
                  <c:v>0.33237214901052325</c:v>
                </c:pt>
                <c:pt idx="90">
                  <c:v>-4.090198841876286</c:v>
                </c:pt>
                <c:pt idx="91">
                  <c:v>-4.7100050640994597</c:v>
                </c:pt>
                <c:pt idx="92">
                  <c:v>-5.2608839456072429</c:v>
                </c:pt>
                <c:pt idx="93">
                  <c:v>3.6991032218637665</c:v>
                </c:pt>
                <c:pt idx="94">
                  <c:v>-18.13230792081659</c:v>
                </c:pt>
                <c:pt idx="95">
                  <c:v>24.136942810735039</c:v>
                </c:pt>
                <c:pt idx="96">
                  <c:v>17.078402360847527</c:v>
                </c:pt>
                <c:pt idx="97">
                  <c:v>8.6018726410268815</c:v>
                </c:pt>
                <c:pt idx="98">
                  <c:v>33.84479235804735</c:v>
                </c:pt>
                <c:pt idx="99">
                  <c:v>-30.019223796460352</c:v>
                </c:pt>
                <c:pt idx="100">
                  <c:v>-45.827517363822224</c:v>
                </c:pt>
                <c:pt idx="101">
                  <c:v>-63.561301735126548</c:v>
                </c:pt>
                <c:pt idx="102">
                  <c:v>-23.174116364834553</c:v>
                </c:pt>
                <c:pt idx="103">
                  <c:v>-0.48904745533809257</c:v>
                </c:pt>
                <c:pt idx="104">
                  <c:v>-73.404924671625793</c:v>
                </c:pt>
                <c:pt idx="105">
                  <c:v>-69.428856652458592</c:v>
                </c:pt>
                <c:pt idx="106">
                  <c:v>-62.73623664749384</c:v>
                </c:pt>
                <c:pt idx="107">
                  <c:v>-10.794978913630784</c:v>
                </c:pt>
                <c:pt idx="108">
                  <c:v>-17.386317240452549</c:v>
                </c:pt>
                <c:pt idx="109">
                  <c:v>6.0848986292643154E-2</c:v>
                </c:pt>
                <c:pt idx="110">
                  <c:v>-11.632486723737289</c:v>
                </c:pt>
                <c:pt idx="111">
                  <c:v>-1.8957790306510864</c:v>
                </c:pt>
                <c:pt idx="112">
                  <c:v>-27.724279197752082</c:v>
                </c:pt>
                <c:pt idx="113">
                  <c:v>23.867754446106673</c:v>
                </c:pt>
                <c:pt idx="114">
                  <c:v>-5.1169381159351044</c:v>
                </c:pt>
                <c:pt idx="115">
                  <c:v>19.675434575331892</c:v>
                </c:pt>
                <c:pt idx="116">
                  <c:v>3.177625277190955</c:v>
                </c:pt>
                <c:pt idx="117">
                  <c:v>0.34749780132565294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1270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1"/>
            <c:marker/>
          </c:dPt>
          <c:xVal>
            <c:numRef>
              <c:f>Arkusz1!$R$4:$R$5</c:f>
              <c:numCache>
                <c:formatCode>0.0</c:formatCode>
                <c:ptCount val="2"/>
                <c:pt idx="0" formatCode="General">
                  <c:v>10</c:v>
                </c:pt>
                <c:pt idx="1">
                  <c:v>3700</c:v>
                </c:pt>
              </c:numCache>
            </c:numRef>
          </c:xVal>
          <c:yVal>
            <c:numRef>
              <c:f>Arkusz1!$S$4:$S$5</c:f>
              <c:numCache>
                <c:formatCode>0.0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12700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Arkusz1!$R$4:$R$5</c:f>
              <c:numCache>
                <c:formatCode>0.0</c:formatCode>
                <c:ptCount val="2"/>
                <c:pt idx="0" formatCode="General">
                  <c:v>10</c:v>
                </c:pt>
                <c:pt idx="1">
                  <c:v>3700</c:v>
                </c:pt>
              </c:numCache>
            </c:numRef>
          </c:xVal>
          <c:yVal>
            <c:numRef>
              <c:f>Arkusz1!$U$4:$U$5</c:f>
              <c:numCache>
                <c:formatCode>0.0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lgDash"/>
            </a:ln>
          </c:spPr>
          <c:marker>
            <c:symbol val="none"/>
          </c:marker>
          <c:xVal>
            <c:numRef>
              <c:f>Arkusz1!$R$4:$R$5</c:f>
              <c:numCache>
                <c:formatCode>0.0</c:formatCode>
                <c:ptCount val="2"/>
                <c:pt idx="0" formatCode="General">
                  <c:v>10</c:v>
                </c:pt>
                <c:pt idx="1">
                  <c:v>3700</c:v>
                </c:pt>
              </c:numCache>
            </c:numRef>
          </c:xVal>
          <c:yVal>
            <c:numRef>
              <c:f>Arkusz1!$T$4:$T$5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801088"/>
        <c:axId val="71803264"/>
      </c:scatterChart>
      <c:valAx>
        <c:axId val="71801088"/>
        <c:scaling>
          <c:orientation val="minMax"/>
          <c:max val="370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Initial value (ng/mL)</a:t>
                </a:r>
              </a:p>
            </c:rich>
          </c:tx>
          <c:layout>
            <c:manualLayout>
              <c:xMode val="edge"/>
              <c:yMode val="edge"/>
              <c:x val="0.41893460349186162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71803264"/>
        <c:crossesAt val="-400"/>
        <c:crossBetween val="midCat"/>
        <c:majorUnit val="1000"/>
      </c:valAx>
      <c:valAx>
        <c:axId val="71803264"/>
        <c:scaling>
          <c:orientation val="minMax"/>
          <c:max val="40"/>
          <c:min val="-10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diference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71801088"/>
        <c:crossesAt val="0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66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Arkusz1!$E$4:$E$121</c:f>
              <c:numCache>
                <c:formatCode>0.0</c:formatCode>
                <c:ptCount val="118"/>
                <c:pt idx="0">
                  <c:v>2107.59</c:v>
                </c:pt>
                <c:pt idx="1">
                  <c:v>2076.6619999999998</c:v>
                </c:pt>
                <c:pt idx="2">
                  <c:v>149.398</c:v>
                </c:pt>
                <c:pt idx="3">
                  <c:v>63.488</c:v>
                </c:pt>
                <c:pt idx="4">
                  <c:v>1791.9760000000001</c:v>
                </c:pt>
                <c:pt idx="5">
                  <c:v>2037.7190000000001</c:v>
                </c:pt>
                <c:pt idx="6">
                  <c:v>298.221</c:v>
                </c:pt>
                <c:pt idx="7">
                  <c:v>135.714</c:v>
                </c:pt>
                <c:pt idx="8">
                  <c:v>1259.068</c:v>
                </c:pt>
                <c:pt idx="9">
                  <c:v>1379.0139999999999</c:v>
                </c:pt>
                <c:pt idx="10">
                  <c:v>277.18900000000002</c:v>
                </c:pt>
                <c:pt idx="11">
                  <c:v>124.80500000000001</c:v>
                </c:pt>
                <c:pt idx="12">
                  <c:v>1915.1289999999999</c:v>
                </c:pt>
                <c:pt idx="13">
                  <c:v>1819.424</c:v>
                </c:pt>
                <c:pt idx="14">
                  <c:v>332.35599999999999</c:v>
                </c:pt>
                <c:pt idx="15">
                  <c:v>215.601</c:v>
                </c:pt>
                <c:pt idx="16">
                  <c:v>2012.125</c:v>
                </c:pt>
                <c:pt idx="17">
                  <c:v>1989.5160000000001</c:v>
                </c:pt>
                <c:pt idx="18">
                  <c:v>309.47500000000002</c:v>
                </c:pt>
                <c:pt idx="19">
                  <c:v>137.92699999999999</c:v>
                </c:pt>
                <c:pt idx="20">
                  <c:v>2312.2489999999998</c:v>
                </c:pt>
                <c:pt idx="21">
                  <c:v>2321.933</c:v>
                </c:pt>
                <c:pt idx="22">
                  <c:v>230.31299999999999</c:v>
                </c:pt>
                <c:pt idx="23">
                  <c:v>93.013999999999996</c:v>
                </c:pt>
                <c:pt idx="24">
                  <c:v>2327.1149999999998</c:v>
                </c:pt>
                <c:pt idx="25">
                  <c:v>2266.5770000000002</c:v>
                </c:pt>
                <c:pt idx="26">
                  <c:v>123.89400000000001</c:v>
                </c:pt>
                <c:pt idx="27">
                  <c:v>65.947000000000003</c:v>
                </c:pt>
                <c:pt idx="28">
                  <c:v>2495.9029999999998</c:v>
                </c:pt>
                <c:pt idx="29">
                  <c:v>2180.0329999999999</c:v>
                </c:pt>
                <c:pt idx="30">
                  <c:v>272.86599999999999</c:v>
                </c:pt>
                <c:pt idx="31">
                  <c:v>121.63800000000001</c:v>
                </c:pt>
                <c:pt idx="32">
                  <c:v>1951.0340000000001</c:v>
                </c:pt>
                <c:pt idx="33">
                  <c:v>1773.3489999999999</c:v>
                </c:pt>
                <c:pt idx="34">
                  <c:v>418.44099999999997</c:v>
                </c:pt>
                <c:pt idx="35">
                  <c:v>252.44399999999999</c:v>
                </c:pt>
                <c:pt idx="36">
                  <c:v>1437.2339999999999</c:v>
                </c:pt>
                <c:pt idx="37">
                  <c:v>249.45500000000001</c:v>
                </c:pt>
                <c:pt idx="38">
                  <c:v>98.522000000000006</c:v>
                </c:pt>
                <c:pt idx="39">
                  <c:v>1313.6780000000001</c:v>
                </c:pt>
                <c:pt idx="40">
                  <c:v>1377.914</c:v>
                </c:pt>
                <c:pt idx="41">
                  <c:v>280.96899999999999</c:v>
                </c:pt>
                <c:pt idx="42">
                  <c:v>102.883</c:v>
                </c:pt>
                <c:pt idx="43">
                  <c:v>1283.9290000000001</c:v>
                </c:pt>
                <c:pt idx="44">
                  <c:v>1512.8689999999999</c:v>
                </c:pt>
                <c:pt idx="45">
                  <c:v>172.48500000000001</c:v>
                </c:pt>
                <c:pt idx="46">
                  <c:v>73.221000000000004</c:v>
                </c:pt>
                <c:pt idx="47">
                  <c:v>1525.136</c:v>
                </c:pt>
                <c:pt idx="48">
                  <c:v>1619.2909999999999</c:v>
                </c:pt>
                <c:pt idx="49">
                  <c:v>227.483</c:v>
                </c:pt>
                <c:pt idx="50">
                  <c:v>108.038</c:v>
                </c:pt>
                <c:pt idx="51">
                  <c:v>1348.472</c:v>
                </c:pt>
                <c:pt idx="52">
                  <c:v>1475.9860000000001</c:v>
                </c:pt>
                <c:pt idx="53">
                  <c:v>226.32400000000001</c:v>
                </c:pt>
                <c:pt idx="54">
                  <c:v>128.19900000000001</c:v>
                </c:pt>
                <c:pt idx="55">
                  <c:v>1505.239</c:v>
                </c:pt>
                <c:pt idx="56">
                  <c:v>1545.627</c:v>
                </c:pt>
                <c:pt idx="57">
                  <c:v>243.68600000000001</c:v>
                </c:pt>
                <c:pt idx="58">
                  <c:v>89.179000000000002</c:v>
                </c:pt>
                <c:pt idx="59">
                  <c:v>1641.0119999999999</c:v>
                </c:pt>
                <c:pt idx="60">
                  <c:v>1488.2460000000001</c:v>
                </c:pt>
                <c:pt idx="61">
                  <c:v>252.13200000000001</c:v>
                </c:pt>
                <c:pt idx="62">
                  <c:v>107.383</c:v>
                </c:pt>
                <c:pt idx="63">
                  <c:v>1699.625</c:v>
                </c:pt>
                <c:pt idx="64">
                  <c:v>77.668999999999997</c:v>
                </c:pt>
                <c:pt idx="65">
                  <c:v>2320.1729999999998</c:v>
                </c:pt>
                <c:pt idx="66">
                  <c:v>96.950999999999993</c:v>
                </c:pt>
                <c:pt idx="67">
                  <c:v>1620.57</c:v>
                </c:pt>
                <c:pt idx="68">
                  <c:v>1625.7270000000001</c:v>
                </c:pt>
                <c:pt idx="69">
                  <c:v>154.88</c:v>
                </c:pt>
                <c:pt idx="70">
                  <c:v>60.628</c:v>
                </c:pt>
                <c:pt idx="71">
                  <c:v>3603.9140000000002</c:v>
                </c:pt>
                <c:pt idx="72">
                  <c:v>3156.1010000000001</c:v>
                </c:pt>
                <c:pt idx="73">
                  <c:v>297.88499999999999</c:v>
                </c:pt>
                <c:pt idx="74">
                  <c:v>126.274</c:v>
                </c:pt>
                <c:pt idx="75">
                  <c:v>1563.5619999999999</c:v>
                </c:pt>
                <c:pt idx="76">
                  <c:v>1633.498</c:v>
                </c:pt>
                <c:pt idx="77">
                  <c:v>306.339</c:v>
                </c:pt>
                <c:pt idx="78">
                  <c:v>106.495</c:v>
                </c:pt>
                <c:pt idx="79">
                  <c:v>2335.5590000000002</c:v>
                </c:pt>
                <c:pt idx="80">
                  <c:v>1867.924</c:v>
                </c:pt>
                <c:pt idx="81">
                  <c:v>272.72000000000003</c:v>
                </c:pt>
                <c:pt idx="82">
                  <c:v>101.127</c:v>
                </c:pt>
                <c:pt idx="83">
                  <c:v>1436.93</c:v>
                </c:pt>
                <c:pt idx="84">
                  <c:v>1329.9490000000001</c:v>
                </c:pt>
                <c:pt idx="85">
                  <c:v>197.38800000000001</c:v>
                </c:pt>
                <c:pt idx="86">
                  <c:v>64.287999999999997</c:v>
                </c:pt>
                <c:pt idx="87">
                  <c:v>1396.828</c:v>
                </c:pt>
                <c:pt idx="88">
                  <c:v>1325.4860000000001</c:v>
                </c:pt>
                <c:pt idx="89">
                  <c:v>222.27199999999999</c:v>
                </c:pt>
                <c:pt idx="90">
                  <c:v>66.613</c:v>
                </c:pt>
                <c:pt idx="91">
                  <c:v>1173.3</c:v>
                </c:pt>
                <c:pt idx="92">
                  <c:v>1013.12</c:v>
                </c:pt>
                <c:pt idx="93">
                  <c:v>172.654</c:v>
                </c:pt>
                <c:pt idx="94">
                  <c:v>66.087000000000003</c:v>
                </c:pt>
                <c:pt idx="95">
                  <c:v>1001.785</c:v>
                </c:pt>
                <c:pt idx="96">
                  <c:v>1124.4090000000001</c:v>
                </c:pt>
                <c:pt idx="97">
                  <c:v>177.739</c:v>
                </c:pt>
                <c:pt idx="98">
                  <c:v>63.835999999999999</c:v>
                </c:pt>
                <c:pt idx="99">
                  <c:v>1344.904</c:v>
                </c:pt>
                <c:pt idx="100">
                  <c:v>1534.845</c:v>
                </c:pt>
                <c:pt idx="101">
                  <c:v>253.28899999999999</c:v>
                </c:pt>
                <c:pt idx="102">
                  <c:v>88.05</c:v>
                </c:pt>
                <c:pt idx="103">
                  <c:v>1424.4</c:v>
                </c:pt>
                <c:pt idx="104">
                  <c:v>1996.683</c:v>
                </c:pt>
                <c:pt idx="105">
                  <c:v>247.626</c:v>
                </c:pt>
                <c:pt idx="106">
                  <c:v>70.344999999999999</c:v>
                </c:pt>
                <c:pt idx="107">
                  <c:v>1595.23</c:v>
                </c:pt>
                <c:pt idx="108">
                  <c:v>1585.337</c:v>
                </c:pt>
                <c:pt idx="109">
                  <c:v>244.79400000000001</c:v>
                </c:pt>
                <c:pt idx="110">
                  <c:v>104.511</c:v>
                </c:pt>
                <c:pt idx="111">
                  <c:v>2035.008</c:v>
                </c:pt>
                <c:pt idx="112">
                  <c:v>2072.2750000000001</c:v>
                </c:pt>
                <c:pt idx="113">
                  <c:v>218.10499999999999</c:v>
                </c:pt>
                <c:pt idx="114">
                  <c:v>96.626999999999995</c:v>
                </c:pt>
                <c:pt idx="115">
                  <c:v>1500.6980000000001</c:v>
                </c:pt>
                <c:pt idx="116">
                  <c:v>1500.0029999999999</c:v>
                </c:pt>
                <c:pt idx="117">
                  <c:v>93.075999999999993</c:v>
                </c:pt>
              </c:numCache>
            </c:numRef>
          </c:xVal>
          <c:yVal>
            <c:numRef>
              <c:f>Arkusz1!$G$4:$G$121</c:f>
              <c:numCache>
                <c:formatCode>0.00</c:formatCode>
                <c:ptCount val="118"/>
                <c:pt idx="0">
                  <c:v>-27.325272394425674</c:v>
                </c:pt>
                <c:pt idx="1">
                  <c:v>-0.81441225389701377</c:v>
                </c:pt>
                <c:pt idx="2">
                  <c:v>8.8476326345217693</c:v>
                </c:pt>
                <c:pt idx="3">
                  <c:v>-23.12308354639465</c:v>
                </c:pt>
                <c:pt idx="4">
                  <c:v>0.65433421326934027</c:v>
                </c:pt>
                <c:pt idx="5">
                  <c:v>-19.873393511923279</c:v>
                </c:pt>
                <c:pt idx="6">
                  <c:v>15.376757805849703</c:v>
                </c:pt>
                <c:pt idx="7">
                  <c:v>-2.8496160529118235</c:v>
                </c:pt>
                <c:pt idx="8">
                  <c:v>-5.8306264008069197</c:v>
                </c:pt>
                <c:pt idx="9">
                  <c:v>-20.89069785694949</c:v>
                </c:pt>
                <c:pt idx="10">
                  <c:v>7.684595771252142</c:v>
                </c:pt>
                <c:pt idx="11">
                  <c:v>4.1690856882835616</c:v>
                </c:pt>
                <c:pt idx="12">
                  <c:v>-6.729649295709268</c:v>
                </c:pt>
                <c:pt idx="13">
                  <c:v>6.3743234923677266</c:v>
                </c:pt>
                <c:pt idx="14">
                  <c:v>-10.873410031454364</c:v>
                </c:pt>
                <c:pt idx="15">
                  <c:v>11.593993931012786</c:v>
                </c:pt>
                <c:pt idx="16">
                  <c:v>-38.331922323070721</c:v>
                </c:pt>
                <c:pt idx="17">
                  <c:v>-38.650159013859181</c:v>
                </c:pt>
                <c:pt idx="18">
                  <c:v>-22.349951053912555</c:v>
                </c:pt>
                <c:pt idx="19">
                  <c:v>-27.741360236447989</c:v>
                </c:pt>
                <c:pt idx="20">
                  <c:v>-38.066515025429545</c:v>
                </c:pt>
                <c:pt idx="21">
                  <c:v>-41.536411468421484</c:v>
                </c:pt>
                <c:pt idx="22">
                  <c:v>-17.409732383065084</c:v>
                </c:pt>
                <c:pt idx="23">
                  <c:v>-32.128774644372335</c:v>
                </c:pt>
                <c:pt idx="24">
                  <c:v>-23.488841836157729</c:v>
                </c:pt>
                <c:pt idx="25">
                  <c:v>-30.507111129077831</c:v>
                </c:pt>
                <c:pt idx="26">
                  <c:v>10.966459797911986</c:v>
                </c:pt>
                <c:pt idx="27">
                  <c:v>-25.392403981714871</c:v>
                </c:pt>
                <c:pt idx="28">
                  <c:v>-12.480975679730356</c:v>
                </c:pt>
                <c:pt idx="29">
                  <c:v>-16.887845809004286</c:v>
                </c:pt>
                <c:pt idx="30">
                  <c:v>-12.404521845401765</c:v>
                </c:pt>
                <c:pt idx="31">
                  <c:v>6.1592153175621212</c:v>
                </c:pt>
                <c:pt idx="32">
                  <c:v>-61.858011947147482</c:v>
                </c:pt>
                <c:pt idx="33">
                  <c:v>-47.449801158166466</c:v>
                </c:pt>
                <c:pt idx="34">
                  <c:v>9.4218542201818209</c:v>
                </c:pt>
                <c:pt idx="35">
                  <c:v>7.038356290034101</c:v>
                </c:pt>
                <c:pt idx="36">
                  <c:v>-21.924483843223594</c:v>
                </c:pt>
                <c:pt idx="37">
                  <c:v>-2.6989418344110003</c:v>
                </c:pt>
                <c:pt idx="38">
                  <c:v>-21.486098387559093</c:v>
                </c:pt>
                <c:pt idx="39">
                  <c:v>-28.678609087850909</c:v>
                </c:pt>
                <c:pt idx="40">
                  <c:v>-37.759742416621435</c:v>
                </c:pt>
                <c:pt idx="41">
                  <c:v>-24.656581325060369</c:v>
                </c:pt>
                <c:pt idx="42">
                  <c:v>-24.469959364005781</c:v>
                </c:pt>
                <c:pt idx="43">
                  <c:v>-18.25477469345536</c:v>
                </c:pt>
                <c:pt idx="44">
                  <c:v>-40.392160757308815</c:v>
                </c:pt>
                <c:pt idx="45">
                  <c:v>4.7884741619321334</c:v>
                </c:pt>
                <c:pt idx="46">
                  <c:v>-15.352715401244104</c:v>
                </c:pt>
                <c:pt idx="47">
                  <c:v>-1.0951124730152695</c:v>
                </c:pt>
                <c:pt idx="48">
                  <c:v>-8.9020262370689203</c:v>
                </c:pt>
                <c:pt idx="49">
                  <c:v>-5.4569840273481436</c:v>
                </c:pt>
                <c:pt idx="50">
                  <c:v>-8.483047413210862</c:v>
                </c:pt>
                <c:pt idx="51">
                  <c:v>1.3715004533125008</c:v>
                </c:pt>
                <c:pt idx="52">
                  <c:v>-12.290759115662537</c:v>
                </c:pt>
                <c:pt idx="53">
                  <c:v>2.0717730756953641</c:v>
                </c:pt>
                <c:pt idx="54">
                  <c:v>-16.41527748470142</c:v>
                </c:pt>
                <c:pt idx="55">
                  <c:v>5.6422584140795946</c:v>
                </c:pt>
                <c:pt idx="56">
                  <c:v>-12.13532586448679</c:v>
                </c:pt>
                <c:pt idx="57">
                  <c:v>-14.946095002458751</c:v>
                </c:pt>
                <c:pt idx="58">
                  <c:v>6.7595898091518318</c:v>
                </c:pt>
                <c:pt idx="59">
                  <c:v>-11.390257569609496</c:v>
                </c:pt>
                <c:pt idx="60">
                  <c:v>-9.1082648393325609</c:v>
                </c:pt>
                <c:pt idx="61">
                  <c:v>0.76019186547290996</c:v>
                </c:pt>
                <c:pt idx="62">
                  <c:v>-14.206919938959317</c:v>
                </c:pt>
                <c:pt idx="63">
                  <c:v>-2.0359504122505586E-2</c:v>
                </c:pt>
                <c:pt idx="64">
                  <c:v>-29.540366613223789</c:v>
                </c:pt>
                <c:pt idx="65">
                  <c:v>-4.6951989321353524</c:v>
                </c:pt>
                <c:pt idx="66">
                  <c:v>-26.139285901719646</c:v>
                </c:pt>
                <c:pt idx="67">
                  <c:v>13.259715937718674</c:v>
                </c:pt>
                <c:pt idx="68">
                  <c:v>-3.2708851833027417</c:v>
                </c:pt>
                <c:pt idx="69">
                  <c:v>3.0956997107713851</c:v>
                </c:pt>
                <c:pt idx="70">
                  <c:v>-18.984324207180524</c:v>
                </c:pt>
                <c:pt idx="71">
                  <c:v>-0.13536114979509098</c:v>
                </c:pt>
                <c:pt idx="72">
                  <c:v>5.0193854631344106</c:v>
                </c:pt>
                <c:pt idx="73">
                  <c:v>-2.1604912089012167</c:v>
                </c:pt>
                <c:pt idx="74">
                  <c:v>-10.946237726724108</c:v>
                </c:pt>
                <c:pt idx="75">
                  <c:v>-16.81937138742601</c:v>
                </c:pt>
                <c:pt idx="76">
                  <c:v>-9.7692086419626349</c:v>
                </c:pt>
                <c:pt idx="77">
                  <c:v>-81.571932791646759</c:v>
                </c:pt>
                <c:pt idx="78">
                  <c:v>-4.8542148569560037</c:v>
                </c:pt>
                <c:pt idx="79">
                  <c:v>-18.118457136906866</c:v>
                </c:pt>
                <c:pt idx="80">
                  <c:v>-8.4256251209961075</c:v>
                </c:pt>
                <c:pt idx="81">
                  <c:v>-8.7892527737957078</c:v>
                </c:pt>
                <c:pt idx="82">
                  <c:v>-23.160821568659905</c:v>
                </c:pt>
                <c:pt idx="83">
                  <c:v>1.180728534480463</c:v>
                </c:pt>
                <c:pt idx="84">
                  <c:v>13.410020546729603</c:v>
                </c:pt>
                <c:pt idx="85">
                  <c:v>-5.142915046027448</c:v>
                </c:pt>
                <c:pt idx="86">
                  <c:v>4.4188894212852068</c:v>
                </c:pt>
                <c:pt idx="87">
                  <c:v>0.59749602698332982</c:v>
                </c:pt>
                <c:pt idx="88">
                  <c:v>10.191757753150723</c:v>
                </c:pt>
                <c:pt idx="89">
                  <c:v>0.33237214901052325</c:v>
                </c:pt>
                <c:pt idx="90">
                  <c:v>-4.090198841876286</c:v>
                </c:pt>
                <c:pt idx="91">
                  <c:v>-4.7100050640994597</c:v>
                </c:pt>
                <c:pt idx="92">
                  <c:v>-5.2608839456072429</c:v>
                </c:pt>
                <c:pt idx="93">
                  <c:v>3.6991032218637665</c:v>
                </c:pt>
                <c:pt idx="94">
                  <c:v>-18.13230792081659</c:v>
                </c:pt>
                <c:pt idx="95">
                  <c:v>24.136942810735039</c:v>
                </c:pt>
                <c:pt idx="96">
                  <c:v>17.078402360847527</c:v>
                </c:pt>
                <c:pt idx="97">
                  <c:v>8.6018726410268815</c:v>
                </c:pt>
                <c:pt idx="98">
                  <c:v>33.84479235804735</c:v>
                </c:pt>
                <c:pt idx="99">
                  <c:v>-30.019223796460352</c:v>
                </c:pt>
                <c:pt idx="100">
                  <c:v>-45.827517363822224</c:v>
                </c:pt>
                <c:pt idx="101">
                  <c:v>-63.561301735126548</c:v>
                </c:pt>
                <c:pt idx="102">
                  <c:v>-23.174116364834553</c:v>
                </c:pt>
                <c:pt idx="103">
                  <c:v>-0.48904745533809257</c:v>
                </c:pt>
                <c:pt idx="104">
                  <c:v>-73.404924671625793</c:v>
                </c:pt>
                <c:pt idx="105">
                  <c:v>-69.428856652458592</c:v>
                </c:pt>
                <c:pt idx="106">
                  <c:v>-62.73623664749384</c:v>
                </c:pt>
                <c:pt idx="107">
                  <c:v>-10.794978913630784</c:v>
                </c:pt>
                <c:pt idx="108">
                  <c:v>-17.386317240452549</c:v>
                </c:pt>
                <c:pt idx="109">
                  <c:v>6.0848986292643154E-2</c:v>
                </c:pt>
                <c:pt idx="110">
                  <c:v>-11.632486723737289</c:v>
                </c:pt>
                <c:pt idx="111">
                  <c:v>-1.8957790306510864</c:v>
                </c:pt>
                <c:pt idx="112">
                  <c:v>-27.724279197752082</c:v>
                </c:pt>
                <c:pt idx="113">
                  <c:v>23.867754446106673</c:v>
                </c:pt>
                <c:pt idx="114">
                  <c:v>-5.1169381159351044</c:v>
                </c:pt>
                <c:pt idx="115">
                  <c:v>19.675434575331892</c:v>
                </c:pt>
                <c:pt idx="116">
                  <c:v>3.177625277190955</c:v>
                </c:pt>
                <c:pt idx="117">
                  <c:v>0.34749780132565294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Arkusz1!$R$4:$R$5</c:f>
              <c:numCache>
                <c:formatCode>0.0</c:formatCode>
                <c:ptCount val="2"/>
                <c:pt idx="0" formatCode="General">
                  <c:v>10</c:v>
                </c:pt>
                <c:pt idx="1">
                  <c:v>3700</c:v>
                </c:pt>
              </c:numCache>
            </c:numRef>
          </c:xVal>
          <c:yVal>
            <c:numRef>
              <c:f>Arkusz1!$S$4:$S$5</c:f>
              <c:numCache>
                <c:formatCode>0.0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Arkusz1!$R$4:$R$5</c:f>
              <c:numCache>
                <c:formatCode>0.0</c:formatCode>
                <c:ptCount val="2"/>
                <c:pt idx="0" formatCode="General">
                  <c:v>10</c:v>
                </c:pt>
                <c:pt idx="1">
                  <c:v>3700</c:v>
                </c:pt>
              </c:numCache>
            </c:numRef>
          </c:xVal>
          <c:yVal>
            <c:numRef>
              <c:f>Arkusz1!$U$4:$U$5</c:f>
              <c:numCache>
                <c:formatCode>0.0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Arkusz1!$R$4:$R$5</c:f>
              <c:numCache>
                <c:formatCode>0.0</c:formatCode>
                <c:ptCount val="2"/>
                <c:pt idx="0" formatCode="General">
                  <c:v>10</c:v>
                </c:pt>
                <c:pt idx="1">
                  <c:v>3700</c:v>
                </c:pt>
              </c:numCache>
            </c:numRef>
          </c:xVal>
          <c:yVal>
            <c:numRef>
              <c:f>Arkusz1!$T$4:$T$5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81060608"/>
        <c:axId val="81063296"/>
      </c:scatterChart>
      <c:valAx>
        <c:axId val="81060608"/>
        <c:scaling>
          <c:logBase val="10"/>
          <c:orientation val="minMax"/>
          <c:max val="4000"/>
          <c:min val="10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0349186162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1063296"/>
        <c:crossesAt val="-400"/>
        <c:crossBetween val="midCat"/>
        <c:majorUnit val="10"/>
      </c:valAx>
      <c:valAx>
        <c:axId val="81063296"/>
        <c:scaling>
          <c:orientation val="minMax"/>
          <c:max val="40"/>
          <c:min val="-10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l-PL"/>
                  <a:t>% diference [%]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1060608"/>
        <c:crossesAt val="0"/>
        <c:crossBetween val="midCat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197256944444441"/>
          <c:y val="2.6161045906997474E-2"/>
          <c:w val="0.78213437499999994"/>
          <c:h val="0.75520987654321015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117"/>
              <c:layout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6</a:t>
                    </a:r>
                    <a:r>
                      <a:rPr lang="pl-PL"/>
                      <a:t>9%</a:t>
                    </a:r>
                  </a:p>
                </c:rich>
              </c:tx>
              <c:spPr/>
              <c:dLblPos val="t"/>
            </c:dLbl>
            <c:delete val="1"/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pl-PL"/>
              </a:p>
            </c:txPr>
          </c:dLbls>
          <c:xVal>
            <c:numRef>
              <c:f>Arkusz1!$A$4:$A$121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Arkusz1!$H$4:$H$121</c:f>
              <c:numCache>
                <c:formatCode>0</c:formatCode>
                <c:ptCount val="118"/>
                <c:pt idx="0">
                  <c:v>0</c:v>
                </c:pt>
                <c:pt idx="1">
                  <c:v>50</c:v>
                </c:pt>
                <c:pt idx="2">
                  <c:v>66.666666666666657</c:v>
                </c:pt>
                <c:pt idx="3">
                  <c:v>50</c:v>
                </c:pt>
                <c:pt idx="4">
                  <c:v>60</c:v>
                </c:pt>
                <c:pt idx="5">
                  <c:v>66.666666666666657</c:v>
                </c:pt>
                <c:pt idx="6">
                  <c:v>71.428571428571431</c:v>
                </c:pt>
                <c:pt idx="7">
                  <c:v>75</c:v>
                </c:pt>
                <c:pt idx="8">
                  <c:v>77.777777777777786</c:v>
                </c:pt>
                <c:pt idx="9">
                  <c:v>70</c:v>
                </c:pt>
                <c:pt idx="10">
                  <c:v>72.727272727272734</c:v>
                </c:pt>
                <c:pt idx="11">
                  <c:v>75</c:v>
                </c:pt>
                <c:pt idx="12">
                  <c:v>76.923076923076934</c:v>
                </c:pt>
                <c:pt idx="13">
                  <c:v>78.571428571428569</c:v>
                </c:pt>
                <c:pt idx="14">
                  <c:v>80</c:v>
                </c:pt>
                <c:pt idx="15">
                  <c:v>81.25</c:v>
                </c:pt>
                <c:pt idx="16">
                  <c:v>76.470588235294116</c:v>
                </c:pt>
                <c:pt idx="17">
                  <c:v>72.222222222222214</c:v>
                </c:pt>
                <c:pt idx="18">
                  <c:v>68.421052631578945</c:v>
                </c:pt>
                <c:pt idx="19">
                  <c:v>65</c:v>
                </c:pt>
                <c:pt idx="20">
                  <c:v>61.904761904761905</c:v>
                </c:pt>
                <c:pt idx="21">
                  <c:v>59.090909090909093</c:v>
                </c:pt>
                <c:pt idx="22">
                  <c:v>60.869565217391312</c:v>
                </c:pt>
                <c:pt idx="23">
                  <c:v>58.333333333333336</c:v>
                </c:pt>
                <c:pt idx="24">
                  <c:v>56.000000000000007</c:v>
                </c:pt>
                <c:pt idx="25">
                  <c:v>53.846153846153847</c:v>
                </c:pt>
                <c:pt idx="26">
                  <c:v>55.555555555555557</c:v>
                </c:pt>
                <c:pt idx="27">
                  <c:v>53.571428571428569</c:v>
                </c:pt>
                <c:pt idx="28">
                  <c:v>55.172413793103445</c:v>
                </c:pt>
                <c:pt idx="29">
                  <c:v>56.666666666666664</c:v>
                </c:pt>
                <c:pt idx="30">
                  <c:v>58.064516129032263</c:v>
                </c:pt>
                <c:pt idx="31">
                  <c:v>59.375</c:v>
                </c:pt>
                <c:pt idx="32">
                  <c:v>57.575757575757578</c:v>
                </c:pt>
                <c:pt idx="33">
                  <c:v>55.882352941176471</c:v>
                </c:pt>
                <c:pt idx="34">
                  <c:v>57.142857142857139</c:v>
                </c:pt>
                <c:pt idx="35">
                  <c:v>58.333333333333336</c:v>
                </c:pt>
                <c:pt idx="36">
                  <c:v>56.756756756756758</c:v>
                </c:pt>
                <c:pt idx="37">
                  <c:v>57.894736842105267</c:v>
                </c:pt>
                <c:pt idx="38">
                  <c:v>56.410256410256409</c:v>
                </c:pt>
                <c:pt idx="39">
                  <c:v>55.000000000000007</c:v>
                </c:pt>
                <c:pt idx="40">
                  <c:v>53.658536585365859</c:v>
                </c:pt>
                <c:pt idx="41">
                  <c:v>52.380952380952387</c:v>
                </c:pt>
                <c:pt idx="42">
                  <c:v>51.162790697674424</c:v>
                </c:pt>
                <c:pt idx="43">
                  <c:v>52.272727272727273</c:v>
                </c:pt>
                <c:pt idx="44">
                  <c:v>51.111111111111107</c:v>
                </c:pt>
                <c:pt idx="45">
                  <c:v>52.173913043478258</c:v>
                </c:pt>
                <c:pt idx="46">
                  <c:v>53.191489361702125</c:v>
                </c:pt>
                <c:pt idx="47">
                  <c:v>54.166666666666664</c:v>
                </c:pt>
                <c:pt idx="48">
                  <c:v>55.102040816326522</c:v>
                </c:pt>
                <c:pt idx="49">
                  <c:v>56.000000000000007</c:v>
                </c:pt>
                <c:pt idx="50">
                  <c:v>56.862745098039213</c:v>
                </c:pt>
                <c:pt idx="51">
                  <c:v>57.692307692307686</c:v>
                </c:pt>
                <c:pt idx="52">
                  <c:v>58.490566037735846</c:v>
                </c:pt>
                <c:pt idx="53">
                  <c:v>59.259259259259252</c:v>
                </c:pt>
                <c:pt idx="54">
                  <c:v>60</c:v>
                </c:pt>
                <c:pt idx="55">
                  <c:v>60.714285714285708</c:v>
                </c:pt>
                <c:pt idx="56">
                  <c:v>61.403508771929829</c:v>
                </c:pt>
                <c:pt idx="57">
                  <c:v>62.068965517241381</c:v>
                </c:pt>
                <c:pt idx="58">
                  <c:v>62.711864406779661</c:v>
                </c:pt>
                <c:pt idx="59">
                  <c:v>63.333333333333329</c:v>
                </c:pt>
                <c:pt idx="60">
                  <c:v>63.934426229508205</c:v>
                </c:pt>
                <c:pt idx="61">
                  <c:v>64.516129032258064</c:v>
                </c:pt>
                <c:pt idx="62">
                  <c:v>65.079365079365076</c:v>
                </c:pt>
                <c:pt idx="63">
                  <c:v>65.625</c:v>
                </c:pt>
                <c:pt idx="64">
                  <c:v>64.615384615384613</c:v>
                </c:pt>
                <c:pt idx="65">
                  <c:v>65.151515151515156</c:v>
                </c:pt>
                <c:pt idx="66">
                  <c:v>64.179104477611943</c:v>
                </c:pt>
                <c:pt idx="67">
                  <c:v>64.705882352941174</c:v>
                </c:pt>
                <c:pt idx="68">
                  <c:v>65.217391304347828</c:v>
                </c:pt>
                <c:pt idx="69">
                  <c:v>65.714285714285708</c:v>
                </c:pt>
                <c:pt idx="70">
                  <c:v>66.197183098591552</c:v>
                </c:pt>
                <c:pt idx="71">
                  <c:v>66.666666666666657</c:v>
                </c:pt>
                <c:pt idx="72">
                  <c:v>67.123287671232873</c:v>
                </c:pt>
                <c:pt idx="73">
                  <c:v>67.567567567567565</c:v>
                </c:pt>
                <c:pt idx="74">
                  <c:v>68</c:v>
                </c:pt>
                <c:pt idx="75">
                  <c:v>68.421052631578945</c:v>
                </c:pt>
                <c:pt idx="76">
                  <c:v>68.831168831168839</c:v>
                </c:pt>
                <c:pt idx="77">
                  <c:v>67.948717948717956</c:v>
                </c:pt>
                <c:pt idx="78">
                  <c:v>68.35443037974683</c:v>
                </c:pt>
                <c:pt idx="79">
                  <c:v>68.75</c:v>
                </c:pt>
                <c:pt idx="80">
                  <c:v>69.135802469135797</c:v>
                </c:pt>
                <c:pt idx="81">
                  <c:v>69.512195121951208</c:v>
                </c:pt>
                <c:pt idx="82">
                  <c:v>68.674698795180717</c:v>
                </c:pt>
                <c:pt idx="83">
                  <c:v>69.047619047619051</c:v>
                </c:pt>
                <c:pt idx="84">
                  <c:v>69.411764705882348</c:v>
                </c:pt>
                <c:pt idx="85">
                  <c:v>69.767441860465112</c:v>
                </c:pt>
                <c:pt idx="86">
                  <c:v>70.114942528735639</c:v>
                </c:pt>
                <c:pt idx="87">
                  <c:v>70.454545454545453</c:v>
                </c:pt>
                <c:pt idx="88">
                  <c:v>70.786516853932582</c:v>
                </c:pt>
                <c:pt idx="89">
                  <c:v>71.111111111111114</c:v>
                </c:pt>
                <c:pt idx="90">
                  <c:v>71.428571428571431</c:v>
                </c:pt>
                <c:pt idx="91">
                  <c:v>71.739130434782609</c:v>
                </c:pt>
                <c:pt idx="92">
                  <c:v>72.043010752688176</c:v>
                </c:pt>
                <c:pt idx="93">
                  <c:v>72.340425531914903</c:v>
                </c:pt>
                <c:pt idx="94">
                  <c:v>72.631578947368425</c:v>
                </c:pt>
                <c:pt idx="95">
                  <c:v>71.875</c:v>
                </c:pt>
                <c:pt idx="96">
                  <c:v>72.164948453608247</c:v>
                </c:pt>
                <c:pt idx="97">
                  <c:v>72.448979591836732</c:v>
                </c:pt>
                <c:pt idx="98">
                  <c:v>71.717171717171709</c:v>
                </c:pt>
                <c:pt idx="99">
                  <c:v>71</c:v>
                </c:pt>
                <c:pt idx="100">
                  <c:v>70.297029702970292</c:v>
                </c:pt>
                <c:pt idx="101">
                  <c:v>69.607843137254903</c:v>
                </c:pt>
                <c:pt idx="102">
                  <c:v>68.932038834951456</c:v>
                </c:pt>
                <c:pt idx="103">
                  <c:v>69.230769230769226</c:v>
                </c:pt>
                <c:pt idx="104">
                  <c:v>68.571428571428569</c:v>
                </c:pt>
                <c:pt idx="105">
                  <c:v>67.924528301886795</c:v>
                </c:pt>
                <c:pt idx="106">
                  <c:v>67.289719626168221</c:v>
                </c:pt>
                <c:pt idx="107">
                  <c:v>67.592592592592595</c:v>
                </c:pt>
                <c:pt idx="108">
                  <c:v>67.889908256880744</c:v>
                </c:pt>
                <c:pt idx="109">
                  <c:v>68.181818181818173</c:v>
                </c:pt>
                <c:pt idx="110">
                  <c:v>68.468468468468473</c:v>
                </c:pt>
                <c:pt idx="111">
                  <c:v>68.75</c:v>
                </c:pt>
                <c:pt idx="112">
                  <c:v>68.141592920353972</c:v>
                </c:pt>
                <c:pt idx="113">
                  <c:v>67.543859649122808</c:v>
                </c:pt>
                <c:pt idx="114">
                  <c:v>67.826086956521735</c:v>
                </c:pt>
                <c:pt idx="115">
                  <c:v>68.103448275862064</c:v>
                </c:pt>
                <c:pt idx="116">
                  <c:v>68.376068376068375</c:v>
                </c:pt>
                <c:pt idx="117">
                  <c:v>68.644067796610159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Arkusz1!$A$4:$A$121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Arkusz1!$V$4:$V$121</c:f>
              <c:numCache>
                <c:formatCode>General</c:formatCode>
                <c:ptCount val="11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</c:numCache>
            </c:numRef>
          </c:yVal>
        </c:ser>
        <c:axId val="87542016"/>
        <c:axId val="87553920"/>
      </c:scatterChart>
      <c:valAx>
        <c:axId val="87542016"/>
        <c:scaling>
          <c:orientation val="minMax"/>
          <c:max val="118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2747187500000011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553920"/>
        <c:crossesAt val="-400"/>
        <c:crossBetween val="midCat"/>
        <c:majorUnit val="25"/>
      </c:valAx>
      <c:valAx>
        <c:axId val="87553920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54201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277494855967078"/>
          <c:y val="2.6161045906997474E-2"/>
          <c:w val="0.82133179012345681"/>
          <c:h val="0.75520987654321037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117"/>
              <c:layout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6</a:t>
                    </a:r>
                    <a:r>
                      <a:rPr lang="pl-PL"/>
                      <a:t>9%</a:t>
                    </a:r>
                  </a:p>
                </c:rich>
              </c:tx>
              <c:spPr/>
              <c:dLblPos val="t"/>
            </c:dLbl>
            <c:delete val="1"/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pl-PL"/>
              </a:p>
            </c:txPr>
          </c:dLbls>
          <c:xVal>
            <c:numRef>
              <c:f>Arkusz1!$A$4:$A$121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Arkusz1!$H$4:$H$121</c:f>
              <c:numCache>
                <c:formatCode>0</c:formatCode>
                <c:ptCount val="118"/>
                <c:pt idx="0">
                  <c:v>0</c:v>
                </c:pt>
                <c:pt idx="1">
                  <c:v>50</c:v>
                </c:pt>
                <c:pt idx="2">
                  <c:v>66.666666666666657</c:v>
                </c:pt>
                <c:pt idx="3">
                  <c:v>50</c:v>
                </c:pt>
                <c:pt idx="4">
                  <c:v>60</c:v>
                </c:pt>
                <c:pt idx="5">
                  <c:v>66.666666666666657</c:v>
                </c:pt>
                <c:pt idx="6">
                  <c:v>71.428571428571431</c:v>
                </c:pt>
                <c:pt idx="7">
                  <c:v>75</c:v>
                </c:pt>
                <c:pt idx="8">
                  <c:v>77.777777777777786</c:v>
                </c:pt>
                <c:pt idx="9">
                  <c:v>70</c:v>
                </c:pt>
                <c:pt idx="10">
                  <c:v>72.727272727272734</c:v>
                </c:pt>
                <c:pt idx="11">
                  <c:v>75</c:v>
                </c:pt>
                <c:pt idx="12">
                  <c:v>76.923076923076934</c:v>
                </c:pt>
                <c:pt idx="13">
                  <c:v>78.571428571428569</c:v>
                </c:pt>
                <c:pt idx="14">
                  <c:v>80</c:v>
                </c:pt>
                <c:pt idx="15">
                  <c:v>81.25</c:v>
                </c:pt>
                <c:pt idx="16">
                  <c:v>76.470588235294116</c:v>
                </c:pt>
                <c:pt idx="17">
                  <c:v>72.222222222222214</c:v>
                </c:pt>
                <c:pt idx="18">
                  <c:v>68.421052631578945</c:v>
                </c:pt>
                <c:pt idx="19">
                  <c:v>65</c:v>
                </c:pt>
                <c:pt idx="20">
                  <c:v>61.904761904761905</c:v>
                </c:pt>
                <c:pt idx="21">
                  <c:v>59.090909090909093</c:v>
                </c:pt>
                <c:pt idx="22">
                  <c:v>60.869565217391312</c:v>
                </c:pt>
                <c:pt idx="23">
                  <c:v>58.333333333333336</c:v>
                </c:pt>
                <c:pt idx="24">
                  <c:v>56.000000000000007</c:v>
                </c:pt>
                <c:pt idx="25">
                  <c:v>53.846153846153847</c:v>
                </c:pt>
                <c:pt idx="26">
                  <c:v>55.555555555555557</c:v>
                </c:pt>
                <c:pt idx="27">
                  <c:v>53.571428571428569</c:v>
                </c:pt>
                <c:pt idx="28">
                  <c:v>55.172413793103445</c:v>
                </c:pt>
                <c:pt idx="29">
                  <c:v>56.666666666666664</c:v>
                </c:pt>
                <c:pt idx="30">
                  <c:v>58.064516129032263</c:v>
                </c:pt>
                <c:pt idx="31">
                  <c:v>59.375</c:v>
                </c:pt>
                <c:pt idx="32">
                  <c:v>57.575757575757578</c:v>
                </c:pt>
                <c:pt idx="33">
                  <c:v>55.882352941176471</c:v>
                </c:pt>
                <c:pt idx="34">
                  <c:v>57.142857142857139</c:v>
                </c:pt>
                <c:pt idx="35">
                  <c:v>58.333333333333336</c:v>
                </c:pt>
                <c:pt idx="36">
                  <c:v>56.756756756756758</c:v>
                </c:pt>
                <c:pt idx="37">
                  <c:v>57.894736842105267</c:v>
                </c:pt>
                <c:pt idx="38">
                  <c:v>56.410256410256409</c:v>
                </c:pt>
                <c:pt idx="39">
                  <c:v>55.000000000000007</c:v>
                </c:pt>
                <c:pt idx="40">
                  <c:v>53.658536585365859</c:v>
                </c:pt>
                <c:pt idx="41">
                  <c:v>52.380952380952387</c:v>
                </c:pt>
                <c:pt idx="42">
                  <c:v>51.162790697674424</c:v>
                </c:pt>
                <c:pt idx="43">
                  <c:v>52.272727272727273</c:v>
                </c:pt>
                <c:pt idx="44">
                  <c:v>51.111111111111107</c:v>
                </c:pt>
                <c:pt idx="45">
                  <c:v>52.173913043478258</c:v>
                </c:pt>
                <c:pt idx="46">
                  <c:v>53.191489361702125</c:v>
                </c:pt>
                <c:pt idx="47">
                  <c:v>54.166666666666664</c:v>
                </c:pt>
                <c:pt idx="48">
                  <c:v>55.102040816326522</c:v>
                </c:pt>
                <c:pt idx="49">
                  <c:v>56.000000000000007</c:v>
                </c:pt>
                <c:pt idx="50">
                  <c:v>56.862745098039213</c:v>
                </c:pt>
                <c:pt idx="51">
                  <c:v>57.692307692307686</c:v>
                </c:pt>
                <c:pt idx="52">
                  <c:v>58.490566037735846</c:v>
                </c:pt>
                <c:pt idx="53">
                  <c:v>59.259259259259252</c:v>
                </c:pt>
                <c:pt idx="54">
                  <c:v>60</c:v>
                </c:pt>
                <c:pt idx="55">
                  <c:v>60.714285714285708</c:v>
                </c:pt>
                <c:pt idx="56">
                  <c:v>61.403508771929829</c:v>
                </c:pt>
                <c:pt idx="57">
                  <c:v>62.068965517241381</c:v>
                </c:pt>
                <c:pt idx="58">
                  <c:v>62.711864406779661</c:v>
                </c:pt>
                <c:pt idx="59">
                  <c:v>63.333333333333329</c:v>
                </c:pt>
                <c:pt idx="60">
                  <c:v>63.934426229508205</c:v>
                </c:pt>
                <c:pt idx="61">
                  <c:v>64.516129032258064</c:v>
                </c:pt>
                <c:pt idx="62">
                  <c:v>65.079365079365076</c:v>
                </c:pt>
                <c:pt idx="63">
                  <c:v>65.625</c:v>
                </c:pt>
                <c:pt idx="64">
                  <c:v>64.615384615384613</c:v>
                </c:pt>
                <c:pt idx="65">
                  <c:v>65.151515151515156</c:v>
                </c:pt>
                <c:pt idx="66">
                  <c:v>64.179104477611943</c:v>
                </c:pt>
                <c:pt idx="67">
                  <c:v>64.705882352941174</c:v>
                </c:pt>
                <c:pt idx="68">
                  <c:v>65.217391304347828</c:v>
                </c:pt>
                <c:pt idx="69">
                  <c:v>65.714285714285708</c:v>
                </c:pt>
                <c:pt idx="70">
                  <c:v>66.197183098591552</c:v>
                </c:pt>
                <c:pt idx="71">
                  <c:v>66.666666666666657</c:v>
                </c:pt>
                <c:pt idx="72">
                  <c:v>67.123287671232873</c:v>
                </c:pt>
                <c:pt idx="73">
                  <c:v>67.567567567567565</c:v>
                </c:pt>
                <c:pt idx="74">
                  <c:v>68</c:v>
                </c:pt>
                <c:pt idx="75">
                  <c:v>68.421052631578945</c:v>
                </c:pt>
                <c:pt idx="76">
                  <c:v>68.831168831168839</c:v>
                </c:pt>
                <c:pt idx="77">
                  <c:v>67.948717948717956</c:v>
                </c:pt>
                <c:pt idx="78">
                  <c:v>68.35443037974683</c:v>
                </c:pt>
                <c:pt idx="79">
                  <c:v>68.75</c:v>
                </c:pt>
                <c:pt idx="80">
                  <c:v>69.135802469135797</c:v>
                </c:pt>
                <c:pt idx="81">
                  <c:v>69.512195121951208</c:v>
                </c:pt>
                <c:pt idx="82">
                  <c:v>68.674698795180717</c:v>
                </c:pt>
                <c:pt idx="83">
                  <c:v>69.047619047619051</c:v>
                </c:pt>
                <c:pt idx="84">
                  <c:v>69.411764705882348</c:v>
                </c:pt>
                <c:pt idx="85">
                  <c:v>69.767441860465112</c:v>
                </c:pt>
                <c:pt idx="86">
                  <c:v>70.114942528735639</c:v>
                </c:pt>
                <c:pt idx="87">
                  <c:v>70.454545454545453</c:v>
                </c:pt>
                <c:pt idx="88">
                  <c:v>70.786516853932582</c:v>
                </c:pt>
                <c:pt idx="89">
                  <c:v>71.111111111111114</c:v>
                </c:pt>
                <c:pt idx="90">
                  <c:v>71.428571428571431</c:v>
                </c:pt>
                <c:pt idx="91">
                  <c:v>71.739130434782609</c:v>
                </c:pt>
                <c:pt idx="92">
                  <c:v>72.043010752688176</c:v>
                </c:pt>
                <c:pt idx="93">
                  <c:v>72.340425531914903</c:v>
                </c:pt>
                <c:pt idx="94">
                  <c:v>72.631578947368425</c:v>
                </c:pt>
                <c:pt idx="95">
                  <c:v>71.875</c:v>
                </c:pt>
                <c:pt idx="96">
                  <c:v>72.164948453608247</c:v>
                </c:pt>
                <c:pt idx="97">
                  <c:v>72.448979591836732</c:v>
                </c:pt>
                <c:pt idx="98">
                  <c:v>71.717171717171709</c:v>
                </c:pt>
                <c:pt idx="99">
                  <c:v>71</c:v>
                </c:pt>
                <c:pt idx="100">
                  <c:v>70.297029702970292</c:v>
                </c:pt>
                <c:pt idx="101">
                  <c:v>69.607843137254903</c:v>
                </c:pt>
                <c:pt idx="102">
                  <c:v>68.932038834951456</c:v>
                </c:pt>
                <c:pt idx="103">
                  <c:v>69.230769230769226</c:v>
                </c:pt>
                <c:pt idx="104">
                  <c:v>68.571428571428569</c:v>
                </c:pt>
                <c:pt idx="105">
                  <c:v>67.924528301886795</c:v>
                </c:pt>
                <c:pt idx="106">
                  <c:v>67.289719626168221</c:v>
                </c:pt>
                <c:pt idx="107">
                  <c:v>67.592592592592595</c:v>
                </c:pt>
                <c:pt idx="108">
                  <c:v>67.889908256880744</c:v>
                </c:pt>
                <c:pt idx="109">
                  <c:v>68.181818181818173</c:v>
                </c:pt>
                <c:pt idx="110">
                  <c:v>68.468468468468473</c:v>
                </c:pt>
                <c:pt idx="111">
                  <c:v>68.75</c:v>
                </c:pt>
                <c:pt idx="112">
                  <c:v>68.141592920353972</c:v>
                </c:pt>
                <c:pt idx="113">
                  <c:v>67.543859649122808</c:v>
                </c:pt>
                <c:pt idx="114">
                  <c:v>67.826086956521735</c:v>
                </c:pt>
                <c:pt idx="115">
                  <c:v>68.103448275862064</c:v>
                </c:pt>
                <c:pt idx="116">
                  <c:v>68.376068376068375</c:v>
                </c:pt>
                <c:pt idx="117">
                  <c:v>68.644067796610159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Arkusz1!$A$4:$A$121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</c:numCache>
            </c:numRef>
          </c:xVal>
          <c:yVal>
            <c:numRef>
              <c:f>Arkusz1!$V$4:$V$121</c:f>
              <c:numCache>
                <c:formatCode>General</c:formatCode>
                <c:ptCount val="11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</c:numCache>
            </c:numRef>
          </c:yVal>
        </c:ser>
        <c:axId val="87514496"/>
        <c:axId val="87680512"/>
      </c:scatterChart>
      <c:valAx>
        <c:axId val="87514496"/>
        <c:scaling>
          <c:orientation val="minMax"/>
          <c:max val="118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2747187500000022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680512"/>
        <c:crossesAt val="-400"/>
        <c:crossBetween val="midCat"/>
        <c:majorUnit val="25"/>
      </c:valAx>
      <c:valAx>
        <c:axId val="8768051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>
            <c:manualLayout>
              <c:xMode val="edge"/>
              <c:yMode val="edge"/>
              <c:x val="1.4227880658436214E-2"/>
              <c:y val="0.25137402834933698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51449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099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8266896778435322"/>
                  <c:y val="-0.100997348176137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Arkusz1!$E$4:$E$121</c:f>
              <c:numCache>
                <c:formatCode>0.0</c:formatCode>
                <c:ptCount val="118"/>
                <c:pt idx="0">
                  <c:v>2107.59</c:v>
                </c:pt>
                <c:pt idx="1">
                  <c:v>2076.6619999999998</c:v>
                </c:pt>
                <c:pt idx="2">
                  <c:v>149.398</c:v>
                </c:pt>
                <c:pt idx="3">
                  <c:v>63.488</c:v>
                </c:pt>
                <c:pt idx="4">
                  <c:v>1791.9760000000001</c:v>
                </c:pt>
                <c:pt idx="5">
                  <c:v>2037.7190000000001</c:v>
                </c:pt>
                <c:pt idx="6">
                  <c:v>298.221</c:v>
                </c:pt>
                <c:pt idx="7">
                  <c:v>135.714</c:v>
                </c:pt>
                <c:pt idx="8">
                  <c:v>1259.068</c:v>
                </c:pt>
                <c:pt idx="9">
                  <c:v>1379.0139999999999</c:v>
                </c:pt>
                <c:pt idx="10">
                  <c:v>277.18900000000002</c:v>
                </c:pt>
                <c:pt idx="11">
                  <c:v>124.80500000000001</c:v>
                </c:pt>
                <c:pt idx="12">
                  <c:v>1915.1289999999999</c:v>
                </c:pt>
                <c:pt idx="13">
                  <c:v>1819.424</c:v>
                </c:pt>
                <c:pt idx="14">
                  <c:v>332.35599999999999</c:v>
                </c:pt>
                <c:pt idx="15">
                  <c:v>215.601</c:v>
                </c:pt>
                <c:pt idx="16">
                  <c:v>2012.125</c:v>
                </c:pt>
                <c:pt idx="17">
                  <c:v>1989.5160000000001</c:v>
                </c:pt>
                <c:pt idx="18">
                  <c:v>309.47500000000002</c:v>
                </c:pt>
                <c:pt idx="19">
                  <c:v>137.92699999999999</c:v>
                </c:pt>
                <c:pt idx="20">
                  <c:v>2312.2489999999998</c:v>
                </c:pt>
                <c:pt idx="21">
                  <c:v>2321.933</c:v>
                </c:pt>
                <c:pt idx="22">
                  <c:v>230.31299999999999</c:v>
                </c:pt>
                <c:pt idx="23">
                  <c:v>93.013999999999996</c:v>
                </c:pt>
                <c:pt idx="24">
                  <c:v>2327.1149999999998</c:v>
                </c:pt>
                <c:pt idx="25">
                  <c:v>2266.5770000000002</c:v>
                </c:pt>
                <c:pt idx="26">
                  <c:v>123.89400000000001</c:v>
                </c:pt>
                <c:pt idx="27">
                  <c:v>65.947000000000003</c:v>
                </c:pt>
                <c:pt idx="28">
                  <c:v>2495.9029999999998</c:v>
                </c:pt>
                <c:pt idx="29">
                  <c:v>2180.0329999999999</c:v>
                </c:pt>
                <c:pt idx="30">
                  <c:v>272.86599999999999</c:v>
                </c:pt>
                <c:pt idx="31">
                  <c:v>121.63800000000001</c:v>
                </c:pt>
                <c:pt idx="32">
                  <c:v>1951.0340000000001</c:v>
                </c:pt>
                <c:pt idx="33">
                  <c:v>1773.3489999999999</c:v>
                </c:pt>
                <c:pt idx="34">
                  <c:v>418.44099999999997</c:v>
                </c:pt>
                <c:pt idx="35">
                  <c:v>252.44399999999999</c:v>
                </c:pt>
                <c:pt idx="36">
                  <c:v>1437.2339999999999</c:v>
                </c:pt>
                <c:pt idx="37">
                  <c:v>249.45500000000001</c:v>
                </c:pt>
                <c:pt idx="38">
                  <c:v>98.522000000000006</c:v>
                </c:pt>
                <c:pt idx="39">
                  <c:v>1313.6780000000001</c:v>
                </c:pt>
                <c:pt idx="40">
                  <c:v>1377.914</c:v>
                </c:pt>
                <c:pt idx="41">
                  <c:v>280.96899999999999</c:v>
                </c:pt>
                <c:pt idx="42">
                  <c:v>102.883</c:v>
                </c:pt>
                <c:pt idx="43">
                  <c:v>1283.9290000000001</c:v>
                </c:pt>
                <c:pt idx="44">
                  <c:v>1512.8689999999999</c:v>
                </c:pt>
                <c:pt idx="45">
                  <c:v>172.48500000000001</c:v>
                </c:pt>
                <c:pt idx="46">
                  <c:v>73.221000000000004</c:v>
                </c:pt>
                <c:pt idx="47">
                  <c:v>1525.136</c:v>
                </c:pt>
                <c:pt idx="48">
                  <c:v>1619.2909999999999</c:v>
                </c:pt>
                <c:pt idx="49">
                  <c:v>227.483</c:v>
                </c:pt>
                <c:pt idx="50">
                  <c:v>108.038</c:v>
                </c:pt>
                <c:pt idx="51">
                  <c:v>1348.472</c:v>
                </c:pt>
                <c:pt idx="52">
                  <c:v>1475.9860000000001</c:v>
                </c:pt>
                <c:pt idx="53">
                  <c:v>226.32400000000001</c:v>
                </c:pt>
                <c:pt idx="54">
                  <c:v>128.19900000000001</c:v>
                </c:pt>
                <c:pt idx="55">
                  <c:v>1505.239</c:v>
                </c:pt>
                <c:pt idx="56">
                  <c:v>1545.627</c:v>
                </c:pt>
                <c:pt idx="57">
                  <c:v>243.68600000000001</c:v>
                </c:pt>
                <c:pt idx="58">
                  <c:v>89.179000000000002</c:v>
                </c:pt>
                <c:pt idx="59">
                  <c:v>1641.0119999999999</c:v>
                </c:pt>
                <c:pt idx="60">
                  <c:v>1488.2460000000001</c:v>
                </c:pt>
                <c:pt idx="61">
                  <c:v>252.13200000000001</c:v>
                </c:pt>
                <c:pt idx="62">
                  <c:v>107.383</c:v>
                </c:pt>
                <c:pt idx="63">
                  <c:v>1699.625</c:v>
                </c:pt>
                <c:pt idx="64">
                  <c:v>77.668999999999997</c:v>
                </c:pt>
                <c:pt idx="65">
                  <c:v>2320.1729999999998</c:v>
                </c:pt>
                <c:pt idx="66">
                  <c:v>96.950999999999993</c:v>
                </c:pt>
                <c:pt idx="67">
                  <c:v>1620.57</c:v>
                </c:pt>
                <c:pt idx="68">
                  <c:v>1625.7270000000001</c:v>
                </c:pt>
                <c:pt idx="69">
                  <c:v>154.88</c:v>
                </c:pt>
                <c:pt idx="70">
                  <c:v>60.628</c:v>
                </c:pt>
                <c:pt idx="71">
                  <c:v>3603.9140000000002</c:v>
                </c:pt>
                <c:pt idx="72">
                  <c:v>3156.1010000000001</c:v>
                </c:pt>
                <c:pt idx="73">
                  <c:v>297.88499999999999</c:v>
                </c:pt>
                <c:pt idx="74">
                  <c:v>126.274</c:v>
                </c:pt>
                <c:pt idx="75">
                  <c:v>1563.5619999999999</c:v>
                </c:pt>
                <c:pt idx="76">
                  <c:v>1633.498</c:v>
                </c:pt>
                <c:pt idx="77">
                  <c:v>306.339</c:v>
                </c:pt>
                <c:pt idx="78">
                  <c:v>106.495</c:v>
                </c:pt>
                <c:pt idx="79">
                  <c:v>2335.5590000000002</c:v>
                </c:pt>
                <c:pt idx="80">
                  <c:v>1867.924</c:v>
                </c:pt>
                <c:pt idx="81">
                  <c:v>272.72000000000003</c:v>
                </c:pt>
                <c:pt idx="82">
                  <c:v>101.127</c:v>
                </c:pt>
                <c:pt idx="83">
                  <c:v>1436.93</c:v>
                </c:pt>
                <c:pt idx="84">
                  <c:v>1329.9490000000001</c:v>
                </c:pt>
                <c:pt idx="85">
                  <c:v>197.38800000000001</c:v>
                </c:pt>
                <c:pt idx="86">
                  <c:v>64.287999999999997</c:v>
                </c:pt>
                <c:pt idx="87">
                  <c:v>1396.828</c:v>
                </c:pt>
                <c:pt idx="88">
                  <c:v>1325.4860000000001</c:v>
                </c:pt>
                <c:pt idx="89">
                  <c:v>222.27199999999999</c:v>
                </c:pt>
                <c:pt idx="90">
                  <c:v>66.613</c:v>
                </c:pt>
                <c:pt idx="91">
                  <c:v>1173.3</c:v>
                </c:pt>
                <c:pt idx="92">
                  <c:v>1013.12</c:v>
                </c:pt>
                <c:pt idx="93">
                  <c:v>172.654</c:v>
                </c:pt>
                <c:pt idx="94">
                  <c:v>66.087000000000003</c:v>
                </c:pt>
                <c:pt idx="95">
                  <c:v>1001.785</c:v>
                </c:pt>
                <c:pt idx="96">
                  <c:v>1124.4090000000001</c:v>
                </c:pt>
                <c:pt idx="97">
                  <c:v>177.739</c:v>
                </c:pt>
                <c:pt idx="98">
                  <c:v>63.835999999999999</c:v>
                </c:pt>
                <c:pt idx="99">
                  <c:v>1344.904</c:v>
                </c:pt>
                <c:pt idx="100">
                  <c:v>1534.845</c:v>
                </c:pt>
                <c:pt idx="101">
                  <c:v>253.28899999999999</c:v>
                </c:pt>
                <c:pt idx="102">
                  <c:v>88.05</c:v>
                </c:pt>
                <c:pt idx="103">
                  <c:v>1424.4</c:v>
                </c:pt>
                <c:pt idx="104">
                  <c:v>1996.683</c:v>
                </c:pt>
                <c:pt idx="105">
                  <c:v>247.626</c:v>
                </c:pt>
                <c:pt idx="106">
                  <c:v>70.344999999999999</c:v>
                </c:pt>
                <c:pt idx="107">
                  <c:v>1595.23</c:v>
                </c:pt>
                <c:pt idx="108">
                  <c:v>1585.337</c:v>
                </c:pt>
                <c:pt idx="109">
                  <c:v>244.79400000000001</c:v>
                </c:pt>
                <c:pt idx="110">
                  <c:v>104.511</c:v>
                </c:pt>
                <c:pt idx="111">
                  <c:v>2035.008</c:v>
                </c:pt>
                <c:pt idx="112">
                  <c:v>2072.2750000000001</c:v>
                </c:pt>
                <c:pt idx="113">
                  <c:v>218.10499999999999</c:v>
                </c:pt>
                <c:pt idx="114">
                  <c:v>96.626999999999995</c:v>
                </c:pt>
                <c:pt idx="115">
                  <c:v>1500.6980000000001</c:v>
                </c:pt>
                <c:pt idx="116">
                  <c:v>1500.0029999999999</c:v>
                </c:pt>
                <c:pt idx="117">
                  <c:v>93.075999999999993</c:v>
                </c:pt>
              </c:numCache>
            </c:numRef>
          </c:xVal>
          <c:yVal>
            <c:numRef>
              <c:f>Arkusz1!$F$4:$F$121</c:f>
              <c:numCache>
                <c:formatCode>0.0</c:formatCode>
                <c:ptCount val="118"/>
                <c:pt idx="0">
                  <c:v>1600.9110000000001</c:v>
                </c:pt>
                <c:pt idx="1">
                  <c:v>2059.8180000000002</c:v>
                </c:pt>
                <c:pt idx="2">
                  <c:v>163.22800000000001</c:v>
                </c:pt>
                <c:pt idx="3">
                  <c:v>50.329000000000001</c:v>
                </c:pt>
                <c:pt idx="4">
                  <c:v>1803.74</c:v>
                </c:pt>
                <c:pt idx="5">
                  <c:v>1669.3579999999999</c:v>
                </c:pt>
                <c:pt idx="6">
                  <c:v>347.89699999999999</c:v>
                </c:pt>
                <c:pt idx="7">
                  <c:v>131.90100000000001</c:v>
                </c:pt>
                <c:pt idx="8">
                  <c:v>1187.7360000000001</c:v>
                </c:pt>
                <c:pt idx="9">
                  <c:v>1118.174</c:v>
                </c:pt>
                <c:pt idx="10">
                  <c:v>299.34100000000001</c:v>
                </c:pt>
                <c:pt idx="11">
                  <c:v>130.119</c:v>
                </c:pt>
                <c:pt idx="12">
                  <c:v>1790.443</c:v>
                </c:pt>
                <c:pt idx="13">
                  <c:v>1939.2180000000001</c:v>
                </c:pt>
                <c:pt idx="14">
                  <c:v>298.08100000000002</c:v>
                </c:pt>
                <c:pt idx="15">
                  <c:v>242.136</c:v>
                </c:pt>
                <c:pt idx="16">
                  <c:v>1364.8879999999999</c:v>
                </c:pt>
                <c:pt idx="17">
                  <c:v>1345.0989999999999</c:v>
                </c:pt>
                <c:pt idx="18">
                  <c:v>247.26</c:v>
                </c:pt>
                <c:pt idx="19">
                  <c:v>104.325</c:v>
                </c:pt>
                <c:pt idx="20">
                  <c:v>1572.798</c:v>
                </c:pt>
                <c:pt idx="21">
                  <c:v>1523.3389999999999</c:v>
                </c:pt>
                <c:pt idx="22">
                  <c:v>193.42699999999999</c:v>
                </c:pt>
                <c:pt idx="23">
                  <c:v>67.266000000000005</c:v>
                </c:pt>
                <c:pt idx="24">
                  <c:v>1837.952</c:v>
                </c:pt>
                <c:pt idx="25">
                  <c:v>1666.624</c:v>
                </c:pt>
                <c:pt idx="26">
                  <c:v>138.26900000000001</c:v>
                </c:pt>
                <c:pt idx="27">
                  <c:v>51.088000000000001</c:v>
                </c:pt>
                <c:pt idx="28">
                  <c:v>2202.6880000000001</c:v>
                </c:pt>
                <c:pt idx="29">
                  <c:v>1840.539</c:v>
                </c:pt>
                <c:pt idx="30">
                  <c:v>240.995</c:v>
                </c:pt>
                <c:pt idx="31">
                  <c:v>129.36799999999999</c:v>
                </c:pt>
                <c:pt idx="32">
                  <c:v>1029.259</c:v>
                </c:pt>
                <c:pt idx="33">
                  <c:v>1093.251</c:v>
                </c:pt>
                <c:pt idx="34">
                  <c:v>459.815</c:v>
                </c:pt>
                <c:pt idx="35">
                  <c:v>270.86</c:v>
                </c:pt>
                <c:pt idx="36">
                  <c:v>1153.258</c:v>
                </c:pt>
                <c:pt idx="37">
                  <c:v>242.81200000000001</c:v>
                </c:pt>
                <c:pt idx="38">
                  <c:v>79.406999999999996</c:v>
                </c:pt>
                <c:pt idx="39">
                  <c:v>984.18100000000004</c:v>
                </c:pt>
                <c:pt idx="40">
                  <c:v>940.24800000000005</c:v>
                </c:pt>
                <c:pt idx="41">
                  <c:v>219.29499999999999</c:v>
                </c:pt>
                <c:pt idx="42">
                  <c:v>80.451999999999998</c:v>
                </c:pt>
                <c:pt idx="43">
                  <c:v>1069.154</c:v>
                </c:pt>
                <c:pt idx="44">
                  <c:v>1004.466</c:v>
                </c:pt>
                <c:pt idx="45">
                  <c:v>180.947</c:v>
                </c:pt>
                <c:pt idx="46">
                  <c:v>62.780999999999999</c:v>
                </c:pt>
                <c:pt idx="47">
                  <c:v>1508.5250000000001</c:v>
                </c:pt>
                <c:pt idx="48">
                  <c:v>1481.2840000000001</c:v>
                </c:pt>
                <c:pt idx="49">
                  <c:v>215.399</c:v>
                </c:pt>
                <c:pt idx="50">
                  <c:v>99.245999999999995</c:v>
                </c:pt>
                <c:pt idx="51">
                  <c:v>1367.0940000000001</c:v>
                </c:pt>
                <c:pt idx="52">
                  <c:v>1305.079</c:v>
                </c:pt>
                <c:pt idx="53">
                  <c:v>231.06200000000001</c:v>
                </c:pt>
                <c:pt idx="54">
                  <c:v>108.751</c:v>
                </c:pt>
                <c:pt idx="55">
                  <c:v>1592.634</c:v>
                </c:pt>
                <c:pt idx="56">
                  <c:v>1368.79</c:v>
                </c:pt>
                <c:pt idx="57">
                  <c:v>209.797</c:v>
                </c:pt>
                <c:pt idx="58">
                  <c:v>95.418000000000006</c:v>
                </c:pt>
                <c:pt idx="59">
                  <c:v>1464.1679999999999</c:v>
                </c:pt>
                <c:pt idx="60">
                  <c:v>1358.597</c:v>
                </c:pt>
                <c:pt idx="61">
                  <c:v>254.05600000000001</c:v>
                </c:pt>
                <c:pt idx="62">
                  <c:v>93.138999999999996</c:v>
                </c:pt>
                <c:pt idx="63">
                  <c:v>1699.279</c:v>
                </c:pt>
                <c:pt idx="64">
                  <c:v>57.677999999999997</c:v>
                </c:pt>
                <c:pt idx="65">
                  <c:v>2213.7350000000001</c:v>
                </c:pt>
                <c:pt idx="66">
                  <c:v>74.537999999999997</c:v>
                </c:pt>
                <c:pt idx="67">
                  <c:v>1850.711</c:v>
                </c:pt>
                <c:pt idx="68">
                  <c:v>1573.4069999999999</c:v>
                </c:pt>
                <c:pt idx="69">
                  <c:v>159.75</c:v>
                </c:pt>
                <c:pt idx="70">
                  <c:v>50.116</c:v>
                </c:pt>
                <c:pt idx="71">
                  <c:v>3599.0390000000002</c:v>
                </c:pt>
                <c:pt idx="72">
                  <c:v>3318.596</c:v>
                </c:pt>
                <c:pt idx="73">
                  <c:v>291.51799999999997</c:v>
                </c:pt>
                <c:pt idx="74">
                  <c:v>113.169</c:v>
                </c:pt>
                <c:pt idx="75">
                  <c:v>1320.981</c:v>
                </c:pt>
                <c:pt idx="76">
                  <c:v>1481.35</c:v>
                </c:pt>
                <c:pt idx="77">
                  <c:v>128.845</c:v>
                </c:pt>
                <c:pt idx="78">
                  <c:v>101.44799999999999</c:v>
                </c:pt>
                <c:pt idx="79">
                  <c:v>1947.5429999999999</c:v>
                </c:pt>
                <c:pt idx="80">
                  <c:v>1716.902</c:v>
                </c:pt>
                <c:pt idx="81">
                  <c:v>249.75899999999999</c:v>
                </c:pt>
                <c:pt idx="82">
                  <c:v>80.135999999999996</c:v>
                </c:pt>
                <c:pt idx="83">
                  <c:v>1453.9970000000001</c:v>
                </c:pt>
                <c:pt idx="84">
                  <c:v>1521.1130000000001</c:v>
                </c:pt>
                <c:pt idx="85">
                  <c:v>187.49100000000001</c:v>
                </c:pt>
                <c:pt idx="86">
                  <c:v>67.192999999999998</c:v>
                </c:pt>
                <c:pt idx="87">
                  <c:v>1405.1990000000001</c:v>
                </c:pt>
                <c:pt idx="88">
                  <c:v>1467.83</c:v>
                </c:pt>
                <c:pt idx="89">
                  <c:v>223.012</c:v>
                </c:pt>
                <c:pt idx="90">
                  <c:v>63.942999999999998</c:v>
                </c:pt>
                <c:pt idx="91">
                  <c:v>1119.309</c:v>
                </c:pt>
                <c:pt idx="92">
                  <c:v>961.18700000000001</c:v>
                </c:pt>
                <c:pt idx="93">
                  <c:v>179.161</c:v>
                </c:pt>
                <c:pt idx="94">
                  <c:v>55.1</c:v>
                </c:pt>
                <c:pt idx="95">
                  <c:v>1276.7719999999999</c:v>
                </c:pt>
                <c:pt idx="96">
                  <c:v>1334.3689999999999</c:v>
                </c:pt>
                <c:pt idx="97">
                  <c:v>193.715</c:v>
                </c:pt>
                <c:pt idx="98">
                  <c:v>89.841999999999999</c:v>
                </c:pt>
                <c:pt idx="99">
                  <c:v>993.86400000000003</c:v>
                </c:pt>
                <c:pt idx="100">
                  <c:v>962.58900000000006</c:v>
                </c:pt>
                <c:pt idx="101">
                  <c:v>131.12100000000001</c:v>
                </c:pt>
                <c:pt idx="102">
                  <c:v>69.763999999999996</c:v>
                </c:pt>
                <c:pt idx="103">
                  <c:v>1417.451</c:v>
                </c:pt>
                <c:pt idx="104">
                  <c:v>924.52700000000004</c:v>
                </c:pt>
                <c:pt idx="105">
                  <c:v>120.005</c:v>
                </c:pt>
                <c:pt idx="106">
                  <c:v>36.750999999999998</c:v>
                </c:pt>
                <c:pt idx="107">
                  <c:v>1431.8440000000001</c:v>
                </c:pt>
                <c:pt idx="108">
                  <c:v>1331.75</c:v>
                </c:pt>
                <c:pt idx="109">
                  <c:v>244.94300000000001</c:v>
                </c:pt>
                <c:pt idx="110">
                  <c:v>93.022000000000006</c:v>
                </c:pt>
                <c:pt idx="111">
                  <c:v>1996.7909999999999</c:v>
                </c:pt>
                <c:pt idx="112">
                  <c:v>1567.6969999999999</c:v>
                </c:pt>
                <c:pt idx="113">
                  <c:v>277.21600000000001</c:v>
                </c:pt>
                <c:pt idx="114">
                  <c:v>91.805999999999997</c:v>
                </c:pt>
                <c:pt idx="115">
                  <c:v>1828.184</c:v>
                </c:pt>
                <c:pt idx="116">
                  <c:v>1548.4369999999999</c:v>
                </c:pt>
                <c:pt idx="117">
                  <c:v>93.4</c:v>
                </c:pt>
              </c:numCache>
            </c:numRef>
          </c:yVal>
        </c:ser>
        <c:axId val="93462528"/>
        <c:axId val="93465600"/>
      </c:scatterChart>
      <c:valAx>
        <c:axId val="93462528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6294769627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65600"/>
        <c:crossesAt val="-400"/>
        <c:crossBetween val="midCat"/>
        <c:majorUnit val="1000"/>
      </c:valAx>
      <c:valAx>
        <c:axId val="93465600"/>
        <c:scaling>
          <c:orientation val="minMax"/>
          <c:max val="4000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Repeat value [ng/mL]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62528"/>
        <c:crossesAt val="0"/>
        <c:crossBetween val="midCat"/>
        <c:majorUnit val="100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3888000" cy="2538940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3888000" cy="2187000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T_413_ISR_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"/>
      <sheetName val="Arkusz1"/>
      <sheetName val="Diff vs ISR No."/>
      <sheetName val="Diff vs ISR conc"/>
      <sheetName val="%ISR vs ISR No."/>
      <sheetName val="Correlation"/>
      <sheetName val="Correlation bez outliera"/>
      <sheetName val="test"/>
      <sheetName val="test2"/>
    </sheetNames>
    <sheetDataSet>
      <sheetData sheetId="0" refreshError="1"/>
      <sheetData sheetId="1">
        <row r="28">
          <cell r="J28" t="str">
            <v>&lt; -40</v>
          </cell>
        </row>
        <row r="29">
          <cell r="J29" t="str">
            <v>&lt;-40; -20)</v>
          </cell>
        </row>
        <row r="30">
          <cell r="J30" t="str">
            <v>&lt;-20; -10)</v>
          </cell>
        </row>
        <row r="31">
          <cell r="J31" t="str">
            <v>&lt;-10; 0)</v>
          </cell>
        </row>
        <row r="32">
          <cell r="J32" t="str">
            <v>&lt;0; 10&gt;</v>
          </cell>
        </row>
        <row r="33">
          <cell r="J33" t="str">
            <v>(10; 20&gt;</v>
          </cell>
        </row>
        <row r="34">
          <cell r="J34" t="str">
            <v>(20; 40&gt;</v>
          </cell>
        </row>
        <row r="35">
          <cell r="J35" t="str">
            <v>&gt; 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6"/>
  <sheetViews>
    <sheetView topLeftCell="H1" zoomScale="115" zoomScaleNormal="115" workbookViewId="0">
      <selection activeCell="H121" sqref="H4:H121"/>
    </sheetView>
  </sheetViews>
  <sheetFormatPr defaultRowHeight="11.25"/>
  <cols>
    <col min="1" max="1" width="9.7109375" style="29" customWidth="1"/>
    <col min="2" max="2" width="10.28515625" style="2" customWidth="1"/>
    <col min="3" max="3" width="8.140625" style="3" customWidth="1"/>
    <col min="4" max="4" width="10" style="3" customWidth="1"/>
    <col min="5" max="5" width="15.5703125" style="4" customWidth="1"/>
    <col min="6" max="6" width="14.5703125" style="5" customWidth="1"/>
    <col min="7" max="7" width="10.7109375" style="3" bestFit="1" customWidth="1"/>
    <col min="8" max="8" width="10.7109375" style="3" customWidth="1"/>
    <col min="9" max="9" width="9.140625" style="3"/>
    <col min="10" max="10" width="10.42578125" style="3" customWidth="1"/>
    <col min="11" max="11" width="24.28515625" style="3" customWidth="1"/>
    <col min="12" max="12" width="9.85546875" style="3" bestFit="1" customWidth="1"/>
    <col min="13" max="16384" width="9.140625" style="3"/>
  </cols>
  <sheetData>
    <row r="1" spans="1:22">
      <c r="A1" s="1" t="s">
        <v>9</v>
      </c>
    </row>
    <row r="2" spans="1:22" ht="17.25" customHeight="1">
      <c r="A2" s="57" t="s">
        <v>4</v>
      </c>
      <c r="B2" s="63" t="s">
        <v>0</v>
      </c>
      <c r="C2" s="63"/>
      <c r="D2" s="63"/>
      <c r="E2" s="59" t="s">
        <v>36</v>
      </c>
      <c r="F2" s="59" t="s">
        <v>37</v>
      </c>
      <c r="G2" s="59" t="s">
        <v>38</v>
      </c>
      <c r="H2" s="59" t="s">
        <v>35</v>
      </c>
      <c r="K2" s="61" t="s">
        <v>42</v>
      </c>
    </row>
    <row r="3" spans="1:22" ht="29.25" customHeight="1" thickBot="1">
      <c r="A3" s="58"/>
      <c r="B3" s="6" t="s">
        <v>27</v>
      </c>
      <c r="C3" s="7" t="s">
        <v>1</v>
      </c>
      <c r="D3" s="7" t="s">
        <v>10</v>
      </c>
      <c r="E3" s="60"/>
      <c r="F3" s="60"/>
      <c r="G3" s="60"/>
      <c r="H3" s="60"/>
      <c r="K3" s="62"/>
      <c r="Q3" s="8"/>
      <c r="R3" s="8" t="s">
        <v>41</v>
      </c>
    </row>
    <row r="4" spans="1:22" ht="12" thickBot="1">
      <c r="A4" s="9">
        <v>1</v>
      </c>
      <c r="B4" s="10" t="s">
        <v>11</v>
      </c>
      <c r="C4" s="10" t="s">
        <v>28</v>
      </c>
      <c r="D4" s="10" t="s">
        <v>14</v>
      </c>
      <c r="E4" s="11">
        <v>2107.59</v>
      </c>
      <c r="F4" s="11">
        <v>1600.9110000000001</v>
      </c>
      <c r="G4" s="12">
        <f t="shared" ref="G4:G35" si="0">IFERROR(((F4-E4)/AVERAGE(E4:F4))*100,"")</f>
        <v>-27.325272394425674</v>
      </c>
      <c r="H4" s="42">
        <f>(COUNT($G$4:G4)-(COUNTIF($G$4:G4,"&lt;-20")+COUNTIF($G$4:G4,"&gt;20")))/COUNT($G$4:G4)*100</f>
        <v>0</v>
      </c>
      <c r="J4" s="13" t="str">
        <f>CONCATENATE(B4," / ",C4," / ",D4)</f>
        <v>01 / A / 09</v>
      </c>
      <c r="K4" s="44">
        <v>-81.571932791646759</v>
      </c>
      <c r="L4" s="3" t="s">
        <v>5</v>
      </c>
      <c r="R4" s="3">
        <v>10</v>
      </c>
      <c r="S4" s="14">
        <v>-20</v>
      </c>
      <c r="T4" s="14">
        <v>0</v>
      </c>
      <c r="U4" s="15">
        <v>20</v>
      </c>
      <c r="V4" s="3">
        <v>67</v>
      </c>
    </row>
    <row r="5" spans="1:22" ht="12" thickBot="1">
      <c r="A5" s="16">
        <v>2</v>
      </c>
      <c r="B5" s="17" t="s">
        <v>11</v>
      </c>
      <c r="C5" s="17" t="s">
        <v>28</v>
      </c>
      <c r="D5" s="18" t="s">
        <v>15</v>
      </c>
      <c r="E5" s="19">
        <v>2076.6619999999998</v>
      </c>
      <c r="F5" s="19">
        <v>2059.8180000000002</v>
      </c>
      <c r="G5" s="12">
        <f t="shared" si="0"/>
        <v>-0.81441225389701377</v>
      </c>
      <c r="H5" s="42">
        <f>(COUNT($G$4:G5)-(COUNTIF($G$4:G5,"&lt;-20")+COUNTIF($G$4:G5,"&gt;20")))/COUNT($G$4:G5)*100</f>
        <v>50</v>
      </c>
      <c r="I5" s="20"/>
      <c r="J5" s="13" t="str">
        <f t="shared" ref="J5:J68" si="1">CONCATENATE(B5," / ",C5," / ",D5)</f>
        <v>01 / A / 10</v>
      </c>
      <c r="K5" s="44">
        <v>-73.404924671625793</v>
      </c>
      <c r="L5" s="21">
        <v>1344</v>
      </c>
      <c r="R5" s="43">
        <f>ROUNDUP(E124,-2)</f>
        <v>3700</v>
      </c>
      <c r="S5" s="14">
        <v>-20</v>
      </c>
      <c r="T5" s="14">
        <v>0</v>
      </c>
      <c r="U5" s="15">
        <v>20</v>
      </c>
      <c r="V5" s="3">
        <v>67</v>
      </c>
    </row>
    <row r="6" spans="1:22" ht="12" thickBot="1">
      <c r="A6" s="16">
        <v>3</v>
      </c>
      <c r="B6" s="17" t="s">
        <v>11</v>
      </c>
      <c r="C6" s="18" t="s">
        <v>28</v>
      </c>
      <c r="D6" s="18" t="s">
        <v>22</v>
      </c>
      <c r="E6" s="19">
        <v>149.398</v>
      </c>
      <c r="F6" s="19">
        <v>163.22800000000001</v>
      </c>
      <c r="G6" s="12">
        <f t="shared" si="0"/>
        <v>8.8476326345217693</v>
      </c>
      <c r="H6" s="42">
        <f>(COUNT($G$4:G6)-(COUNTIF($G$4:G6,"&lt;-20")+COUNTIF($G$4:G6,"&gt;20")))/COUNT($G$4:G6)*100</f>
        <v>66.666666666666657</v>
      </c>
      <c r="J6" s="13" t="str">
        <f t="shared" si="1"/>
        <v>01 / A / 20</v>
      </c>
      <c r="K6" s="44">
        <v>-69.428856652458592</v>
      </c>
      <c r="L6" s="3" t="s">
        <v>6</v>
      </c>
      <c r="S6" s="14">
        <v>-20</v>
      </c>
      <c r="T6" s="14">
        <v>0</v>
      </c>
      <c r="U6" s="15">
        <v>20</v>
      </c>
      <c r="V6" s="3">
        <v>67</v>
      </c>
    </row>
    <row r="7" spans="1:22" ht="12" thickBot="1">
      <c r="A7" s="16">
        <v>4</v>
      </c>
      <c r="B7" s="17" t="s">
        <v>11</v>
      </c>
      <c r="C7" s="17" t="s">
        <v>28</v>
      </c>
      <c r="D7" s="18" t="s">
        <v>29</v>
      </c>
      <c r="E7" s="19">
        <v>63.488</v>
      </c>
      <c r="F7" s="19">
        <v>50.329000000000001</v>
      </c>
      <c r="G7" s="12">
        <f t="shared" si="0"/>
        <v>-23.12308354639465</v>
      </c>
      <c r="H7" s="42">
        <f>(COUNT($G$4:G7)-(COUNTIF($G$4:G7,"&lt;-20")+COUNTIF($G$4:G7,"&gt;20")))/COUNT($G$4:G7)*100</f>
        <v>50</v>
      </c>
      <c r="J7" s="13" t="str">
        <f t="shared" si="1"/>
        <v>01 / A / 21</v>
      </c>
      <c r="K7" s="44">
        <v>-63.561301735126548</v>
      </c>
      <c r="L7" s="22">
        <f>ROUNDUP(IF(L5&gt;1000,SUM(1000*0.1,(L5-1000)*0.05),L5*0.1),0)</f>
        <v>118</v>
      </c>
      <c r="N7" s="23"/>
      <c r="S7" s="14">
        <v>-20</v>
      </c>
      <c r="T7" s="14">
        <v>0</v>
      </c>
      <c r="U7" s="15">
        <v>20</v>
      </c>
      <c r="V7" s="3">
        <v>67</v>
      </c>
    </row>
    <row r="8" spans="1:22" ht="12" thickBot="1">
      <c r="A8" s="16">
        <v>5</v>
      </c>
      <c r="B8" s="18" t="s">
        <v>11</v>
      </c>
      <c r="C8" s="18" t="s">
        <v>30</v>
      </c>
      <c r="D8" s="18" t="s">
        <v>13</v>
      </c>
      <c r="E8" s="19">
        <v>1791.9760000000001</v>
      </c>
      <c r="F8" s="19">
        <v>1803.74</v>
      </c>
      <c r="G8" s="12">
        <f t="shared" si="0"/>
        <v>0.65433421326934027</v>
      </c>
      <c r="H8" s="42">
        <f>(COUNT($G$4:G8)-(COUNTIF($G$4:G8,"&lt;-20")+COUNTIF($G$4:G8,"&gt;20")))/COUNT($G$4:G8)*100</f>
        <v>60</v>
      </c>
      <c r="J8" s="13" t="str">
        <f t="shared" si="1"/>
        <v>01 / B / 08</v>
      </c>
      <c r="K8" s="44">
        <v>-62.73623664749384</v>
      </c>
      <c r="L8" s="3" t="s">
        <v>2</v>
      </c>
      <c r="S8" s="14">
        <v>-20</v>
      </c>
      <c r="T8" s="14">
        <v>0</v>
      </c>
      <c r="U8" s="15">
        <v>20</v>
      </c>
      <c r="V8" s="3">
        <v>67</v>
      </c>
    </row>
    <row r="9" spans="1:22" ht="12" thickBot="1">
      <c r="A9" s="16">
        <v>6</v>
      </c>
      <c r="B9" s="18" t="s">
        <v>11</v>
      </c>
      <c r="C9" s="17" t="s">
        <v>30</v>
      </c>
      <c r="D9" s="18" t="s">
        <v>14</v>
      </c>
      <c r="E9" s="19">
        <v>2037.7190000000001</v>
      </c>
      <c r="F9" s="19">
        <v>1669.3579999999999</v>
      </c>
      <c r="G9" s="12">
        <f t="shared" si="0"/>
        <v>-19.873393511923279</v>
      </c>
      <c r="H9" s="42">
        <f>(COUNT($G$4:G9)-(COUNTIF($G$4:G9,"&lt;-20")+COUNTIF($G$4:G9,"&gt;20")))/COUNT($G$4:G9)*100</f>
        <v>66.666666666666657</v>
      </c>
      <c r="J9" s="13" t="str">
        <f t="shared" si="1"/>
        <v>01 / B / 09</v>
      </c>
      <c r="K9" s="44">
        <v>-61.858011947147482</v>
      </c>
      <c r="L9" s="24">
        <f>COUNT(G4:G121)</f>
        <v>118</v>
      </c>
      <c r="S9" s="14">
        <v>-20</v>
      </c>
      <c r="T9" s="14">
        <v>0</v>
      </c>
      <c r="U9" s="15">
        <v>20</v>
      </c>
      <c r="V9" s="3">
        <v>67</v>
      </c>
    </row>
    <row r="10" spans="1:22" ht="12" thickBot="1">
      <c r="A10" s="16">
        <v>7</v>
      </c>
      <c r="B10" s="18" t="s">
        <v>11</v>
      </c>
      <c r="C10" s="18" t="s">
        <v>30</v>
      </c>
      <c r="D10" s="18" t="s">
        <v>21</v>
      </c>
      <c r="E10" s="19">
        <v>298.221</v>
      </c>
      <c r="F10" s="19">
        <v>347.89699999999999</v>
      </c>
      <c r="G10" s="12">
        <f t="shared" si="0"/>
        <v>15.376757805849703</v>
      </c>
      <c r="H10" s="42">
        <f>(COUNT($G$4:G10)-(COUNTIF($G$4:G10,"&lt;-20")+COUNTIF($G$4:G10,"&gt;20")))/COUNT($G$4:G10)*100</f>
        <v>71.428571428571431</v>
      </c>
      <c r="J10" s="13" t="str">
        <f t="shared" si="1"/>
        <v>01 / B / 19</v>
      </c>
      <c r="K10" s="44">
        <v>-47.449801158166466</v>
      </c>
      <c r="L10" s="23" t="s">
        <v>7</v>
      </c>
      <c r="M10" s="23"/>
      <c r="N10" s="23"/>
      <c r="S10" s="14">
        <v>-20</v>
      </c>
      <c r="T10" s="14">
        <v>0</v>
      </c>
      <c r="U10" s="15">
        <v>20</v>
      </c>
      <c r="V10" s="3">
        <v>67</v>
      </c>
    </row>
    <row r="11" spans="1:22" ht="12" thickBot="1">
      <c r="A11" s="16">
        <v>8</v>
      </c>
      <c r="B11" s="18" t="s">
        <v>11</v>
      </c>
      <c r="C11" s="17" t="s">
        <v>30</v>
      </c>
      <c r="D11" s="18" t="s">
        <v>22</v>
      </c>
      <c r="E11" s="19">
        <v>135.714</v>
      </c>
      <c r="F11" s="19">
        <v>131.90100000000001</v>
      </c>
      <c r="G11" s="12">
        <f t="shared" si="0"/>
        <v>-2.8496160529118235</v>
      </c>
      <c r="H11" s="42">
        <f>(COUNT($G$4:G11)-(COUNTIF($G$4:G11,"&lt;-20")+COUNTIF($G$4:G11,"&gt;20")))/COUNT($G$4:G11)*100</f>
        <v>75</v>
      </c>
      <c r="J11" s="13" t="str">
        <f t="shared" si="1"/>
        <v>01 / B / 20</v>
      </c>
      <c r="K11" s="44">
        <v>-45.827517363822224</v>
      </c>
      <c r="L11" s="24">
        <f>L7-L9</f>
        <v>0</v>
      </c>
      <c r="M11" s="23"/>
      <c r="N11" s="23"/>
      <c r="S11" s="14">
        <v>-20</v>
      </c>
      <c r="T11" s="14">
        <v>0</v>
      </c>
      <c r="U11" s="15">
        <v>20</v>
      </c>
      <c r="V11" s="3">
        <v>67</v>
      </c>
    </row>
    <row r="12" spans="1:22" ht="12" thickBot="1">
      <c r="A12" s="16">
        <v>9</v>
      </c>
      <c r="B12" s="18" t="s">
        <v>12</v>
      </c>
      <c r="C12" s="18" t="s">
        <v>28</v>
      </c>
      <c r="D12" s="18" t="s">
        <v>15</v>
      </c>
      <c r="E12" s="19">
        <v>1259.068</v>
      </c>
      <c r="F12" s="19">
        <v>1187.7360000000001</v>
      </c>
      <c r="G12" s="12">
        <f t="shared" si="0"/>
        <v>-5.8306264008069197</v>
      </c>
      <c r="H12" s="42">
        <f>(COUNT($G$4:G12)-(COUNTIF($G$4:G12,"&lt;-20")+COUNTIF($G$4:G12,"&gt;20")))/COUNT($G$4:G12)*100</f>
        <v>77.777777777777786</v>
      </c>
      <c r="I12" s="22"/>
      <c r="J12" s="13" t="str">
        <f t="shared" si="1"/>
        <v>02 / A / 10</v>
      </c>
      <c r="K12" s="44">
        <v>-41.536411468421484</v>
      </c>
      <c r="L12" s="23" t="s">
        <v>8</v>
      </c>
      <c r="M12" s="23"/>
      <c r="N12" s="23"/>
      <c r="S12" s="14">
        <v>-20</v>
      </c>
      <c r="T12" s="14">
        <v>0</v>
      </c>
      <c r="U12" s="15">
        <v>20</v>
      </c>
      <c r="V12" s="3">
        <v>67</v>
      </c>
    </row>
    <row r="13" spans="1:22" ht="12" thickBot="1">
      <c r="A13" s="16">
        <v>10</v>
      </c>
      <c r="B13" s="18" t="s">
        <v>12</v>
      </c>
      <c r="C13" s="17" t="s">
        <v>28</v>
      </c>
      <c r="D13" s="18" t="s">
        <v>16</v>
      </c>
      <c r="E13" s="19">
        <v>1379.0139999999999</v>
      </c>
      <c r="F13" s="19">
        <v>1118.174</v>
      </c>
      <c r="G13" s="12">
        <f t="shared" si="0"/>
        <v>-20.89069785694949</v>
      </c>
      <c r="H13" s="42">
        <f>(COUNT($G$4:G13)-(COUNTIF($G$4:G13,"&lt;-20")+COUNTIF($G$4:G13,"&gt;20")))/COUNT($G$4:G13)*100</f>
        <v>70</v>
      </c>
      <c r="I13" s="25"/>
      <c r="J13" s="13" t="str">
        <f t="shared" si="1"/>
        <v>02 / A / 11</v>
      </c>
      <c r="K13" s="44">
        <v>-40.392160757308815</v>
      </c>
      <c r="L13" s="24">
        <f>COUNTIF(G4:G120,"&lt;-20")+COUNTIF(G4:G120,"&gt;20")</f>
        <v>37</v>
      </c>
      <c r="M13" s="23"/>
      <c r="N13" s="23"/>
      <c r="S13" s="14">
        <v>-20</v>
      </c>
      <c r="T13" s="14">
        <v>0</v>
      </c>
      <c r="U13" s="15">
        <v>20</v>
      </c>
      <c r="V13" s="3">
        <v>67</v>
      </c>
    </row>
    <row r="14" spans="1:22" ht="12" thickBot="1">
      <c r="A14" s="16">
        <v>11</v>
      </c>
      <c r="B14" s="18" t="s">
        <v>12</v>
      </c>
      <c r="C14" s="18" t="s">
        <v>28</v>
      </c>
      <c r="D14" s="18" t="s">
        <v>21</v>
      </c>
      <c r="E14" s="19">
        <v>277.18900000000002</v>
      </c>
      <c r="F14" s="19">
        <v>299.34100000000001</v>
      </c>
      <c r="G14" s="12">
        <f t="shared" si="0"/>
        <v>7.684595771252142</v>
      </c>
      <c r="H14" s="42">
        <f>(COUNT($G$4:G14)-(COUNTIF($G$4:G14,"&lt;-20")+COUNTIF($G$4:G14,"&gt;20")))/COUNT($G$4:G14)*100</f>
        <v>72.727272727272734</v>
      </c>
      <c r="I14" s="22"/>
      <c r="J14" s="13" t="str">
        <f t="shared" si="1"/>
        <v>02 / A / 19</v>
      </c>
      <c r="K14" s="44">
        <v>-38.650159013859181</v>
      </c>
      <c r="L14" s="23" t="s">
        <v>3</v>
      </c>
      <c r="M14" s="23"/>
      <c r="N14" s="23"/>
      <c r="S14" s="14">
        <v>-20</v>
      </c>
      <c r="T14" s="14">
        <v>0</v>
      </c>
      <c r="U14" s="15">
        <v>20</v>
      </c>
      <c r="V14" s="3">
        <v>67</v>
      </c>
    </row>
    <row r="15" spans="1:22" ht="12" thickBot="1">
      <c r="A15" s="16">
        <v>12</v>
      </c>
      <c r="B15" s="18" t="s">
        <v>12</v>
      </c>
      <c r="C15" s="17" t="s">
        <v>28</v>
      </c>
      <c r="D15" s="18" t="s">
        <v>22</v>
      </c>
      <c r="E15" s="19">
        <v>124.80500000000001</v>
      </c>
      <c r="F15" s="19">
        <v>130.119</v>
      </c>
      <c r="G15" s="12">
        <f t="shared" si="0"/>
        <v>4.1690856882835616</v>
      </c>
      <c r="H15" s="42">
        <f>(COUNT($G$4:G15)-(COUNTIF($G$4:G15,"&lt;-20")+COUNTIF($G$4:G15,"&gt;20")))/COUNT($G$4:G15)*100</f>
        <v>75</v>
      </c>
      <c r="I15" s="22"/>
      <c r="J15" s="13" t="str">
        <f t="shared" si="1"/>
        <v>02 / A / 20</v>
      </c>
      <c r="K15" s="44">
        <v>-38.331922323070721</v>
      </c>
      <c r="L15" s="26">
        <f>(L9-L13)/L9</f>
        <v>0.68644067796610164</v>
      </c>
      <c r="M15" s="23"/>
      <c r="N15" s="23"/>
      <c r="S15" s="14">
        <v>-20</v>
      </c>
      <c r="T15" s="14">
        <v>0</v>
      </c>
      <c r="U15" s="15">
        <v>20</v>
      </c>
      <c r="V15" s="3">
        <v>67</v>
      </c>
    </row>
    <row r="16" spans="1:22" ht="12" thickBot="1">
      <c r="A16" s="16">
        <v>13</v>
      </c>
      <c r="B16" s="18" t="s">
        <v>12</v>
      </c>
      <c r="C16" s="18" t="s">
        <v>30</v>
      </c>
      <c r="D16" s="18" t="s">
        <v>24</v>
      </c>
      <c r="E16" s="19">
        <v>1915.1289999999999</v>
      </c>
      <c r="F16" s="19">
        <v>1790.443</v>
      </c>
      <c r="G16" s="12">
        <f t="shared" si="0"/>
        <v>-6.729649295709268</v>
      </c>
      <c r="H16" s="42">
        <f>(COUNT($G$4:G16)-(COUNTIF($G$4:G16,"&lt;-20")+COUNTIF($G$4:G16,"&gt;20")))/COUNT($G$4:G16)*100</f>
        <v>76.923076923076934</v>
      </c>
      <c r="I16" s="1"/>
      <c r="J16" s="27" t="str">
        <f t="shared" si="1"/>
        <v>02 / B / 05</v>
      </c>
      <c r="K16" s="44">
        <v>-38.066515025429545</v>
      </c>
      <c r="S16" s="14">
        <v>-20</v>
      </c>
      <c r="T16" s="14">
        <v>0</v>
      </c>
      <c r="U16" s="15">
        <v>20</v>
      </c>
      <c r="V16" s="3">
        <v>67</v>
      </c>
    </row>
    <row r="17" spans="1:22" ht="15" thickBot="1">
      <c r="A17" s="16">
        <v>14</v>
      </c>
      <c r="B17" s="18" t="s">
        <v>12</v>
      </c>
      <c r="C17" s="18" t="s">
        <v>30</v>
      </c>
      <c r="D17" s="18" t="s">
        <v>25</v>
      </c>
      <c r="E17" s="19">
        <v>1819.424</v>
      </c>
      <c r="F17" s="19">
        <v>1939.2180000000001</v>
      </c>
      <c r="G17" s="12">
        <f t="shared" si="0"/>
        <v>6.3743234923677266</v>
      </c>
      <c r="H17" s="42">
        <f>(COUNT($G$4:G17)-(COUNTIF($G$4:G17,"&lt;-20")+COUNTIF($G$4:G17,"&gt;20")))/COUNT($G$4:G17)*100</f>
        <v>78.571428571428569</v>
      </c>
      <c r="I17" s="1"/>
      <c r="J17" s="27" t="str">
        <f t="shared" si="1"/>
        <v>02 / B / 06</v>
      </c>
      <c r="K17" s="45">
        <v>-37.759742416621435</v>
      </c>
      <c r="L17" s="46" t="s">
        <v>43</v>
      </c>
      <c r="M17" s="47"/>
      <c r="S17" s="14">
        <v>-20</v>
      </c>
      <c r="T17" s="14">
        <v>0</v>
      </c>
      <c r="U17" s="15">
        <v>20</v>
      </c>
      <c r="V17" s="3">
        <v>67</v>
      </c>
    </row>
    <row r="18" spans="1:22" ht="15.75" thickBot="1">
      <c r="A18" s="16">
        <v>15</v>
      </c>
      <c r="B18" s="18" t="s">
        <v>12</v>
      </c>
      <c r="C18" s="18" t="s">
        <v>30</v>
      </c>
      <c r="D18" s="18" t="s">
        <v>20</v>
      </c>
      <c r="E18" s="28">
        <v>332.35599999999999</v>
      </c>
      <c r="F18" s="19">
        <v>298.08100000000002</v>
      </c>
      <c r="G18" s="12">
        <f t="shared" si="0"/>
        <v>-10.873410031454364</v>
      </c>
      <c r="H18" s="42">
        <f>(COUNT($G$4:G18)-(COUNTIF($G$4:G18,"&lt;-20")+COUNTIF($G$4:G18,"&gt;20")))/COUNT($G$4:G18)*100</f>
        <v>80</v>
      </c>
      <c r="I18" s="22"/>
      <c r="J18" s="13" t="str">
        <f t="shared" si="1"/>
        <v>02 / B / 18</v>
      </c>
      <c r="K18" s="44">
        <v>-32.128774644372335</v>
      </c>
      <c r="L18" s="48" t="s">
        <v>44</v>
      </c>
      <c r="M18" s="47">
        <v>-40.01</v>
      </c>
      <c r="S18" s="14">
        <v>-20</v>
      </c>
      <c r="T18" s="14">
        <v>0</v>
      </c>
      <c r="U18" s="15">
        <v>20</v>
      </c>
      <c r="V18" s="3">
        <v>67</v>
      </c>
    </row>
    <row r="19" spans="1:22" ht="15.75" thickBot="1">
      <c r="A19" s="16">
        <v>16</v>
      </c>
      <c r="B19" s="18" t="s">
        <v>12</v>
      </c>
      <c r="C19" s="18" t="s">
        <v>30</v>
      </c>
      <c r="D19" s="18" t="s">
        <v>21</v>
      </c>
      <c r="E19" s="19">
        <v>215.601</v>
      </c>
      <c r="F19" s="19">
        <v>242.136</v>
      </c>
      <c r="G19" s="12">
        <f t="shared" si="0"/>
        <v>11.593993931012786</v>
      </c>
      <c r="H19" s="42">
        <f>(COUNT($G$4:G19)-(COUNTIF($G$4:G19,"&lt;-20")+COUNTIF($G$4:G19,"&gt;20")))/COUNT($G$4:G19)*100</f>
        <v>81.25</v>
      </c>
      <c r="I19" s="22"/>
      <c r="J19" s="13" t="str">
        <f t="shared" si="1"/>
        <v>02 / B / 19</v>
      </c>
      <c r="K19" s="44">
        <v>-30.507111129077831</v>
      </c>
      <c r="L19" s="48" t="s">
        <v>45</v>
      </c>
      <c r="M19" s="47">
        <v>-20.010000000000002</v>
      </c>
      <c r="S19" s="14">
        <v>-20</v>
      </c>
      <c r="T19" s="14">
        <v>0</v>
      </c>
      <c r="U19" s="15">
        <v>20</v>
      </c>
      <c r="V19" s="3">
        <v>67</v>
      </c>
    </row>
    <row r="20" spans="1:22" ht="15.75" thickBot="1">
      <c r="A20" s="16">
        <v>17</v>
      </c>
      <c r="B20" s="18" t="s">
        <v>31</v>
      </c>
      <c r="C20" s="17" t="s">
        <v>28</v>
      </c>
      <c r="D20" s="18" t="s">
        <v>17</v>
      </c>
      <c r="E20" s="19">
        <v>2012.125</v>
      </c>
      <c r="F20" s="19">
        <v>1364.8879999999999</v>
      </c>
      <c r="G20" s="12">
        <f t="shared" si="0"/>
        <v>-38.331922323070721</v>
      </c>
      <c r="H20" s="42">
        <f>(COUNT($G$4:G20)-(COUNTIF($G$4:G20,"&lt;-20")+COUNTIF($G$4:G20,"&gt;20")))/COUNT($G$4:G20)*100</f>
        <v>76.470588235294116</v>
      </c>
      <c r="J20" s="13" t="str">
        <f t="shared" si="1"/>
        <v>03 / A / 12</v>
      </c>
      <c r="K20" s="44">
        <v>-30.019223796460352</v>
      </c>
      <c r="L20" s="48" t="s">
        <v>46</v>
      </c>
      <c r="M20" s="47">
        <v>-10.01</v>
      </c>
      <c r="S20" s="14">
        <v>-20</v>
      </c>
      <c r="T20" s="14">
        <v>0</v>
      </c>
      <c r="U20" s="15">
        <v>20</v>
      </c>
      <c r="V20" s="3">
        <v>67</v>
      </c>
    </row>
    <row r="21" spans="1:22" ht="15.75" thickBot="1">
      <c r="A21" s="16">
        <v>18</v>
      </c>
      <c r="B21" s="18" t="s">
        <v>31</v>
      </c>
      <c r="C21" s="17" t="s">
        <v>28</v>
      </c>
      <c r="D21" s="18" t="s">
        <v>18</v>
      </c>
      <c r="E21" s="28">
        <v>1989.5160000000001</v>
      </c>
      <c r="F21" s="19">
        <v>1345.0989999999999</v>
      </c>
      <c r="G21" s="12">
        <f t="shared" si="0"/>
        <v>-38.650159013859181</v>
      </c>
      <c r="H21" s="42">
        <f>(COUNT($G$4:G21)-(COUNTIF($G$4:G21,"&lt;-20")+COUNTIF($G$4:G21,"&gt;20")))/COUNT($G$4:G21)*100</f>
        <v>72.222222222222214</v>
      </c>
      <c r="I21" s="20"/>
      <c r="J21" s="13" t="str">
        <f t="shared" si="1"/>
        <v>03 / A / 13</v>
      </c>
      <c r="K21" s="44">
        <v>-29.540366613223789</v>
      </c>
      <c r="L21" s="48" t="s">
        <v>47</v>
      </c>
      <c r="M21" s="47">
        <v>-0.01</v>
      </c>
      <c r="S21" s="14">
        <v>-20</v>
      </c>
      <c r="T21" s="14">
        <v>0</v>
      </c>
      <c r="U21" s="15">
        <v>20</v>
      </c>
      <c r="V21" s="3">
        <v>67</v>
      </c>
    </row>
    <row r="22" spans="1:22" ht="15.75" thickBot="1">
      <c r="A22" s="16">
        <v>19</v>
      </c>
      <c r="B22" s="18" t="s">
        <v>31</v>
      </c>
      <c r="C22" s="17" t="s">
        <v>28</v>
      </c>
      <c r="D22" s="18" t="s">
        <v>21</v>
      </c>
      <c r="E22" s="19">
        <v>309.47500000000002</v>
      </c>
      <c r="F22" s="19">
        <v>247.26</v>
      </c>
      <c r="G22" s="12">
        <f t="shared" si="0"/>
        <v>-22.349951053912555</v>
      </c>
      <c r="H22" s="42">
        <f>(COUNT($G$4:G22)-(COUNTIF($G$4:G22,"&lt;-20")+COUNTIF($G$4:G22,"&gt;20")))/COUNT($G$4:G22)*100</f>
        <v>68.421052631578945</v>
      </c>
      <c r="I22" s="22"/>
      <c r="J22" s="13" t="str">
        <f t="shared" si="1"/>
        <v>03 / A / 19</v>
      </c>
      <c r="K22" s="44">
        <v>-28.678609087850909</v>
      </c>
      <c r="L22" s="49" t="s">
        <v>48</v>
      </c>
      <c r="M22" s="47">
        <v>10</v>
      </c>
      <c r="S22" s="14">
        <v>-20</v>
      </c>
      <c r="T22" s="14">
        <v>0</v>
      </c>
      <c r="U22" s="15">
        <v>20</v>
      </c>
      <c r="V22" s="3">
        <v>67</v>
      </c>
    </row>
    <row r="23" spans="1:22" ht="15.75" thickBot="1">
      <c r="A23" s="16">
        <v>20</v>
      </c>
      <c r="B23" s="18" t="s">
        <v>31</v>
      </c>
      <c r="C23" s="17" t="s">
        <v>28</v>
      </c>
      <c r="D23" s="18" t="s">
        <v>22</v>
      </c>
      <c r="E23" s="19">
        <v>137.92699999999999</v>
      </c>
      <c r="F23" s="19">
        <v>104.325</v>
      </c>
      <c r="G23" s="12">
        <f t="shared" si="0"/>
        <v>-27.741360236447989</v>
      </c>
      <c r="H23" s="42">
        <f>(COUNT($G$4:G23)-(COUNTIF($G$4:G23,"&lt;-20")+COUNTIF($G$4:G23,"&gt;20")))/COUNT($G$4:G23)*100</f>
        <v>65</v>
      </c>
      <c r="I23" s="22"/>
      <c r="J23" s="13" t="str">
        <f t="shared" si="1"/>
        <v>03 / A / 20</v>
      </c>
      <c r="K23" s="44">
        <v>-27.741360236447989</v>
      </c>
      <c r="L23" s="49" t="s">
        <v>49</v>
      </c>
      <c r="M23" s="47">
        <v>20</v>
      </c>
      <c r="O23" s="2"/>
      <c r="S23" s="14">
        <v>-20</v>
      </c>
      <c r="T23" s="14">
        <v>0</v>
      </c>
      <c r="U23" s="15">
        <v>20</v>
      </c>
      <c r="V23" s="3">
        <v>67</v>
      </c>
    </row>
    <row r="24" spans="1:22" ht="15.75" thickBot="1">
      <c r="A24" s="16">
        <v>21</v>
      </c>
      <c r="B24" s="18" t="s">
        <v>31</v>
      </c>
      <c r="C24" s="18" t="s">
        <v>30</v>
      </c>
      <c r="D24" s="18" t="s">
        <v>16</v>
      </c>
      <c r="E24" s="19">
        <v>2312.2489999999998</v>
      </c>
      <c r="F24" s="19">
        <v>1572.798</v>
      </c>
      <c r="G24" s="12">
        <f t="shared" si="0"/>
        <v>-38.066515025429545</v>
      </c>
      <c r="H24" s="42">
        <f>(COUNT($G$4:G24)-(COUNTIF($G$4:G24,"&lt;-20")+COUNTIF($G$4:G24,"&gt;20")))/COUNT($G$4:G24)*100</f>
        <v>61.904761904761905</v>
      </c>
      <c r="I24" s="22"/>
      <c r="J24" s="13" t="str">
        <f t="shared" si="1"/>
        <v>03 / B / 11</v>
      </c>
      <c r="K24" s="44">
        <v>-27.724279197752082</v>
      </c>
      <c r="L24" s="53" t="s">
        <v>50</v>
      </c>
      <c r="M24" s="47">
        <v>40</v>
      </c>
      <c r="S24" s="14">
        <v>-20</v>
      </c>
      <c r="T24" s="14">
        <v>0</v>
      </c>
      <c r="U24" s="15">
        <v>20</v>
      </c>
      <c r="V24" s="3">
        <v>67</v>
      </c>
    </row>
    <row r="25" spans="1:22" ht="15.75" thickBot="1">
      <c r="A25" s="16">
        <v>22</v>
      </c>
      <c r="B25" s="18" t="s">
        <v>31</v>
      </c>
      <c r="C25" s="18" t="s">
        <v>30</v>
      </c>
      <c r="D25" s="18" t="s">
        <v>17</v>
      </c>
      <c r="E25" s="19">
        <v>2321.933</v>
      </c>
      <c r="F25" s="19">
        <v>1523.3389999999999</v>
      </c>
      <c r="G25" s="12">
        <f t="shared" si="0"/>
        <v>-41.536411468421484</v>
      </c>
      <c r="H25" s="42">
        <f>(COUNT($G$4:G25)-(COUNTIF($G$4:G25,"&lt;-20")+COUNTIF($G$4:G25,"&gt;20")))/COUNT($G$4:G25)*100</f>
        <v>59.090909090909093</v>
      </c>
      <c r="I25" s="22"/>
      <c r="J25" s="13" t="str">
        <f t="shared" si="1"/>
        <v>03 / B / 12</v>
      </c>
      <c r="K25" s="44">
        <v>-27.325272394425674</v>
      </c>
      <c r="L25" s="50" t="s">
        <v>51</v>
      </c>
      <c r="M25" s="51"/>
      <c r="S25" s="14">
        <v>-20</v>
      </c>
      <c r="T25" s="14">
        <v>0</v>
      </c>
      <c r="U25" s="15">
        <v>20</v>
      </c>
      <c r="V25" s="3">
        <v>67</v>
      </c>
    </row>
    <row r="26" spans="1:22" ht="12" thickBot="1">
      <c r="A26" s="16">
        <v>23</v>
      </c>
      <c r="B26" s="18" t="s">
        <v>31</v>
      </c>
      <c r="C26" s="18" t="s">
        <v>30</v>
      </c>
      <c r="D26" s="18" t="s">
        <v>22</v>
      </c>
      <c r="E26" s="19">
        <v>230.31299999999999</v>
      </c>
      <c r="F26" s="19">
        <v>193.42699999999999</v>
      </c>
      <c r="G26" s="12">
        <f t="shared" si="0"/>
        <v>-17.409732383065084</v>
      </c>
      <c r="H26" s="42">
        <f>(COUNT($G$4:G26)-(COUNTIF($G$4:G26,"&lt;-20")+COUNTIF($G$4:G26,"&gt;20")))/COUNT($G$4:G26)*100</f>
        <v>60.869565217391312</v>
      </c>
      <c r="I26" s="22"/>
      <c r="J26" s="13" t="str">
        <f t="shared" si="1"/>
        <v>03 / B / 20</v>
      </c>
      <c r="K26" s="44">
        <v>-26.139285901719646</v>
      </c>
      <c r="S26" s="14">
        <v>-20</v>
      </c>
      <c r="T26" s="14">
        <v>0</v>
      </c>
      <c r="U26" s="15">
        <v>20</v>
      </c>
      <c r="V26" s="3">
        <v>67</v>
      </c>
    </row>
    <row r="27" spans="1:22" ht="15.75" thickBot="1">
      <c r="A27" s="16">
        <v>24</v>
      </c>
      <c r="B27" s="18" t="s">
        <v>31</v>
      </c>
      <c r="C27" s="18" t="s">
        <v>30</v>
      </c>
      <c r="D27" s="18" t="s">
        <v>29</v>
      </c>
      <c r="E27" s="19">
        <v>93.013999999999996</v>
      </c>
      <c r="F27" s="19">
        <v>67.266000000000005</v>
      </c>
      <c r="G27" s="12">
        <f t="shared" si="0"/>
        <v>-32.128774644372335</v>
      </c>
      <c r="H27" s="42">
        <f>(COUNT($G$4:G27)-(COUNTIF($G$4:G27,"&lt;-20")+COUNTIF($G$4:G27,"&gt;20")))/COUNT($G$4:G27)*100</f>
        <v>58.333333333333336</v>
      </c>
      <c r="I27" s="22"/>
      <c r="J27" s="13" t="str">
        <f t="shared" si="1"/>
        <v>03 / B / 21</v>
      </c>
      <c r="K27" s="44">
        <v>-25.392403981714871</v>
      </c>
      <c r="L27" s="52" t="s">
        <v>52</v>
      </c>
      <c r="M27" s="52" t="s">
        <v>53</v>
      </c>
      <c r="N27" s="54"/>
      <c r="S27" s="14">
        <v>-20</v>
      </c>
      <c r="T27" s="14">
        <v>0</v>
      </c>
      <c r="U27" s="15">
        <v>20</v>
      </c>
      <c r="V27" s="3">
        <v>67</v>
      </c>
    </row>
    <row r="28" spans="1:22" ht="15.75" thickBot="1">
      <c r="A28" s="16">
        <v>25</v>
      </c>
      <c r="B28" s="18" t="s">
        <v>23</v>
      </c>
      <c r="C28" s="17" t="s">
        <v>28</v>
      </c>
      <c r="D28" s="18" t="s">
        <v>25</v>
      </c>
      <c r="E28" s="19">
        <v>2327.1149999999998</v>
      </c>
      <c r="F28" s="19">
        <v>1837.952</v>
      </c>
      <c r="G28" s="12">
        <f t="shared" si="0"/>
        <v>-23.488841836157729</v>
      </c>
      <c r="H28" s="42">
        <f>(COUNT($G$4:G28)-(COUNTIF($G$4:G28,"&lt;-20")+COUNTIF($G$4:G28,"&gt;20")))/COUNT($G$4:G28)*100</f>
        <v>56.000000000000007</v>
      </c>
      <c r="I28" s="22"/>
      <c r="J28" s="13" t="str">
        <f t="shared" si="1"/>
        <v>04 / A / 06</v>
      </c>
      <c r="K28" s="45">
        <v>-24.656581325060369</v>
      </c>
      <c r="L28" s="48" t="s">
        <v>44</v>
      </c>
      <c r="M28" s="53">
        <v>10</v>
      </c>
      <c r="N28" s="56">
        <f>M28/$N$36</f>
        <v>8.4745762711864403E-2</v>
      </c>
      <c r="S28" s="14">
        <v>-20</v>
      </c>
      <c r="T28" s="14">
        <v>0</v>
      </c>
      <c r="U28" s="15">
        <v>20</v>
      </c>
      <c r="V28" s="3">
        <v>67</v>
      </c>
    </row>
    <row r="29" spans="1:22" ht="15.75" thickBot="1">
      <c r="A29" s="16">
        <v>26</v>
      </c>
      <c r="B29" s="18" t="s">
        <v>23</v>
      </c>
      <c r="C29" s="17" t="s">
        <v>28</v>
      </c>
      <c r="D29" s="18" t="s">
        <v>13</v>
      </c>
      <c r="E29" s="19">
        <v>2266.5770000000002</v>
      </c>
      <c r="F29" s="19">
        <v>1666.624</v>
      </c>
      <c r="G29" s="12">
        <f t="shared" si="0"/>
        <v>-30.507111129077831</v>
      </c>
      <c r="H29" s="42">
        <f>(COUNT($G$4:G29)-(COUNTIF($G$4:G29,"&lt;-20")+COUNTIF($G$4:G29,"&gt;20")))/COUNT($G$4:G29)*100</f>
        <v>53.846153846153847</v>
      </c>
      <c r="I29" s="25"/>
      <c r="J29" s="13" t="str">
        <f t="shared" si="1"/>
        <v>04 / A / 08</v>
      </c>
      <c r="K29" s="45">
        <v>-24.469959364005781</v>
      </c>
      <c r="L29" s="48" t="s">
        <v>45</v>
      </c>
      <c r="M29" s="53">
        <v>24</v>
      </c>
      <c r="N29" s="56">
        <f t="shared" ref="N29:N35" si="2">M29/$N$36</f>
        <v>0.20338983050847459</v>
      </c>
      <c r="S29" s="14">
        <v>-20</v>
      </c>
      <c r="T29" s="14">
        <v>0</v>
      </c>
      <c r="U29" s="15">
        <v>20</v>
      </c>
      <c r="V29" s="3">
        <v>67</v>
      </c>
    </row>
    <row r="30" spans="1:22" ht="15.75" thickBot="1">
      <c r="A30" s="16">
        <v>27</v>
      </c>
      <c r="B30" s="18" t="s">
        <v>23</v>
      </c>
      <c r="C30" s="17" t="s">
        <v>28</v>
      </c>
      <c r="D30" s="18" t="s">
        <v>22</v>
      </c>
      <c r="E30" s="19">
        <v>123.89400000000001</v>
      </c>
      <c r="F30" s="19">
        <v>138.26900000000001</v>
      </c>
      <c r="G30" s="12">
        <f t="shared" si="0"/>
        <v>10.966459797911986</v>
      </c>
      <c r="H30" s="42">
        <f>(COUNT($G$4:G30)-(COUNTIF($G$4:G30,"&lt;-20")+COUNTIF($G$4:G30,"&gt;20")))/COUNT($G$4:G30)*100</f>
        <v>55.555555555555557</v>
      </c>
      <c r="J30" s="13" t="str">
        <f t="shared" si="1"/>
        <v>04 / A / 20</v>
      </c>
      <c r="K30" s="44">
        <v>-23.488841836157729</v>
      </c>
      <c r="L30" s="48" t="s">
        <v>46</v>
      </c>
      <c r="M30" s="53">
        <v>22</v>
      </c>
      <c r="N30" s="56">
        <f t="shared" si="2"/>
        <v>0.1864406779661017</v>
      </c>
      <c r="S30" s="14">
        <v>-20</v>
      </c>
      <c r="T30" s="14">
        <v>0</v>
      </c>
      <c r="U30" s="15">
        <v>20</v>
      </c>
      <c r="V30" s="3">
        <v>67</v>
      </c>
    </row>
    <row r="31" spans="1:22" ht="15.75" thickBot="1">
      <c r="A31" s="16">
        <v>28</v>
      </c>
      <c r="B31" s="18" t="s">
        <v>23</v>
      </c>
      <c r="C31" s="17" t="s">
        <v>28</v>
      </c>
      <c r="D31" s="18" t="s">
        <v>29</v>
      </c>
      <c r="E31" s="19">
        <v>65.947000000000003</v>
      </c>
      <c r="F31" s="19">
        <v>51.088000000000001</v>
      </c>
      <c r="G31" s="12">
        <f t="shared" si="0"/>
        <v>-25.392403981714871</v>
      </c>
      <c r="H31" s="42">
        <f>(COUNT($G$4:G31)-(COUNTIF($G$4:G31,"&lt;-20")+COUNTIF($G$4:G31,"&gt;20")))/COUNT($G$4:G31)*100</f>
        <v>53.571428571428569</v>
      </c>
      <c r="J31" s="13" t="str">
        <f t="shared" si="1"/>
        <v>04 / A / 21</v>
      </c>
      <c r="K31" s="44">
        <v>-23.174116364834553</v>
      </c>
      <c r="L31" s="48" t="s">
        <v>47</v>
      </c>
      <c r="M31" s="53">
        <v>26</v>
      </c>
      <c r="N31" s="56">
        <f t="shared" si="2"/>
        <v>0.22033898305084745</v>
      </c>
      <c r="S31" s="14">
        <v>-20</v>
      </c>
      <c r="T31" s="14">
        <v>0</v>
      </c>
      <c r="U31" s="15">
        <v>20</v>
      </c>
      <c r="V31" s="3">
        <v>67</v>
      </c>
    </row>
    <row r="32" spans="1:22" ht="15.75" thickBot="1">
      <c r="A32" s="16">
        <v>29</v>
      </c>
      <c r="B32" s="18" t="s">
        <v>23</v>
      </c>
      <c r="C32" s="18" t="s">
        <v>30</v>
      </c>
      <c r="D32" s="18" t="s">
        <v>26</v>
      </c>
      <c r="E32" s="19">
        <v>2495.9029999999998</v>
      </c>
      <c r="F32" s="19">
        <v>2202.6880000000001</v>
      </c>
      <c r="G32" s="12">
        <f t="shared" si="0"/>
        <v>-12.480975679730356</v>
      </c>
      <c r="H32" s="42">
        <f>(COUNT($G$4:G32)-(COUNTIF($G$4:G32,"&lt;-20")+COUNTIF($G$4:G32,"&gt;20")))/COUNT($G$4:G32)*100</f>
        <v>55.172413793103445</v>
      </c>
      <c r="I32" s="29"/>
      <c r="J32" s="27" t="str">
        <f t="shared" si="1"/>
        <v>04 / B / 07</v>
      </c>
      <c r="K32" s="45">
        <v>-23.160821568659905</v>
      </c>
      <c r="L32" s="49" t="s">
        <v>48</v>
      </c>
      <c r="M32" s="53">
        <v>25</v>
      </c>
      <c r="N32" s="56">
        <f t="shared" si="2"/>
        <v>0.21186440677966101</v>
      </c>
      <c r="S32" s="14">
        <v>-20</v>
      </c>
      <c r="T32" s="14">
        <v>0</v>
      </c>
      <c r="U32" s="15">
        <v>20</v>
      </c>
      <c r="V32" s="3">
        <v>67</v>
      </c>
    </row>
    <row r="33" spans="1:22" ht="15.75" thickBot="1">
      <c r="A33" s="16">
        <v>30</v>
      </c>
      <c r="B33" s="18" t="s">
        <v>23</v>
      </c>
      <c r="C33" s="18" t="s">
        <v>30</v>
      </c>
      <c r="D33" s="18" t="s">
        <v>14</v>
      </c>
      <c r="E33" s="19">
        <v>2180.0329999999999</v>
      </c>
      <c r="F33" s="30">
        <v>1840.539</v>
      </c>
      <c r="G33" s="12">
        <f t="shared" si="0"/>
        <v>-16.887845809004286</v>
      </c>
      <c r="H33" s="42">
        <f>(COUNT($G$4:G33)-(COUNTIF($G$4:G33,"&lt;-20")+COUNTIF($G$4:G33,"&gt;20")))/COUNT($G$4:G33)*100</f>
        <v>56.666666666666664</v>
      </c>
      <c r="I33" s="29"/>
      <c r="J33" s="27" t="str">
        <f t="shared" si="1"/>
        <v>04 / B / 09</v>
      </c>
      <c r="K33" s="44">
        <v>-23.12308354639465</v>
      </c>
      <c r="L33" s="49" t="s">
        <v>49</v>
      </c>
      <c r="M33" s="53">
        <v>8</v>
      </c>
      <c r="N33" s="56">
        <f t="shared" si="2"/>
        <v>6.7796610169491525E-2</v>
      </c>
      <c r="S33" s="14">
        <v>-20</v>
      </c>
      <c r="T33" s="14">
        <v>0</v>
      </c>
      <c r="U33" s="15">
        <v>20</v>
      </c>
      <c r="V33" s="3">
        <v>67</v>
      </c>
    </row>
    <row r="34" spans="1:22" ht="15.75" thickBot="1">
      <c r="A34" s="16">
        <v>31</v>
      </c>
      <c r="B34" s="18" t="s">
        <v>23</v>
      </c>
      <c r="C34" s="18" t="s">
        <v>30</v>
      </c>
      <c r="D34" s="18" t="s">
        <v>21</v>
      </c>
      <c r="E34" s="19">
        <v>272.86599999999999</v>
      </c>
      <c r="F34" s="30">
        <v>240.995</v>
      </c>
      <c r="G34" s="12">
        <f t="shared" si="0"/>
        <v>-12.404521845401765</v>
      </c>
      <c r="H34" s="42">
        <f>(COUNT($G$4:G34)-(COUNTIF($G$4:G34,"&lt;-20")+COUNTIF($G$4:G34,"&gt;20")))/COUNT($G$4:G34)*100</f>
        <v>58.064516129032263</v>
      </c>
      <c r="J34" s="13" t="str">
        <f t="shared" si="1"/>
        <v>04 / B / 19</v>
      </c>
      <c r="K34" s="44">
        <v>-22.349951053912555</v>
      </c>
      <c r="L34" s="53" t="s">
        <v>50</v>
      </c>
      <c r="M34" s="53">
        <v>3</v>
      </c>
      <c r="N34" s="56">
        <f t="shared" si="2"/>
        <v>2.5423728813559324E-2</v>
      </c>
      <c r="S34" s="14">
        <v>-20</v>
      </c>
      <c r="T34" s="14">
        <v>0</v>
      </c>
      <c r="U34" s="15">
        <v>20</v>
      </c>
      <c r="V34" s="3">
        <v>67</v>
      </c>
    </row>
    <row r="35" spans="1:22" ht="15.75" thickBot="1">
      <c r="A35" s="16">
        <v>32</v>
      </c>
      <c r="B35" s="18" t="s">
        <v>23</v>
      </c>
      <c r="C35" s="18" t="s">
        <v>30</v>
      </c>
      <c r="D35" s="18" t="s">
        <v>22</v>
      </c>
      <c r="E35" s="19">
        <v>121.63800000000001</v>
      </c>
      <c r="F35" s="30">
        <v>129.36799999999999</v>
      </c>
      <c r="G35" s="12">
        <f t="shared" si="0"/>
        <v>6.1592153175621212</v>
      </c>
      <c r="H35" s="42">
        <f>(COUNT($G$4:G35)-(COUNTIF($G$4:G35,"&lt;-20")+COUNTIF($G$4:G35,"&gt;20")))/COUNT($G$4:G35)*100</f>
        <v>59.375</v>
      </c>
      <c r="J35" s="13" t="str">
        <f t="shared" si="1"/>
        <v>04 / B / 20</v>
      </c>
      <c r="K35" s="44">
        <v>-21.924483843223594</v>
      </c>
      <c r="L35" s="50" t="s">
        <v>51</v>
      </c>
      <c r="M35" s="55">
        <v>0</v>
      </c>
      <c r="N35" s="56">
        <f t="shared" si="2"/>
        <v>0</v>
      </c>
      <c r="S35" s="14">
        <v>-20</v>
      </c>
      <c r="T35" s="14">
        <v>0</v>
      </c>
      <c r="U35" s="15">
        <v>20</v>
      </c>
      <c r="V35" s="3">
        <v>67</v>
      </c>
    </row>
    <row r="36" spans="1:22" ht="15.75" thickBot="1">
      <c r="A36" s="16">
        <v>33</v>
      </c>
      <c r="B36" s="18" t="s">
        <v>24</v>
      </c>
      <c r="C36" s="18" t="s">
        <v>28</v>
      </c>
      <c r="D36" s="18" t="s">
        <v>26</v>
      </c>
      <c r="E36" s="19">
        <v>1951.0340000000001</v>
      </c>
      <c r="F36" s="19">
        <v>1029.259</v>
      </c>
      <c r="G36" s="12">
        <f t="shared" ref="G36:G67" si="3">IFERROR(((F36-E36)/AVERAGE(E36:F36))*100,"")</f>
        <v>-61.858011947147482</v>
      </c>
      <c r="H36" s="42">
        <f>(COUNT($G$4:G36)-(COUNTIF($G$4:G36,"&lt;-20")+COUNTIF($G$4:G36,"&gt;20")))/COUNT($G$4:G36)*100</f>
        <v>57.575757575757578</v>
      </c>
      <c r="J36" s="13" t="str">
        <f t="shared" si="1"/>
        <v>05 / A / 07</v>
      </c>
      <c r="K36" s="44">
        <v>-21.486098387559093</v>
      </c>
      <c r="L36" s="54"/>
      <c r="M36" s="54" t="s">
        <v>54</v>
      </c>
      <c r="N36" s="54">
        <f>SUM(M28:M35)</f>
        <v>118</v>
      </c>
      <c r="S36" s="14">
        <v>-20</v>
      </c>
      <c r="T36" s="14">
        <v>0</v>
      </c>
      <c r="U36" s="15">
        <v>20</v>
      </c>
      <c r="V36" s="3">
        <v>67</v>
      </c>
    </row>
    <row r="37" spans="1:22" ht="12" thickBot="1">
      <c r="A37" s="16">
        <v>34</v>
      </c>
      <c r="B37" s="18" t="s">
        <v>24</v>
      </c>
      <c r="C37" s="18" t="s">
        <v>28</v>
      </c>
      <c r="D37" s="18" t="s">
        <v>13</v>
      </c>
      <c r="E37" s="19">
        <v>1773.3489999999999</v>
      </c>
      <c r="F37" s="19">
        <v>1093.251</v>
      </c>
      <c r="G37" s="12">
        <f t="shared" si="3"/>
        <v>-47.449801158166466</v>
      </c>
      <c r="H37" s="42">
        <f>(COUNT($G$4:G37)-(COUNTIF($G$4:G37,"&lt;-20")+COUNTIF($G$4:G37,"&gt;20")))/COUNT($G$4:G37)*100</f>
        <v>55.882352941176471</v>
      </c>
      <c r="I37" s="20"/>
      <c r="J37" s="13" t="str">
        <f t="shared" si="1"/>
        <v>05 / A / 08</v>
      </c>
      <c r="K37" s="44">
        <v>-20.89069785694949</v>
      </c>
      <c r="S37" s="14">
        <v>-20</v>
      </c>
      <c r="T37" s="14">
        <v>0</v>
      </c>
      <c r="U37" s="15">
        <v>20</v>
      </c>
      <c r="V37" s="3">
        <v>67</v>
      </c>
    </row>
    <row r="38" spans="1:22" ht="12" thickBot="1">
      <c r="A38" s="16">
        <v>35</v>
      </c>
      <c r="B38" s="18" t="s">
        <v>24</v>
      </c>
      <c r="C38" s="18" t="s">
        <v>28</v>
      </c>
      <c r="D38" s="18" t="s">
        <v>20</v>
      </c>
      <c r="E38" s="19">
        <v>418.44099999999997</v>
      </c>
      <c r="F38" s="19">
        <v>459.815</v>
      </c>
      <c r="G38" s="12">
        <f t="shared" si="3"/>
        <v>9.4218542201818209</v>
      </c>
      <c r="H38" s="42">
        <f>(COUNT($G$4:G38)-(COUNTIF($G$4:G38,"&lt;-20")+COUNTIF($G$4:G38,"&gt;20")))/COUNT($G$4:G38)*100</f>
        <v>57.142857142857139</v>
      </c>
      <c r="J38" s="13" t="str">
        <f t="shared" si="1"/>
        <v>05 / A / 18</v>
      </c>
      <c r="K38" s="44">
        <v>-19.873393511923279</v>
      </c>
      <c r="S38" s="14">
        <v>-20</v>
      </c>
      <c r="T38" s="14">
        <v>0</v>
      </c>
      <c r="U38" s="15">
        <v>20</v>
      </c>
      <c r="V38" s="3">
        <v>67</v>
      </c>
    </row>
    <row r="39" spans="1:22" ht="12" thickBot="1">
      <c r="A39" s="16">
        <v>36</v>
      </c>
      <c r="B39" s="18" t="s">
        <v>24</v>
      </c>
      <c r="C39" s="18" t="s">
        <v>28</v>
      </c>
      <c r="D39" s="18" t="s">
        <v>21</v>
      </c>
      <c r="E39" s="19">
        <v>252.44399999999999</v>
      </c>
      <c r="F39" s="19">
        <v>270.86</v>
      </c>
      <c r="G39" s="12">
        <f t="shared" si="3"/>
        <v>7.038356290034101</v>
      </c>
      <c r="H39" s="42">
        <f>(COUNT($G$4:G39)-(COUNTIF($G$4:G39,"&lt;-20")+COUNTIF($G$4:G39,"&gt;20")))/COUNT($G$4:G39)*100</f>
        <v>58.333333333333336</v>
      </c>
      <c r="J39" s="13" t="str">
        <f t="shared" si="1"/>
        <v>05 / A / 19</v>
      </c>
      <c r="K39" s="44">
        <v>-18.984324207180524</v>
      </c>
      <c r="S39" s="14">
        <v>-20</v>
      </c>
      <c r="T39" s="14">
        <v>0</v>
      </c>
      <c r="U39" s="15">
        <v>20</v>
      </c>
      <c r="V39" s="3">
        <v>67</v>
      </c>
    </row>
    <row r="40" spans="1:22" ht="12" thickBot="1">
      <c r="A40" s="16">
        <v>37</v>
      </c>
      <c r="B40" s="18" t="s">
        <v>24</v>
      </c>
      <c r="C40" s="18" t="s">
        <v>30</v>
      </c>
      <c r="D40" s="18" t="s">
        <v>15</v>
      </c>
      <c r="E40" s="19">
        <v>1437.2339999999999</v>
      </c>
      <c r="F40" s="19">
        <v>1153.258</v>
      </c>
      <c r="G40" s="12">
        <f t="shared" si="3"/>
        <v>-21.924483843223594</v>
      </c>
      <c r="H40" s="42">
        <f>(COUNT($G$4:G40)-(COUNTIF($G$4:G40,"&lt;-20")+COUNTIF($G$4:G40,"&gt;20")))/COUNT($G$4:G40)*100</f>
        <v>56.756756756756758</v>
      </c>
      <c r="J40" s="13" t="str">
        <f t="shared" si="1"/>
        <v>05 / B / 10</v>
      </c>
      <c r="K40" s="44">
        <v>-18.25477469345536</v>
      </c>
      <c r="S40" s="14">
        <v>-20</v>
      </c>
      <c r="T40" s="14">
        <v>0</v>
      </c>
      <c r="U40" s="15">
        <v>20</v>
      </c>
      <c r="V40" s="3">
        <v>67</v>
      </c>
    </row>
    <row r="41" spans="1:22" ht="12" thickBot="1">
      <c r="A41" s="16">
        <v>38</v>
      </c>
      <c r="B41" s="18" t="s">
        <v>24</v>
      </c>
      <c r="C41" s="18" t="s">
        <v>30</v>
      </c>
      <c r="D41" s="18" t="s">
        <v>21</v>
      </c>
      <c r="E41" s="19">
        <v>249.45500000000001</v>
      </c>
      <c r="F41" s="19">
        <v>242.81200000000001</v>
      </c>
      <c r="G41" s="12">
        <f t="shared" si="3"/>
        <v>-2.6989418344110003</v>
      </c>
      <c r="H41" s="42">
        <f>(COUNT($G$4:G41)-(COUNTIF($G$4:G41,"&lt;-20")+COUNTIF($G$4:G41,"&gt;20")))/COUNT($G$4:G41)*100</f>
        <v>57.894736842105267</v>
      </c>
      <c r="J41" s="13" t="str">
        <f t="shared" si="1"/>
        <v>05 / B / 19</v>
      </c>
      <c r="K41" s="44">
        <v>-18.13230792081659</v>
      </c>
      <c r="S41" s="14">
        <v>-20</v>
      </c>
      <c r="T41" s="14">
        <v>0</v>
      </c>
      <c r="U41" s="15">
        <v>20</v>
      </c>
      <c r="V41" s="3">
        <v>67</v>
      </c>
    </row>
    <row r="42" spans="1:22" ht="12" thickBot="1">
      <c r="A42" s="16">
        <v>39</v>
      </c>
      <c r="B42" s="18" t="s">
        <v>24</v>
      </c>
      <c r="C42" s="18" t="s">
        <v>30</v>
      </c>
      <c r="D42" s="18" t="s">
        <v>22</v>
      </c>
      <c r="E42" s="19">
        <v>98.522000000000006</v>
      </c>
      <c r="F42" s="19">
        <v>79.406999999999996</v>
      </c>
      <c r="G42" s="12">
        <f t="shared" si="3"/>
        <v>-21.486098387559093</v>
      </c>
      <c r="H42" s="42">
        <f>(COUNT($G$4:G42)-(COUNTIF($G$4:G42,"&lt;-20")+COUNTIF($G$4:G42,"&gt;20")))/COUNT($G$4:G42)*100</f>
        <v>56.410256410256409</v>
      </c>
      <c r="J42" s="13" t="str">
        <f t="shared" si="1"/>
        <v>05 / B / 20</v>
      </c>
      <c r="K42" s="44">
        <v>-18.118457136906866</v>
      </c>
      <c r="S42" s="14">
        <v>-20</v>
      </c>
      <c r="T42" s="14">
        <v>0</v>
      </c>
      <c r="U42" s="15">
        <v>20</v>
      </c>
      <c r="V42" s="3">
        <v>67</v>
      </c>
    </row>
    <row r="43" spans="1:22" ht="12" thickBot="1">
      <c r="A43" s="16">
        <v>40</v>
      </c>
      <c r="B43" s="18" t="s">
        <v>25</v>
      </c>
      <c r="C43" s="18" t="s">
        <v>28</v>
      </c>
      <c r="D43" s="18" t="s">
        <v>17</v>
      </c>
      <c r="E43" s="19">
        <v>1313.6780000000001</v>
      </c>
      <c r="F43" s="19">
        <v>984.18100000000004</v>
      </c>
      <c r="G43" s="12">
        <f t="shared" si="3"/>
        <v>-28.678609087850909</v>
      </c>
      <c r="H43" s="42">
        <f>(COUNT($G$4:G43)-(COUNTIF($G$4:G43,"&lt;-20")+COUNTIF($G$4:G43,"&gt;20")))/COUNT($G$4:G43)*100</f>
        <v>55.000000000000007</v>
      </c>
      <c r="J43" s="13" t="str">
        <f t="shared" si="1"/>
        <v>06 / A / 12</v>
      </c>
      <c r="K43" s="44">
        <v>-17.409732383065084</v>
      </c>
      <c r="S43" s="14">
        <v>-20</v>
      </c>
      <c r="T43" s="14">
        <v>0</v>
      </c>
      <c r="U43" s="15">
        <v>20</v>
      </c>
      <c r="V43" s="3">
        <v>67</v>
      </c>
    </row>
    <row r="44" spans="1:22" ht="12" thickBot="1">
      <c r="A44" s="31">
        <v>41</v>
      </c>
      <c r="B44" s="32" t="s">
        <v>25</v>
      </c>
      <c r="C44" s="32" t="s">
        <v>28</v>
      </c>
      <c r="D44" s="32" t="s">
        <v>19</v>
      </c>
      <c r="E44" s="33">
        <v>1377.914</v>
      </c>
      <c r="F44" s="33">
        <v>940.24800000000005</v>
      </c>
      <c r="G44" s="12">
        <f t="shared" si="3"/>
        <v>-37.759742416621435</v>
      </c>
      <c r="H44" s="42">
        <f>(COUNT($G$4:G44)-(COUNTIF($G$4:G44,"&lt;-20")+COUNTIF($G$4:G44,"&gt;20")))/COUNT($G$4:G44)*100</f>
        <v>53.658536585365859</v>
      </c>
      <c r="I44" s="34"/>
      <c r="J44" s="35" t="str">
        <f t="shared" si="1"/>
        <v>06 / A / 14</v>
      </c>
      <c r="K44" s="44">
        <v>-17.386317240452549</v>
      </c>
      <c r="S44" s="14">
        <v>-20</v>
      </c>
      <c r="T44" s="14">
        <v>0</v>
      </c>
      <c r="U44" s="15">
        <v>20</v>
      </c>
      <c r="V44" s="3">
        <v>67</v>
      </c>
    </row>
    <row r="45" spans="1:22" ht="12" thickBot="1">
      <c r="A45" s="16">
        <v>42</v>
      </c>
      <c r="B45" s="18" t="s">
        <v>25</v>
      </c>
      <c r="C45" s="18" t="s">
        <v>28</v>
      </c>
      <c r="D45" s="18" t="s">
        <v>21</v>
      </c>
      <c r="E45" s="19">
        <v>280.96899999999999</v>
      </c>
      <c r="F45" s="19">
        <v>219.29499999999999</v>
      </c>
      <c r="G45" s="12">
        <f t="shared" si="3"/>
        <v>-24.656581325060369</v>
      </c>
      <c r="H45" s="42">
        <f>(COUNT($G$4:G45)-(COUNTIF($G$4:G45,"&lt;-20")+COUNTIF($G$4:G45,"&gt;20")))/COUNT($G$4:G45)*100</f>
        <v>52.380952380952387</v>
      </c>
      <c r="I45" s="29"/>
      <c r="J45" s="27" t="str">
        <f t="shared" si="1"/>
        <v>06 / A / 19</v>
      </c>
      <c r="K45" s="45">
        <v>-16.887845809004286</v>
      </c>
      <c r="S45" s="14">
        <v>-20</v>
      </c>
      <c r="T45" s="14">
        <v>0</v>
      </c>
      <c r="U45" s="15">
        <v>20</v>
      </c>
      <c r="V45" s="3">
        <v>67</v>
      </c>
    </row>
    <row r="46" spans="1:22" ht="12" thickBot="1">
      <c r="A46" s="16">
        <v>43</v>
      </c>
      <c r="B46" s="18" t="s">
        <v>25</v>
      </c>
      <c r="C46" s="18" t="s">
        <v>28</v>
      </c>
      <c r="D46" s="18" t="s">
        <v>22</v>
      </c>
      <c r="E46" s="19">
        <v>102.883</v>
      </c>
      <c r="F46" s="19">
        <v>80.451999999999998</v>
      </c>
      <c r="G46" s="12">
        <f t="shared" si="3"/>
        <v>-24.469959364005781</v>
      </c>
      <c r="H46" s="42">
        <f>(COUNT($G$4:G46)-(COUNTIF($G$4:G46,"&lt;-20")+COUNTIF($G$4:G46,"&gt;20")))/COUNT($G$4:G46)*100</f>
        <v>51.162790697674424</v>
      </c>
      <c r="I46" s="29"/>
      <c r="J46" s="27" t="str">
        <f t="shared" si="1"/>
        <v>06 / A / 20</v>
      </c>
      <c r="K46" s="44">
        <v>-16.81937138742601</v>
      </c>
      <c r="S46" s="14">
        <v>-20</v>
      </c>
      <c r="T46" s="14">
        <v>0</v>
      </c>
      <c r="U46" s="15">
        <v>20</v>
      </c>
      <c r="V46" s="3">
        <v>67</v>
      </c>
    </row>
    <row r="47" spans="1:22" ht="12" thickBot="1">
      <c r="A47" s="16">
        <v>44</v>
      </c>
      <c r="B47" s="18" t="s">
        <v>25</v>
      </c>
      <c r="C47" s="18" t="s">
        <v>30</v>
      </c>
      <c r="D47" s="18" t="s">
        <v>14</v>
      </c>
      <c r="E47" s="19">
        <v>1283.9290000000001</v>
      </c>
      <c r="F47" s="19">
        <v>1069.154</v>
      </c>
      <c r="G47" s="12">
        <f t="shared" si="3"/>
        <v>-18.25477469345536</v>
      </c>
      <c r="H47" s="42">
        <f>(COUNT($G$4:G47)-(COUNTIF($G$4:G47,"&lt;-20")+COUNTIF($G$4:G47,"&gt;20")))/COUNT($G$4:G47)*100</f>
        <v>52.272727272727273</v>
      </c>
      <c r="J47" s="13" t="str">
        <f t="shared" si="1"/>
        <v>06 / B / 09</v>
      </c>
      <c r="K47" s="44">
        <v>-16.41527748470142</v>
      </c>
      <c r="S47" s="14">
        <v>-20</v>
      </c>
      <c r="T47" s="14">
        <v>0</v>
      </c>
      <c r="U47" s="15">
        <v>20</v>
      </c>
      <c r="V47" s="3">
        <v>67</v>
      </c>
    </row>
    <row r="48" spans="1:22" ht="12" thickBot="1">
      <c r="A48" s="16">
        <v>45</v>
      </c>
      <c r="B48" s="18" t="s">
        <v>25</v>
      </c>
      <c r="C48" s="18" t="s">
        <v>30</v>
      </c>
      <c r="D48" s="18" t="s">
        <v>15</v>
      </c>
      <c r="E48" s="19">
        <v>1512.8689999999999</v>
      </c>
      <c r="F48" s="19">
        <v>1004.466</v>
      </c>
      <c r="G48" s="12">
        <f t="shared" si="3"/>
        <v>-40.392160757308815</v>
      </c>
      <c r="H48" s="42">
        <f>(COUNT($G$4:G48)-(COUNTIF($G$4:G48,"&lt;-20")+COUNTIF($G$4:G48,"&gt;20")))/COUNT($G$4:G48)*100</f>
        <v>51.111111111111107</v>
      </c>
      <c r="J48" s="13" t="str">
        <f t="shared" si="1"/>
        <v>06 / B / 10</v>
      </c>
      <c r="K48" s="44">
        <v>-15.352715401244104</v>
      </c>
      <c r="S48" s="14">
        <v>-20</v>
      </c>
      <c r="T48" s="14">
        <v>0</v>
      </c>
      <c r="U48" s="15">
        <v>20</v>
      </c>
      <c r="V48" s="3">
        <v>67</v>
      </c>
    </row>
    <row r="49" spans="1:22" ht="12" thickBot="1">
      <c r="A49" s="16">
        <v>46</v>
      </c>
      <c r="B49" s="18" t="s">
        <v>25</v>
      </c>
      <c r="C49" s="18" t="s">
        <v>30</v>
      </c>
      <c r="D49" s="17" t="s">
        <v>21</v>
      </c>
      <c r="E49" s="19">
        <v>172.48500000000001</v>
      </c>
      <c r="F49" s="19">
        <v>180.947</v>
      </c>
      <c r="G49" s="12">
        <f t="shared" si="3"/>
        <v>4.7884741619321334</v>
      </c>
      <c r="H49" s="42">
        <f>(COUNT($G$4:G49)-(COUNTIF($G$4:G49,"&lt;-20")+COUNTIF($G$4:G49,"&gt;20")))/COUNT($G$4:G49)*100</f>
        <v>52.173913043478258</v>
      </c>
      <c r="J49" s="13" t="str">
        <f t="shared" si="1"/>
        <v>06 / B / 19</v>
      </c>
      <c r="K49" s="44">
        <v>-14.946095002458751</v>
      </c>
      <c r="S49" s="14">
        <v>-20</v>
      </c>
      <c r="T49" s="14">
        <v>0</v>
      </c>
      <c r="U49" s="15">
        <v>20</v>
      </c>
      <c r="V49" s="3">
        <v>67</v>
      </c>
    </row>
    <row r="50" spans="1:22" ht="12" thickBot="1">
      <c r="A50" s="16">
        <v>47</v>
      </c>
      <c r="B50" s="18" t="s">
        <v>25</v>
      </c>
      <c r="C50" s="18" t="s">
        <v>30</v>
      </c>
      <c r="D50" s="17" t="s">
        <v>22</v>
      </c>
      <c r="E50" s="19">
        <v>73.221000000000004</v>
      </c>
      <c r="F50" s="19">
        <v>62.780999999999999</v>
      </c>
      <c r="G50" s="12">
        <f t="shared" si="3"/>
        <v>-15.352715401244104</v>
      </c>
      <c r="H50" s="42">
        <f>(COUNT($G$4:G50)-(COUNTIF($G$4:G50,"&lt;-20")+COUNTIF($G$4:G50,"&gt;20")))/COUNT($G$4:G50)*100</f>
        <v>53.191489361702125</v>
      </c>
      <c r="I50" s="20"/>
      <c r="J50" s="13" t="str">
        <f t="shared" si="1"/>
        <v>06 / B / 20</v>
      </c>
      <c r="K50" s="44">
        <v>-14.206919938959317</v>
      </c>
      <c r="S50" s="14">
        <v>-20</v>
      </c>
      <c r="T50" s="14">
        <v>0</v>
      </c>
      <c r="U50" s="15">
        <v>20</v>
      </c>
      <c r="V50" s="3">
        <v>67</v>
      </c>
    </row>
    <row r="51" spans="1:22" ht="12" thickBot="1">
      <c r="A51" s="16">
        <v>48</v>
      </c>
      <c r="B51" s="18" t="s">
        <v>26</v>
      </c>
      <c r="C51" s="18" t="s">
        <v>28</v>
      </c>
      <c r="D51" s="17" t="s">
        <v>24</v>
      </c>
      <c r="E51" s="19">
        <v>1525.136</v>
      </c>
      <c r="F51" s="19">
        <v>1508.5250000000001</v>
      </c>
      <c r="G51" s="12">
        <f t="shared" si="3"/>
        <v>-1.0951124730152695</v>
      </c>
      <c r="H51" s="42">
        <f>(COUNT($G$4:G51)-(COUNTIF($G$4:G51,"&lt;-20")+COUNTIF($G$4:G51,"&gt;20")))/COUNT($G$4:G51)*100</f>
        <v>54.166666666666664</v>
      </c>
      <c r="J51" s="13" t="str">
        <f t="shared" si="1"/>
        <v>07 / A / 05</v>
      </c>
      <c r="K51" s="45">
        <v>-12.480975679730356</v>
      </c>
      <c r="S51" s="14">
        <v>-20</v>
      </c>
      <c r="T51" s="14">
        <v>0</v>
      </c>
      <c r="U51" s="15">
        <v>20</v>
      </c>
      <c r="V51" s="3">
        <v>67</v>
      </c>
    </row>
    <row r="52" spans="1:22" ht="12" thickBot="1">
      <c r="A52" s="16">
        <v>49</v>
      </c>
      <c r="B52" s="18" t="s">
        <v>26</v>
      </c>
      <c r="C52" s="18" t="s">
        <v>28</v>
      </c>
      <c r="D52" s="18" t="s">
        <v>25</v>
      </c>
      <c r="E52" s="19">
        <v>1619.2909999999999</v>
      </c>
      <c r="F52" s="19">
        <v>1481.2840000000001</v>
      </c>
      <c r="G52" s="12">
        <f t="shared" si="3"/>
        <v>-8.9020262370689203</v>
      </c>
      <c r="H52" s="42">
        <f>(COUNT($G$4:G52)-(COUNTIF($G$4:G52,"&lt;-20")+COUNTIF($G$4:G52,"&gt;20")))/COUNT($G$4:G52)*100</f>
        <v>55.102040816326522</v>
      </c>
      <c r="J52" s="13" t="str">
        <f t="shared" si="1"/>
        <v>07 / A / 06</v>
      </c>
      <c r="K52" s="44">
        <v>-12.404521845401765</v>
      </c>
      <c r="S52" s="14">
        <v>-20</v>
      </c>
      <c r="T52" s="14">
        <v>0</v>
      </c>
      <c r="U52" s="15">
        <v>20</v>
      </c>
      <c r="V52" s="3">
        <v>67</v>
      </c>
    </row>
    <row r="53" spans="1:22" ht="12" thickBot="1">
      <c r="A53" s="16">
        <v>50</v>
      </c>
      <c r="B53" s="18" t="s">
        <v>26</v>
      </c>
      <c r="C53" s="18" t="s">
        <v>28</v>
      </c>
      <c r="D53" s="18" t="s">
        <v>21</v>
      </c>
      <c r="E53" s="19">
        <v>227.483</v>
      </c>
      <c r="F53" s="19">
        <v>215.399</v>
      </c>
      <c r="G53" s="12">
        <f t="shared" si="3"/>
        <v>-5.4569840273481436</v>
      </c>
      <c r="H53" s="42">
        <f>(COUNT($G$4:G53)-(COUNTIF($G$4:G53,"&lt;-20")+COUNTIF($G$4:G53,"&gt;20")))/COUNT($G$4:G53)*100</f>
        <v>56.000000000000007</v>
      </c>
      <c r="J53" s="13" t="str">
        <f t="shared" si="1"/>
        <v>07 / A / 19</v>
      </c>
      <c r="K53" s="44">
        <v>-12.290759115662537</v>
      </c>
      <c r="S53" s="14">
        <v>-20</v>
      </c>
      <c r="T53" s="14">
        <v>0</v>
      </c>
      <c r="U53" s="15">
        <v>20</v>
      </c>
      <c r="V53" s="3">
        <v>67</v>
      </c>
    </row>
    <row r="54" spans="1:22" ht="12" thickBot="1">
      <c r="A54" s="16">
        <v>51</v>
      </c>
      <c r="B54" s="18" t="s">
        <v>26</v>
      </c>
      <c r="C54" s="18" t="s">
        <v>28</v>
      </c>
      <c r="D54" s="18" t="s">
        <v>22</v>
      </c>
      <c r="E54" s="19">
        <v>108.038</v>
      </c>
      <c r="F54" s="19">
        <v>99.245999999999995</v>
      </c>
      <c r="G54" s="12">
        <f t="shared" si="3"/>
        <v>-8.483047413210862</v>
      </c>
      <c r="H54" s="42">
        <f>(COUNT($G$4:G54)-(COUNTIF($G$4:G54,"&lt;-20")+COUNTIF($G$4:G54,"&gt;20")))/COUNT($G$4:G54)*100</f>
        <v>56.862745098039213</v>
      </c>
      <c r="J54" s="13" t="str">
        <f t="shared" si="1"/>
        <v>07 / A / 20</v>
      </c>
      <c r="K54" s="45">
        <v>-12.13532586448679</v>
      </c>
      <c r="S54" s="14">
        <v>-20</v>
      </c>
      <c r="T54" s="14">
        <v>0</v>
      </c>
      <c r="U54" s="15">
        <v>20</v>
      </c>
      <c r="V54" s="3">
        <v>67</v>
      </c>
    </row>
    <row r="55" spans="1:22" ht="12" thickBot="1">
      <c r="A55" s="16">
        <v>52</v>
      </c>
      <c r="B55" s="18" t="s">
        <v>26</v>
      </c>
      <c r="C55" s="18" t="s">
        <v>30</v>
      </c>
      <c r="D55" s="18" t="s">
        <v>16</v>
      </c>
      <c r="E55" s="19">
        <v>1348.472</v>
      </c>
      <c r="F55" s="19">
        <v>1367.0940000000001</v>
      </c>
      <c r="G55" s="12">
        <f t="shared" si="3"/>
        <v>1.3715004533125008</v>
      </c>
      <c r="H55" s="42">
        <f>(COUNT($G$4:G55)-(COUNTIF($G$4:G55,"&lt;-20")+COUNTIF($G$4:G55,"&gt;20")))/COUNT($G$4:G55)*100</f>
        <v>57.692307692307686</v>
      </c>
      <c r="J55" s="13" t="str">
        <f t="shared" si="1"/>
        <v>07 / B / 11</v>
      </c>
      <c r="K55" s="44">
        <v>-11.632486723737289</v>
      </c>
      <c r="S55" s="14">
        <v>-20</v>
      </c>
      <c r="T55" s="14">
        <v>0</v>
      </c>
      <c r="U55" s="15">
        <v>20</v>
      </c>
      <c r="V55" s="3">
        <v>67</v>
      </c>
    </row>
    <row r="56" spans="1:22" ht="12" thickBot="1">
      <c r="A56" s="16">
        <v>53</v>
      </c>
      <c r="B56" s="18" t="s">
        <v>26</v>
      </c>
      <c r="C56" s="18" t="s">
        <v>30</v>
      </c>
      <c r="D56" s="18" t="s">
        <v>17</v>
      </c>
      <c r="E56" s="19">
        <v>1475.9860000000001</v>
      </c>
      <c r="F56" s="19">
        <v>1305.079</v>
      </c>
      <c r="G56" s="12">
        <f t="shared" si="3"/>
        <v>-12.290759115662537</v>
      </c>
      <c r="H56" s="42">
        <f>(COUNT($G$4:G56)-(COUNTIF($G$4:G56,"&lt;-20")+COUNTIF($G$4:G56,"&gt;20")))/COUNT($G$4:G56)*100</f>
        <v>58.490566037735846</v>
      </c>
      <c r="J56" s="13" t="str">
        <f t="shared" si="1"/>
        <v>07 / B / 12</v>
      </c>
      <c r="K56" s="44">
        <v>-11.390257569609496</v>
      </c>
      <c r="M56" s="36"/>
      <c r="S56" s="14">
        <v>-20</v>
      </c>
      <c r="T56" s="14">
        <v>0</v>
      </c>
      <c r="U56" s="15">
        <v>20</v>
      </c>
      <c r="V56" s="3">
        <v>67</v>
      </c>
    </row>
    <row r="57" spans="1:22" ht="12" thickBot="1">
      <c r="A57" s="16">
        <v>54</v>
      </c>
      <c r="B57" s="18" t="s">
        <v>26</v>
      </c>
      <c r="C57" s="18" t="s">
        <v>30</v>
      </c>
      <c r="D57" s="18" t="s">
        <v>21</v>
      </c>
      <c r="E57" s="19">
        <v>226.32400000000001</v>
      </c>
      <c r="F57" s="19">
        <v>231.06200000000001</v>
      </c>
      <c r="G57" s="12">
        <f t="shared" si="3"/>
        <v>2.0717730756953641</v>
      </c>
      <c r="H57" s="42">
        <f>(COUNT($G$4:G57)-(COUNTIF($G$4:G57,"&lt;-20")+COUNTIF($G$4:G57,"&gt;20")))/COUNT($G$4:G57)*100</f>
        <v>59.259259259259252</v>
      </c>
      <c r="J57" s="13" t="str">
        <f t="shared" si="1"/>
        <v>07 / B / 19</v>
      </c>
      <c r="K57" s="44">
        <v>-10.946237726724108</v>
      </c>
      <c r="S57" s="14">
        <v>-20</v>
      </c>
      <c r="T57" s="14">
        <v>0</v>
      </c>
      <c r="U57" s="15">
        <v>20</v>
      </c>
      <c r="V57" s="3">
        <v>67</v>
      </c>
    </row>
    <row r="58" spans="1:22" ht="12" thickBot="1">
      <c r="A58" s="16">
        <v>55</v>
      </c>
      <c r="B58" s="18" t="s">
        <v>26</v>
      </c>
      <c r="C58" s="18" t="s">
        <v>30</v>
      </c>
      <c r="D58" s="18" t="s">
        <v>22</v>
      </c>
      <c r="E58" s="19">
        <v>128.19900000000001</v>
      </c>
      <c r="F58" s="19">
        <v>108.751</v>
      </c>
      <c r="G58" s="12">
        <f t="shared" si="3"/>
        <v>-16.41527748470142</v>
      </c>
      <c r="H58" s="42">
        <f>(COUNT($G$4:G58)-(COUNTIF($G$4:G58,"&lt;-20")+COUNTIF($G$4:G58,"&gt;20")))/COUNT($G$4:G58)*100</f>
        <v>60</v>
      </c>
      <c r="J58" s="13" t="str">
        <f t="shared" si="1"/>
        <v>07 / B / 20</v>
      </c>
      <c r="K58" s="44">
        <v>-10.873410031454364</v>
      </c>
      <c r="S58" s="14">
        <v>-20</v>
      </c>
      <c r="T58" s="14">
        <v>0</v>
      </c>
      <c r="U58" s="15">
        <v>20</v>
      </c>
      <c r="V58" s="3">
        <v>67</v>
      </c>
    </row>
    <row r="59" spans="1:22" ht="12" thickBot="1">
      <c r="A59" s="16">
        <v>56</v>
      </c>
      <c r="B59" s="18" t="s">
        <v>13</v>
      </c>
      <c r="C59" s="18" t="s">
        <v>28</v>
      </c>
      <c r="D59" s="18" t="s">
        <v>17</v>
      </c>
      <c r="E59" s="19">
        <v>1505.239</v>
      </c>
      <c r="F59" s="19">
        <v>1592.634</v>
      </c>
      <c r="G59" s="12">
        <f t="shared" si="3"/>
        <v>5.6422584140795946</v>
      </c>
      <c r="H59" s="42">
        <f>(COUNT($G$4:G59)-(COUNTIF($G$4:G59,"&lt;-20")+COUNTIF($G$4:G59,"&gt;20")))/COUNT($G$4:G59)*100</f>
        <v>60.714285714285708</v>
      </c>
      <c r="I59" s="29"/>
      <c r="J59" s="27" t="str">
        <f t="shared" si="1"/>
        <v>08 / A / 12</v>
      </c>
      <c r="K59" s="44">
        <v>-10.794978913630784</v>
      </c>
      <c r="L59" s="29"/>
      <c r="S59" s="14">
        <v>-20</v>
      </c>
      <c r="T59" s="14">
        <v>0</v>
      </c>
      <c r="U59" s="15">
        <v>20</v>
      </c>
      <c r="V59" s="3">
        <v>67</v>
      </c>
    </row>
    <row r="60" spans="1:22" ht="12" thickBot="1">
      <c r="A60" s="16">
        <v>57</v>
      </c>
      <c r="B60" s="18" t="s">
        <v>13</v>
      </c>
      <c r="C60" s="18" t="s">
        <v>28</v>
      </c>
      <c r="D60" s="18" t="s">
        <v>18</v>
      </c>
      <c r="E60" s="19">
        <v>1545.627</v>
      </c>
      <c r="F60" s="19">
        <v>1368.79</v>
      </c>
      <c r="G60" s="12">
        <f t="shared" si="3"/>
        <v>-12.13532586448679</v>
      </c>
      <c r="H60" s="42">
        <f>(COUNT($G$4:G60)-(COUNTIF($G$4:G60,"&lt;-20")+COUNTIF($G$4:G60,"&gt;20")))/COUNT($G$4:G60)*100</f>
        <v>61.403508771929829</v>
      </c>
      <c r="I60" s="29"/>
      <c r="J60" s="27" t="str">
        <f t="shared" si="1"/>
        <v>08 / A / 13</v>
      </c>
      <c r="K60" s="44">
        <v>-9.7692086419626349</v>
      </c>
      <c r="S60" s="14">
        <v>-20</v>
      </c>
      <c r="T60" s="14">
        <v>0</v>
      </c>
      <c r="U60" s="15">
        <v>20</v>
      </c>
      <c r="V60" s="3">
        <v>67</v>
      </c>
    </row>
    <row r="61" spans="1:22" ht="12" thickBot="1">
      <c r="A61" s="16">
        <v>58</v>
      </c>
      <c r="B61" s="18" t="s">
        <v>13</v>
      </c>
      <c r="C61" s="18" t="s">
        <v>28</v>
      </c>
      <c r="D61" s="18" t="s">
        <v>21</v>
      </c>
      <c r="E61" s="19">
        <v>243.68600000000001</v>
      </c>
      <c r="F61" s="19">
        <v>209.797</v>
      </c>
      <c r="G61" s="12">
        <f t="shared" si="3"/>
        <v>-14.946095002458751</v>
      </c>
      <c r="H61" s="42">
        <f>(COUNT($G$4:G61)-(COUNTIF($G$4:G61,"&lt;-20")+COUNTIF($G$4:G61,"&gt;20")))/COUNT($G$4:G61)*100</f>
        <v>62.068965517241381</v>
      </c>
      <c r="J61" s="13" t="str">
        <f t="shared" si="1"/>
        <v>08 / A / 19</v>
      </c>
      <c r="K61" s="44">
        <v>-9.1082648393325609</v>
      </c>
      <c r="S61" s="14">
        <v>-20</v>
      </c>
      <c r="T61" s="14">
        <v>0</v>
      </c>
      <c r="U61" s="15">
        <v>20</v>
      </c>
      <c r="V61" s="3">
        <v>67</v>
      </c>
    </row>
    <row r="62" spans="1:22" ht="12" thickBot="1">
      <c r="A62" s="16">
        <v>59</v>
      </c>
      <c r="B62" s="18" t="s">
        <v>13</v>
      </c>
      <c r="C62" s="18" t="s">
        <v>28</v>
      </c>
      <c r="D62" s="18" t="s">
        <v>22</v>
      </c>
      <c r="E62" s="19">
        <v>89.179000000000002</v>
      </c>
      <c r="F62" s="19">
        <v>95.418000000000006</v>
      </c>
      <c r="G62" s="12">
        <f t="shared" si="3"/>
        <v>6.7595898091518318</v>
      </c>
      <c r="H62" s="42">
        <f>(COUNT($G$4:G62)-(COUNTIF($G$4:G62,"&lt;-20")+COUNTIF($G$4:G62,"&gt;20")))/COUNT($G$4:G62)*100</f>
        <v>62.711864406779661</v>
      </c>
      <c r="J62" s="13" t="str">
        <f t="shared" si="1"/>
        <v>08 / A / 20</v>
      </c>
      <c r="K62" s="44">
        <v>-8.9020262370689203</v>
      </c>
      <c r="S62" s="14">
        <v>-20</v>
      </c>
      <c r="T62" s="14">
        <v>0</v>
      </c>
      <c r="U62" s="15">
        <v>20</v>
      </c>
      <c r="V62" s="3">
        <v>67</v>
      </c>
    </row>
    <row r="63" spans="1:22" ht="12" thickBot="1">
      <c r="A63" s="16">
        <v>60</v>
      </c>
      <c r="B63" s="18" t="s">
        <v>13</v>
      </c>
      <c r="C63" s="18" t="s">
        <v>30</v>
      </c>
      <c r="D63" s="18" t="s">
        <v>18</v>
      </c>
      <c r="E63" s="19">
        <v>1641.0119999999999</v>
      </c>
      <c r="F63" s="19">
        <v>1464.1679999999999</v>
      </c>
      <c r="G63" s="12">
        <f t="shared" si="3"/>
        <v>-11.390257569609496</v>
      </c>
      <c r="H63" s="42">
        <f>(COUNT($G$4:G63)-(COUNTIF($G$4:G63,"&lt;-20")+COUNTIF($G$4:G63,"&gt;20")))/COUNT($G$4:G63)*100</f>
        <v>63.333333333333329</v>
      </c>
      <c r="I63" s="20"/>
      <c r="J63" s="13" t="str">
        <f t="shared" si="1"/>
        <v>08 / B / 13</v>
      </c>
      <c r="K63" s="44">
        <v>-8.7892527737957078</v>
      </c>
      <c r="S63" s="14">
        <v>-20</v>
      </c>
      <c r="T63" s="14">
        <v>0</v>
      </c>
      <c r="U63" s="15">
        <v>20</v>
      </c>
      <c r="V63" s="3">
        <v>67</v>
      </c>
    </row>
    <row r="64" spans="1:22" ht="12" thickBot="1">
      <c r="A64" s="16">
        <v>61</v>
      </c>
      <c r="B64" s="18" t="s">
        <v>13</v>
      </c>
      <c r="C64" s="18" t="s">
        <v>30</v>
      </c>
      <c r="D64" s="18" t="s">
        <v>19</v>
      </c>
      <c r="E64" s="19">
        <v>1488.2460000000001</v>
      </c>
      <c r="F64" s="19">
        <v>1358.597</v>
      </c>
      <c r="G64" s="12">
        <f t="shared" si="3"/>
        <v>-9.1082648393325609</v>
      </c>
      <c r="H64" s="42">
        <f>(COUNT($G$4:G64)-(COUNTIF($G$4:G64,"&lt;-20")+COUNTIF($G$4:G64,"&gt;20")))/COUNT($G$4:G64)*100</f>
        <v>63.934426229508205</v>
      </c>
      <c r="J64" s="13" t="str">
        <f t="shared" si="1"/>
        <v>08 / B / 14</v>
      </c>
      <c r="K64" s="44">
        <v>-8.483047413210862</v>
      </c>
      <c r="S64" s="14">
        <v>-20</v>
      </c>
      <c r="T64" s="14">
        <v>0</v>
      </c>
      <c r="U64" s="15">
        <v>20</v>
      </c>
      <c r="V64" s="3">
        <v>67</v>
      </c>
    </row>
    <row r="65" spans="1:22" ht="12" thickBot="1">
      <c r="A65" s="16">
        <v>62</v>
      </c>
      <c r="B65" s="18" t="s">
        <v>13</v>
      </c>
      <c r="C65" s="18" t="s">
        <v>30</v>
      </c>
      <c r="D65" s="18" t="s">
        <v>21</v>
      </c>
      <c r="E65" s="19">
        <v>252.13200000000001</v>
      </c>
      <c r="F65" s="19">
        <v>254.05600000000001</v>
      </c>
      <c r="G65" s="12">
        <f t="shared" si="3"/>
        <v>0.76019186547290996</v>
      </c>
      <c r="H65" s="42">
        <f>(COUNT($G$4:G65)-(COUNTIF($G$4:G65,"&lt;-20")+COUNTIF($G$4:G65,"&gt;20")))/COUNT($G$4:G65)*100</f>
        <v>64.516129032258064</v>
      </c>
      <c r="J65" s="13" t="str">
        <f t="shared" si="1"/>
        <v>08 / B / 19</v>
      </c>
      <c r="K65" s="44">
        <v>-8.4256251209961075</v>
      </c>
      <c r="S65" s="14">
        <v>-20</v>
      </c>
      <c r="T65" s="14">
        <v>0</v>
      </c>
      <c r="U65" s="15">
        <v>20</v>
      </c>
      <c r="V65" s="3">
        <v>67</v>
      </c>
    </row>
    <row r="66" spans="1:22" ht="12" thickBot="1">
      <c r="A66" s="16">
        <v>63</v>
      </c>
      <c r="B66" s="18" t="s">
        <v>13</v>
      </c>
      <c r="C66" s="18" t="s">
        <v>30</v>
      </c>
      <c r="D66" s="18" t="s">
        <v>22</v>
      </c>
      <c r="E66" s="19">
        <v>107.383</v>
      </c>
      <c r="F66" s="19">
        <v>93.138999999999996</v>
      </c>
      <c r="G66" s="12">
        <f t="shared" si="3"/>
        <v>-14.206919938959317</v>
      </c>
      <c r="H66" s="42">
        <f>(COUNT($G$4:G66)-(COUNTIF($G$4:G66,"&lt;-20")+COUNTIF($G$4:G66,"&gt;20")))/COUNT($G$4:G66)*100</f>
        <v>65.079365079365076</v>
      </c>
      <c r="J66" s="13" t="str">
        <f t="shared" si="1"/>
        <v>08 / B / 20</v>
      </c>
      <c r="K66" s="45">
        <v>-6.729649295709268</v>
      </c>
      <c r="S66" s="14">
        <v>-20</v>
      </c>
      <c r="T66" s="14">
        <v>0</v>
      </c>
      <c r="U66" s="15">
        <v>20</v>
      </c>
      <c r="V66" s="3">
        <v>67</v>
      </c>
    </row>
    <row r="67" spans="1:22" ht="12" thickBot="1">
      <c r="A67" s="16">
        <v>64</v>
      </c>
      <c r="B67" s="18" t="s">
        <v>14</v>
      </c>
      <c r="C67" s="18" t="s">
        <v>28</v>
      </c>
      <c r="D67" s="18" t="s">
        <v>15</v>
      </c>
      <c r="E67" s="19">
        <v>1699.625</v>
      </c>
      <c r="F67" s="19">
        <v>1699.279</v>
      </c>
      <c r="G67" s="12">
        <f t="shared" si="3"/>
        <v>-2.0359504122505586E-2</v>
      </c>
      <c r="H67" s="42">
        <f>(COUNT($G$4:G67)-(COUNTIF($G$4:G67,"&lt;-20")+COUNTIF($G$4:G67,"&gt;20")))/COUNT($G$4:G67)*100</f>
        <v>65.625</v>
      </c>
      <c r="J67" s="13" t="str">
        <f t="shared" si="1"/>
        <v>09 / A / 10</v>
      </c>
      <c r="K67" s="44">
        <v>-5.8306264008069197</v>
      </c>
      <c r="S67" s="14">
        <v>-20</v>
      </c>
      <c r="T67" s="14">
        <v>0</v>
      </c>
      <c r="U67" s="15">
        <v>20</v>
      </c>
      <c r="V67" s="3">
        <v>67</v>
      </c>
    </row>
    <row r="68" spans="1:22" ht="12" thickBot="1">
      <c r="A68" s="16">
        <v>65</v>
      </c>
      <c r="B68" s="18" t="s">
        <v>14</v>
      </c>
      <c r="C68" s="18" t="s">
        <v>28</v>
      </c>
      <c r="D68" s="18" t="s">
        <v>29</v>
      </c>
      <c r="E68" s="19">
        <v>77.668999999999997</v>
      </c>
      <c r="F68" s="19">
        <v>57.677999999999997</v>
      </c>
      <c r="G68" s="12">
        <f t="shared" ref="G68:G99" si="4">IFERROR(((F68-E68)/AVERAGE(E68:F68))*100,"")</f>
        <v>-29.540366613223789</v>
      </c>
      <c r="H68" s="42">
        <f>(COUNT($G$4:G68)-(COUNTIF($G$4:G68,"&lt;-20")+COUNTIF($G$4:G68,"&gt;20")))/COUNT($G$4:G68)*100</f>
        <v>64.615384615384613</v>
      </c>
      <c r="J68" s="13" t="str">
        <f t="shared" si="1"/>
        <v>09 / A / 21</v>
      </c>
      <c r="K68" s="44">
        <v>-5.4569840273481436</v>
      </c>
      <c r="S68" s="14">
        <v>-20</v>
      </c>
      <c r="T68" s="14">
        <v>0</v>
      </c>
      <c r="U68" s="15">
        <v>20</v>
      </c>
      <c r="V68" s="3">
        <v>67</v>
      </c>
    </row>
    <row r="69" spans="1:22" ht="12" thickBot="1">
      <c r="A69" s="16">
        <v>66</v>
      </c>
      <c r="B69" s="18" t="s">
        <v>14</v>
      </c>
      <c r="C69" s="18" t="s">
        <v>30</v>
      </c>
      <c r="D69" s="18" t="s">
        <v>26</v>
      </c>
      <c r="E69" s="19">
        <v>2320.1729999999998</v>
      </c>
      <c r="F69" s="19">
        <v>2213.7350000000001</v>
      </c>
      <c r="G69" s="12">
        <f t="shared" si="4"/>
        <v>-4.6951989321353524</v>
      </c>
      <c r="H69" s="42">
        <f>(COUNT($G$4:G69)-(COUNTIF($G$4:G69,"&lt;-20")+COUNTIF($G$4:G69,"&gt;20")))/COUNT($G$4:G69)*100</f>
        <v>65.151515151515156</v>
      </c>
      <c r="J69" s="13" t="str">
        <f t="shared" ref="J69:J121" si="5">CONCATENATE(B69," / ",C69," / ",D69)</f>
        <v>09 / B / 07</v>
      </c>
      <c r="K69" s="44">
        <v>-5.2608839456072429</v>
      </c>
      <c r="S69" s="14">
        <v>-20</v>
      </c>
      <c r="T69" s="14">
        <v>0</v>
      </c>
      <c r="U69" s="15">
        <v>20</v>
      </c>
      <c r="V69" s="3">
        <v>67</v>
      </c>
    </row>
    <row r="70" spans="1:22" ht="12" thickBot="1">
      <c r="A70" s="16">
        <v>67</v>
      </c>
      <c r="B70" s="18" t="s">
        <v>14</v>
      </c>
      <c r="C70" s="18" t="s">
        <v>30</v>
      </c>
      <c r="D70" s="18" t="s">
        <v>29</v>
      </c>
      <c r="E70" s="19">
        <v>96.950999999999993</v>
      </c>
      <c r="F70" s="19">
        <v>74.537999999999997</v>
      </c>
      <c r="G70" s="12">
        <f t="shared" si="4"/>
        <v>-26.139285901719646</v>
      </c>
      <c r="H70" s="42">
        <f>(COUNT($G$4:G70)-(COUNTIF($G$4:G70,"&lt;-20")+COUNTIF($G$4:G70,"&gt;20")))/COUNT($G$4:G70)*100</f>
        <v>64.179104477611943</v>
      </c>
      <c r="J70" s="13" t="str">
        <f t="shared" si="5"/>
        <v>09 / B / 21</v>
      </c>
      <c r="K70" s="44">
        <v>-5.142915046027448</v>
      </c>
      <c r="S70" s="14">
        <v>-20</v>
      </c>
      <c r="T70" s="14">
        <v>0</v>
      </c>
      <c r="U70" s="15">
        <v>20</v>
      </c>
      <c r="V70" s="3">
        <v>67</v>
      </c>
    </row>
    <row r="71" spans="1:22" ht="12" thickBot="1">
      <c r="A71" s="16">
        <v>68</v>
      </c>
      <c r="B71" s="17" t="s">
        <v>32</v>
      </c>
      <c r="C71" s="18" t="s">
        <v>28</v>
      </c>
      <c r="D71" s="18" t="s">
        <v>26</v>
      </c>
      <c r="E71" s="19">
        <v>1620.57</v>
      </c>
      <c r="F71" s="19">
        <v>1850.711</v>
      </c>
      <c r="G71" s="12">
        <f t="shared" si="4"/>
        <v>13.259715937718674</v>
      </c>
      <c r="H71" s="42">
        <f>(COUNT($G$4:G71)-(COUNTIF($G$4:G71,"&lt;-20")+COUNTIF($G$4:G71,"&gt;20")))/COUNT($G$4:G71)*100</f>
        <v>64.705882352941174</v>
      </c>
      <c r="J71" s="13" t="str">
        <f t="shared" si="5"/>
        <v>17 / A / 07</v>
      </c>
      <c r="K71" s="44">
        <v>-5.1169381159351044</v>
      </c>
      <c r="S71" s="14">
        <v>-20</v>
      </c>
      <c r="T71" s="14">
        <v>0</v>
      </c>
      <c r="U71" s="15">
        <v>20</v>
      </c>
      <c r="V71" s="3">
        <v>67</v>
      </c>
    </row>
    <row r="72" spans="1:22" ht="12" thickBot="1">
      <c r="A72" s="16">
        <v>69</v>
      </c>
      <c r="B72" s="17" t="s">
        <v>32</v>
      </c>
      <c r="C72" s="18" t="s">
        <v>28</v>
      </c>
      <c r="D72" s="18" t="s">
        <v>13</v>
      </c>
      <c r="E72" s="19">
        <v>1625.7270000000001</v>
      </c>
      <c r="F72" s="19">
        <v>1573.4069999999999</v>
      </c>
      <c r="G72" s="12">
        <f t="shared" si="4"/>
        <v>-3.2708851833027417</v>
      </c>
      <c r="H72" s="42">
        <f>(COUNT($G$4:G72)-(COUNTIF($G$4:G72,"&lt;-20")+COUNTIF($G$4:G72,"&gt;20")))/COUNT($G$4:G72)*100</f>
        <v>65.217391304347828</v>
      </c>
      <c r="J72" s="13" t="str">
        <f t="shared" si="5"/>
        <v>17 / A / 08</v>
      </c>
      <c r="K72" s="44">
        <v>-4.8542148569560037</v>
      </c>
      <c r="S72" s="14">
        <v>-20</v>
      </c>
      <c r="T72" s="14">
        <v>0</v>
      </c>
      <c r="U72" s="15">
        <v>20</v>
      </c>
      <c r="V72" s="3">
        <v>67</v>
      </c>
    </row>
    <row r="73" spans="1:22" ht="12" thickBot="1">
      <c r="A73" s="16">
        <v>70</v>
      </c>
      <c r="B73" s="17" t="s">
        <v>32</v>
      </c>
      <c r="C73" s="18" t="s">
        <v>28</v>
      </c>
      <c r="D73" s="18" t="s">
        <v>21</v>
      </c>
      <c r="E73" s="19">
        <v>154.88</v>
      </c>
      <c r="F73" s="19">
        <v>159.75</v>
      </c>
      <c r="G73" s="12">
        <f t="shared" si="4"/>
        <v>3.0956997107713851</v>
      </c>
      <c r="H73" s="42">
        <f>(COUNT($G$4:G73)-(COUNTIF($G$4:G73,"&lt;-20")+COUNTIF($G$4:G73,"&gt;20")))/COUNT($G$4:G73)*100</f>
        <v>65.714285714285708</v>
      </c>
      <c r="J73" s="13" t="str">
        <f t="shared" si="5"/>
        <v>17 / A / 19</v>
      </c>
      <c r="K73" s="44">
        <v>-4.7100050640994597</v>
      </c>
      <c r="S73" s="14">
        <v>-20</v>
      </c>
      <c r="T73" s="14">
        <v>0</v>
      </c>
      <c r="U73" s="15">
        <v>20</v>
      </c>
      <c r="V73" s="3">
        <v>67</v>
      </c>
    </row>
    <row r="74" spans="1:22" ht="12" thickBot="1">
      <c r="A74" s="16">
        <v>71</v>
      </c>
      <c r="B74" s="17" t="s">
        <v>32</v>
      </c>
      <c r="C74" s="18" t="s">
        <v>28</v>
      </c>
      <c r="D74" s="18" t="s">
        <v>22</v>
      </c>
      <c r="E74" s="19">
        <v>60.628</v>
      </c>
      <c r="F74" s="19">
        <v>50.116</v>
      </c>
      <c r="G74" s="12">
        <f t="shared" si="4"/>
        <v>-18.984324207180524</v>
      </c>
      <c r="H74" s="42">
        <f>(COUNT($G$4:G74)-(COUNTIF($G$4:G74,"&lt;-20")+COUNTIF($G$4:G74,"&gt;20")))/COUNT($G$4:G74)*100</f>
        <v>66.197183098591552</v>
      </c>
      <c r="J74" s="13" t="str">
        <f t="shared" si="5"/>
        <v>17 / A / 20</v>
      </c>
      <c r="K74" s="44">
        <v>-4.6951989321353524</v>
      </c>
      <c r="S74" s="14">
        <v>-20</v>
      </c>
      <c r="T74" s="14">
        <v>0</v>
      </c>
      <c r="U74" s="15">
        <v>20</v>
      </c>
      <c r="V74" s="3">
        <v>67</v>
      </c>
    </row>
    <row r="75" spans="1:22" ht="12" thickBot="1">
      <c r="A75" s="16">
        <v>72</v>
      </c>
      <c r="B75" s="17" t="s">
        <v>32</v>
      </c>
      <c r="C75" s="18" t="s">
        <v>30</v>
      </c>
      <c r="D75" s="18" t="s">
        <v>15</v>
      </c>
      <c r="E75" s="19">
        <v>3603.9140000000002</v>
      </c>
      <c r="F75" s="19">
        <v>3599.0390000000002</v>
      </c>
      <c r="G75" s="12">
        <f t="shared" si="4"/>
        <v>-0.13536114979509098</v>
      </c>
      <c r="H75" s="42">
        <f>(COUNT($G$4:G75)-(COUNTIF($G$4:G75,"&lt;-20")+COUNTIF($G$4:G75,"&gt;20")))/COUNT($G$4:G75)*100</f>
        <v>66.666666666666657</v>
      </c>
      <c r="J75" s="13" t="str">
        <f t="shared" si="5"/>
        <v>17 / B / 10</v>
      </c>
      <c r="K75" s="44">
        <v>-4.090198841876286</v>
      </c>
      <c r="S75" s="14">
        <v>-20</v>
      </c>
      <c r="T75" s="14">
        <v>0</v>
      </c>
      <c r="U75" s="15">
        <v>20</v>
      </c>
      <c r="V75" s="3">
        <v>67</v>
      </c>
    </row>
    <row r="76" spans="1:22" ht="12" thickBot="1">
      <c r="A76" s="16">
        <v>73</v>
      </c>
      <c r="B76" s="17" t="s">
        <v>32</v>
      </c>
      <c r="C76" s="18" t="s">
        <v>30</v>
      </c>
      <c r="D76" s="18" t="s">
        <v>16</v>
      </c>
      <c r="E76" s="19">
        <v>3156.1010000000001</v>
      </c>
      <c r="F76" s="19">
        <v>3318.596</v>
      </c>
      <c r="G76" s="12">
        <f t="shared" si="4"/>
        <v>5.0193854631344106</v>
      </c>
      <c r="H76" s="42">
        <f>(COUNT($G$4:G76)-(COUNTIF($G$4:G76,"&lt;-20")+COUNTIF($G$4:G76,"&gt;20")))/COUNT($G$4:G76)*100</f>
        <v>67.123287671232873</v>
      </c>
      <c r="J76" s="13" t="str">
        <f t="shared" si="5"/>
        <v>17 / B / 11</v>
      </c>
      <c r="K76" s="44">
        <v>-3.2708851833027417</v>
      </c>
      <c r="S76" s="14">
        <v>-20</v>
      </c>
      <c r="T76" s="14">
        <v>0</v>
      </c>
      <c r="U76" s="15">
        <v>20</v>
      </c>
      <c r="V76" s="3">
        <v>67</v>
      </c>
    </row>
    <row r="77" spans="1:22" ht="12" thickBot="1">
      <c r="A77" s="16">
        <v>74</v>
      </c>
      <c r="B77" s="17" t="s">
        <v>32</v>
      </c>
      <c r="C77" s="18" t="s">
        <v>30</v>
      </c>
      <c r="D77" s="18" t="s">
        <v>21</v>
      </c>
      <c r="E77" s="19">
        <v>297.88499999999999</v>
      </c>
      <c r="F77" s="19">
        <v>291.51799999999997</v>
      </c>
      <c r="G77" s="12">
        <f t="shared" si="4"/>
        <v>-2.1604912089012167</v>
      </c>
      <c r="H77" s="42">
        <f>(COUNT($G$4:G77)-(COUNTIF($G$4:G77,"&lt;-20")+COUNTIF($G$4:G77,"&gt;20")))/COUNT($G$4:G77)*100</f>
        <v>67.567567567567565</v>
      </c>
      <c r="J77" s="13" t="str">
        <f t="shared" si="5"/>
        <v>17 / B / 19</v>
      </c>
      <c r="K77" s="44">
        <v>-2.8496160529118235</v>
      </c>
      <c r="S77" s="14">
        <v>-20</v>
      </c>
      <c r="T77" s="14">
        <v>0</v>
      </c>
      <c r="U77" s="15">
        <v>20</v>
      </c>
      <c r="V77" s="3">
        <v>67</v>
      </c>
    </row>
    <row r="78" spans="1:22" ht="12" thickBot="1">
      <c r="A78" s="16">
        <v>75</v>
      </c>
      <c r="B78" s="17" t="s">
        <v>32</v>
      </c>
      <c r="C78" s="18" t="s">
        <v>30</v>
      </c>
      <c r="D78" s="18" t="s">
        <v>22</v>
      </c>
      <c r="E78" s="19">
        <v>126.274</v>
      </c>
      <c r="F78" s="19">
        <v>113.169</v>
      </c>
      <c r="G78" s="12">
        <f t="shared" si="4"/>
        <v>-10.946237726724108</v>
      </c>
      <c r="H78" s="42">
        <f>(COUNT($G$4:G78)-(COUNTIF($G$4:G78,"&lt;-20")+COUNTIF($G$4:G78,"&gt;20")))/COUNT($G$4:G78)*100</f>
        <v>68</v>
      </c>
      <c r="I78" s="20"/>
      <c r="J78" s="13" t="str">
        <f t="shared" si="5"/>
        <v>17 / B / 20</v>
      </c>
      <c r="K78" s="44">
        <v>-2.6989418344110003</v>
      </c>
      <c r="S78" s="14">
        <v>-20</v>
      </c>
      <c r="T78" s="14">
        <v>0</v>
      </c>
      <c r="U78" s="15">
        <v>20</v>
      </c>
      <c r="V78" s="3">
        <v>67</v>
      </c>
    </row>
    <row r="79" spans="1:22" ht="12" thickBot="1">
      <c r="A79" s="16">
        <v>76</v>
      </c>
      <c r="B79" s="17" t="s">
        <v>20</v>
      </c>
      <c r="C79" s="18" t="s">
        <v>28</v>
      </c>
      <c r="D79" s="18" t="s">
        <v>15</v>
      </c>
      <c r="E79" s="37">
        <v>1563.5619999999999</v>
      </c>
      <c r="F79" s="37">
        <v>1320.981</v>
      </c>
      <c r="G79" s="12">
        <f t="shared" si="4"/>
        <v>-16.81937138742601</v>
      </c>
      <c r="H79" s="42">
        <f>(COUNT($G$4:G79)-(COUNTIF($G$4:G79,"&lt;-20")+COUNTIF($G$4:G79,"&gt;20")))/COUNT($G$4:G79)*100</f>
        <v>68.421052631578945</v>
      </c>
      <c r="J79" s="13" t="str">
        <f t="shared" si="5"/>
        <v>18 / A / 10</v>
      </c>
      <c r="K79" s="44">
        <v>-2.1604912089012167</v>
      </c>
      <c r="S79" s="14">
        <v>-20</v>
      </c>
      <c r="T79" s="14">
        <v>0</v>
      </c>
      <c r="U79" s="15">
        <v>20</v>
      </c>
      <c r="V79" s="3">
        <v>67</v>
      </c>
    </row>
    <row r="80" spans="1:22" ht="12" thickBot="1">
      <c r="A80" s="16">
        <v>77</v>
      </c>
      <c r="B80" s="17" t="s">
        <v>20</v>
      </c>
      <c r="C80" s="18" t="s">
        <v>28</v>
      </c>
      <c r="D80" s="17" t="s">
        <v>16</v>
      </c>
      <c r="E80" s="37">
        <v>1633.498</v>
      </c>
      <c r="F80" s="37">
        <v>1481.35</v>
      </c>
      <c r="G80" s="12">
        <f t="shared" si="4"/>
        <v>-9.7692086419626349</v>
      </c>
      <c r="H80" s="42">
        <f>(COUNT($G$4:G80)-(COUNTIF($G$4:G80,"&lt;-20")+COUNTIF($G$4:G80,"&gt;20")))/COUNT($G$4:G80)*100</f>
        <v>68.831168831168839</v>
      </c>
      <c r="J80" s="13" t="str">
        <f t="shared" si="5"/>
        <v>18 / A / 11</v>
      </c>
      <c r="K80" s="44">
        <v>-1.8957790306510864</v>
      </c>
      <c r="S80" s="14">
        <v>-20</v>
      </c>
      <c r="T80" s="14">
        <v>0</v>
      </c>
      <c r="U80" s="15">
        <v>20</v>
      </c>
      <c r="V80" s="3">
        <v>67</v>
      </c>
    </row>
    <row r="81" spans="1:22" ht="12" thickBot="1">
      <c r="A81" s="16">
        <v>78</v>
      </c>
      <c r="B81" s="17" t="s">
        <v>20</v>
      </c>
      <c r="C81" s="18" t="s">
        <v>28</v>
      </c>
      <c r="D81" s="18" t="s">
        <v>21</v>
      </c>
      <c r="E81" s="37">
        <v>306.339</v>
      </c>
      <c r="F81" s="37">
        <v>128.845</v>
      </c>
      <c r="G81" s="12">
        <f t="shared" si="4"/>
        <v>-81.571932791646759</v>
      </c>
      <c r="H81" s="42">
        <f>(COUNT($G$4:G81)-(COUNTIF($G$4:G81,"&lt;-20")+COUNTIF($G$4:G81,"&gt;20")))/COUNT($G$4:G81)*100</f>
        <v>67.948717948717956</v>
      </c>
      <c r="J81" s="13" t="str">
        <f t="shared" si="5"/>
        <v>18 / A / 19</v>
      </c>
      <c r="K81" s="44">
        <v>-1.0951124730152695</v>
      </c>
      <c r="S81" s="14">
        <v>-20</v>
      </c>
      <c r="T81" s="14">
        <v>0</v>
      </c>
      <c r="U81" s="15">
        <v>20</v>
      </c>
      <c r="V81" s="3">
        <v>67</v>
      </c>
    </row>
    <row r="82" spans="1:22" ht="12" thickBot="1">
      <c r="A82" s="16">
        <v>79</v>
      </c>
      <c r="B82" s="17" t="s">
        <v>20</v>
      </c>
      <c r="C82" s="18" t="s">
        <v>28</v>
      </c>
      <c r="D82" s="17" t="s">
        <v>22</v>
      </c>
      <c r="E82" s="37">
        <v>106.495</v>
      </c>
      <c r="F82" s="37">
        <v>101.44799999999999</v>
      </c>
      <c r="G82" s="12">
        <f t="shared" si="4"/>
        <v>-4.8542148569560037</v>
      </c>
      <c r="H82" s="42">
        <f>(COUNT($G$4:G82)-(COUNTIF($G$4:G82,"&lt;-20")+COUNTIF($G$4:G82,"&gt;20")))/COUNT($G$4:G82)*100</f>
        <v>68.35443037974683</v>
      </c>
      <c r="J82" s="13" t="str">
        <f t="shared" si="5"/>
        <v>18 / A / 20</v>
      </c>
      <c r="K82" s="44">
        <v>-0.81441225389701377</v>
      </c>
      <c r="S82" s="14">
        <v>-20</v>
      </c>
      <c r="T82" s="14">
        <v>0</v>
      </c>
      <c r="U82" s="15">
        <v>20</v>
      </c>
      <c r="V82" s="3">
        <v>67</v>
      </c>
    </row>
    <row r="83" spans="1:22" ht="12" thickBot="1">
      <c r="A83" s="16">
        <v>80</v>
      </c>
      <c r="B83" s="17" t="s">
        <v>20</v>
      </c>
      <c r="C83" s="18" t="s">
        <v>30</v>
      </c>
      <c r="D83" s="17" t="s">
        <v>25</v>
      </c>
      <c r="E83" s="37">
        <v>2335.5590000000002</v>
      </c>
      <c r="F83" s="37">
        <v>1947.5429999999999</v>
      </c>
      <c r="G83" s="12">
        <f t="shared" si="4"/>
        <v>-18.118457136906866</v>
      </c>
      <c r="H83" s="42">
        <f>(COUNT($G$4:G83)-(COUNTIF($G$4:G83,"&lt;-20")+COUNTIF($G$4:G83,"&gt;20")))/COUNT($G$4:G83)*100</f>
        <v>68.75</v>
      </c>
      <c r="J83" s="13" t="str">
        <f t="shared" si="5"/>
        <v>18 / B / 06</v>
      </c>
      <c r="K83" s="44">
        <v>-0.48904745533809257</v>
      </c>
      <c r="S83" s="14">
        <v>-20</v>
      </c>
      <c r="T83" s="14">
        <v>0</v>
      </c>
      <c r="U83" s="15">
        <v>20</v>
      </c>
      <c r="V83" s="3">
        <v>67</v>
      </c>
    </row>
    <row r="84" spans="1:22" ht="12" thickBot="1">
      <c r="A84" s="16">
        <v>81</v>
      </c>
      <c r="B84" s="17" t="s">
        <v>20</v>
      </c>
      <c r="C84" s="18" t="s">
        <v>30</v>
      </c>
      <c r="D84" s="17" t="s">
        <v>26</v>
      </c>
      <c r="E84" s="37">
        <v>1867.924</v>
      </c>
      <c r="F84" s="37">
        <v>1716.902</v>
      </c>
      <c r="G84" s="12">
        <f t="shared" si="4"/>
        <v>-8.4256251209961075</v>
      </c>
      <c r="H84" s="42">
        <f>(COUNT($G$4:G84)-(COUNTIF($G$4:G84,"&lt;-20")+COUNTIF($G$4:G84,"&gt;20")))/COUNT($G$4:G84)*100</f>
        <v>69.135802469135797</v>
      </c>
      <c r="J84" s="13" t="str">
        <f t="shared" si="5"/>
        <v>18 / B / 07</v>
      </c>
      <c r="K84" s="44">
        <v>-0.13536114979509098</v>
      </c>
      <c r="S84" s="14">
        <v>-20</v>
      </c>
      <c r="T84" s="14">
        <v>0</v>
      </c>
      <c r="U84" s="15">
        <v>20</v>
      </c>
      <c r="V84" s="3">
        <v>67</v>
      </c>
    </row>
    <row r="85" spans="1:22" ht="12" thickBot="1">
      <c r="A85" s="16">
        <v>82</v>
      </c>
      <c r="B85" s="17" t="s">
        <v>20</v>
      </c>
      <c r="C85" s="18" t="s">
        <v>30</v>
      </c>
      <c r="D85" s="17" t="s">
        <v>21</v>
      </c>
      <c r="E85" s="37">
        <v>272.72000000000003</v>
      </c>
      <c r="F85" s="37">
        <v>249.75899999999999</v>
      </c>
      <c r="G85" s="12">
        <f t="shared" si="4"/>
        <v>-8.7892527737957078</v>
      </c>
      <c r="H85" s="42">
        <f>(COUNT($G$4:G85)-(COUNTIF($G$4:G85,"&lt;-20")+COUNTIF($G$4:G85,"&gt;20")))/COUNT($G$4:G85)*100</f>
        <v>69.512195121951208</v>
      </c>
      <c r="J85" s="13" t="str">
        <f t="shared" si="5"/>
        <v>18 / B / 19</v>
      </c>
      <c r="K85" s="44">
        <v>-2.0359504122505586E-2</v>
      </c>
      <c r="S85" s="14">
        <v>-20</v>
      </c>
      <c r="T85" s="14">
        <v>0</v>
      </c>
      <c r="U85" s="15">
        <v>20</v>
      </c>
      <c r="V85" s="3">
        <v>67</v>
      </c>
    </row>
    <row r="86" spans="1:22" ht="12" thickBot="1">
      <c r="A86" s="31">
        <v>83</v>
      </c>
      <c r="B86" s="38" t="s">
        <v>20</v>
      </c>
      <c r="C86" s="32" t="s">
        <v>30</v>
      </c>
      <c r="D86" s="38" t="s">
        <v>22</v>
      </c>
      <c r="E86" s="39">
        <v>101.127</v>
      </c>
      <c r="F86" s="39">
        <v>80.135999999999996</v>
      </c>
      <c r="G86" s="12">
        <f t="shared" si="4"/>
        <v>-23.160821568659905</v>
      </c>
      <c r="H86" s="42">
        <f>(COUNT($G$4:G86)-(COUNTIF($G$4:G86,"&lt;-20")+COUNTIF($G$4:G86,"&gt;20")))/COUNT($G$4:G86)*100</f>
        <v>68.674698795180717</v>
      </c>
      <c r="I86" s="34"/>
      <c r="J86" s="35" t="str">
        <f t="shared" si="5"/>
        <v>18 / B / 20</v>
      </c>
      <c r="K86" s="44">
        <v>6.0848986292643154E-2</v>
      </c>
      <c r="S86" s="14">
        <v>-20</v>
      </c>
      <c r="T86" s="14">
        <v>0</v>
      </c>
      <c r="U86" s="15">
        <v>20</v>
      </c>
      <c r="V86" s="3">
        <v>67</v>
      </c>
    </row>
    <row r="87" spans="1:22" ht="12" thickBot="1">
      <c r="A87" s="16">
        <v>84</v>
      </c>
      <c r="B87" s="17" t="s">
        <v>21</v>
      </c>
      <c r="C87" s="18" t="s">
        <v>28</v>
      </c>
      <c r="D87" s="17" t="s">
        <v>25</v>
      </c>
      <c r="E87" s="37">
        <v>1436.93</v>
      </c>
      <c r="F87" s="37">
        <v>1453.9970000000001</v>
      </c>
      <c r="G87" s="12">
        <f t="shared" si="4"/>
        <v>1.180728534480463</v>
      </c>
      <c r="H87" s="42">
        <f>(COUNT($G$4:G87)-(COUNTIF($G$4:G87,"&lt;-20")+COUNTIF($G$4:G87,"&gt;20")))/COUNT($G$4:G87)*100</f>
        <v>69.047619047619051</v>
      </c>
      <c r="I87" s="29"/>
      <c r="J87" s="27" t="str">
        <f>CONCATENATE(B87," / ",C87," / ",D87)</f>
        <v>19 / A / 06</v>
      </c>
      <c r="K87" s="44">
        <v>0.33237214901052325</v>
      </c>
      <c r="S87" s="14">
        <v>-20</v>
      </c>
      <c r="T87" s="14">
        <v>0</v>
      </c>
      <c r="U87" s="15">
        <v>20</v>
      </c>
      <c r="V87" s="3">
        <v>67</v>
      </c>
    </row>
    <row r="88" spans="1:22" ht="12" thickBot="1">
      <c r="A88" s="16">
        <v>85</v>
      </c>
      <c r="B88" s="17" t="s">
        <v>21</v>
      </c>
      <c r="C88" s="18" t="s">
        <v>28</v>
      </c>
      <c r="D88" s="17" t="s">
        <v>26</v>
      </c>
      <c r="E88" s="37">
        <v>1329.9490000000001</v>
      </c>
      <c r="F88" s="37">
        <v>1521.1130000000001</v>
      </c>
      <c r="G88" s="12">
        <f t="shared" si="4"/>
        <v>13.410020546729603</v>
      </c>
      <c r="H88" s="42">
        <f>(COUNT($G$4:G88)-(COUNTIF($G$4:G88,"&lt;-20")+COUNTIF($G$4:G88,"&gt;20")))/COUNT($G$4:G88)*100</f>
        <v>69.411764705882348</v>
      </c>
      <c r="J88" s="13" t="str">
        <f t="shared" si="5"/>
        <v>19 / A / 07</v>
      </c>
      <c r="K88" s="44">
        <v>0.34749780132565294</v>
      </c>
      <c r="S88" s="14">
        <v>-20</v>
      </c>
      <c r="T88" s="14">
        <v>0</v>
      </c>
      <c r="U88" s="15">
        <v>20</v>
      </c>
      <c r="V88" s="3">
        <v>67</v>
      </c>
    </row>
    <row r="89" spans="1:22" ht="12" thickBot="1">
      <c r="A89" s="16">
        <v>86</v>
      </c>
      <c r="B89" s="17" t="s">
        <v>21</v>
      </c>
      <c r="C89" s="18" t="s">
        <v>28</v>
      </c>
      <c r="D89" s="17" t="s">
        <v>21</v>
      </c>
      <c r="E89" s="37">
        <v>197.38800000000001</v>
      </c>
      <c r="F89" s="37">
        <v>187.49100000000001</v>
      </c>
      <c r="G89" s="12">
        <f t="shared" si="4"/>
        <v>-5.142915046027448</v>
      </c>
      <c r="H89" s="42">
        <f>(COUNT($G$4:G89)-(COUNTIF($G$4:G89,"&lt;-20")+COUNTIF($G$4:G89,"&gt;20")))/COUNT($G$4:G89)*100</f>
        <v>69.767441860465112</v>
      </c>
      <c r="J89" s="13" t="str">
        <f t="shared" si="5"/>
        <v>19 / A / 19</v>
      </c>
      <c r="K89" s="44">
        <v>0.59749602698332982</v>
      </c>
      <c r="S89" s="14">
        <v>-20</v>
      </c>
      <c r="T89" s="14">
        <v>0</v>
      </c>
      <c r="U89" s="15">
        <v>20</v>
      </c>
      <c r="V89" s="3">
        <v>67</v>
      </c>
    </row>
    <row r="90" spans="1:22" ht="12" thickBot="1">
      <c r="A90" s="16">
        <v>87</v>
      </c>
      <c r="B90" s="17" t="s">
        <v>21</v>
      </c>
      <c r="C90" s="18" t="s">
        <v>28</v>
      </c>
      <c r="D90" s="17" t="s">
        <v>22</v>
      </c>
      <c r="E90" s="37">
        <v>64.287999999999997</v>
      </c>
      <c r="F90" s="37">
        <v>67.192999999999998</v>
      </c>
      <c r="G90" s="12">
        <f t="shared" si="4"/>
        <v>4.4188894212852068</v>
      </c>
      <c r="H90" s="42">
        <f>(COUNT($G$4:G90)-(COUNTIF($G$4:G90,"&lt;-20")+COUNTIF($G$4:G90,"&gt;20")))/COUNT($G$4:G90)*100</f>
        <v>70.114942528735639</v>
      </c>
      <c r="J90" s="13" t="str">
        <f t="shared" si="5"/>
        <v>19 / A / 20</v>
      </c>
      <c r="K90" s="44">
        <v>0.65433421326934027</v>
      </c>
      <c r="S90" s="14">
        <v>-20</v>
      </c>
      <c r="T90" s="14">
        <v>0</v>
      </c>
      <c r="U90" s="15">
        <v>20</v>
      </c>
      <c r="V90" s="3">
        <v>67</v>
      </c>
    </row>
    <row r="91" spans="1:22" ht="12" thickBot="1">
      <c r="A91" s="16">
        <v>88</v>
      </c>
      <c r="B91" s="17" t="s">
        <v>21</v>
      </c>
      <c r="C91" s="18" t="s">
        <v>30</v>
      </c>
      <c r="D91" s="17" t="s">
        <v>16</v>
      </c>
      <c r="E91" s="37">
        <v>1396.828</v>
      </c>
      <c r="F91" s="37">
        <v>1405.1990000000001</v>
      </c>
      <c r="G91" s="12">
        <f t="shared" si="4"/>
        <v>0.59749602698332982</v>
      </c>
      <c r="H91" s="42">
        <f>(COUNT($G$4:G91)-(COUNTIF($G$4:G91,"&lt;-20")+COUNTIF($G$4:G91,"&gt;20")))/COUNT($G$4:G91)*100</f>
        <v>70.454545454545453</v>
      </c>
      <c r="J91" s="13" t="str">
        <f t="shared" si="5"/>
        <v>19 / B / 11</v>
      </c>
      <c r="K91" s="44">
        <v>0.76019186547290996</v>
      </c>
      <c r="S91" s="14">
        <v>-20</v>
      </c>
      <c r="T91" s="14">
        <v>0</v>
      </c>
      <c r="U91" s="15">
        <v>20</v>
      </c>
      <c r="V91" s="3">
        <v>67</v>
      </c>
    </row>
    <row r="92" spans="1:22" ht="12" thickBot="1">
      <c r="A92" s="16">
        <v>89</v>
      </c>
      <c r="B92" s="17" t="s">
        <v>21</v>
      </c>
      <c r="C92" s="18" t="s">
        <v>30</v>
      </c>
      <c r="D92" s="17" t="s">
        <v>17</v>
      </c>
      <c r="E92" s="37">
        <v>1325.4860000000001</v>
      </c>
      <c r="F92" s="37">
        <v>1467.83</v>
      </c>
      <c r="G92" s="12">
        <f t="shared" si="4"/>
        <v>10.191757753150723</v>
      </c>
      <c r="H92" s="42">
        <f>(COUNT($G$4:G92)-(COUNTIF($G$4:G92,"&lt;-20")+COUNTIF($G$4:G92,"&gt;20")))/COUNT($G$4:G92)*100</f>
        <v>70.786516853932582</v>
      </c>
      <c r="J92" s="13" t="str">
        <f t="shared" si="5"/>
        <v>19 / B / 12</v>
      </c>
      <c r="K92" s="45">
        <v>1.180728534480463</v>
      </c>
      <c r="S92" s="14">
        <v>-20</v>
      </c>
      <c r="T92" s="14">
        <v>0</v>
      </c>
      <c r="U92" s="15">
        <v>20</v>
      </c>
      <c r="V92" s="3">
        <v>67</v>
      </c>
    </row>
    <row r="93" spans="1:22" ht="12" thickBot="1">
      <c r="A93" s="16">
        <v>90</v>
      </c>
      <c r="B93" s="17" t="s">
        <v>21</v>
      </c>
      <c r="C93" s="18" t="s">
        <v>30</v>
      </c>
      <c r="D93" s="17" t="s">
        <v>21</v>
      </c>
      <c r="E93" s="37">
        <v>222.27199999999999</v>
      </c>
      <c r="F93" s="37">
        <v>223.012</v>
      </c>
      <c r="G93" s="12">
        <f t="shared" si="4"/>
        <v>0.33237214901052325</v>
      </c>
      <c r="H93" s="42">
        <f>(COUNT($G$4:G93)-(COUNTIF($G$4:G93,"&lt;-20")+COUNTIF($G$4:G93,"&gt;20")))/COUNT($G$4:G93)*100</f>
        <v>71.111111111111114</v>
      </c>
      <c r="J93" s="13" t="str">
        <f t="shared" si="5"/>
        <v>19 / B / 19</v>
      </c>
      <c r="K93" s="44">
        <v>1.3715004533125008</v>
      </c>
      <c r="S93" s="14">
        <v>-20</v>
      </c>
      <c r="T93" s="14">
        <v>0</v>
      </c>
      <c r="U93" s="15">
        <v>20</v>
      </c>
      <c r="V93" s="3">
        <v>67</v>
      </c>
    </row>
    <row r="94" spans="1:22" ht="12" thickBot="1">
      <c r="A94" s="16">
        <v>91</v>
      </c>
      <c r="B94" s="17" t="s">
        <v>21</v>
      </c>
      <c r="C94" s="18" t="s">
        <v>30</v>
      </c>
      <c r="D94" s="17" t="s">
        <v>22</v>
      </c>
      <c r="E94" s="37">
        <v>66.613</v>
      </c>
      <c r="F94" s="37">
        <v>63.942999999999998</v>
      </c>
      <c r="G94" s="12">
        <f t="shared" si="4"/>
        <v>-4.090198841876286</v>
      </c>
      <c r="H94" s="42">
        <f>(COUNT($G$4:G94)-(COUNTIF($G$4:G94,"&lt;-20")+COUNTIF($G$4:G94,"&gt;20")))/COUNT($G$4:G94)*100</f>
        <v>71.428571428571431</v>
      </c>
      <c r="I94" s="20"/>
      <c r="J94" s="13" t="str">
        <f t="shared" si="5"/>
        <v>19 / B / 20</v>
      </c>
      <c r="K94" s="44">
        <v>2.0717730756953641</v>
      </c>
      <c r="S94" s="14">
        <v>-20</v>
      </c>
      <c r="T94" s="14">
        <v>0</v>
      </c>
      <c r="U94" s="15">
        <v>20</v>
      </c>
      <c r="V94" s="3">
        <v>67</v>
      </c>
    </row>
    <row r="95" spans="1:22" ht="12" thickBot="1">
      <c r="A95" s="16">
        <v>92</v>
      </c>
      <c r="B95" s="17" t="s">
        <v>22</v>
      </c>
      <c r="C95" s="18" t="s">
        <v>28</v>
      </c>
      <c r="D95" s="17" t="s">
        <v>17</v>
      </c>
      <c r="E95" s="37">
        <v>1173.3</v>
      </c>
      <c r="F95" s="37">
        <v>1119.309</v>
      </c>
      <c r="G95" s="12">
        <f t="shared" si="4"/>
        <v>-4.7100050640994597</v>
      </c>
      <c r="H95" s="42">
        <f>(COUNT($G$4:G95)-(COUNTIF($G$4:G95,"&lt;-20")+COUNTIF($G$4:G95,"&gt;20")))/COUNT($G$4:G95)*100</f>
        <v>71.739130434782609</v>
      </c>
      <c r="J95" s="13" t="str">
        <f t="shared" si="5"/>
        <v>20 / A / 12</v>
      </c>
      <c r="K95" s="44">
        <v>3.0956997107713851</v>
      </c>
      <c r="S95" s="14">
        <v>-20</v>
      </c>
      <c r="T95" s="14">
        <v>0</v>
      </c>
      <c r="U95" s="15">
        <v>20</v>
      </c>
      <c r="V95" s="3">
        <v>67</v>
      </c>
    </row>
    <row r="96" spans="1:22" ht="12" thickBot="1">
      <c r="A96" s="16">
        <v>93</v>
      </c>
      <c r="B96" s="17" t="s">
        <v>22</v>
      </c>
      <c r="C96" s="18" t="s">
        <v>28</v>
      </c>
      <c r="D96" s="17" t="s">
        <v>18</v>
      </c>
      <c r="E96" s="37">
        <v>1013.12</v>
      </c>
      <c r="F96" s="37">
        <v>961.18700000000001</v>
      </c>
      <c r="G96" s="12">
        <f t="shared" si="4"/>
        <v>-5.2608839456072429</v>
      </c>
      <c r="H96" s="42">
        <f>(COUNT($G$4:G96)-(COUNTIF($G$4:G96,"&lt;-20")+COUNTIF($G$4:G96,"&gt;20")))/COUNT($G$4:G96)*100</f>
        <v>72.043010752688176</v>
      </c>
      <c r="J96" s="13" t="str">
        <f t="shared" si="5"/>
        <v>20 / A / 13</v>
      </c>
      <c r="K96" s="44">
        <v>3.177625277190955</v>
      </c>
      <c r="S96" s="14">
        <v>-20</v>
      </c>
      <c r="T96" s="14">
        <v>0</v>
      </c>
      <c r="U96" s="15">
        <v>20</v>
      </c>
      <c r="V96" s="3">
        <v>67</v>
      </c>
    </row>
    <row r="97" spans="1:22" ht="12" thickBot="1">
      <c r="A97" s="16">
        <v>94</v>
      </c>
      <c r="B97" s="17" t="s">
        <v>22</v>
      </c>
      <c r="C97" s="18" t="s">
        <v>28</v>
      </c>
      <c r="D97" s="17" t="s">
        <v>21</v>
      </c>
      <c r="E97" s="37">
        <v>172.654</v>
      </c>
      <c r="F97" s="37">
        <v>179.161</v>
      </c>
      <c r="G97" s="12">
        <f t="shared" si="4"/>
        <v>3.6991032218637665</v>
      </c>
      <c r="H97" s="42">
        <f>(COUNT($G$4:G97)-(COUNTIF($G$4:G97,"&lt;-20")+COUNTIF($G$4:G97,"&gt;20")))/COUNT($G$4:G97)*100</f>
        <v>72.340425531914903</v>
      </c>
      <c r="J97" s="13" t="str">
        <f t="shared" si="5"/>
        <v>20 / A / 19</v>
      </c>
      <c r="K97" s="44">
        <v>3.6991032218637665</v>
      </c>
      <c r="S97" s="14">
        <v>-20</v>
      </c>
      <c r="T97" s="14">
        <v>0</v>
      </c>
      <c r="U97" s="15">
        <v>20</v>
      </c>
      <c r="V97" s="3">
        <v>67</v>
      </c>
    </row>
    <row r="98" spans="1:22" ht="12" thickBot="1">
      <c r="A98" s="16">
        <v>95</v>
      </c>
      <c r="B98" s="17" t="s">
        <v>22</v>
      </c>
      <c r="C98" s="18" t="s">
        <v>28</v>
      </c>
      <c r="D98" s="17" t="s">
        <v>22</v>
      </c>
      <c r="E98" s="37">
        <v>66.087000000000003</v>
      </c>
      <c r="F98" s="37">
        <v>55.1</v>
      </c>
      <c r="G98" s="12">
        <f t="shared" si="4"/>
        <v>-18.13230792081659</v>
      </c>
      <c r="H98" s="42">
        <f>(COUNT($G$4:G98)-(COUNTIF($G$4:G98,"&lt;-20")+COUNTIF($G$4:G98,"&gt;20")))/COUNT($G$4:G98)*100</f>
        <v>72.631578947368425</v>
      </c>
      <c r="J98" s="13" t="str">
        <f t="shared" si="5"/>
        <v>20 / A / 20</v>
      </c>
      <c r="K98" s="44">
        <v>4.1690856882835616</v>
      </c>
      <c r="S98" s="14">
        <v>-20</v>
      </c>
      <c r="T98" s="14">
        <v>0</v>
      </c>
      <c r="U98" s="15">
        <v>20</v>
      </c>
      <c r="V98" s="3">
        <v>67</v>
      </c>
    </row>
    <row r="99" spans="1:22" ht="12" thickBot="1">
      <c r="A99" s="16">
        <v>96</v>
      </c>
      <c r="B99" s="17" t="s">
        <v>22</v>
      </c>
      <c r="C99" s="18" t="s">
        <v>30</v>
      </c>
      <c r="D99" s="17" t="s">
        <v>13</v>
      </c>
      <c r="E99" s="37">
        <v>1001.785</v>
      </c>
      <c r="F99" s="37">
        <v>1276.7719999999999</v>
      </c>
      <c r="G99" s="12">
        <f t="shared" si="4"/>
        <v>24.136942810735039</v>
      </c>
      <c r="H99" s="42">
        <f>(COUNT($G$4:G99)-(COUNTIF($G$4:G99,"&lt;-20")+COUNTIF($G$4:G99,"&gt;20")))/COUNT($G$4:G99)*100</f>
        <v>71.875</v>
      </c>
      <c r="J99" s="13" t="str">
        <f t="shared" si="5"/>
        <v>20 / B / 08</v>
      </c>
      <c r="K99" s="44">
        <v>4.4188894212852068</v>
      </c>
      <c r="S99" s="14">
        <v>-20</v>
      </c>
      <c r="T99" s="14">
        <v>0</v>
      </c>
      <c r="U99" s="15">
        <v>20</v>
      </c>
      <c r="V99" s="3">
        <v>67</v>
      </c>
    </row>
    <row r="100" spans="1:22" ht="12" thickBot="1">
      <c r="A100" s="16">
        <v>97</v>
      </c>
      <c r="B100" s="17" t="s">
        <v>22</v>
      </c>
      <c r="C100" s="18" t="s">
        <v>30</v>
      </c>
      <c r="D100" s="17" t="s">
        <v>14</v>
      </c>
      <c r="E100" s="37">
        <v>1124.4090000000001</v>
      </c>
      <c r="F100" s="37">
        <v>1334.3689999999999</v>
      </c>
      <c r="G100" s="12">
        <f t="shared" ref="G100:G121" si="6">IFERROR(((F100-E100)/AVERAGE(E100:F100))*100,"")</f>
        <v>17.078402360847527</v>
      </c>
      <c r="H100" s="42">
        <f>(COUNT($G$4:G100)-(COUNTIF($G$4:G100,"&lt;-20")+COUNTIF($G$4:G100,"&gt;20")))/COUNT($G$4:G100)*100</f>
        <v>72.164948453608247</v>
      </c>
      <c r="J100" s="13" t="str">
        <f t="shared" si="5"/>
        <v>20 / B / 09</v>
      </c>
      <c r="K100" s="44">
        <v>4.7884741619321334</v>
      </c>
      <c r="S100" s="14">
        <v>-20</v>
      </c>
      <c r="T100" s="14">
        <v>0</v>
      </c>
      <c r="U100" s="15">
        <v>20</v>
      </c>
      <c r="V100" s="3">
        <v>67</v>
      </c>
    </row>
    <row r="101" spans="1:22" ht="12" thickBot="1">
      <c r="A101" s="16">
        <v>98</v>
      </c>
      <c r="B101" s="17" t="s">
        <v>22</v>
      </c>
      <c r="C101" s="18" t="s">
        <v>30</v>
      </c>
      <c r="D101" s="17" t="s">
        <v>21</v>
      </c>
      <c r="E101" s="37">
        <v>177.739</v>
      </c>
      <c r="F101" s="37">
        <v>193.715</v>
      </c>
      <c r="G101" s="12">
        <f t="shared" si="6"/>
        <v>8.6018726410268815</v>
      </c>
      <c r="H101" s="42">
        <f>(COUNT($G$4:G101)-(COUNTIF($G$4:G101,"&lt;-20")+COUNTIF($G$4:G101,"&gt;20")))/COUNT($G$4:G101)*100</f>
        <v>72.448979591836732</v>
      </c>
      <c r="J101" s="13" t="str">
        <f t="shared" si="5"/>
        <v>20 / B / 19</v>
      </c>
      <c r="K101" s="44">
        <v>5.0193854631344106</v>
      </c>
      <c r="S101" s="14">
        <v>-20</v>
      </c>
      <c r="T101" s="14">
        <v>0</v>
      </c>
      <c r="U101" s="15">
        <v>20</v>
      </c>
      <c r="V101" s="3">
        <v>67</v>
      </c>
    </row>
    <row r="102" spans="1:22" ht="12" thickBot="1">
      <c r="A102" s="16">
        <v>99</v>
      </c>
      <c r="B102" s="17" t="s">
        <v>22</v>
      </c>
      <c r="C102" s="18" t="s">
        <v>30</v>
      </c>
      <c r="D102" s="17" t="s">
        <v>22</v>
      </c>
      <c r="E102" s="37">
        <v>63.835999999999999</v>
      </c>
      <c r="F102" s="37">
        <v>89.841999999999999</v>
      </c>
      <c r="G102" s="12">
        <f t="shared" si="6"/>
        <v>33.84479235804735</v>
      </c>
      <c r="H102" s="42">
        <f>(COUNT($G$4:G102)-(COUNTIF($G$4:G102,"&lt;-20")+COUNTIF($G$4:G102,"&gt;20")))/COUNT($G$4:G102)*100</f>
        <v>71.717171717171709</v>
      </c>
      <c r="J102" s="13" t="str">
        <f t="shared" si="5"/>
        <v>20 / B / 20</v>
      </c>
      <c r="K102" s="45">
        <v>5.6422584140795946</v>
      </c>
      <c r="S102" s="14">
        <v>-20</v>
      </c>
      <c r="T102" s="14">
        <v>0</v>
      </c>
      <c r="U102" s="15">
        <v>20</v>
      </c>
      <c r="V102" s="3">
        <v>67</v>
      </c>
    </row>
    <row r="103" spans="1:22" ht="12" thickBot="1">
      <c r="A103" s="16">
        <v>100</v>
      </c>
      <c r="B103" s="17" t="s">
        <v>29</v>
      </c>
      <c r="C103" s="18" t="s">
        <v>28</v>
      </c>
      <c r="D103" s="17" t="s">
        <v>17</v>
      </c>
      <c r="E103" s="37">
        <v>1344.904</v>
      </c>
      <c r="F103" s="37">
        <v>993.86400000000003</v>
      </c>
      <c r="G103" s="12">
        <f t="shared" si="6"/>
        <v>-30.019223796460352</v>
      </c>
      <c r="H103" s="42">
        <f>(COUNT($G$4:G103)-(COUNTIF($G$4:G103,"&lt;-20")+COUNTIF($G$4:G103,"&gt;20")))/COUNT($G$4:G103)*100</f>
        <v>71</v>
      </c>
      <c r="J103" s="13" t="str">
        <f t="shared" si="5"/>
        <v>21 / A / 12</v>
      </c>
      <c r="K103" s="44">
        <v>6.1592153175621212</v>
      </c>
      <c r="S103" s="14">
        <v>-20</v>
      </c>
      <c r="T103" s="14">
        <v>0</v>
      </c>
      <c r="U103" s="15">
        <v>20</v>
      </c>
      <c r="V103" s="3">
        <v>67</v>
      </c>
    </row>
    <row r="104" spans="1:22" ht="12" thickBot="1">
      <c r="A104" s="16">
        <v>101</v>
      </c>
      <c r="B104" s="17" t="s">
        <v>29</v>
      </c>
      <c r="C104" s="18" t="s">
        <v>28</v>
      </c>
      <c r="D104" s="17" t="s">
        <v>18</v>
      </c>
      <c r="E104" s="37">
        <v>1534.845</v>
      </c>
      <c r="F104" s="37">
        <v>962.58900000000006</v>
      </c>
      <c r="G104" s="12">
        <f t="shared" si="6"/>
        <v>-45.827517363822224</v>
      </c>
      <c r="H104" s="42">
        <f>(COUNT($G$4:G104)-(COUNTIF($G$4:G104,"&lt;-20")+COUNTIF($G$4:G104,"&gt;20")))/COUNT($G$4:G104)*100</f>
        <v>70.297029702970292</v>
      </c>
      <c r="J104" s="13" t="str">
        <f t="shared" si="5"/>
        <v>21 / A / 13</v>
      </c>
      <c r="K104" s="45">
        <v>6.3743234923677266</v>
      </c>
      <c r="S104" s="14">
        <v>-20</v>
      </c>
      <c r="T104" s="14">
        <v>0</v>
      </c>
      <c r="U104" s="15">
        <v>20</v>
      </c>
      <c r="V104" s="3">
        <v>67</v>
      </c>
    </row>
    <row r="105" spans="1:22" ht="12" thickBot="1">
      <c r="A105" s="16">
        <v>102</v>
      </c>
      <c r="B105" s="17" t="s">
        <v>29</v>
      </c>
      <c r="C105" s="18" t="s">
        <v>28</v>
      </c>
      <c r="D105" s="17" t="s">
        <v>21</v>
      </c>
      <c r="E105" s="37">
        <v>253.28899999999999</v>
      </c>
      <c r="F105" s="37">
        <v>131.12100000000001</v>
      </c>
      <c r="G105" s="12">
        <f t="shared" si="6"/>
        <v>-63.561301735126548</v>
      </c>
      <c r="H105" s="42">
        <f>(COUNT($G$4:G105)-(COUNTIF($G$4:G105,"&lt;-20")+COUNTIF($G$4:G105,"&gt;20")))/COUNT($G$4:G105)*100</f>
        <v>69.607843137254903</v>
      </c>
      <c r="J105" s="13" t="str">
        <f t="shared" si="5"/>
        <v>21 / A / 19</v>
      </c>
      <c r="K105" s="44">
        <v>6.7595898091518318</v>
      </c>
      <c r="S105" s="14">
        <v>-20</v>
      </c>
      <c r="T105" s="14">
        <v>0</v>
      </c>
      <c r="U105" s="15">
        <v>20</v>
      </c>
      <c r="V105" s="3">
        <v>67</v>
      </c>
    </row>
    <row r="106" spans="1:22" ht="12" thickBot="1">
      <c r="A106" s="16">
        <v>103</v>
      </c>
      <c r="B106" s="17" t="s">
        <v>29</v>
      </c>
      <c r="C106" s="18" t="s">
        <v>28</v>
      </c>
      <c r="D106" s="17" t="s">
        <v>22</v>
      </c>
      <c r="E106" s="37">
        <v>88.05</v>
      </c>
      <c r="F106" s="37">
        <v>69.763999999999996</v>
      </c>
      <c r="G106" s="12">
        <f t="shared" si="6"/>
        <v>-23.174116364834553</v>
      </c>
      <c r="H106" s="42">
        <f>(COUNT($G$4:G106)-(COUNTIF($G$4:G106,"&lt;-20")+COUNTIF($G$4:G106,"&gt;20")))/COUNT($G$4:G106)*100</f>
        <v>68.932038834951456</v>
      </c>
      <c r="J106" s="13" t="str">
        <f t="shared" si="5"/>
        <v>21 / A / 20</v>
      </c>
      <c r="K106" s="44">
        <v>7.038356290034101</v>
      </c>
      <c r="S106" s="14">
        <v>-20</v>
      </c>
      <c r="T106" s="14">
        <v>0</v>
      </c>
      <c r="U106" s="15">
        <v>20</v>
      </c>
      <c r="V106" s="3">
        <v>67</v>
      </c>
    </row>
    <row r="107" spans="1:22" ht="12" thickBot="1">
      <c r="A107" s="16">
        <v>104</v>
      </c>
      <c r="B107" s="17" t="s">
        <v>29</v>
      </c>
      <c r="C107" s="18" t="s">
        <v>30</v>
      </c>
      <c r="D107" s="17" t="s">
        <v>16</v>
      </c>
      <c r="E107" s="37">
        <v>1424.4</v>
      </c>
      <c r="F107" s="37">
        <v>1417.451</v>
      </c>
      <c r="G107" s="12">
        <f t="shared" si="6"/>
        <v>-0.48904745533809257</v>
      </c>
      <c r="H107" s="42">
        <f>(COUNT($G$4:G107)-(COUNTIF($G$4:G107,"&lt;-20")+COUNTIF($G$4:G107,"&gt;20")))/COUNT($G$4:G107)*100</f>
        <v>69.230769230769226</v>
      </c>
      <c r="J107" s="13" t="str">
        <f t="shared" si="5"/>
        <v>21 / B / 11</v>
      </c>
      <c r="K107" s="44">
        <v>7.684595771252142</v>
      </c>
      <c r="S107" s="14">
        <v>-20</v>
      </c>
      <c r="T107" s="14">
        <v>0</v>
      </c>
      <c r="U107" s="15">
        <v>20</v>
      </c>
      <c r="V107" s="3">
        <v>67</v>
      </c>
    </row>
    <row r="108" spans="1:22" ht="12" thickBot="1">
      <c r="A108" s="16">
        <v>105</v>
      </c>
      <c r="B108" s="17" t="s">
        <v>29</v>
      </c>
      <c r="C108" s="18" t="s">
        <v>30</v>
      </c>
      <c r="D108" s="17" t="s">
        <v>17</v>
      </c>
      <c r="E108" s="37">
        <v>1996.683</v>
      </c>
      <c r="F108" s="37">
        <v>924.52700000000004</v>
      </c>
      <c r="G108" s="12">
        <f t="shared" si="6"/>
        <v>-73.404924671625793</v>
      </c>
      <c r="H108" s="42">
        <f>(COUNT($G$4:G108)-(COUNTIF($G$4:G108,"&lt;-20")+COUNTIF($G$4:G108,"&gt;20")))/COUNT($G$4:G108)*100</f>
        <v>68.571428571428569</v>
      </c>
      <c r="J108" s="13" t="str">
        <f t="shared" si="5"/>
        <v>21 / B / 12</v>
      </c>
      <c r="K108" s="44">
        <v>8.6018726410268815</v>
      </c>
      <c r="S108" s="14">
        <v>-20</v>
      </c>
      <c r="T108" s="14">
        <v>0</v>
      </c>
      <c r="U108" s="15">
        <v>20</v>
      </c>
      <c r="V108" s="3">
        <v>67</v>
      </c>
    </row>
    <row r="109" spans="1:22" ht="12" thickBot="1">
      <c r="A109" s="16">
        <v>106</v>
      </c>
      <c r="B109" s="17" t="s">
        <v>29</v>
      </c>
      <c r="C109" s="18" t="s">
        <v>30</v>
      </c>
      <c r="D109" s="17" t="s">
        <v>21</v>
      </c>
      <c r="E109" s="37">
        <v>247.626</v>
      </c>
      <c r="F109" s="37">
        <v>120.005</v>
      </c>
      <c r="G109" s="12">
        <f t="shared" si="6"/>
        <v>-69.428856652458592</v>
      </c>
      <c r="H109" s="42">
        <f>(COUNT($G$4:G109)-(COUNTIF($G$4:G109,"&lt;-20")+COUNTIF($G$4:G109,"&gt;20")))/COUNT($G$4:G109)*100</f>
        <v>67.924528301886795</v>
      </c>
      <c r="J109" s="13" t="str">
        <f t="shared" si="5"/>
        <v>21 / B / 19</v>
      </c>
      <c r="K109" s="44">
        <v>8.8476326345217693</v>
      </c>
      <c r="S109" s="14">
        <v>-20</v>
      </c>
      <c r="T109" s="14">
        <v>0</v>
      </c>
      <c r="U109" s="15">
        <v>20</v>
      </c>
      <c r="V109" s="3">
        <v>67</v>
      </c>
    </row>
    <row r="110" spans="1:22" ht="12" thickBot="1">
      <c r="A110" s="16">
        <v>107</v>
      </c>
      <c r="B110" s="17" t="s">
        <v>29</v>
      </c>
      <c r="C110" s="18" t="s">
        <v>30</v>
      </c>
      <c r="D110" s="17" t="s">
        <v>22</v>
      </c>
      <c r="E110" s="37">
        <v>70.344999999999999</v>
      </c>
      <c r="F110" s="37">
        <v>36.750999999999998</v>
      </c>
      <c r="G110" s="12">
        <f t="shared" si="6"/>
        <v>-62.73623664749384</v>
      </c>
      <c r="H110" s="42">
        <f>(COUNT($G$4:G110)-(COUNTIF($G$4:G110,"&lt;-20")+COUNTIF($G$4:G110,"&gt;20")))/COUNT($G$4:G110)*100</f>
        <v>67.289719626168221</v>
      </c>
      <c r="I110" s="20"/>
      <c r="J110" s="13" t="str">
        <f t="shared" si="5"/>
        <v>21 / B / 20</v>
      </c>
      <c r="K110" s="44">
        <v>9.4218542201818209</v>
      </c>
      <c r="S110" s="14">
        <v>-20</v>
      </c>
      <c r="T110" s="14">
        <v>0</v>
      </c>
      <c r="U110" s="15">
        <v>20</v>
      </c>
      <c r="V110" s="3">
        <v>67</v>
      </c>
    </row>
    <row r="111" spans="1:22" ht="12" thickBot="1">
      <c r="A111" s="16">
        <v>108</v>
      </c>
      <c r="B111" s="17" t="s">
        <v>33</v>
      </c>
      <c r="C111" s="18" t="s">
        <v>28</v>
      </c>
      <c r="D111" s="17" t="s">
        <v>16</v>
      </c>
      <c r="E111" s="37">
        <v>1595.23</v>
      </c>
      <c r="F111" s="37">
        <v>1431.8440000000001</v>
      </c>
      <c r="G111" s="12">
        <f t="shared" si="6"/>
        <v>-10.794978913630784</v>
      </c>
      <c r="H111" s="42">
        <f>(COUNT($G$4:G111)-(COUNTIF($G$4:G111,"&lt;-20")+COUNTIF($G$4:G111,"&gt;20")))/COUNT($G$4:G111)*100</f>
        <v>67.592592592592595</v>
      </c>
      <c r="J111" s="13" t="str">
        <f t="shared" si="5"/>
        <v>22 / A / 11</v>
      </c>
      <c r="K111" s="44">
        <v>10.191757753150723</v>
      </c>
      <c r="S111" s="14">
        <v>-20</v>
      </c>
      <c r="T111" s="14">
        <v>0</v>
      </c>
      <c r="U111" s="15">
        <v>20</v>
      </c>
      <c r="V111" s="3">
        <v>67</v>
      </c>
    </row>
    <row r="112" spans="1:22" ht="12" thickBot="1">
      <c r="A112" s="16">
        <v>109</v>
      </c>
      <c r="B112" s="17" t="s">
        <v>33</v>
      </c>
      <c r="C112" s="18" t="s">
        <v>28</v>
      </c>
      <c r="D112" s="17" t="s">
        <v>17</v>
      </c>
      <c r="E112" s="37">
        <v>1585.337</v>
      </c>
      <c r="F112" s="37">
        <v>1331.75</v>
      </c>
      <c r="G112" s="12">
        <f t="shared" si="6"/>
        <v>-17.386317240452549</v>
      </c>
      <c r="H112" s="42">
        <f>(COUNT($G$4:G112)-(COUNTIF($G$4:G112,"&lt;-20")+COUNTIF($G$4:G112,"&gt;20")))/COUNT($G$4:G112)*100</f>
        <v>67.889908256880744</v>
      </c>
      <c r="J112" s="13" t="str">
        <f t="shared" si="5"/>
        <v>22 / A / 12</v>
      </c>
      <c r="K112" s="44">
        <v>10.966459797911986</v>
      </c>
      <c r="S112" s="14">
        <v>-20</v>
      </c>
      <c r="T112" s="14">
        <v>0</v>
      </c>
      <c r="U112" s="15">
        <v>20</v>
      </c>
      <c r="V112" s="3">
        <v>67</v>
      </c>
    </row>
    <row r="113" spans="1:22" ht="12" thickBot="1">
      <c r="A113" s="16">
        <v>110</v>
      </c>
      <c r="B113" s="17" t="s">
        <v>33</v>
      </c>
      <c r="C113" s="18" t="s">
        <v>28</v>
      </c>
      <c r="D113" s="17" t="s">
        <v>21</v>
      </c>
      <c r="E113" s="37">
        <v>244.79400000000001</v>
      </c>
      <c r="F113" s="37">
        <v>244.94300000000001</v>
      </c>
      <c r="G113" s="12">
        <f t="shared" si="6"/>
        <v>6.0848986292643154E-2</v>
      </c>
      <c r="H113" s="42">
        <f>(COUNT($G$4:G113)-(COUNTIF($G$4:G113,"&lt;-20")+COUNTIF($G$4:G113,"&gt;20")))/COUNT($G$4:G113)*100</f>
        <v>68.181818181818173</v>
      </c>
      <c r="J113" s="13" t="str">
        <f t="shared" si="5"/>
        <v>22 / A / 19</v>
      </c>
      <c r="K113" s="44">
        <v>11.593993931012786</v>
      </c>
      <c r="S113" s="14">
        <v>-20</v>
      </c>
      <c r="T113" s="14">
        <v>0</v>
      </c>
      <c r="U113" s="15">
        <v>20</v>
      </c>
      <c r="V113" s="3">
        <v>67</v>
      </c>
    </row>
    <row r="114" spans="1:22" ht="12" thickBot="1">
      <c r="A114" s="16">
        <v>111</v>
      </c>
      <c r="B114" s="17" t="s">
        <v>33</v>
      </c>
      <c r="C114" s="18" t="s">
        <v>28</v>
      </c>
      <c r="D114" s="17" t="s">
        <v>22</v>
      </c>
      <c r="E114" s="37">
        <v>104.511</v>
      </c>
      <c r="F114" s="37">
        <v>93.022000000000006</v>
      </c>
      <c r="G114" s="12">
        <f t="shared" si="6"/>
        <v>-11.632486723737289</v>
      </c>
      <c r="H114" s="42">
        <f>(COUNT($G$4:G114)-(COUNTIF($G$4:G114,"&lt;-20")+COUNTIF($G$4:G114,"&gt;20")))/COUNT($G$4:G114)*100</f>
        <v>68.468468468468473</v>
      </c>
      <c r="J114" s="13" t="str">
        <f t="shared" si="5"/>
        <v>22 / A / 20</v>
      </c>
      <c r="K114" s="44">
        <v>13.259715937718674</v>
      </c>
      <c r="S114" s="14">
        <v>-20</v>
      </c>
      <c r="T114" s="14">
        <v>0</v>
      </c>
      <c r="U114" s="15">
        <v>20</v>
      </c>
      <c r="V114" s="3">
        <v>67</v>
      </c>
    </row>
    <row r="115" spans="1:22" ht="12" thickBot="1">
      <c r="A115" s="16">
        <v>112</v>
      </c>
      <c r="B115" s="17" t="s">
        <v>33</v>
      </c>
      <c r="C115" s="18" t="s">
        <v>30</v>
      </c>
      <c r="D115" s="17" t="s">
        <v>24</v>
      </c>
      <c r="E115" s="37">
        <v>2035.008</v>
      </c>
      <c r="F115" s="37">
        <v>1996.7909999999999</v>
      </c>
      <c r="G115" s="12">
        <f t="shared" si="6"/>
        <v>-1.8957790306510864</v>
      </c>
      <c r="H115" s="42">
        <f>(COUNT($G$4:G115)-(COUNTIF($G$4:G115,"&lt;-20")+COUNTIF($G$4:G115,"&gt;20")))/COUNT($G$4:G115)*100</f>
        <v>68.75</v>
      </c>
      <c r="J115" s="13" t="str">
        <f t="shared" si="5"/>
        <v>22 / B / 05</v>
      </c>
      <c r="K115" s="44">
        <v>13.410020546729603</v>
      </c>
      <c r="S115" s="14">
        <v>-20</v>
      </c>
      <c r="T115" s="14">
        <v>0</v>
      </c>
      <c r="U115" s="15">
        <v>20</v>
      </c>
      <c r="V115" s="3">
        <v>67</v>
      </c>
    </row>
    <row r="116" spans="1:22" ht="12" thickBot="1">
      <c r="A116" s="16">
        <v>113</v>
      </c>
      <c r="B116" s="17" t="s">
        <v>33</v>
      </c>
      <c r="C116" s="18" t="s">
        <v>30</v>
      </c>
      <c r="D116" s="17" t="s">
        <v>25</v>
      </c>
      <c r="E116" s="37">
        <v>2072.2750000000001</v>
      </c>
      <c r="F116" s="37">
        <v>1567.6969999999999</v>
      </c>
      <c r="G116" s="12">
        <f t="shared" si="6"/>
        <v>-27.724279197752082</v>
      </c>
      <c r="H116" s="42">
        <f>(COUNT($G$4:G116)-(COUNTIF($G$4:G116,"&lt;-20")+COUNTIF($G$4:G116,"&gt;20")))/COUNT($G$4:G116)*100</f>
        <v>68.141592920353972</v>
      </c>
      <c r="J116" s="13" t="str">
        <f t="shared" si="5"/>
        <v>22 / B / 06</v>
      </c>
      <c r="K116" s="44">
        <v>15.376757805849703</v>
      </c>
      <c r="S116" s="14">
        <v>-20</v>
      </c>
      <c r="T116" s="14">
        <v>0</v>
      </c>
      <c r="U116" s="15">
        <v>20</v>
      </c>
      <c r="V116" s="3">
        <v>67</v>
      </c>
    </row>
    <row r="117" spans="1:22" ht="12" thickBot="1">
      <c r="A117" s="16">
        <v>114</v>
      </c>
      <c r="B117" s="17" t="s">
        <v>33</v>
      </c>
      <c r="C117" s="18" t="s">
        <v>30</v>
      </c>
      <c r="D117" s="17" t="s">
        <v>21</v>
      </c>
      <c r="E117" s="37">
        <v>218.10499999999999</v>
      </c>
      <c r="F117" s="37">
        <v>277.21600000000001</v>
      </c>
      <c r="G117" s="12">
        <f t="shared" si="6"/>
        <v>23.867754446106673</v>
      </c>
      <c r="H117" s="42">
        <f>(COUNT($G$4:G117)-(COUNTIF($G$4:G117,"&lt;-20")+COUNTIF($G$4:G117,"&gt;20")))/COUNT($G$4:G117)*100</f>
        <v>67.543859649122808</v>
      </c>
      <c r="J117" s="13" t="str">
        <f t="shared" si="5"/>
        <v>22 / B / 19</v>
      </c>
      <c r="K117" s="44">
        <v>17.078402360847527</v>
      </c>
      <c r="S117" s="14">
        <v>-20</v>
      </c>
      <c r="T117" s="14">
        <v>0</v>
      </c>
      <c r="U117" s="15">
        <v>20</v>
      </c>
      <c r="V117" s="3">
        <v>67</v>
      </c>
    </row>
    <row r="118" spans="1:22" ht="12" thickBot="1">
      <c r="A118" s="16">
        <v>115</v>
      </c>
      <c r="B118" s="17" t="s">
        <v>33</v>
      </c>
      <c r="C118" s="18" t="s">
        <v>30</v>
      </c>
      <c r="D118" s="17" t="s">
        <v>22</v>
      </c>
      <c r="E118" s="37">
        <v>96.626999999999995</v>
      </c>
      <c r="F118" s="37">
        <v>91.805999999999997</v>
      </c>
      <c r="G118" s="12">
        <f t="shared" si="6"/>
        <v>-5.1169381159351044</v>
      </c>
      <c r="H118" s="42">
        <f>(COUNT($G$4:G118)-(COUNTIF($G$4:G118,"&lt;-20")+COUNTIF($G$4:G118,"&gt;20")))/COUNT($G$4:G118)*100</f>
        <v>67.826086956521735</v>
      </c>
      <c r="J118" s="13" t="str">
        <f t="shared" si="5"/>
        <v>22 / B / 20</v>
      </c>
      <c r="K118" s="44">
        <v>19.675434575331892</v>
      </c>
      <c r="S118" s="14">
        <v>-20</v>
      </c>
      <c r="T118" s="14">
        <v>0</v>
      </c>
      <c r="U118" s="15">
        <v>20</v>
      </c>
      <c r="V118" s="3">
        <v>67</v>
      </c>
    </row>
    <row r="119" spans="1:22" ht="12" thickBot="1">
      <c r="A119" s="16">
        <v>116</v>
      </c>
      <c r="B119" s="17" t="s">
        <v>34</v>
      </c>
      <c r="C119" s="18" t="s">
        <v>28</v>
      </c>
      <c r="D119" s="17" t="s">
        <v>17</v>
      </c>
      <c r="E119" s="37">
        <v>1500.6980000000001</v>
      </c>
      <c r="F119" s="37">
        <v>1828.184</v>
      </c>
      <c r="G119" s="12">
        <f t="shared" si="6"/>
        <v>19.675434575331892</v>
      </c>
      <c r="H119" s="42">
        <f>(COUNT($G$4:G119)-(COUNTIF($G$4:G119,"&lt;-20")+COUNTIF($G$4:G119,"&gt;20")))/COUNT($G$4:G119)*100</f>
        <v>68.103448275862064</v>
      </c>
      <c r="J119" s="13" t="str">
        <f t="shared" si="5"/>
        <v>23 / A / 12</v>
      </c>
      <c r="K119" s="44">
        <v>23.867754446106673</v>
      </c>
      <c r="S119" s="14">
        <v>-20</v>
      </c>
      <c r="T119" s="14">
        <v>0</v>
      </c>
      <c r="U119" s="15">
        <v>20</v>
      </c>
      <c r="V119" s="3">
        <v>67</v>
      </c>
    </row>
    <row r="120" spans="1:22" ht="12" thickBot="1">
      <c r="A120" s="16">
        <v>117</v>
      </c>
      <c r="B120" s="17" t="s">
        <v>34</v>
      </c>
      <c r="C120" s="18" t="s">
        <v>28</v>
      </c>
      <c r="D120" s="17" t="s">
        <v>18</v>
      </c>
      <c r="E120" s="37">
        <v>1500.0029999999999</v>
      </c>
      <c r="F120" s="37">
        <v>1548.4369999999999</v>
      </c>
      <c r="G120" s="12">
        <f t="shared" si="6"/>
        <v>3.177625277190955</v>
      </c>
      <c r="H120" s="42">
        <f>(COUNT($G$4:G120)-(COUNTIF($G$4:G120,"&lt;-20")+COUNTIF($G$4:G120,"&gt;20")))/COUNT($G$4:G120)*100</f>
        <v>68.376068376068375</v>
      </c>
      <c r="J120" s="13" t="str">
        <f t="shared" si="5"/>
        <v>23 / A / 13</v>
      </c>
      <c r="K120" s="44">
        <v>24.136942810735039</v>
      </c>
      <c r="S120" s="14">
        <v>-20</v>
      </c>
      <c r="T120" s="14">
        <v>0</v>
      </c>
      <c r="U120" s="15">
        <v>20</v>
      </c>
      <c r="V120" s="3">
        <v>67</v>
      </c>
    </row>
    <row r="121" spans="1:22">
      <c r="A121" s="16">
        <v>118</v>
      </c>
      <c r="B121" s="40" t="s">
        <v>34</v>
      </c>
      <c r="C121" s="41" t="s">
        <v>28</v>
      </c>
      <c r="D121" s="41">
        <v>20</v>
      </c>
      <c r="E121" s="4">
        <v>93.075999999999993</v>
      </c>
      <c r="F121" s="5">
        <v>93.4</v>
      </c>
      <c r="G121" s="12">
        <f t="shared" si="6"/>
        <v>0.34749780132565294</v>
      </c>
      <c r="H121" s="42">
        <f>(COUNT($G$4:G121)-(COUNTIF($G$4:G121,"&lt;-20")+COUNTIF($G$4:G121,"&gt;20")))/COUNT($G$4:G121)*100</f>
        <v>68.644067796610159</v>
      </c>
      <c r="J121" s="13" t="str">
        <f t="shared" si="5"/>
        <v>23 / A / 20</v>
      </c>
      <c r="K121" s="44">
        <v>33.84479235804735</v>
      </c>
      <c r="S121" s="14">
        <v>-20</v>
      </c>
      <c r="T121" s="14">
        <v>0</v>
      </c>
      <c r="U121" s="15">
        <v>20</v>
      </c>
      <c r="V121" s="3">
        <v>67</v>
      </c>
    </row>
    <row r="122" spans="1:22">
      <c r="J122" s="13"/>
      <c r="K122" s="13"/>
    </row>
    <row r="123" spans="1:22">
      <c r="D123" s="3" t="s">
        <v>39</v>
      </c>
      <c r="E123" s="4">
        <f>MIN(E4:E121)</f>
        <v>60.628</v>
      </c>
      <c r="F123" s="4">
        <f>MIN(F4:F121)</f>
        <v>36.750999999999998</v>
      </c>
      <c r="G123" s="4">
        <f>MIN(G4:G121)</f>
        <v>-81.571932791646759</v>
      </c>
      <c r="H123" s="4">
        <f>MIN(H4:H121)</f>
        <v>0</v>
      </c>
      <c r="J123" s="13"/>
      <c r="K123" s="13"/>
    </row>
    <row r="124" spans="1:22">
      <c r="D124" s="3" t="s">
        <v>40</v>
      </c>
      <c r="E124" s="4">
        <f>MAX(E4:E121)</f>
        <v>3603.9140000000002</v>
      </c>
      <c r="F124" s="4">
        <f>MAX(F4:F121)</f>
        <v>3599.0390000000002</v>
      </c>
      <c r="G124" s="4">
        <f>MAX(G4:G121)</f>
        <v>33.84479235804735</v>
      </c>
      <c r="H124" s="4">
        <f>MAX(H4:H121)</f>
        <v>81.25</v>
      </c>
      <c r="J124" s="13"/>
      <c r="K124" s="13"/>
    </row>
    <row r="125" spans="1:22">
      <c r="J125" s="13"/>
      <c r="K125" s="13"/>
    </row>
    <row r="126" spans="1:22">
      <c r="J126" s="13"/>
      <c r="K126" s="13"/>
    </row>
    <row r="127" spans="1:22">
      <c r="J127" s="13"/>
      <c r="K127" s="13"/>
    </row>
    <row r="128" spans="1:22">
      <c r="J128" s="13"/>
      <c r="K128" s="13"/>
    </row>
    <row r="129" spans="10:11">
      <c r="J129" s="13"/>
      <c r="K129" s="13"/>
    </row>
    <row r="130" spans="10:11">
      <c r="J130" s="13"/>
      <c r="K130" s="13"/>
    </row>
    <row r="131" spans="10:11">
      <c r="J131" s="13"/>
      <c r="K131" s="13"/>
    </row>
    <row r="132" spans="10:11">
      <c r="J132" s="13"/>
      <c r="K132" s="13"/>
    </row>
    <row r="133" spans="10:11">
      <c r="J133" s="13"/>
      <c r="K133" s="13"/>
    </row>
    <row r="134" spans="10:11">
      <c r="J134" s="13"/>
      <c r="K134" s="13"/>
    </row>
    <row r="135" spans="10:11">
      <c r="J135" s="13"/>
      <c r="K135" s="13"/>
    </row>
    <row r="136" spans="10:11">
      <c r="J136" s="13"/>
      <c r="K136" s="13"/>
    </row>
    <row r="137" spans="10:11">
      <c r="J137" s="13"/>
      <c r="K137" s="13"/>
    </row>
    <row r="138" spans="10:11">
      <c r="J138" s="13"/>
      <c r="K138" s="13"/>
    </row>
    <row r="139" spans="10:11">
      <c r="J139" s="13"/>
      <c r="K139" s="13"/>
    </row>
    <row r="140" spans="10:11">
      <c r="J140" s="13"/>
      <c r="K140" s="13"/>
    </row>
    <row r="141" spans="10:11">
      <c r="J141" s="13"/>
      <c r="K141" s="13"/>
    </row>
    <row r="142" spans="10:11">
      <c r="J142" s="13"/>
      <c r="K142" s="13"/>
    </row>
    <row r="143" spans="10:11">
      <c r="J143" s="13"/>
      <c r="K143" s="13"/>
    </row>
    <row r="144" spans="10:11">
      <c r="J144" s="13"/>
      <c r="K144" s="13"/>
    </row>
    <row r="145" spans="10:11">
      <c r="J145" s="13"/>
      <c r="K145" s="13"/>
    </row>
    <row r="146" spans="10:11">
      <c r="J146" s="13"/>
      <c r="K146" s="13"/>
    </row>
    <row r="147" spans="10:11">
      <c r="J147" s="13"/>
      <c r="K147" s="13"/>
    </row>
    <row r="148" spans="10:11">
      <c r="J148" s="13"/>
      <c r="K148" s="13"/>
    </row>
    <row r="149" spans="10:11">
      <c r="J149" s="13"/>
      <c r="K149" s="13"/>
    </row>
    <row r="150" spans="10:11">
      <c r="J150" s="13"/>
      <c r="K150" s="13"/>
    </row>
    <row r="151" spans="10:11">
      <c r="J151" s="13"/>
      <c r="K151" s="13"/>
    </row>
    <row r="152" spans="10:11">
      <c r="J152" s="13"/>
      <c r="K152" s="13"/>
    </row>
    <row r="153" spans="10:11">
      <c r="J153" s="13"/>
      <c r="K153" s="13"/>
    </row>
    <row r="154" spans="10:11">
      <c r="J154" s="13"/>
      <c r="K154" s="13"/>
    </row>
    <row r="155" spans="10:11">
      <c r="J155" s="13"/>
      <c r="K155" s="13"/>
    </row>
    <row r="156" spans="10:11">
      <c r="J156" s="13"/>
      <c r="K156" s="13"/>
    </row>
  </sheetData>
  <sortState ref="L28:L34">
    <sortCondition ref="L28"/>
  </sortState>
  <mergeCells count="7">
    <mergeCell ref="A2:A3"/>
    <mergeCell ref="H2:H3"/>
    <mergeCell ref="K2:K3"/>
    <mergeCell ref="B2:D2"/>
    <mergeCell ref="E2:E3"/>
    <mergeCell ref="F2:F3"/>
    <mergeCell ref="G2:G3"/>
  </mergeCells>
  <conditionalFormatting sqref="H122 G4:G122 G125:H65536">
    <cfRule type="cellIs" dxfId="2" priority="1" stopIfTrue="1" operator="notBetween">
      <formula>20</formula>
      <formula>-20</formula>
    </cfRule>
    <cfRule type="cellIs" dxfId="1" priority="6" stopIfTrue="1" operator="greaterThan">
      <formula>20</formula>
    </cfRule>
    <cfRule type="cellIs" dxfId="0" priority="7" stopIfTrue="1" operator="lessThan">
      <formula>-20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1</vt:i4>
      </vt:variant>
      <vt:variant>
        <vt:lpstr>Wykresy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9" baseType="lpstr">
      <vt:lpstr>Arkusz1</vt:lpstr>
      <vt:lpstr>Histogram</vt:lpstr>
      <vt:lpstr>Diff vs ISR No.</vt:lpstr>
      <vt:lpstr>Diff vs ISR conc</vt:lpstr>
      <vt:lpstr>Diff vs ISR conc log</vt:lpstr>
      <vt:lpstr>%ISR vs ISR No.</vt:lpstr>
      <vt:lpstr>%ISR vs ISR No. (BIG)</vt:lpstr>
      <vt:lpstr>Correlation</vt:lpstr>
      <vt:lpstr>Arkusz1!Obszar_wydruku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2016-09-01T09:35:55Z</dcterms:modified>
</cp:coreProperties>
</file>