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45" yWindow="-45" windowWidth="13110" windowHeight="11010" tabRatio="598" activeTab="4"/>
  </bookViews>
  <sheets>
    <sheet name="Histogram" sheetId="10" r:id="rId1"/>
    <sheet name="Arkusz1" sheetId="1" r:id="rId2"/>
    <sheet name="Diff vs ISR No." sheetId="7" r:id="rId3"/>
    <sheet name="Diff vs ISR conc" sheetId="6" r:id="rId4"/>
    <sheet name="%ISR vs ISR No." sheetId="5" r:id="rId5"/>
    <sheet name="Correlation" sheetId="8" r:id="rId6"/>
  </sheets>
  <externalReferences>
    <externalReference r:id="rId7"/>
  </externalReferences>
  <definedNames>
    <definedName name="_xlnm.Print_Area" localSheetId="1">Arkusz1!$A$2:$G$119</definedName>
  </definedNames>
  <calcPr calcId="125725"/>
</workbook>
</file>

<file path=xl/calcChain.xml><?xml version="1.0" encoding="utf-8"?>
<calcChain xmlns="http://schemas.openxmlformats.org/spreadsheetml/2006/main">
  <c r="L13" i="1"/>
  <c r="L15" s="1"/>
  <c r="L9"/>
  <c r="L7"/>
  <c r="L11"/>
  <c r="N29"/>
  <c r="N30"/>
  <c r="N31"/>
  <c r="N32"/>
  <c r="N33"/>
  <c r="N34"/>
  <c r="N35"/>
  <c r="N28"/>
  <c r="N36"/>
  <c r="H93"/>
  <c r="F93"/>
  <c r="E93"/>
  <c r="H92"/>
  <c r="F92"/>
  <c r="E92"/>
  <c r="R5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G93"/>
  <c r="G92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4"/>
</calcChain>
</file>

<file path=xl/sharedStrings.xml><?xml version="1.0" encoding="utf-8"?>
<sst xmlns="http://schemas.openxmlformats.org/spreadsheetml/2006/main" count="301" uniqueCount="69">
  <si>
    <t>Sample No.</t>
  </si>
  <si>
    <t xml:space="preserve">Period </t>
  </si>
  <si>
    <t xml:space="preserve">Liczba próbek przeanalizowanych </t>
  </si>
  <si>
    <t>% wyników spełniających kryterium akceptacji</t>
  </si>
  <si>
    <t>Ordinal number</t>
  </si>
  <si>
    <t>Liczba wszystkich próbek</t>
  </si>
  <si>
    <t>Liczba próbek do analizy</t>
  </si>
  <si>
    <t>Pozostało do analizy</t>
  </si>
  <si>
    <t>Liczba próbek z ISR &gt; [20%]</t>
  </si>
  <si>
    <t>zgodnie z ILB/AF/026 wersja 2</t>
  </si>
  <si>
    <t>Sampling point</t>
  </si>
  <si>
    <t>Volunteer</t>
  </si>
  <si>
    <t>01</t>
  </si>
  <si>
    <t>I</t>
  </si>
  <si>
    <t>4 h</t>
  </si>
  <si>
    <t>72 h</t>
  </si>
  <si>
    <t>II</t>
  </si>
  <si>
    <t>4.5 h</t>
  </si>
  <si>
    <t>02</t>
  </si>
  <si>
    <t>5 h</t>
  </si>
  <si>
    <t>5.5 h</t>
  </si>
  <si>
    <t>12 h</t>
  </si>
  <si>
    <t>48 h</t>
  </si>
  <si>
    <t>08</t>
  </si>
  <si>
    <t>6 h</t>
  </si>
  <si>
    <t>09</t>
  </si>
  <si>
    <t>10</t>
  </si>
  <si>
    <t>24 h</t>
  </si>
  <si>
    <t>36 h</t>
  </si>
  <si>
    <t>11</t>
  </si>
  <si>
    <t>12</t>
  </si>
  <si>
    <t>13</t>
  </si>
  <si>
    <t>7 h</t>
  </si>
  <si>
    <t>14</t>
  </si>
  <si>
    <t>10 h</t>
  </si>
  <si>
    <t>15</t>
  </si>
  <si>
    <t>16</t>
  </si>
  <si>
    <t>17</t>
  </si>
  <si>
    <t>18</t>
  </si>
  <si>
    <t>19</t>
  </si>
  <si>
    <t>20</t>
  </si>
  <si>
    <t>04</t>
  </si>
  <si>
    <t>2 h</t>
  </si>
  <si>
    <t>1 h</t>
  </si>
  <si>
    <t>8 h</t>
  </si>
  <si>
    <t>05</t>
  </si>
  <si>
    <t>3 h</t>
  </si>
  <si>
    <t>06</t>
  </si>
  <si>
    <t>07</t>
  </si>
  <si>
    <t>%ISR</t>
  </si>
  <si>
    <t>Initial value 
[ng/ml]</t>
  </si>
  <si>
    <t>Repeat value
[ng/ml]</t>
  </si>
  <si>
    <t>%difference
[%]</t>
  </si>
  <si>
    <t>Zakres</t>
  </si>
  <si>
    <t>MIN</t>
  </si>
  <si>
    <t>MAX</t>
  </si>
  <si>
    <t>%difference (min-max)
[%]</t>
  </si>
  <si>
    <t>% difference classes</t>
  </si>
  <si>
    <t>&lt; -40</t>
  </si>
  <si>
    <t>&lt;-40; -20)</t>
  </si>
  <si>
    <t>&lt;-20; -10)</t>
  </si>
  <si>
    <t>&lt;-10; 0)</t>
  </si>
  <si>
    <t>&lt;0; 10&gt;</t>
  </si>
  <si>
    <t>(10; 20&gt;</t>
  </si>
  <si>
    <t>(20; 40&gt;</t>
  </si>
  <si>
    <t>&gt; 40</t>
  </si>
  <si>
    <t>Zbiór danych (koszyk)</t>
  </si>
  <si>
    <t>Częstość</t>
  </si>
  <si>
    <t>Suma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</si>
</sst>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6">
    <font>
      <sz val="11"/>
      <color theme="1"/>
      <name val="Calibri"/>
      <family val="2"/>
      <charset val="238"/>
      <scheme val="minor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1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2">
    <xf numFmtId="0" fontId="0" fillId="0" borderId="0" xfId="0"/>
    <xf numFmtId="0" fontId="4" fillId="0" borderId="0" xfId="0" applyFont="1"/>
    <xf numFmtId="0" fontId="5" fillId="0" borderId="0" xfId="0" applyFont="1"/>
    <xf numFmtId="9" fontId="4" fillId="0" borderId="0" xfId="1" applyFont="1"/>
    <xf numFmtId="0" fontId="0" fillId="0" borderId="0" xfId="0" applyFont="1"/>
    <xf numFmtId="0" fontId="6" fillId="0" borderId="0" xfId="0" applyFont="1"/>
    <xf numFmtId="49" fontId="0" fillId="0" borderId="0" xfId="0" applyNumberFormat="1"/>
    <xf numFmtId="0" fontId="7" fillId="0" borderId="0" xfId="0" applyFont="1" applyAlignment="1">
      <alignment wrapText="1"/>
    </xf>
    <xf numFmtId="0" fontId="8" fillId="0" borderId="0" xfId="0" applyFont="1"/>
    <xf numFmtId="1" fontId="4" fillId="0" borderId="0" xfId="0" applyNumberFormat="1" applyFont="1"/>
    <xf numFmtId="0" fontId="9" fillId="0" borderId="0" xfId="0" applyFont="1"/>
    <xf numFmtId="0" fontId="8" fillId="2" borderId="0" xfId="0" applyFont="1" applyFill="1"/>
    <xf numFmtId="2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7" fillId="0" borderId="0" xfId="0" applyNumberFormat="1" applyFont="1"/>
    <xf numFmtId="2" fontId="1" fillId="0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/>
    </xf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0" fillId="0" borderId="4" xfId="0" applyBorder="1"/>
    <xf numFmtId="0" fontId="7" fillId="0" borderId="4" xfId="0" applyNumberFormat="1" applyFont="1" applyBorder="1"/>
    <xf numFmtId="0" fontId="4" fillId="0" borderId="4" xfId="0" applyFont="1" applyBorder="1"/>
    <xf numFmtId="164" fontId="7" fillId="0" borderId="0" xfId="0" applyNumberFormat="1" applyFont="1" applyAlignment="1">
      <alignment horizontal="center" vertical="center"/>
    </xf>
    <xf numFmtId="164" fontId="7" fillId="0" borderId="0" xfId="0" applyNumberFormat="1" applyFont="1"/>
    <xf numFmtId="1" fontId="1" fillId="0" borderId="0" xfId="0" applyNumberFormat="1" applyFont="1" applyBorder="1" applyAlignment="1">
      <alignment horizontal="right" vertical="center"/>
    </xf>
    <xf numFmtId="0" fontId="11" fillId="0" borderId="0" xfId="0" applyFont="1" applyAlignment="1">
      <alignment wrapText="1"/>
    </xf>
    <xf numFmtId="0" fontId="12" fillId="0" borderId="0" xfId="0" applyFont="1"/>
    <xf numFmtId="164" fontId="12" fillId="0" borderId="0" xfId="0" applyNumberFormat="1" applyFont="1"/>
    <xf numFmtId="2" fontId="7" fillId="0" borderId="0" xfId="0" applyNumberFormat="1" applyFont="1" applyAlignment="1">
      <alignment horizontal="center" vertical="center"/>
    </xf>
    <xf numFmtId="0" fontId="14" fillId="0" borderId="0" xfId="0" applyFont="1" applyAlignment="1"/>
    <xf numFmtId="0" fontId="14" fillId="0" borderId="0" xfId="0" applyFont="1" applyAlignment="1">
      <alignment horizontal="center" vertical="center"/>
    </xf>
    <xf numFmtId="49" fontId="10" fillId="0" borderId="0" xfId="0" applyNumberFormat="1" applyFont="1"/>
    <xf numFmtId="49" fontId="10" fillId="0" borderId="0" xfId="0" applyNumberFormat="1" applyFont="1" applyFill="1"/>
    <xf numFmtId="0" fontId="0" fillId="0" borderId="0" xfId="0" applyFill="1" applyBorder="1" applyAlignme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0" fillId="0" borderId="1" xfId="0" applyFill="1" applyBorder="1" applyAlignment="1"/>
    <xf numFmtId="0" fontId="15" fillId="0" borderId="6" xfId="0" applyFont="1" applyFill="1" applyBorder="1" applyAlignment="1">
      <alignment horizontal="center"/>
    </xf>
    <xf numFmtId="9" fontId="5" fillId="0" borderId="0" xfId="1" applyFont="1"/>
    <xf numFmtId="9" fontId="5" fillId="0" borderId="0" xfId="1" applyNumberFormat="1" applyFont="1"/>
    <xf numFmtId="0" fontId="13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2">
    <cellStyle name="Normalny" xfId="0" builtinId="0"/>
    <cellStyle name="Procentowy" xfId="1" builtinId="5"/>
  </cellStyles>
  <dxfs count="3">
    <dxf>
      <font>
        <color auto="1"/>
        <name val="Cambria"/>
        <scheme val="none"/>
      </font>
      <fill>
        <patternFill>
          <bgColor theme="3" tint="0.79998168889431442"/>
        </patternFill>
      </fill>
    </dxf>
    <dxf>
      <font>
        <color auto="1"/>
        <name val="Cambria"/>
        <scheme val="none"/>
      </font>
      <fill>
        <patternFill>
          <bgColor theme="5" tint="0.39994506668294322"/>
        </patternFill>
      </fill>
    </dxf>
    <dxf>
      <font>
        <strike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plotArea>
      <c:layout>
        <c:manualLayout>
          <c:layoutTarget val="inner"/>
          <c:xMode val="edge"/>
          <c:yMode val="edge"/>
          <c:x val="0.18673333333333431"/>
          <c:y val="7.4299855495556635E-2"/>
          <c:w val="0.80005555555555563"/>
          <c:h val="0.52270925925925937"/>
        </c:manualLayout>
      </c:layout>
      <c:barChart>
        <c:barDir val="col"/>
        <c:grouping val="clustered"/>
        <c:varyColors val="1"/>
        <c:ser>
          <c:idx val="0"/>
          <c:order val="0"/>
          <c:spPr>
            <a:ln w="6350">
              <a:solidFill>
                <a:sysClr val="windowText" lastClr="000000"/>
              </a:solidFill>
            </a:ln>
          </c:spPr>
          <c:dPt>
            <c:idx val="0"/>
            <c:spPr>
              <a:solidFill>
                <a:schemeClr val="bg1"/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1"/>
            <c:spPr>
              <a:solidFill>
                <a:schemeClr val="bg1"/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2"/>
            <c:spPr>
              <a:solidFill>
                <a:schemeClr val="bg1">
                  <a:lumMod val="50000"/>
                </a:schemeClr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3"/>
            <c:spPr>
              <a:solidFill>
                <a:schemeClr val="bg1">
                  <a:lumMod val="50000"/>
                </a:schemeClr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4"/>
            <c:spPr>
              <a:solidFill>
                <a:schemeClr val="bg1">
                  <a:lumMod val="50000"/>
                </a:schemeClr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5"/>
            <c:spPr>
              <a:solidFill>
                <a:schemeClr val="bg1">
                  <a:lumMod val="50000"/>
                </a:schemeClr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6"/>
            <c:spPr>
              <a:solidFill>
                <a:sysClr val="window" lastClr="FFFFFF"/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7"/>
            <c:spPr>
              <a:solidFill>
                <a:schemeClr val="bg1"/>
              </a:solidFill>
              <a:ln w="6350">
                <a:solidFill>
                  <a:sysClr val="windowText" lastClr="000000"/>
                </a:solidFill>
              </a:ln>
            </c:spPr>
          </c:dPt>
          <c:cat>
            <c:strRef>
              <c:f>[1]Arkusz1!$J$28:$J$35</c:f>
              <c:strCache>
                <c:ptCount val="8"/>
                <c:pt idx="0">
                  <c:v>&lt; -40</c:v>
                </c:pt>
                <c:pt idx="1">
                  <c:v>&lt;-40; -20)</c:v>
                </c:pt>
                <c:pt idx="2">
                  <c:v>&lt;-20; -10)</c:v>
                </c:pt>
                <c:pt idx="3">
                  <c:v>&lt;-10; 0)</c:v>
                </c:pt>
                <c:pt idx="4">
                  <c:v>&lt;0; 10&gt;</c:v>
                </c:pt>
                <c:pt idx="5">
                  <c:v>(10; 20&gt;</c:v>
                </c:pt>
                <c:pt idx="6">
                  <c:v>(20; 40&gt;</c:v>
                </c:pt>
                <c:pt idx="7">
                  <c:v>&gt; 40</c:v>
                </c:pt>
              </c:strCache>
            </c:strRef>
          </c:cat>
          <c:val>
            <c:numRef>
              <c:f>Arkusz1!$N$28:$N$35</c:f>
              <c:numCache>
                <c:formatCode>0%</c:formatCode>
                <c:ptCount val="8"/>
                <c:pt idx="0">
                  <c:v>1.1494252873563218E-2</c:v>
                </c:pt>
                <c:pt idx="1">
                  <c:v>0.13793103448275862</c:v>
                </c:pt>
                <c:pt idx="2">
                  <c:v>0.12643678160919541</c:v>
                </c:pt>
                <c:pt idx="3">
                  <c:v>0.25287356321839083</c:v>
                </c:pt>
                <c:pt idx="4">
                  <c:v>0.12643678160919541</c:v>
                </c:pt>
                <c:pt idx="5">
                  <c:v>0.13793103448275862</c:v>
                </c:pt>
                <c:pt idx="6">
                  <c:v>0.12643678160919541</c:v>
                </c:pt>
                <c:pt idx="7">
                  <c:v>8.0459770114942528E-2</c:v>
                </c:pt>
              </c:numCache>
            </c:numRef>
          </c:val>
        </c:ser>
        <c:gapWidth val="0"/>
        <c:axId val="59596160"/>
        <c:axId val="59736448"/>
      </c:barChart>
      <c:catAx>
        <c:axId val="59596160"/>
        <c:scaling>
          <c:orientation val="minMax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itchFamily="34" charset="0"/>
                    <a:ea typeface="+mn-ea"/>
                    <a:cs typeface="Arial" pitchFamily="34" charset="0"/>
                  </a:defRPr>
                </a:pPr>
                <a:r>
                  <a:rPr lang="pl-PL" sz="1000">
                    <a:latin typeface="Arial" pitchFamily="34" charset="0"/>
                    <a:cs typeface="Arial" pitchFamily="34" charset="0"/>
                  </a:rPr>
                  <a:t>% difference classes (%)</a:t>
                </a:r>
                <a:endParaRPr lang="en-US" sz="100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31489236111111241"/>
              <c:y val="0.90205928139222058"/>
            </c:manualLayout>
          </c:layout>
        </c:title>
        <c:tickLblPos val="nextTo"/>
        <c:txPr>
          <a:bodyPr rot="-2700000" vert="horz"/>
          <a:lstStyle/>
          <a:p>
            <a:pPr>
              <a:defRPr sz="800" b="0">
                <a:latin typeface="Arial" pitchFamily="34" charset="0"/>
                <a:cs typeface="Arial" pitchFamily="34" charset="0"/>
              </a:defRPr>
            </a:pPr>
            <a:endParaRPr lang="pl-PL"/>
          </a:p>
        </c:txPr>
        <c:crossAx val="59736448"/>
        <c:crosses val="autoZero"/>
        <c:auto val="1"/>
        <c:lblAlgn val="ctr"/>
        <c:lblOffset val="100"/>
      </c:catAx>
      <c:valAx>
        <c:axId val="59736448"/>
        <c:scaling>
          <c:orientation val="minMax"/>
          <c:max val="1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000">
                    <a:latin typeface="Arial" pitchFamily="34" charset="0"/>
                    <a:cs typeface="Arial" pitchFamily="34" charset="0"/>
                  </a:defRPr>
                </a:pPr>
                <a:r>
                  <a:rPr lang="pl-PL" sz="1000">
                    <a:latin typeface="Arial" pitchFamily="34" charset="0"/>
                    <a:cs typeface="Arial" pitchFamily="34" charset="0"/>
                  </a:rPr>
                  <a:t>Frequency</a:t>
                </a:r>
              </a:p>
            </c:rich>
          </c:tx>
          <c:layout>
            <c:manualLayout>
              <c:xMode val="edge"/>
              <c:yMode val="edge"/>
              <c:x val="3.7840277777778045E-3"/>
              <c:y val="0.18183360555339623"/>
            </c:manualLayout>
          </c:layout>
        </c:title>
        <c:numFmt formatCode="0%" sourceLinked="1"/>
        <c:tickLblPos val="nextTo"/>
        <c:txPr>
          <a:bodyPr/>
          <a:lstStyle/>
          <a:p>
            <a:pPr>
              <a:defRPr sz="800" b="0">
                <a:latin typeface="Arial" pitchFamily="34" charset="0"/>
                <a:cs typeface="Arial" pitchFamily="34" charset="0"/>
              </a:defRPr>
            </a:pPr>
            <a:endParaRPr lang="pl-PL"/>
          </a:p>
        </c:txPr>
        <c:crossAx val="59596160"/>
        <c:crosses val="autoZero"/>
        <c:crossBetween val="between"/>
        <c:majorUnit val="0.2"/>
      </c:valAx>
      <c:spPr>
        <a:ln w="9525">
          <a:noFill/>
        </a:ln>
      </c:spPr>
    </c:plotArea>
    <c:plotVisOnly val="1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6289305555555553"/>
          <c:y val="2.8257456828885398E-2"/>
          <c:w val="0.79102534722222217"/>
          <c:h val="0.78742178427560849"/>
        </c:manualLayout>
      </c:layout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4"/>
            <c:spPr>
              <a:solidFill>
                <a:sysClr val="windowText" lastClr="000000"/>
              </a:solidFill>
              <a:ln>
                <a:noFill/>
              </a:ln>
            </c:spPr>
          </c:marker>
          <c:xVal>
            <c:numRef>
              <c:f>Arkusz1!$A$4:$A$90</c:f>
              <c:numCache>
                <c:formatCode>General</c:formatCode>
                <c:ptCount val="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</c:numCache>
            </c:numRef>
          </c:xVal>
          <c:yVal>
            <c:numRef>
              <c:f>Arkusz1!$G$4:$G$90</c:f>
              <c:numCache>
                <c:formatCode>0.00</c:formatCode>
                <c:ptCount val="87"/>
                <c:pt idx="0">
                  <c:v>15.534512681545543</c:v>
                </c:pt>
                <c:pt idx="1">
                  <c:v>0.33853676885463008</c:v>
                </c:pt>
                <c:pt idx="2">
                  <c:v>-9.3471949049358454</c:v>
                </c:pt>
                <c:pt idx="3">
                  <c:v>4.9875311720698257</c:v>
                </c:pt>
                <c:pt idx="4">
                  <c:v>-4.8154093097913329</c:v>
                </c:pt>
                <c:pt idx="5">
                  <c:v>6.3670411985018731</c:v>
                </c:pt>
                <c:pt idx="6">
                  <c:v>-2.5174825174825335</c:v>
                </c:pt>
                <c:pt idx="7">
                  <c:v>-19.905213270142184</c:v>
                </c:pt>
                <c:pt idx="8">
                  <c:v>-30.243214663376804</c:v>
                </c:pt>
                <c:pt idx="9">
                  <c:v>-7.4432857213463111</c:v>
                </c:pt>
                <c:pt idx="10">
                  <c:v>-11.988795518207283</c:v>
                </c:pt>
                <c:pt idx="11">
                  <c:v>-1.4366413278471397</c:v>
                </c:pt>
                <c:pt idx="12">
                  <c:v>-28.246913580246908</c:v>
                </c:pt>
                <c:pt idx="13">
                  <c:v>-28.335170893054023</c:v>
                </c:pt>
                <c:pt idx="14">
                  <c:v>-37.020665266880329</c:v>
                </c:pt>
                <c:pt idx="15">
                  <c:v>-32.258064516129032</c:v>
                </c:pt>
                <c:pt idx="16">
                  <c:v>-14.650388457269706</c:v>
                </c:pt>
                <c:pt idx="17">
                  <c:v>-24.17916637865487</c:v>
                </c:pt>
                <c:pt idx="18">
                  <c:v>-32.908011869436194</c:v>
                </c:pt>
                <c:pt idx="19">
                  <c:v>-10.607086436470322</c:v>
                </c:pt>
                <c:pt idx="20">
                  <c:v>33.573252844207111</c:v>
                </c:pt>
                <c:pt idx="21">
                  <c:v>1.3559017644682023</c:v>
                </c:pt>
                <c:pt idx="22">
                  <c:v>-8.0811063536591377</c:v>
                </c:pt>
                <c:pt idx="23">
                  <c:v>4.100124589421231</c:v>
                </c:pt>
                <c:pt idx="24">
                  <c:v>-10.86443079829948</c:v>
                </c:pt>
                <c:pt idx="25">
                  <c:v>4.8539433308093782</c:v>
                </c:pt>
                <c:pt idx="26">
                  <c:v>5.573014875340462</c:v>
                </c:pt>
                <c:pt idx="27">
                  <c:v>-4.4178496403335581</c:v>
                </c:pt>
                <c:pt idx="28">
                  <c:v>-7.7911959485776616E-2</c:v>
                </c:pt>
                <c:pt idx="29">
                  <c:v>-10.567345171069727</c:v>
                </c:pt>
                <c:pt idx="30">
                  <c:v>-1.985035883340968</c:v>
                </c:pt>
                <c:pt idx="31">
                  <c:v>-7.1080139372822355</c:v>
                </c:pt>
                <c:pt idx="32">
                  <c:v>-53.837394670917782</c:v>
                </c:pt>
                <c:pt idx="33">
                  <c:v>-33.694512408248862</c:v>
                </c:pt>
                <c:pt idx="34">
                  <c:v>1.6768638114661176</c:v>
                </c:pt>
                <c:pt idx="35">
                  <c:v>-3.587523195193064</c:v>
                </c:pt>
                <c:pt idx="36">
                  <c:v>-21.593926474438092</c:v>
                </c:pt>
                <c:pt idx="37">
                  <c:v>-20.874108842934955</c:v>
                </c:pt>
                <c:pt idx="38">
                  <c:v>-15.279839343403475</c:v>
                </c:pt>
                <c:pt idx="39">
                  <c:v>-9.8449519709832991</c:v>
                </c:pt>
                <c:pt idx="40">
                  <c:v>33.872250198780819</c:v>
                </c:pt>
                <c:pt idx="41">
                  <c:v>-4.7649167193759272</c:v>
                </c:pt>
                <c:pt idx="42">
                  <c:v>-13.406013116429595</c:v>
                </c:pt>
                <c:pt idx="43">
                  <c:v>-10.135430318916553</c:v>
                </c:pt>
                <c:pt idx="44">
                  <c:v>-3.6701737215561541</c:v>
                </c:pt>
                <c:pt idx="45">
                  <c:v>-9.5139607032057949</c:v>
                </c:pt>
                <c:pt idx="46">
                  <c:v>-30.265436822813879</c:v>
                </c:pt>
                <c:pt idx="47">
                  <c:v>-19.378490131719168</c:v>
                </c:pt>
                <c:pt idx="48">
                  <c:v>-6.5301604869950163</c:v>
                </c:pt>
                <c:pt idx="49">
                  <c:v>-34.951456310679617</c:v>
                </c:pt>
                <c:pt idx="50">
                  <c:v>-10.538439389576741</c:v>
                </c:pt>
                <c:pt idx="51">
                  <c:v>-2.6123703419131816</c:v>
                </c:pt>
                <c:pt idx="52">
                  <c:v>-4.5684961511984481</c:v>
                </c:pt>
                <c:pt idx="53">
                  <c:v>-3.568242640499554</c:v>
                </c:pt>
                <c:pt idx="54">
                  <c:v>-4.3905257076834161</c:v>
                </c:pt>
                <c:pt idx="55">
                  <c:v>-4.2154566744730566</c:v>
                </c:pt>
                <c:pt idx="56">
                  <c:v>10.160282531920677</c:v>
                </c:pt>
                <c:pt idx="57">
                  <c:v>20.357472518251228</c:v>
                </c:pt>
                <c:pt idx="58">
                  <c:v>24.314879529152115</c:v>
                </c:pt>
                <c:pt idx="59">
                  <c:v>38.669760247486472</c:v>
                </c:pt>
                <c:pt idx="60">
                  <c:v>24.398160670814168</c:v>
                </c:pt>
                <c:pt idx="61">
                  <c:v>23.914495657982624</c:v>
                </c:pt>
                <c:pt idx="62">
                  <c:v>4.7556255051257041</c:v>
                </c:pt>
                <c:pt idx="63">
                  <c:v>42.95741693963501</c:v>
                </c:pt>
                <c:pt idx="64">
                  <c:v>21.203536784273329</c:v>
                </c:pt>
                <c:pt idx="65">
                  <c:v>30.055658627087194</c:v>
                </c:pt>
                <c:pt idx="66">
                  <c:v>44.490358126721766</c:v>
                </c:pt>
                <c:pt idx="67">
                  <c:v>18.31609015222767</c:v>
                </c:pt>
                <c:pt idx="68">
                  <c:v>43.51156282221239</c:v>
                </c:pt>
                <c:pt idx="69">
                  <c:v>15.916017609210972</c:v>
                </c:pt>
                <c:pt idx="70">
                  <c:v>45.091181613789658</c:v>
                </c:pt>
                <c:pt idx="71">
                  <c:v>40.690952148777612</c:v>
                </c:pt>
                <c:pt idx="72">
                  <c:v>54.288025889967649</c:v>
                </c:pt>
                <c:pt idx="73">
                  <c:v>52.242107379851213</c:v>
                </c:pt>
                <c:pt idx="74">
                  <c:v>17.949424274144672</c:v>
                </c:pt>
                <c:pt idx="75">
                  <c:v>13.561045034055109</c:v>
                </c:pt>
                <c:pt idx="76">
                  <c:v>18.496764559482337</c:v>
                </c:pt>
                <c:pt idx="77">
                  <c:v>11.254237288135609</c:v>
                </c:pt>
                <c:pt idx="78">
                  <c:v>7.4672048435923237</c:v>
                </c:pt>
                <c:pt idx="79">
                  <c:v>7.2879435097201766</c:v>
                </c:pt>
                <c:pt idx="80">
                  <c:v>21.509363990357862</c:v>
                </c:pt>
                <c:pt idx="81">
                  <c:v>10.32933438325073</c:v>
                </c:pt>
                <c:pt idx="82">
                  <c:v>-4.3812563470187049</c:v>
                </c:pt>
                <c:pt idx="83">
                  <c:v>15.515314106863398</c:v>
                </c:pt>
                <c:pt idx="84">
                  <c:v>13.893376413570266</c:v>
                </c:pt>
                <c:pt idx="85">
                  <c:v>13.746902817289161</c:v>
                </c:pt>
                <c:pt idx="86">
                  <c:v>23.796033994334277</c:v>
                </c:pt>
              </c:numCache>
            </c:numRef>
          </c:yVal>
        </c:ser>
        <c:ser>
          <c:idx val="1"/>
          <c:order val="1"/>
          <c:tx>
            <c:v>Lower lim</c:v>
          </c:tx>
          <c:spPr>
            <a:ln w="12700"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(Arkusz1!$A$4,Arkusz1!$A$90)</c:f>
              <c:numCache>
                <c:formatCode>General</c:formatCode>
                <c:ptCount val="2"/>
                <c:pt idx="0">
                  <c:v>1</c:v>
                </c:pt>
                <c:pt idx="1">
                  <c:v>87</c:v>
                </c:pt>
              </c:numCache>
            </c:numRef>
          </c:xVal>
          <c:yVal>
            <c:numRef>
              <c:f>Arkusz1!$S$4:$S$5</c:f>
              <c:numCache>
                <c:formatCode>0.0</c:formatCode>
                <c:ptCount val="2"/>
                <c:pt idx="0">
                  <c:v>-20</c:v>
                </c:pt>
                <c:pt idx="1">
                  <c:v>-20</c:v>
                </c:pt>
              </c:numCache>
            </c:numRef>
          </c:yVal>
        </c:ser>
        <c:ser>
          <c:idx val="2"/>
          <c:order val="2"/>
          <c:tx>
            <c:v>Upper lim</c:v>
          </c:tx>
          <c:spPr>
            <a:ln w="22225" cmpd="sng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dPt>
            <c:idx val="1"/>
            <c:spPr>
              <a:ln w="12700" cmpd="sng">
                <a:solidFill>
                  <a:schemeClr val="tx1"/>
                </a:solidFill>
                <a:prstDash val="solid"/>
                <a:round/>
              </a:ln>
            </c:spPr>
          </c:dPt>
          <c:xVal>
            <c:numRef>
              <c:f>(Arkusz1!$A$4,Arkusz1!$A$90)</c:f>
              <c:numCache>
                <c:formatCode>General</c:formatCode>
                <c:ptCount val="2"/>
                <c:pt idx="0">
                  <c:v>1</c:v>
                </c:pt>
                <c:pt idx="1">
                  <c:v>87</c:v>
                </c:pt>
              </c:numCache>
            </c:numRef>
          </c:xVal>
          <c:yVal>
            <c:numRef>
              <c:f>Arkusz1!$U$4:$U$5</c:f>
              <c:numCache>
                <c:formatCode>0.0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</c:ser>
        <c:ser>
          <c:idx val="3"/>
          <c:order val="3"/>
          <c:tx>
            <c:v>zero</c:v>
          </c:tx>
          <c:spPr>
            <a:ln w="12700">
              <a:solidFill>
                <a:prstClr val="black"/>
              </a:solidFill>
              <a:prstDash val="dash"/>
            </a:ln>
          </c:spPr>
          <c:marker>
            <c:symbol val="none"/>
          </c:marker>
          <c:xVal>
            <c:numRef>
              <c:f>(Arkusz1!$A$4,Arkusz1!$A$90)</c:f>
              <c:numCache>
                <c:formatCode>General</c:formatCode>
                <c:ptCount val="2"/>
                <c:pt idx="0">
                  <c:v>1</c:v>
                </c:pt>
                <c:pt idx="1">
                  <c:v>87</c:v>
                </c:pt>
              </c:numCache>
            </c:numRef>
          </c:xVal>
          <c:yVal>
            <c:numRef>
              <c:f>Arkusz1!$T$4:$T$5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axId val="71395200"/>
        <c:axId val="71421952"/>
      </c:scatterChart>
      <c:valAx>
        <c:axId val="71395200"/>
        <c:scaling>
          <c:orientation val="minMax"/>
          <c:max val="87"/>
          <c:min val="0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Times New Roman"/>
                    <a:cs typeface="Arial" pitchFamily="34" charset="0"/>
                  </a:defRPr>
                </a:pPr>
                <a:r>
                  <a:rPr lang="pl-PL" sz="1000">
                    <a:latin typeface="Arial" pitchFamily="34" charset="0"/>
                    <a:cs typeface="Arial" pitchFamily="34" charset="0"/>
                  </a:rPr>
                  <a:t>ISR number</a:t>
                </a:r>
              </a:p>
            </c:rich>
          </c:tx>
          <c:layout>
            <c:manualLayout>
              <c:xMode val="edge"/>
              <c:yMode val="edge"/>
              <c:x val="0.41893460349186173"/>
              <c:y val="0.93637268695645026"/>
            </c:manualLayout>
          </c:layout>
        </c:title>
        <c:numFmt formatCode="0" sourceLinked="0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pl-PL"/>
          </a:p>
        </c:txPr>
        <c:crossAx val="71421952"/>
        <c:crossesAt val="-400"/>
        <c:crossBetween val="midCat"/>
        <c:majorUnit val="25"/>
      </c:valAx>
      <c:valAx>
        <c:axId val="71421952"/>
        <c:scaling>
          <c:orientation val="minMax"/>
          <c:max val="60"/>
          <c:min val="-60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Times New Roman"/>
                    <a:cs typeface="Arial" pitchFamily="34" charset="0"/>
                  </a:defRPr>
                </a:pPr>
                <a:r>
                  <a:rPr lang="pl-PL" sz="1000">
                    <a:latin typeface="Arial" pitchFamily="34" charset="0"/>
                    <a:cs typeface="Arial" pitchFamily="34" charset="0"/>
                  </a:rPr>
                  <a:t>% diference (%)</a:t>
                </a:r>
              </a:p>
            </c:rich>
          </c:tx>
        </c:title>
        <c:numFmt formatCode="0" sourceLinked="0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pl-PL"/>
          </a:p>
        </c:txPr>
        <c:crossAx val="71395200"/>
        <c:crossesAt val="0"/>
        <c:crossBetween val="midCat"/>
      </c:valAx>
    </c:plotArea>
    <c:plotVisOnly val="1"/>
    <c:dispBlanksAs val="gap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2417582417582419"/>
          <c:y val="2.8257456828885398E-2"/>
          <c:w val="0.84835164835164834"/>
          <c:h val="0.8414442700157011"/>
        </c:manualLayout>
      </c:layout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6"/>
            <c:spPr>
              <a:solidFill>
                <a:sysClr val="windowText" lastClr="000000"/>
              </a:solidFill>
              <a:ln>
                <a:noFill/>
              </a:ln>
            </c:spPr>
          </c:marker>
          <c:xVal>
            <c:numRef>
              <c:f>Arkusz1!$E$4:$E$90</c:f>
              <c:numCache>
                <c:formatCode>0.0</c:formatCode>
                <c:ptCount val="87"/>
                <c:pt idx="0">
                  <c:v>1514.6</c:v>
                </c:pt>
                <c:pt idx="1">
                  <c:v>265.39999999999998</c:v>
                </c:pt>
                <c:pt idx="2">
                  <c:v>1676.4</c:v>
                </c:pt>
                <c:pt idx="3">
                  <c:v>234.6</c:v>
                </c:pt>
                <c:pt idx="4">
                  <c:v>861.3</c:v>
                </c:pt>
                <c:pt idx="5">
                  <c:v>775.5</c:v>
                </c:pt>
                <c:pt idx="6">
                  <c:v>72.400000000000006</c:v>
                </c:pt>
                <c:pt idx="7">
                  <c:v>765.6</c:v>
                </c:pt>
                <c:pt idx="8">
                  <c:v>163.30000000000001</c:v>
                </c:pt>
                <c:pt idx="9">
                  <c:v>1049.3</c:v>
                </c:pt>
                <c:pt idx="10">
                  <c:v>473</c:v>
                </c:pt>
                <c:pt idx="11">
                  <c:v>722.1</c:v>
                </c:pt>
                <c:pt idx="12">
                  <c:v>462.2</c:v>
                </c:pt>
                <c:pt idx="13">
                  <c:v>1035.5</c:v>
                </c:pt>
                <c:pt idx="14">
                  <c:v>1072.4000000000001</c:v>
                </c:pt>
                <c:pt idx="15">
                  <c:v>183.6</c:v>
                </c:pt>
                <c:pt idx="16">
                  <c:v>96.7</c:v>
                </c:pt>
                <c:pt idx="17">
                  <c:v>810.8</c:v>
                </c:pt>
                <c:pt idx="18">
                  <c:v>784.9</c:v>
                </c:pt>
                <c:pt idx="19">
                  <c:v>466.6</c:v>
                </c:pt>
                <c:pt idx="20">
                  <c:v>179.2</c:v>
                </c:pt>
                <c:pt idx="21">
                  <c:v>1106.0999999999999</c:v>
                </c:pt>
                <c:pt idx="22">
                  <c:v>1057</c:v>
                </c:pt>
                <c:pt idx="23">
                  <c:v>432.4</c:v>
                </c:pt>
                <c:pt idx="24">
                  <c:v>334.8</c:v>
                </c:pt>
                <c:pt idx="25">
                  <c:v>1224.2</c:v>
                </c:pt>
                <c:pt idx="26">
                  <c:v>232</c:v>
                </c:pt>
                <c:pt idx="27">
                  <c:v>1605.6</c:v>
                </c:pt>
                <c:pt idx="28">
                  <c:v>256.8</c:v>
                </c:pt>
                <c:pt idx="29">
                  <c:v>1215.5</c:v>
                </c:pt>
                <c:pt idx="30">
                  <c:v>992.1</c:v>
                </c:pt>
                <c:pt idx="31">
                  <c:v>445.8</c:v>
                </c:pt>
                <c:pt idx="32">
                  <c:v>557.29999999999995</c:v>
                </c:pt>
                <c:pt idx="33">
                  <c:v>334.3</c:v>
                </c:pt>
                <c:pt idx="34">
                  <c:v>437.6</c:v>
                </c:pt>
                <c:pt idx="35">
                  <c:v>576</c:v>
                </c:pt>
                <c:pt idx="36">
                  <c:v>1481.3</c:v>
                </c:pt>
                <c:pt idx="37">
                  <c:v>1247</c:v>
                </c:pt>
                <c:pt idx="38">
                  <c:v>1232.8</c:v>
                </c:pt>
                <c:pt idx="39">
                  <c:v>1316.2</c:v>
                </c:pt>
                <c:pt idx="40">
                  <c:v>313.39999999999998</c:v>
                </c:pt>
                <c:pt idx="41">
                  <c:v>242.8</c:v>
                </c:pt>
                <c:pt idx="42">
                  <c:v>1252.8</c:v>
                </c:pt>
                <c:pt idx="43">
                  <c:v>962</c:v>
                </c:pt>
                <c:pt idx="44">
                  <c:v>208.1</c:v>
                </c:pt>
                <c:pt idx="45">
                  <c:v>101.3</c:v>
                </c:pt>
                <c:pt idx="46">
                  <c:v>1429.2</c:v>
                </c:pt>
                <c:pt idx="47">
                  <c:v>1286.5999999999999</c:v>
                </c:pt>
                <c:pt idx="48">
                  <c:v>279.89999999999998</c:v>
                </c:pt>
                <c:pt idx="49">
                  <c:v>169.4</c:v>
                </c:pt>
                <c:pt idx="50">
                  <c:v>731.2</c:v>
                </c:pt>
                <c:pt idx="51">
                  <c:v>1054.8</c:v>
                </c:pt>
                <c:pt idx="52">
                  <c:v>817.2</c:v>
                </c:pt>
                <c:pt idx="53">
                  <c:v>342.3</c:v>
                </c:pt>
                <c:pt idx="54">
                  <c:v>176.9</c:v>
                </c:pt>
                <c:pt idx="55">
                  <c:v>152.6</c:v>
                </c:pt>
                <c:pt idx="56">
                  <c:v>1048.2</c:v>
                </c:pt>
                <c:pt idx="57">
                  <c:v>1070.4000000000001</c:v>
                </c:pt>
                <c:pt idx="58">
                  <c:v>716.4</c:v>
                </c:pt>
                <c:pt idx="59">
                  <c:v>208.6</c:v>
                </c:pt>
                <c:pt idx="60">
                  <c:v>162.30000000000001</c:v>
                </c:pt>
                <c:pt idx="61">
                  <c:v>65.900000000000006</c:v>
                </c:pt>
                <c:pt idx="62">
                  <c:v>1147.5</c:v>
                </c:pt>
                <c:pt idx="63">
                  <c:v>83.9</c:v>
                </c:pt>
                <c:pt idx="64">
                  <c:v>1041.4000000000001</c:v>
                </c:pt>
                <c:pt idx="65">
                  <c:v>68.7</c:v>
                </c:pt>
                <c:pt idx="66">
                  <c:v>677.4</c:v>
                </c:pt>
                <c:pt idx="67">
                  <c:v>1303.9000000000001</c:v>
                </c:pt>
                <c:pt idx="68">
                  <c:v>265.60000000000002</c:v>
                </c:pt>
                <c:pt idx="69">
                  <c:v>135.9</c:v>
                </c:pt>
                <c:pt idx="70">
                  <c:v>620.1</c:v>
                </c:pt>
                <c:pt idx="71">
                  <c:v>571.79999999999995</c:v>
                </c:pt>
                <c:pt idx="72">
                  <c:v>360.2</c:v>
                </c:pt>
                <c:pt idx="73">
                  <c:v>183.7</c:v>
                </c:pt>
                <c:pt idx="74">
                  <c:v>826.1</c:v>
                </c:pt>
                <c:pt idx="75">
                  <c:v>917</c:v>
                </c:pt>
                <c:pt idx="76">
                  <c:v>911.6</c:v>
                </c:pt>
                <c:pt idx="77">
                  <c:v>139.19999999999999</c:v>
                </c:pt>
                <c:pt idx="78">
                  <c:v>47.7</c:v>
                </c:pt>
                <c:pt idx="79">
                  <c:v>1105.3</c:v>
                </c:pt>
                <c:pt idx="80">
                  <c:v>962.6</c:v>
                </c:pt>
                <c:pt idx="81">
                  <c:v>1023.7</c:v>
                </c:pt>
                <c:pt idx="82">
                  <c:v>352.2</c:v>
                </c:pt>
                <c:pt idx="83">
                  <c:v>206.3</c:v>
                </c:pt>
                <c:pt idx="84">
                  <c:v>86.4</c:v>
                </c:pt>
                <c:pt idx="85">
                  <c:v>1014.8</c:v>
                </c:pt>
                <c:pt idx="86">
                  <c:v>62.2</c:v>
                </c:pt>
              </c:numCache>
            </c:numRef>
          </c:xVal>
          <c:yVal>
            <c:numRef>
              <c:f>Arkusz1!$G$4:$G$90</c:f>
              <c:numCache>
                <c:formatCode>0.00</c:formatCode>
                <c:ptCount val="87"/>
                <c:pt idx="0">
                  <c:v>15.534512681545543</c:v>
                </c:pt>
                <c:pt idx="1">
                  <c:v>0.33853676885463008</c:v>
                </c:pt>
                <c:pt idx="2">
                  <c:v>-9.3471949049358454</c:v>
                </c:pt>
                <c:pt idx="3">
                  <c:v>4.9875311720698257</c:v>
                </c:pt>
                <c:pt idx="4">
                  <c:v>-4.8154093097913329</c:v>
                </c:pt>
                <c:pt idx="5">
                  <c:v>6.3670411985018731</c:v>
                </c:pt>
                <c:pt idx="6">
                  <c:v>-2.5174825174825335</c:v>
                </c:pt>
                <c:pt idx="7">
                  <c:v>-19.905213270142184</c:v>
                </c:pt>
                <c:pt idx="8">
                  <c:v>-30.243214663376804</c:v>
                </c:pt>
                <c:pt idx="9">
                  <c:v>-7.4432857213463111</c:v>
                </c:pt>
                <c:pt idx="10">
                  <c:v>-11.988795518207283</c:v>
                </c:pt>
                <c:pt idx="11">
                  <c:v>-1.4366413278471397</c:v>
                </c:pt>
                <c:pt idx="12">
                  <c:v>-28.246913580246908</c:v>
                </c:pt>
                <c:pt idx="13">
                  <c:v>-28.335170893054023</c:v>
                </c:pt>
                <c:pt idx="14">
                  <c:v>-37.020665266880329</c:v>
                </c:pt>
                <c:pt idx="15">
                  <c:v>-32.258064516129032</c:v>
                </c:pt>
                <c:pt idx="16">
                  <c:v>-14.650388457269706</c:v>
                </c:pt>
                <c:pt idx="17">
                  <c:v>-24.17916637865487</c:v>
                </c:pt>
                <c:pt idx="18">
                  <c:v>-32.908011869436194</c:v>
                </c:pt>
                <c:pt idx="19">
                  <c:v>-10.607086436470322</c:v>
                </c:pt>
                <c:pt idx="20">
                  <c:v>33.573252844207111</c:v>
                </c:pt>
                <c:pt idx="21">
                  <c:v>1.3559017644682023</c:v>
                </c:pt>
                <c:pt idx="22">
                  <c:v>-8.0811063536591377</c:v>
                </c:pt>
                <c:pt idx="23">
                  <c:v>4.100124589421231</c:v>
                </c:pt>
                <c:pt idx="24">
                  <c:v>-10.86443079829948</c:v>
                </c:pt>
                <c:pt idx="25">
                  <c:v>4.8539433308093782</c:v>
                </c:pt>
                <c:pt idx="26">
                  <c:v>5.573014875340462</c:v>
                </c:pt>
                <c:pt idx="27">
                  <c:v>-4.4178496403335581</c:v>
                </c:pt>
                <c:pt idx="28">
                  <c:v>-7.7911959485776616E-2</c:v>
                </c:pt>
                <c:pt idx="29">
                  <c:v>-10.567345171069727</c:v>
                </c:pt>
                <c:pt idx="30">
                  <c:v>-1.985035883340968</c:v>
                </c:pt>
                <c:pt idx="31">
                  <c:v>-7.1080139372822355</c:v>
                </c:pt>
                <c:pt idx="32">
                  <c:v>-53.837394670917782</c:v>
                </c:pt>
                <c:pt idx="33">
                  <c:v>-33.694512408248862</c:v>
                </c:pt>
                <c:pt idx="34">
                  <c:v>1.6768638114661176</c:v>
                </c:pt>
                <c:pt idx="35">
                  <c:v>-3.587523195193064</c:v>
                </c:pt>
                <c:pt idx="36">
                  <c:v>-21.593926474438092</c:v>
                </c:pt>
                <c:pt idx="37">
                  <c:v>-20.874108842934955</c:v>
                </c:pt>
                <c:pt idx="38">
                  <c:v>-15.279839343403475</c:v>
                </c:pt>
                <c:pt idx="39">
                  <c:v>-9.8449519709832991</c:v>
                </c:pt>
                <c:pt idx="40">
                  <c:v>33.872250198780819</c:v>
                </c:pt>
                <c:pt idx="41">
                  <c:v>-4.7649167193759272</c:v>
                </c:pt>
                <c:pt idx="42">
                  <c:v>-13.406013116429595</c:v>
                </c:pt>
                <c:pt idx="43">
                  <c:v>-10.135430318916553</c:v>
                </c:pt>
                <c:pt idx="44">
                  <c:v>-3.6701737215561541</c:v>
                </c:pt>
                <c:pt idx="45">
                  <c:v>-9.5139607032057949</c:v>
                </c:pt>
                <c:pt idx="46">
                  <c:v>-30.265436822813879</c:v>
                </c:pt>
                <c:pt idx="47">
                  <c:v>-19.378490131719168</c:v>
                </c:pt>
                <c:pt idx="48">
                  <c:v>-6.5301604869950163</c:v>
                </c:pt>
                <c:pt idx="49">
                  <c:v>-34.951456310679617</c:v>
                </c:pt>
                <c:pt idx="50">
                  <c:v>-10.538439389576741</c:v>
                </c:pt>
                <c:pt idx="51">
                  <c:v>-2.6123703419131816</c:v>
                </c:pt>
                <c:pt idx="52">
                  <c:v>-4.5684961511984481</c:v>
                </c:pt>
                <c:pt idx="53">
                  <c:v>-3.568242640499554</c:v>
                </c:pt>
                <c:pt idx="54">
                  <c:v>-4.3905257076834161</c:v>
                </c:pt>
                <c:pt idx="55">
                  <c:v>-4.2154566744730566</c:v>
                </c:pt>
                <c:pt idx="56">
                  <c:v>10.160282531920677</c:v>
                </c:pt>
                <c:pt idx="57">
                  <c:v>20.357472518251228</c:v>
                </c:pt>
                <c:pt idx="58">
                  <c:v>24.314879529152115</c:v>
                </c:pt>
                <c:pt idx="59">
                  <c:v>38.669760247486472</c:v>
                </c:pt>
                <c:pt idx="60">
                  <c:v>24.398160670814168</c:v>
                </c:pt>
                <c:pt idx="61">
                  <c:v>23.914495657982624</c:v>
                </c:pt>
                <c:pt idx="62">
                  <c:v>4.7556255051257041</c:v>
                </c:pt>
                <c:pt idx="63">
                  <c:v>42.95741693963501</c:v>
                </c:pt>
                <c:pt idx="64">
                  <c:v>21.203536784273329</c:v>
                </c:pt>
                <c:pt idx="65">
                  <c:v>30.055658627087194</c:v>
                </c:pt>
                <c:pt idx="66">
                  <c:v>44.490358126721766</c:v>
                </c:pt>
                <c:pt idx="67">
                  <c:v>18.31609015222767</c:v>
                </c:pt>
                <c:pt idx="68">
                  <c:v>43.51156282221239</c:v>
                </c:pt>
                <c:pt idx="69">
                  <c:v>15.916017609210972</c:v>
                </c:pt>
                <c:pt idx="70">
                  <c:v>45.091181613789658</c:v>
                </c:pt>
                <c:pt idx="71">
                  <c:v>40.690952148777612</c:v>
                </c:pt>
                <c:pt idx="72">
                  <c:v>54.288025889967649</c:v>
                </c:pt>
                <c:pt idx="73">
                  <c:v>52.242107379851213</c:v>
                </c:pt>
                <c:pt idx="74">
                  <c:v>17.949424274144672</c:v>
                </c:pt>
                <c:pt idx="75">
                  <c:v>13.561045034055109</c:v>
                </c:pt>
                <c:pt idx="76">
                  <c:v>18.496764559482337</c:v>
                </c:pt>
                <c:pt idx="77">
                  <c:v>11.254237288135609</c:v>
                </c:pt>
                <c:pt idx="78">
                  <c:v>7.4672048435923237</c:v>
                </c:pt>
                <c:pt idx="79">
                  <c:v>7.2879435097201766</c:v>
                </c:pt>
                <c:pt idx="80">
                  <c:v>21.509363990357862</c:v>
                </c:pt>
                <c:pt idx="81">
                  <c:v>10.32933438325073</c:v>
                </c:pt>
                <c:pt idx="82">
                  <c:v>-4.3812563470187049</c:v>
                </c:pt>
                <c:pt idx="83">
                  <c:v>15.515314106863398</c:v>
                </c:pt>
                <c:pt idx="84">
                  <c:v>13.893376413570266</c:v>
                </c:pt>
                <c:pt idx="85">
                  <c:v>13.746902817289161</c:v>
                </c:pt>
                <c:pt idx="86">
                  <c:v>23.796033994334277</c:v>
                </c:pt>
              </c:numCache>
            </c:numRef>
          </c:yVal>
        </c:ser>
        <c:ser>
          <c:idx val="1"/>
          <c:order val="1"/>
          <c:tx>
            <c:v>Lower lim</c:v>
          </c:tx>
          <c:spPr>
            <a:ln w="22225"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Arkusz1!$R$4:$R$5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1700</c:v>
                </c:pt>
              </c:numCache>
            </c:numRef>
          </c:xVal>
          <c:yVal>
            <c:numRef>
              <c:f>Arkusz1!$S$4:$S$5</c:f>
              <c:numCache>
                <c:formatCode>0.0</c:formatCode>
                <c:ptCount val="2"/>
                <c:pt idx="0">
                  <c:v>-20</c:v>
                </c:pt>
                <c:pt idx="1">
                  <c:v>-20</c:v>
                </c:pt>
              </c:numCache>
            </c:numRef>
          </c:yVal>
        </c:ser>
        <c:ser>
          <c:idx val="2"/>
          <c:order val="2"/>
          <c:tx>
            <c:v>Upper lim</c:v>
          </c:tx>
          <c:spPr>
            <a:ln w="22225" cmpd="sng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xVal>
            <c:numRef>
              <c:f>Arkusz1!$R$4:$R$5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1700</c:v>
                </c:pt>
              </c:numCache>
            </c:numRef>
          </c:xVal>
          <c:yVal>
            <c:numRef>
              <c:f>Arkusz1!$U$4:$U$5</c:f>
              <c:numCache>
                <c:formatCode>0.0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</c:ser>
        <c:ser>
          <c:idx val="3"/>
          <c:order val="3"/>
          <c:tx>
            <c:v>zero</c:v>
          </c:tx>
          <c:spPr>
            <a:ln w="12700">
              <a:solidFill>
                <a:prstClr val="black"/>
              </a:solidFill>
              <a:prstDash val="dash"/>
            </a:ln>
          </c:spPr>
          <c:marker>
            <c:symbol val="none"/>
          </c:marker>
          <c:xVal>
            <c:numRef>
              <c:f>Arkusz1!$R$4:$R$5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1700</c:v>
                </c:pt>
              </c:numCache>
            </c:numRef>
          </c:xVal>
          <c:yVal>
            <c:numRef>
              <c:f>Arkusz1!$T$4:$T$5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axId val="81031552"/>
        <c:axId val="81033856"/>
      </c:scatterChart>
      <c:valAx>
        <c:axId val="81031552"/>
        <c:scaling>
          <c:orientation val="minMax"/>
          <c:max val="1750"/>
          <c:min val="0"/>
        </c:scaling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t>Initial value [ng/mL]</a:t>
                </a:r>
              </a:p>
            </c:rich>
          </c:tx>
          <c:layout>
            <c:manualLayout>
              <c:xMode val="edge"/>
              <c:yMode val="edge"/>
              <c:x val="0.41893460349186173"/>
              <c:y val="0.93637268695645026"/>
            </c:manualLayout>
          </c:layout>
        </c:title>
        <c:numFmt formatCode="0" sourceLinked="0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81033856"/>
        <c:crossesAt val="-400"/>
        <c:crossBetween val="midCat"/>
        <c:majorUnit val="250"/>
      </c:valAx>
      <c:valAx>
        <c:axId val="81033856"/>
        <c:scaling>
          <c:orientation val="minMax"/>
          <c:max val="60"/>
          <c:min val="-60"/>
        </c:scaling>
        <c:axPos val="l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t>% diference [%]</a:t>
                </a:r>
              </a:p>
            </c:rich>
          </c:tx>
        </c:title>
        <c:numFmt formatCode="0" sourceLinked="0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81031552"/>
        <c:crossesAt val="0"/>
        <c:crossBetween val="midCat"/>
      </c:valAx>
    </c:plotArea>
    <c:plotVisOnly val="1"/>
    <c:dispBlanksAs val="gap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4525416666666666"/>
          <c:y val="2.1984867718726205E-2"/>
          <c:w val="0.80866423611111116"/>
          <c:h val="0.74737037037037035"/>
        </c:manualLayout>
      </c:layout>
      <c:scatterChart>
        <c:scatterStyle val="lineMarker"/>
        <c:ser>
          <c:idx val="0"/>
          <c:order val="0"/>
          <c:tx>
            <c:v>%ISR</c:v>
          </c:tx>
          <c:spPr>
            <a:ln w="12700">
              <a:solidFill>
                <a:schemeClr val="bg1">
                  <a:lumMod val="50000"/>
                </a:schemeClr>
              </a:solidFill>
            </a:ln>
          </c:spPr>
          <c:marker>
            <c:symbol val="diamond"/>
            <c:size val="3"/>
            <c:spPr>
              <a:solidFill>
                <a:sysClr val="windowText" lastClr="000000"/>
              </a:solidFill>
              <a:ln>
                <a:noFill/>
              </a:ln>
            </c:spPr>
          </c:marker>
          <c:dLbls>
            <c:dLbl>
              <c:idx val="86"/>
              <c:layout/>
              <c:tx>
                <c:rich>
                  <a:bodyPr/>
                  <a:lstStyle/>
                  <a:p>
                    <a:pPr>
                      <a:defRPr sz="800" b="1" i="0" u="none" strike="noStrike" baseline="0">
                        <a:solidFill>
                          <a:srgbClr val="000000"/>
                        </a:solidFill>
                        <a:latin typeface="Arial" pitchFamily="34" charset="0"/>
                        <a:ea typeface="Calibri"/>
                        <a:cs typeface="Arial" pitchFamily="34" charset="0"/>
                      </a:defRPr>
                    </a:pPr>
                    <a:r>
                      <a:rPr lang="pl-PL" sz="800" b="1">
                        <a:latin typeface="Arial" pitchFamily="34" charset="0"/>
                        <a:cs typeface="Arial" pitchFamily="34" charset="0"/>
                      </a:rPr>
                      <a:t>6</a:t>
                    </a:r>
                    <a:r>
                      <a:rPr lang="pl-PL"/>
                      <a:t>4%</a:t>
                    </a:r>
                  </a:p>
                </c:rich>
              </c:tx>
              <c:spPr/>
              <c:dLblPos val="b"/>
            </c:dLbl>
            <c:delete val="1"/>
            <c:txPr>
              <a:bodyPr/>
              <a:lstStyle/>
              <a:p>
                <a:pPr>
                  <a:defRPr sz="800" b="1">
                    <a:latin typeface="Arial" pitchFamily="34" charset="0"/>
                    <a:cs typeface="Arial" pitchFamily="34" charset="0"/>
                  </a:defRPr>
                </a:pPr>
                <a:endParaRPr lang="pl-PL"/>
              </a:p>
            </c:txPr>
          </c:dLbls>
          <c:xVal>
            <c:numRef>
              <c:f>Arkusz1!$A$4:$A$90</c:f>
              <c:numCache>
                <c:formatCode>General</c:formatCode>
                <c:ptCount val="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</c:numCache>
            </c:numRef>
          </c:xVal>
          <c:yVal>
            <c:numRef>
              <c:f>Arkusz1!$H$4:$H$90</c:f>
              <c:numCache>
                <c:formatCode>0</c:formatCode>
                <c:ptCount val="8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88.888888888888886</c:v>
                </c:pt>
                <c:pt idx="9">
                  <c:v>90</c:v>
                </c:pt>
                <c:pt idx="10">
                  <c:v>90.909090909090907</c:v>
                </c:pt>
                <c:pt idx="11">
                  <c:v>91.666666666666657</c:v>
                </c:pt>
                <c:pt idx="12">
                  <c:v>84.615384615384613</c:v>
                </c:pt>
                <c:pt idx="13">
                  <c:v>78.571428571428569</c:v>
                </c:pt>
                <c:pt idx="14">
                  <c:v>73.333333333333329</c:v>
                </c:pt>
                <c:pt idx="15">
                  <c:v>68.75</c:v>
                </c:pt>
                <c:pt idx="16">
                  <c:v>70.588235294117652</c:v>
                </c:pt>
                <c:pt idx="17">
                  <c:v>66.666666666666657</c:v>
                </c:pt>
                <c:pt idx="18">
                  <c:v>63.157894736842103</c:v>
                </c:pt>
                <c:pt idx="19">
                  <c:v>65</c:v>
                </c:pt>
                <c:pt idx="20">
                  <c:v>61.904761904761905</c:v>
                </c:pt>
                <c:pt idx="21">
                  <c:v>63.636363636363633</c:v>
                </c:pt>
                <c:pt idx="22">
                  <c:v>65.217391304347828</c:v>
                </c:pt>
                <c:pt idx="23">
                  <c:v>66.666666666666657</c:v>
                </c:pt>
                <c:pt idx="24">
                  <c:v>68</c:v>
                </c:pt>
                <c:pt idx="25">
                  <c:v>69.230769230769226</c:v>
                </c:pt>
                <c:pt idx="26">
                  <c:v>70.370370370370367</c:v>
                </c:pt>
                <c:pt idx="27">
                  <c:v>71.428571428571431</c:v>
                </c:pt>
                <c:pt idx="28">
                  <c:v>72.41379310344827</c:v>
                </c:pt>
                <c:pt idx="29">
                  <c:v>73.333333333333329</c:v>
                </c:pt>
                <c:pt idx="30">
                  <c:v>74.193548387096769</c:v>
                </c:pt>
                <c:pt idx="31">
                  <c:v>75</c:v>
                </c:pt>
                <c:pt idx="32">
                  <c:v>72.727272727272734</c:v>
                </c:pt>
                <c:pt idx="33">
                  <c:v>70.588235294117652</c:v>
                </c:pt>
                <c:pt idx="34">
                  <c:v>71.428571428571431</c:v>
                </c:pt>
                <c:pt idx="35">
                  <c:v>72.222222222222214</c:v>
                </c:pt>
                <c:pt idx="36">
                  <c:v>70.270270270270274</c:v>
                </c:pt>
                <c:pt idx="37">
                  <c:v>68.421052631578945</c:v>
                </c:pt>
                <c:pt idx="38">
                  <c:v>69.230769230769226</c:v>
                </c:pt>
                <c:pt idx="39">
                  <c:v>70</c:v>
                </c:pt>
                <c:pt idx="40">
                  <c:v>68.292682926829272</c:v>
                </c:pt>
                <c:pt idx="41">
                  <c:v>69.047619047619051</c:v>
                </c:pt>
                <c:pt idx="42">
                  <c:v>69.767441860465112</c:v>
                </c:pt>
                <c:pt idx="43">
                  <c:v>70.454545454545453</c:v>
                </c:pt>
                <c:pt idx="44">
                  <c:v>71.111111111111114</c:v>
                </c:pt>
                <c:pt idx="45">
                  <c:v>71.739130434782609</c:v>
                </c:pt>
                <c:pt idx="46">
                  <c:v>70.212765957446805</c:v>
                </c:pt>
                <c:pt idx="47">
                  <c:v>70.833333333333343</c:v>
                </c:pt>
                <c:pt idx="48">
                  <c:v>71.428571428571431</c:v>
                </c:pt>
                <c:pt idx="49">
                  <c:v>70</c:v>
                </c:pt>
                <c:pt idx="50">
                  <c:v>70.588235294117652</c:v>
                </c:pt>
                <c:pt idx="51">
                  <c:v>71.15384615384616</c:v>
                </c:pt>
                <c:pt idx="52">
                  <c:v>71.698113207547166</c:v>
                </c:pt>
                <c:pt idx="53">
                  <c:v>72.222222222222214</c:v>
                </c:pt>
                <c:pt idx="54">
                  <c:v>72.727272727272734</c:v>
                </c:pt>
                <c:pt idx="55">
                  <c:v>73.214285714285708</c:v>
                </c:pt>
                <c:pt idx="56">
                  <c:v>73.68421052631578</c:v>
                </c:pt>
                <c:pt idx="57">
                  <c:v>72.41379310344827</c:v>
                </c:pt>
                <c:pt idx="58">
                  <c:v>71.186440677966104</c:v>
                </c:pt>
                <c:pt idx="59">
                  <c:v>70</c:v>
                </c:pt>
                <c:pt idx="60">
                  <c:v>68.852459016393439</c:v>
                </c:pt>
                <c:pt idx="61">
                  <c:v>67.741935483870961</c:v>
                </c:pt>
                <c:pt idx="62">
                  <c:v>68.253968253968253</c:v>
                </c:pt>
                <c:pt idx="63">
                  <c:v>67.1875</c:v>
                </c:pt>
                <c:pt idx="64">
                  <c:v>66.153846153846146</c:v>
                </c:pt>
                <c:pt idx="65">
                  <c:v>65.151515151515156</c:v>
                </c:pt>
                <c:pt idx="66">
                  <c:v>64.179104477611943</c:v>
                </c:pt>
                <c:pt idx="67">
                  <c:v>64.705882352941174</c:v>
                </c:pt>
                <c:pt idx="68">
                  <c:v>63.768115942028977</c:v>
                </c:pt>
                <c:pt idx="69">
                  <c:v>64.285714285714292</c:v>
                </c:pt>
                <c:pt idx="70">
                  <c:v>63.380281690140848</c:v>
                </c:pt>
                <c:pt idx="71">
                  <c:v>62.5</c:v>
                </c:pt>
                <c:pt idx="72">
                  <c:v>61.643835616438359</c:v>
                </c:pt>
                <c:pt idx="73">
                  <c:v>60.810810810810814</c:v>
                </c:pt>
                <c:pt idx="74">
                  <c:v>61.333333333333329</c:v>
                </c:pt>
                <c:pt idx="75">
                  <c:v>61.842105263157897</c:v>
                </c:pt>
                <c:pt idx="76">
                  <c:v>62.337662337662337</c:v>
                </c:pt>
                <c:pt idx="77">
                  <c:v>62.820512820512818</c:v>
                </c:pt>
                <c:pt idx="78">
                  <c:v>63.291139240506332</c:v>
                </c:pt>
                <c:pt idx="79">
                  <c:v>63.749999999999993</c:v>
                </c:pt>
                <c:pt idx="80">
                  <c:v>62.962962962962962</c:v>
                </c:pt>
                <c:pt idx="81">
                  <c:v>63.414634146341463</c:v>
                </c:pt>
                <c:pt idx="82">
                  <c:v>63.855421686746979</c:v>
                </c:pt>
                <c:pt idx="83">
                  <c:v>64.285714285714292</c:v>
                </c:pt>
                <c:pt idx="84">
                  <c:v>64.705882352941174</c:v>
                </c:pt>
                <c:pt idx="85">
                  <c:v>65.116279069767444</c:v>
                </c:pt>
                <c:pt idx="86">
                  <c:v>64.367816091954026</c:v>
                </c:pt>
              </c:numCache>
            </c:numRef>
          </c:yVal>
        </c:ser>
        <c:ser>
          <c:idx val="1"/>
          <c:order val="1"/>
          <c:tx>
            <c:v>limit</c:v>
          </c:tx>
          <c:spPr>
            <a:ln w="12700" cmpd="sng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Arkusz1!$R$7:$R$8</c:f>
              <c:numCache>
                <c:formatCode>General</c:formatCode>
                <c:ptCount val="2"/>
                <c:pt idx="0">
                  <c:v>0</c:v>
                </c:pt>
                <c:pt idx="1">
                  <c:v>87</c:v>
                </c:pt>
              </c:numCache>
            </c:numRef>
          </c:xVal>
          <c:yVal>
            <c:numRef>
              <c:f>Arkusz1!$V$4:$V$5</c:f>
              <c:numCache>
                <c:formatCode>General</c:formatCode>
                <c:ptCount val="2"/>
                <c:pt idx="0">
                  <c:v>67</c:v>
                </c:pt>
                <c:pt idx="1">
                  <c:v>67</c:v>
                </c:pt>
              </c:numCache>
            </c:numRef>
          </c:yVal>
        </c:ser>
        <c:axId val="86539264"/>
        <c:axId val="86553728"/>
      </c:scatterChart>
      <c:valAx>
        <c:axId val="86539264"/>
        <c:scaling>
          <c:orientation val="minMax"/>
          <c:max val="87"/>
          <c:min val="0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Times New Roman"/>
                    <a:cs typeface="Arial" pitchFamily="34" charset="0"/>
                  </a:defRPr>
                </a:pPr>
                <a:r>
                  <a:rPr lang="pl-PL" sz="1000">
                    <a:latin typeface="Arial" pitchFamily="34" charset="0"/>
                    <a:cs typeface="Arial" pitchFamily="34" charset="0"/>
                  </a:rPr>
                  <a:t>ISR number</a:t>
                </a:r>
              </a:p>
            </c:rich>
          </c:tx>
          <c:layout>
            <c:manualLayout>
              <c:xMode val="edge"/>
              <c:yMode val="edge"/>
              <c:x val="0.45833993055555555"/>
              <c:y val="0.8863271604938272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pl-PL"/>
          </a:p>
        </c:txPr>
        <c:crossAx val="86553728"/>
        <c:crossesAt val="-400"/>
        <c:crossBetween val="midCat"/>
        <c:majorUnit val="20"/>
      </c:valAx>
      <c:valAx>
        <c:axId val="86553728"/>
        <c:scaling>
          <c:orientation val="minMax"/>
          <c:max val="100"/>
          <c:min val="0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Times New Roman"/>
                    <a:cs typeface="Arial" pitchFamily="34" charset="0"/>
                  </a:defRPr>
                </a:pPr>
                <a:r>
                  <a:rPr lang="pl-PL" sz="1000">
                    <a:latin typeface="Arial" pitchFamily="34" charset="0"/>
                    <a:cs typeface="Arial" pitchFamily="34" charset="0"/>
                  </a:rPr>
                  <a:t>% ISR (%)</a:t>
                </a:r>
              </a:p>
            </c:rich>
          </c:tx>
          <c:layout/>
        </c:title>
        <c:numFmt formatCode="0" sourceLinked="0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pl-PL"/>
          </a:p>
        </c:txPr>
        <c:crossAx val="86539264"/>
        <c:crossesAt val="0"/>
        <c:crossBetween val="midCat"/>
        <c:majorUnit val="20"/>
      </c:valAx>
    </c:plotArea>
    <c:plotVisOnly val="1"/>
    <c:dispBlanksAs val="gap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4707166337935568"/>
          <c:y val="2.8257403659086171E-2"/>
          <c:w val="0.81077761341222954"/>
          <c:h val="0.84144427001570155"/>
        </c:manualLayout>
      </c:layout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6"/>
            <c:spPr>
              <a:solidFill>
                <a:sysClr val="windowText" lastClr="000000"/>
              </a:solidFill>
              <a:ln>
                <a:noFill/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41220775805391174"/>
                  <c:y val="3.5059515187606458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800">
                      <a:latin typeface="Times New Roman" pitchFamily="18" charset="0"/>
                      <a:cs typeface="Times New Roman" pitchFamily="18" charset="0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Arkusz1!$E$4:$E$90</c:f>
              <c:numCache>
                <c:formatCode>0.0</c:formatCode>
                <c:ptCount val="87"/>
                <c:pt idx="0">
                  <c:v>1514.6</c:v>
                </c:pt>
                <c:pt idx="1">
                  <c:v>265.39999999999998</c:v>
                </c:pt>
                <c:pt idx="2">
                  <c:v>1676.4</c:v>
                </c:pt>
                <c:pt idx="3">
                  <c:v>234.6</c:v>
                </c:pt>
                <c:pt idx="4">
                  <c:v>861.3</c:v>
                </c:pt>
                <c:pt idx="5">
                  <c:v>775.5</c:v>
                </c:pt>
                <c:pt idx="6">
                  <c:v>72.400000000000006</c:v>
                </c:pt>
                <c:pt idx="7">
                  <c:v>765.6</c:v>
                </c:pt>
                <c:pt idx="8">
                  <c:v>163.30000000000001</c:v>
                </c:pt>
                <c:pt idx="9">
                  <c:v>1049.3</c:v>
                </c:pt>
                <c:pt idx="10">
                  <c:v>473</c:v>
                </c:pt>
                <c:pt idx="11">
                  <c:v>722.1</c:v>
                </c:pt>
                <c:pt idx="12">
                  <c:v>462.2</c:v>
                </c:pt>
                <c:pt idx="13">
                  <c:v>1035.5</c:v>
                </c:pt>
                <c:pt idx="14">
                  <c:v>1072.4000000000001</c:v>
                </c:pt>
                <c:pt idx="15">
                  <c:v>183.6</c:v>
                </c:pt>
                <c:pt idx="16">
                  <c:v>96.7</c:v>
                </c:pt>
                <c:pt idx="17">
                  <c:v>810.8</c:v>
                </c:pt>
                <c:pt idx="18">
                  <c:v>784.9</c:v>
                </c:pt>
                <c:pt idx="19">
                  <c:v>466.6</c:v>
                </c:pt>
                <c:pt idx="20">
                  <c:v>179.2</c:v>
                </c:pt>
                <c:pt idx="21">
                  <c:v>1106.0999999999999</c:v>
                </c:pt>
                <c:pt idx="22">
                  <c:v>1057</c:v>
                </c:pt>
                <c:pt idx="23">
                  <c:v>432.4</c:v>
                </c:pt>
                <c:pt idx="24">
                  <c:v>334.8</c:v>
                </c:pt>
                <c:pt idx="25">
                  <c:v>1224.2</c:v>
                </c:pt>
                <c:pt idx="26">
                  <c:v>232</c:v>
                </c:pt>
                <c:pt idx="27">
                  <c:v>1605.6</c:v>
                </c:pt>
                <c:pt idx="28">
                  <c:v>256.8</c:v>
                </c:pt>
                <c:pt idx="29">
                  <c:v>1215.5</c:v>
                </c:pt>
                <c:pt idx="30">
                  <c:v>992.1</c:v>
                </c:pt>
                <c:pt idx="31">
                  <c:v>445.8</c:v>
                </c:pt>
                <c:pt idx="32">
                  <c:v>557.29999999999995</c:v>
                </c:pt>
                <c:pt idx="33">
                  <c:v>334.3</c:v>
                </c:pt>
                <c:pt idx="34">
                  <c:v>437.6</c:v>
                </c:pt>
                <c:pt idx="35">
                  <c:v>576</c:v>
                </c:pt>
                <c:pt idx="36">
                  <c:v>1481.3</c:v>
                </c:pt>
                <c:pt idx="37">
                  <c:v>1247</c:v>
                </c:pt>
                <c:pt idx="38">
                  <c:v>1232.8</c:v>
                </c:pt>
                <c:pt idx="39">
                  <c:v>1316.2</c:v>
                </c:pt>
                <c:pt idx="40">
                  <c:v>313.39999999999998</c:v>
                </c:pt>
                <c:pt idx="41">
                  <c:v>242.8</c:v>
                </c:pt>
                <c:pt idx="42">
                  <c:v>1252.8</c:v>
                </c:pt>
                <c:pt idx="43">
                  <c:v>962</c:v>
                </c:pt>
                <c:pt idx="44">
                  <c:v>208.1</c:v>
                </c:pt>
                <c:pt idx="45">
                  <c:v>101.3</c:v>
                </c:pt>
                <c:pt idx="46">
                  <c:v>1429.2</c:v>
                </c:pt>
                <c:pt idx="47">
                  <c:v>1286.5999999999999</c:v>
                </c:pt>
                <c:pt idx="48">
                  <c:v>279.89999999999998</c:v>
                </c:pt>
                <c:pt idx="49">
                  <c:v>169.4</c:v>
                </c:pt>
                <c:pt idx="50">
                  <c:v>731.2</c:v>
                </c:pt>
                <c:pt idx="51">
                  <c:v>1054.8</c:v>
                </c:pt>
                <c:pt idx="52">
                  <c:v>817.2</c:v>
                </c:pt>
                <c:pt idx="53">
                  <c:v>342.3</c:v>
                </c:pt>
                <c:pt idx="54">
                  <c:v>176.9</c:v>
                </c:pt>
                <c:pt idx="55">
                  <c:v>152.6</c:v>
                </c:pt>
                <c:pt idx="56">
                  <c:v>1048.2</c:v>
                </c:pt>
                <c:pt idx="57">
                  <c:v>1070.4000000000001</c:v>
                </c:pt>
                <c:pt idx="58">
                  <c:v>716.4</c:v>
                </c:pt>
                <c:pt idx="59">
                  <c:v>208.6</c:v>
                </c:pt>
                <c:pt idx="60">
                  <c:v>162.30000000000001</c:v>
                </c:pt>
                <c:pt idx="61">
                  <c:v>65.900000000000006</c:v>
                </c:pt>
                <c:pt idx="62">
                  <c:v>1147.5</c:v>
                </c:pt>
                <c:pt idx="63">
                  <c:v>83.9</c:v>
                </c:pt>
                <c:pt idx="64">
                  <c:v>1041.4000000000001</c:v>
                </c:pt>
                <c:pt idx="65">
                  <c:v>68.7</c:v>
                </c:pt>
                <c:pt idx="66">
                  <c:v>677.4</c:v>
                </c:pt>
                <c:pt idx="67">
                  <c:v>1303.9000000000001</c:v>
                </c:pt>
                <c:pt idx="68">
                  <c:v>265.60000000000002</c:v>
                </c:pt>
                <c:pt idx="69">
                  <c:v>135.9</c:v>
                </c:pt>
                <c:pt idx="70">
                  <c:v>620.1</c:v>
                </c:pt>
                <c:pt idx="71">
                  <c:v>571.79999999999995</c:v>
                </c:pt>
                <c:pt idx="72">
                  <c:v>360.2</c:v>
                </c:pt>
                <c:pt idx="73">
                  <c:v>183.7</c:v>
                </c:pt>
                <c:pt idx="74">
                  <c:v>826.1</c:v>
                </c:pt>
                <c:pt idx="75">
                  <c:v>917</c:v>
                </c:pt>
                <c:pt idx="76">
                  <c:v>911.6</c:v>
                </c:pt>
                <c:pt idx="77">
                  <c:v>139.19999999999999</c:v>
                </c:pt>
                <c:pt idx="78">
                  <c:v>47.7</c:v>
                </c:pt>
                <c:pt idx="79">
                  <c:v>1105.3</c:v>
                </c:pt>
                <c:pt idx="80">
                  <c:v>962.6</c:v>
                </c:pt>
                <c:pt idx="81">
                  <c:v>1023.7</c:v>
                </c:pt>
                <c:pt idx="82">
                  <c:v>352.2</c:v>
                </c:pt>
                <c:pt idx="83">
                  <c:v>206.3</c:v>
                </c:pt>
                <c:pt idx="84">
                  <c:v>86.4</c:v>
                </c:pt>
                <c:pt idx="85">
                  <c:v>1014.8</c:v>
                </c:pt>
                <c:pt idx="86">
                  <c:v>62.2</c:v>
                </c:pt>
              </c:numCache>
            </c:numRef>
          </c:xVal>
          <c:yVal>
            <c:numRef>
              <c:f>Arkusz1!$F$4:$F$90</c:f>
              <c:numCache>
                <c:formatCode>0.00</c:formatCode>
                <c:ptCount val="87"/>
                <c:pt idx="0">
                  <c:v>1769.7</c:v>
                </c:pt>
                <c:pt idx="1">
                  <c:v>266.3</c:v>
                </c:pt>
                <c:pt idx="2">
                  <c:v>1526.7</c:v>
                </c:pt>
                <c:pt idx="3">
                  <c:v>246.6</c:v>
                </c:pt>
                <c:pt idx="4">
                  <c:v>820.8</c:v>
                </c:pt>
                <c:pt idx="5">
                  <c:v>826.5</c:v>
                </c:pt>
                <c:pt idx="6">
                  <c:v>70.599999999999994</c:v>
                </c:pt>
                <c:pt idx="7">
                  <c:v>627</c:v>
                </c:pt>
                <c:pt idx="8">
                  <c:v>120.4</c:v>
                </c:pt>
                <c:pt idx="9">
                  <c:v>974</c:v>
                </c:pt>
                <c:pt idx="10">
                  <c:v>419.5</c:v>
                </c:pt>
                <c:pt idx="11">
                  <c:v>711.8</c:v>
                </c:pt>
                <c:pt idx="12">
                  <c:v>347.8</c:v>
                </c:pt>
                <c:pt idx="13">
                  <c:v>778.5</c:v>
                </c:pt>
                <c:pt idx="14">
                  <c:v>737.4</c:v>
                </c:pt>
                <c:pt idx="15">
                  <c:v>132.6</c:v>
                </c:pt>
                <c:pt idx="16">
                  <c:v>83.5</c:v>
                </c:pt>
                <c:pt idx="17">
                  <c:v>635.9</c:v>
                </c:pt>
                <c:pt idx="18">
                  <c:v>563.1</c:v>
                </c:pt>
                <c:pt idx="19">
                  <c:v>419.6</c:v>
                </c:pt>
                <c:pt idx="20">
                  <c:v>251.5</c:v>
                </c:pt>
                <c:pt idx="21">
                  <c:v>1121.2</c:v>
                </c:pt>
                <c:pt idx="22">
                  <c:v>974.9</c:v>
                </c:pt>
                <c:pt idx="23">
                  <c:v>450.5</c:v>
                </c:pt>
                <c:pt idx="24">
                  <c:v>300.3</c:v>
                </c:pt>
                <c:pt idx="25">
                  <c:v>1285.0999999999999</c:v>
                </c:pt>
                <c:pt idx="26">
                  <c:v>245.3</c:v>
                </c:pt>
                <c:pt idx="27">
                  <c:v>1536.2</c:v>
                </c:pt>
                <c:pt idx="28">
                  <c:v>256.60000000000002</c:v>
                </c:pt>
                <c:pt idx="29">
                  <c:v>1093.5</c:v>
                </c:pt>
                <c:pt idx="30">
                  <c:v>972.6</c:v>
                </c:pt>
                <c:pt idx="31">
                  <c:v>415.2</c:v>
                </c:pt>
                <c:pt idx="32">
                  <c:v>320.89999999999998</c:v>
                </c:pt>
                <c:pt idx="33">
                  <c:v>237.9</c:v>
                </c:pt>
                <c:pt idx="34">
                  <c:v>445</c:v>
                </c:pt>
                <c:pt idx="35">
                  <c:v>555.70000000000005</c:v>
                </c:pt>
                <c:pt idx="36">
                  <c:v>1192.5999999999999</c:v>
                </c:pt>
                <c:pt idx="37">
                  <c:v>1011.3</c:v>
                </c:pt>
                <c:pt idx="38">
                  <c:v>1057.8</c:v>
                </c:pt>
                <c:pt idx="39">
                  <c:v>1192.7</c:v>
                </c:pt>
                <c:pt idx="40">
                  <c:v>441.2</c:v>
                </c:pt>
                <c:pt idx="41">
                  <c:v>231.5</c:v>
                </c:pt>
                <c:pt idx="42">
                  <c:v>1095.4000000000001</c:v>
                </c:pt>
                <c:pt idx="43">
                  <c:v>869.2</c:v>
                </c:pt>
                <c:pt idx="44">
                  <c:v>200.6</c:v>
                </c:pt>
                <c:pt idx="45">
                  <c:v>92.1</c:v>
                </c:pt>
                <c:pt idx="46">
                  <c:v>1053.5</c:v>
                </c:pt>
                <c:pt idx="47">
                  <c:v>1059.3</c:v>
                </c:pt>
                <c:pt idx="48">
                  <c:v>262.2</c:v>
                </c:pt>
                <c:pt idx="49">
                  <c:v>119</c:v>
                </c:pt>
                <c:pt idx="50">
                  <c:v>658</c:v>
                </c:pt>
                <c:pt idx="51">
                  <c:v>1027.5999999999999</c:v>
                </c:pt>
                <c:pt idx="52">
                  <c:v>780.7</c:v>
                </c:pt>
                <c:pt idx="53">
                  <c:v>330.3</c:v>
                </c:pt>
                <c:pt idx="54">
                  <c:v>169.3</c:v>
                </c:pt>
                <c:pt idx="55">
                  <c:v>146.30000000000001</c:v>
                </c:pt>
                <c:pt idx="56">
                  <c:v>1160.4000000000001</c:v>
                </c:pt>
                <c:pt idx="57">
                  <c:v>1313</c:v>
                </c:pt>
                <c:pt idx="58">
                  <c:v>914.7</c:v>
                </c:pt>
                <c:pt idx="59">
                  <c:v>308.60000000000002</c:v>
                </c:pt>
                <c:pt idx="60">
                  <c:v>207.4</c:v>
                </c:pt>
                <c:pt idx="61">
                  <c:v>83.8</c:v>
                </c:pt>
                <c:pt idx="62">
                  <c:v>1203.4000000000001</c:v>
                </c:pt>
                <c:pt idx="63">
                  <c:v>129.80000000000001</c:v>
                </c:pt>
                <c:pt idx="64">
                  <c:v>1288.4000000000001</c:v>
                </c:pt>
                <c:pt idx="65">
                  <c:v>93</c:v>
                </c:pt>
                <c:pt idx="66">
                  <c:v>1065</c:v>
                </c:pt>
                <c:pt idx="67">
                  <c:v>1566.8</c:v>
                </c:pt>
                <c:pt idx="68">
                  <c:v>413.3</c:v>
                </c:pt>
                <c:pt idx="69">
                  <c:v>159.4</c:v>
                </c:pt>
                <c:pt idx="70">
                  <c:v>981.1</c:v>
                </c:pt>
                <c:pt idx="71">
                  <c:v>863.9</c:v>
                </c:pt>
                <c:pt idx="72">
                  <c:v>628.6</c:v>
                </c:pt>
                <c:pt idx="73">
                  <c:v>313.60000000000002</c:v>
                </c:pt>
                <c:pt idx="74">
                  <c:v>989</c:v>
                </c:pt>
                <c:pt idx="75">
                  <c:v>1050.4000000000001</c:v>
                </c:pt>
                <c:pt idx="76">
                  <c:v>1097.4000000000001</c:v>
                </c:pt>
                <c:pt idx="77">
                  <c:v>155.80000000000001</c:v>
                </c:pt>
                <c:pt idx="78">
                  <c:v>51.4</c:v>
                </c:pt>
                <c:pt idx="79">
                  <c:v>1188.9000000000001</c:v>
                </c:pt>
                <c:pt idx="80">
                  <c:v>1194.5999999999999</c:v>
                </c:pt>
                <c:pt idx="81">
                  <c:v>1135.2</c:v>
                </c:pt>
                <c:pt idx="82">
                  <c:v>337.1</c:v>
                </c:pt>
                <c:pt idx="83">
                  <c:v>241</c:v>
                </c:pt>
                <c:pt idx="84">
                  <c:v>99.3</c:v>
                </c:pt>
                <c:pt idx="85">
                  <c:v>1164.5999999999999</c:v>
                </c:pt>
                <c:pt idx="86">
                  <c:v>79</c:v>
                </c:pt>
              </c:numCache>
            </c:numRef>
          </c:yVal>
        </c:ser>
        <c:axId val="87864064"/>
        <c:axId val="87866752"/>
      </c:scatterChart>
      <c:valAx>
        <c:axId val="87864064"/>
        <c:scaling>
          <c:orientation val="minMax"/>
          <c:max val="1750"/>
          <c:min val="0"/>
        </c:scaling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pl-PL"/>
                  <a:t>Initial value [ng/mL]</a:t>
                </a:r>
              </a:p>
            </c:rich>
          </c:tx>
          <c:layout>
            <c:manualLayout>
              <c:xMode val="edge"/>
              <c:yMode val="edge"/>
              <c:x val="0.41893458251150556"/>
              <c:y val="0.93637266863842183"/>
            </c:manualLayout>
          </c:layout>
        </c:title>
        <c:numFmt formatCode="0" sourceLinked="0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87866752"/>
        <c:crossesAt val="-400"/>
        <c:crossBetween val="midCat"/>
        <c:majorUnit val="500"/>
      </c:valAx>
      <c:valAx>
        <c:axId val="87866752"/>
        <c:scaling>
          <c:orientation val="minMax"/>
          <c:max val="1750"/>
          <c:min val="0"/>
        </c:scaling>
        <c:axPos val="l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pl-PL"/>
                  <a:t>Repeat value [ng/mL]</a:t>
                </a:r>
              </a:p>
            </c:rich>
          </c:tx>
        </c:title>
        <c:numFmt formatCode="0" sourceLinked="0"/>
        <c:tickLblPos val="nextTo"/>
        <c:txPr>
          <a:bodyPr/>
          <a:lstStyle/>
          <a:p>
            <a:pPr>
              <a:defRPr sz="1400" baseline="0"/>
            </a:pPr>
            <a:endParaRPr lang="pl-PL"/>
          </a:p>
        </c:txPr>
        <c:crossAx val="87864064"/>
        <c:crossesAt val="0"/>
        <c:crossBetween val="midCat"/>
        <c:majorUnit val="500"/>
      </c:valAx>
    </c:plotArea>
    <c:plotVisOnly val="1"/>
    <c:dispBlanksAs val="gap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3" workbookViewId="0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/>
  </sheetView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3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880000" cy="1620000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2880000" cy="1880696"/>
    <xdr:graphicFrame macro="">
      <xdr:nvGraphicFramePr>
        <xdr:cNvPr id="2" name="Wykres 1"/>
        <xdr:cNvGraphicFramePr>
          <a:graphicFrameLocks noGrp="1"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2880000" cy="1620000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6076950" cy="6076950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T_413_ISR_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istogram"/>
      <sheetName val="Arkusz1"/>
      <sheetName val="Diff vs ISR No."/>
      <sheetName val="Diff vs ISR conc"/>
      <sheetName val="%ISR vs ISR No."/>
      <sheetName val="Correlation"/>
      <sheetName val="Correlation bez outliera"/>
      <sheetName val="test"/>
      <sheetName val="test2"/>
    </sheetNames>
    <sheetDataSet>
      <sheetData sheetId="0" refreshError="1"/>
      <sheetData sheetId="1">
        <row r="28">
          <cell r="J28" t="str">
            <v>&lt; -40</v>
          </cell>
        </row>
        <row r="29">
          <cell r="J29" t="str">
            <v>&lt;-40; -20)</v>
          </cell>
        </row>
        <row r="30">
          <cell r="J30" t="str">
            <v>&lt;-20; -10)</v>
          </cell>
        </row>
        <row r="31">
          <cell r="J31" t="str">
            <v>&lt;-10; 0)</v>
          </cell>
        </row>
        <row r="32">
          <cell r="J32" t="str">
            <v>&lt;0; 10&gt;</v>
          </cell>
        </row>
        <row r="33">
          <cell r="J33" t="str">
            <v>(10; 20&gt;</v>
          </cell>
        </row>
        <row r="34">
          <cell r="J34" t="str">
            <v>(20; 40&gt;</v>
          </cell>
        </row>
        <row r="35">
          <cell r="J35" t="str">
            <v>&gt; 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opLeftCell="K1" workbookViewId="0">
      <selection activeCell="R9" sqref="R9"/>
    </sheetView>
  </sheetViews>
  <sheetFormatPr defaultRowHeight="15"/>
  <cols>
    <col min="1" max="1" width="9.7109375" style="20" customWidth="1"/>
    <col min="2" max="2" width="10.28515625" style="6" customWidth="1"/>
    <col min="3" max="3" width="8.140625" customWidth="1"/>
    <col min="4" max="4" width="10" customWidth="1"/>
    <col min="5" max="5" width="15.5703125" style="27" customWidth="1"/>
    <col min="6" max="6" width="14.5703125" style="18" customWidth="1"/>
    <col min="7" max="7" width="13.140625" customWidth="1"/>
    <col min="8" max="8" width="11" customWidth="1"/>
    <col min="10" max="10" width="14.85546875" customWidth="1"/>
    <col min="11" max="11" width="26.85546875" customWidth="1"/>
    <col min="12" max="12" width="9.85546875" bestFit="1" customWidth="1"/>
  </cols>
  <sheetData>
    <row r="1" spans="1:22">
      <c r="A1" s="19" t="s">
        <v>9</v>
      </c>
    </row>
    <row r="2" spans="1:22" ht="17.25" customHeight="1">
      <c r="A2" s="67" t="s">
        <v>4</v>
      </c>
      <c r="B2" s="71" t="s">
        <v>0</v>
      </c>
      <c r="C2" s="71"/>
      <c r="D2" s="71"/>
      <c r="E2" s="69" t="s">
        <v>50</v>
      </c>
      <c r="F2" s="69" t="s">
        <v>51</v>
      </c>
      <c r="G2" s="69" t="s">
        <v>52</v>
      </c>
      <c r="H2" s="69" t="s">
        <v>49</v>
      </c>
      <c r="K2" s="69" t="s">
        <v>56</v>
      </c>
    </row>
    <row r="3" spans="1:22" ht="29.25" customHeight="1" thickBot="1">
      <c r="A3" s="68"/>
      <c r="B3" s="25" t="s">
        <v>11</v>
      </c>
      <c r="C3" s="24" t="s">
        <v>1</v>
      </c>
      <c r="D3" s="24" t="s">
        <v>10</v>
      </c>
      <c r="E3" s="70"/>
      <c r="F3" s="70"/>
      <c r="G3" s="70"/>
      <c r="H3" s="70"/>
      <c r="K3" s="70"/>
      <c r="Q3" s="7"/>
      <c r="R3" s="52" t="s">
        <v>53</v>
      </c>
    </row>
    <row r="4" spans="1:22" ht="16.5" thickBot="1">
      <c r="A4" s="30">
        <v>1</v>
      </c>
      <c r="B4" s="31" t="s">
        <v>12</v>
      </c>
      <c r="C4" s="31" t="s">
        <v>13</v>
      </c>
      <c r="D4" s="31" t="s">
        <v>14</v>
      </c>
      <c r="E4" s="32">
        <v>1514.6</v>
      </c>
      <c r="F4" s="33">
        <v>1769.7</v>
      </c>
      <c r="G4" s="33">
        <f t="shared" ref="G4:G35" si="0">IFERROR(((F4-E4)/AVERAGE(E4:F4))*100,"")</f>
        <v>15.534512681545543</v>
      </c>
      <c r="H4" s="51">
        <f>(COUNT($G$4:G4)-(COUNTIF($G$4:G4,"&lt;-20")+COUNTIF($G$4:G4,"&gt;20")))/COUNT($G$4:G4)*100</f>
        <v>100</v>
      </c>
      <c r="J4" s="21" t="str">
        <f>CONCATENATE(B4," / ",C4," / ",D4)</f>
        <v>01 / I / 4 h</v>
      </c>
      <c r="K4" s="55">
        <v>-53.837394670917782</v>
      </c>
      <c r="L4" t="s">
        <v>5</v>
      </c>
      <c r="R4" s="53">
        <v>0</v>
      </c>
      <c r="S4" s="49">
        <v>-20</v>
      </c>
      <c r="T4" s="49">
        <v>0</v>
      </c>
      <c r="U4" s="50">
        <v>20</v>
      </c>
      <c r="V4">
        <v>67</v>
      </c>
    </row>
    <row r="5" spans="1:22" ht="16.5" thickBot="1">
      <c r="A5" s="16">
        <v>2</v>
      </c>
      <c r="B5" s="14" t="s">
        <v>12</v>
      </c>
      <c r="C5" s="14" t="s">
        <v>13</v>
      </c>
      <c r="D5" s="13" t="s">
        <v>15</v>
      </c>
      <c r="E5" s="28">
        <v>265.39999999999998</v>
      </c>
      <c r="F5" s="12">
        <v>266.3</v>
      </c>
      <c r="G5" s="33">
        <f t="shared" si="0"/>
        <v>0.33853676885463008</v>
      </c>
      <c r="H5" s="51">
        <f>(COUNT($G$4:G5)-(COUNTIF($G$4:G5,"&lt;-20")+COUNTIF($G$4:G5,"&gt;20")))/COUNT($G$4:G5)*100</f>
        <v>100</v>
      </c>
      <c r="I5" s="2"/>
      <c r="J5" s="21" t="str">
        <f t="shared" ref="J5:J68" si="1">CONCATENATE(B5," / ",C5," / ",D5)</f>
        <v>01 / I / 72 h</v>
      </c>
      <c r="K5" s="55">
        <v>-37.020665266880329</v>
      </c>
      <c r="L5" s="11">
        <v>864</v>
      </c>
      <c r="R5" s="54">
        <f>ROUNDUP(E93,-2)</f>
        <v>1700</v>
      </c>
      <c r="S5" s="49">
        <v>-20</v>
      </c>
      <c r="T5" s="49">
        <v>0</v>
      </c>
      <c r="U5" s="50">
        <v>20</v>
      </c>
      <c r="V5">
        <v>67</v>
      </c>
    </row>
    <row r="6" spans="1:22" ht="16.5" thickBot="1">
      <c r="A6" s="16">
        <v>3</v>
      </c>
      <c r="B6" s="14" t="s">
        <v>12</v>
      </c>
      <c r="C6" s="13" t="s">
        <v>16</v>
      </c>
      <c r="D6" s="13" t="s">
        <v>17</v>
      </c>
      <c r="E6" s="28">
        <v>1676.4</v>
      </c>
      <c r="F6" s="12">
        <v>1526.7</v>
      </c>
      <c r="G6" s="33">
        <f t="shared" si="0"/>
        <v>-9.3471949049358454</v>
      </c>
      <c r="H6" s="51">
        <f>(COUNT($G$4:G6)-(COUNTIF($G$4:G6,"&lt;-20")+COUNTIF($G$4:G6,"&gt;20")))/COUNT($G$4:G6)*100</f>
        <v>100</v>
      </c>
      <c r="J6" s="21" t="str">
        <f t="shared" si="1"/>
        <v>01 / II / 4.5 h</v>
      </c>
      <c r="K6" s="55">
        <v>-34.951456310679617</v>
      </c>
      <c r="L6" t="s">
        <v>6</v>
      </c>
      <c r="S6" s="49">
        <v>-20</v>
      </c>
      <c r="T6" s="49">
        <v>0</v>
      </c>
      <c r="U6" s="50">
        <v>20</v>
      </c>
      <c r="V6">
        <v>67</v>
      </c>
    </row>
    <row r="7" spans="1:22" ht="16.5" thickBot="1">
      <c r="A7" s="16">
        <v>4</v>
      </c>
      <c r="B7" s="14" t="s">
        <v>12</v>
      </c>
      <c r="C7" s="14" t="s">
        <v>16</v>
      </c>
      <c r="D7" s="13" t="s">
        <v>15</v>
      </c>
      <c r="E7" s="28">
        <v>234.6</v>
      </c>
      <c r="F7" s="12">
        <v>246.6</v>
      </c>
      <c r="G7" s="33">
        <f t="shared" si="0"/>
        <v>4.9875311720698257</v>
      </c>
      <c r="H7" s="51">
        <f>(COUNT($G$4:G7)-(COUNTIF($G$4:G7,"&lt;-20")+COUNTIF($G$4:G7,"&gt;20")))/COUNT($G$4:G7)*100</f>
        <v>100</v>
      </c>
      <c r="J7" s="21" t="str">
        <f t="shared" si="1"/>
        <v>01 / II / 72 h</v>
      </c>
      <c r="K7" s="55">
        <v>-33.694512408248862</v>
      </c>
      <c r="L7" s="1">
        <f>ROUNDUP(IF(L5&gt;1000,SUM(1000*0.1,(L5-1000)*0.05),L5*0.1),0)</f>
        <v>87</v>
      </c>
      <c r="N7" s="8"/>
      <c r="R7">
        <v>0</v>
      </c>
      <c r="S7" s="49">
        <v>-20</v>
      </c>
      <c r="T7" s="49">
        <v>0</v>
      </c>
      <c r="U7" s="50">
        <v>20</v>
      </c>
      <c r="V7">
        <v>67</v>
      </c>
    </row>
    <row r="8" spans="1:22" ht="16.5" thickBot="1">
      <c r="A8" s="16">
        <v>5</v>
      </c>
      <c r="B8" s="13" t="s">
        <v>18</v>
      </c>
      <c r="C8" s="13" t="s">
        <v>13</v>
      </c>
      <c r="D8" s="13" t="s">
        <v>19</v>
      </c>
      <c r="E8" s="28">
        <v>861.3</v>
      </c>
      <c r="F8" s="12">
        <v>820.8</v>
      </c>
      <c r="G8" s="33">
        <f t="shared" si="0"/>
        <v>-4.8154093097913329</v>
      </c>
      <c r="H8" s="51">
        <f>(COUNT($G$4:G8)-(COUNTIF($G$4:G8,"&lt;-20")+COUNTIF($G$4:G8,"&gt;20")))/COUNT($G$4:G8)*100</f>
        <v>100</v>
      </c>
      <c r="J8" s="21" t="str">
        <f t="shared" si="1"/>
        <v>02 / I / 5 h</v>
      </c>
      <c r="K8" s="55">
        <v>-32.908011869436194</v>
      </c>
      <c r="L8" s="4" t="s">
        <v>2</v>
      </c>
      <c r="R8">
        <v>87</v>
      </c>
      <c r="S8" s="49">
        <v>-20</v>
      </c>
      <c r="T8" s="49">
        <v>0</v>
      </c>
      <c r="U8" s="50">
        <v>20</v>
      </c>
      <c r="V8">
        <v>67</v>
      </c>
    </row>
    <row r="9" spans="1:22" ht="16.5" thickBot="1">
      <c r="A9" s="16">
        <v>6</v>
      </c>
      <c r="B9" s="13" t="s">
        <v>18</v>
      </c>
      <c r="C9" s="14" t="s">
        <v>13</v>
      </c>
      <c r="D9" s="13" t="s">
        <v>20</v>
      </c>
      <c r="E9" s="28">
        <v>775.5</v>
      </c>
      <c r="F9" s="12">
        <v>826.5</v>
      </c>
      <c r="G9" s="33">
        <f t="shared" si="0"/>
        <v>6.3670411985018731</v>
      </c>
      <c r="H9" s="51">
        <f>(COUNT($G$4:G9)-(COUNTIF($G$4:G9,"&lt;-20")+COUNTIF($G$4:G9,"&gt;20")))/COUNT($G$4:G9)*100</f>
        <v>100</v>
      </c>
      <c r="J9" s="21" t="str">
        <f t="shared" si="1"/>
        <v>02 / I / 5.5 h</v>
      </c>
      <c r="K9" s="55">
        <v>-32.258064516129032</v>
      </c>
      <c r="L9" s="9">
        <f>COUNT(G4:G90)</f>
        <v>87</v>
      </c>
      <c r="S9" s="49">
        <v>-20</v>
      </c>
      <c r="T9" s="49">
        <v>0</v>
      </c>
      <c r="U9" s="50">
        <v>20</v>
      </c>
      <c r="V9">
        <v>67</v>
      </c>
    </row>
    <row r="10" spans="1:22" ht="16.5" thickBot="1">
      <c r="A10" s="16">
        <v>7</v>
      </c>
      <c r="B10" s="13" t="s">
        <v>18</v>
      </c>
      <c r="C10" s="13" t="s">
        <v>13</v>
      </c>
      <c r="D10" s="13" t="s">
        <v>15</v>
      </c>
      <c r="E10" s="28">
        <v>72.400000000000006</v>
      </c>
      <c r="F10" s="12">
        <v>70.599999999999994</v>
      </c>
      <c r="G10" s="33">
        <f t="shared" si="0"/>
        <v>-2.5174825174825335</v>
      </c>
      <c r="H10" s="51">
        <f>(COUNT($G$4:G10)-(COUNTIF($G$4:G10,"&lt;-20")+COUNTIF($G$4:G10,"&gt;20")))/COUNT($G$4:G10)*100</f>
        <v>100</v>
      </c>
      <c r="J10" s="21" t="str">
        <f t="shared" si="1"/>
        <v>02 / I / 72 h</v>
      </c>
      <c r="K10" s="55">
        <v>-30.265436822813879</v>
      </c>
      <c r="L10" s="8" t="s">
        <v>7</v>
      </c>
      <c r="M10" s="8"/>
      <c r="N10" s="8"/>
      <c r="S10" s="49">
        <v>-20</v>
      </c>
      <c r="T10" s="49">
        <v>0</v>
      </c>
      <c r="U10" s="50">
        <v>20</v>
      </c>
      <c r="V10">
        <v>67</v>
      </c>
    </row>
    <row r="11" spans="1:22" ht="16.5" thickBot="1">
      <c r="A11" s="16">
        <v>8</v>
      </c>
      <c r="B11" s="13" t="s">
        <v>18</v>
      </c>
      <c r="C11" s="14" t="s">
        <v>16</v>
      </c>
      <c r="D11" s="13" t="s">
        <v>21</v>
      </c>
      <c r="E11" s="28">
        <v>765.6</v>
      </c>
      <c r="F11" s="12">
        <v>627</v>
      </c>
      <c r="G11" s="33">
        <f t="shared" si="0"/>
        <v>-19.905213270142184</v>
      </c>
      <c r="H11" s="51">
        <f>(COUNT($G$4:G11)-(COUNTIF($G$4:G11,"&lt;-20")+COUNTIF($G$4:G11,"&gt;20")))/COUNT($G$4:G11)*100</f>
        <v>100</v>
      </c>
      <c r="J11" s="21" t="str">
        <f t="shared" si="1"/>
        <v>02 / II / 12 h</v>
      </c>
      <c r="K11" s="55">
        <v>-30.243214663376804</v>
      </c>
      <c r="L11" s="9">
        <f>L7-L9</f>
        <v>0</v>
      </c>
      <c r="M11" s="8"/>
      <c r="N11" s="8"/>
      <c r="S11" s="49">
        <v>-20</v>
      </c>
      <c r="T11" s="49">
        <v>0</v>
      </c>
      <c r="U11" s="50">
        <v>20</v>
      </c>
      <c r="V11">
        <v>67</v>
      </c>
    </row>
    <row r="12" spans="1:22" ht="16.5" thickBot="1">
      <c r="A12" s="16">
        <v>9</v>
      </c>
      <c r="B12" s="13" t="s">
        <v>18</v>
      </c>
      <c r="C12" s="13" t="s">
        <v>16</v>
      </c>
      <c r="D12" s="13" t="s">
        <v>22</v>
      </c>
      <c r="E12" s="28">
        <v>163.30000000000001</v>
      </c>
      <c r="F12" s="12">
        <v>120.4</v>
      </c>
      <c r="G12" s="33">
        <f t="shared" si="0"/>
        <v>-30.243214663376804</v>
      </c>
      <c r="H12" s="51">
        <f>(COUNT($G$4:G12)-(COUNTIF($G$4:G12,"&lt;-20")+COUNTIF($G$4:G12,"&gt;20")))/COUNT($G$4:G12)*100</f>
        <v>88.888888888888886</v>
      </c>
      <c r="I12" s="1"/>
      <c r="J12" s="21" t="str">
        <f t="shared" si="1"/>
        <v>02 / II / 48 h</v>
      </c>
      <c r="K12" s="23">
        <v>-28.335170893054023</v>
      </c>
      <c r="L12" s="8" t="s">
        <v>8</v>
      </c>
      <c r="M12" s="8"/>
      <c r="N12" s="8"/>
      <c r="S12" s="49">
        <v>-20</v>
      </c>
      <c r="T12" s="49">
        <v>0</v>
      </c>
      <c r="U12" s="50">
        <v>20</v>
      </c>
      <c r="V12">
        <v>67</v>
      </c>
    </row>
    <row r="13" spans="1:22" ht="16.5" thickBot="1">
      <c r="A13" s="16">
        <v>10</v>
      </c>
      <c r="B13" s="13" t="s">
        <v>23</v>
      </c>
      <c r="C13" s="14" t="s">
        <v>13</v>
      </c>
      <c r="D13" s="13" t="s">
        <v>24</v>
      </c>
      <c r="E13" s="28">
        <v>1049.3</v>
      </c>
      <c r="F13" s="12">
        <v>974</v>
      </c>
      <c r="G13" s="33">
        <f t="shared" si="0"/>
        <v>-7.4432857213463111</v>
      </c>
      <c r="H13" s="51">
        <f>(COUNT($G$4:G13)-(COUNTIF($G$4:G13,"&lt;-20")+COUNTIF($G$4:G13,"&gt;20")))/COUNT($G$4:G13)*100</f>
        <v>90</v>
      </c>
      <c r="I13" s="5"/>
      <c r="J13" s="21" t="str">
        <f t="shared" si="1"/>
        <v>08 / I / 6 h</v>
      </c>
      <c r="K13" s="55">
        <v>-28.246913580246908</v>
      </c>
      <c r="L13" s="9">
        <f>COUNTIF(G4:G90,"&lt;-20")+COUNTIF(G4:G90,"&gt;20")</f>
        <v>31</v>
      </c>
      <c r="M13" s="8"/>
      <c r="N13" s="8"/>
      <c r="S13" s="49">
        <v>-20</v>
      </c>
      <c r="T13" s="49">
        <v>0</v>
      </c>
      <c r="U13" s="50">
        <v>20</v>
      </c>
      <c r="V13">
        <v>67</v>
      </c>
    </row>
    <row r="14" spans="1:22" ht="16.5" thickBot="1">
      <c r="A14" s="16">
        <v>11</v>
      </c>
      <c r="B14" s="13" t="s">
        <v>23</v>
      </c>
      <c r="C14" s="13" t="s">
        <v>13</v>
      </c>
      <c r="D14" s="13" t="s">
        <v>22</v>
      </c>
      <c r="E14" s="28">
        <v>473</v>
      </c>
      <c r="F14" s="12">
        <v>419.5</v>
      </c>
      <c r="G14" s="33">
        <f t="shared" si="0"/>
        <v>-11.988795518207283</v>
      </c>
      <c r="H14" s="51">
        <f>(COUNT($G$4:G14)-(COUNTIF($G$4:G14,"&lt;-20")+COUNTIF($G$4:G14,"&gt;20")))/COUNT($G$4:G14)*100</f>
        <v>90.909090909090907</v>
      </c>
      <c r="I14" s="1"/>
      <c r="J14" s="21" t="str">
        <f t="shared" si="1"/>
        <v>08 / I / 48 h</v>
      </c>
      <c r="K14" s="55">
        <v>-24.17916637865487</v>
      </c>
      <c r="L14" s="8" t="s">
        <v>3</v>
      </c>
      <c r="M14" s="8"/>
      <c r="N14" s="8"/>
      <c r="S14" s="49">
        <v>-20</v>
      </c>
      <c r="T14" s="49">
        <v>0</v>
      </c>
      <c r="U14" s="50">
        <v>20</v>
      </c>
      <c r="V14">
        <v>67</v>
      </c>
    </row>
    <row r="15" spans="1:22" ht="16.5" thickBot="1">
      <c r="A15" s="16">
        <v>12</v>
      </c>
      <c r="B15" s="13" t="s">
        <v>23</v>
      </c>
      <c r="C15" s="14" t="s">
        <v>16</v>
      </c>
      <c r="D15" s="13" t="s">
        <v>21</v>
      </c>
      <c r="E15" s="28">
        <v>722.1</v>
      </c>
      <c r="F15" s="12">
        <v>711.8</v>
      </c>
      <c r="G15" s="33">
        <f t="shared" si="0"/>
        <v>-1.4366413278471397</v>
      </c>
      <c r="H15" s="51">
        <f>(COUNT($G$4:G15)-(COUNTIF($G$4:G15,"&lt;-20")+COUNTIF($G$4:G15,"&gt;20")))/COUNT($G$4:G15)*100</f>
        <v>91.666666666666657</v>
      </c>
      <c r="I15" s="1"/>
      <c r="J15" s="21" t="str">
        <f t="shared" si="1"/>
        <v>08 / II / 12 h</v>
      </c>
      <c r="K15" s="55">
        <v>-21.593926474438092</v>
      </c>
      <c r="L15" s="3">
        <f>(L9-L13)/L9</f>
        <v>0.64367816091954022</v>
      </c>
      <c r="M15" s="8"/>
      <c r="N15" s="8"/>
      <c r="S15" s="49">
        <v>-20</v>
      </c>
      <c r="T15" s="49">
        <v>0</v>
      </c>
      <c r="U15" s="50">
        <v>20</v>
      </c>
      <c r="V15">
        <v>67</v>
      </c>
    </row>
    <row r="16" spans="1:22" ht="16.5" thickBot="1">
      <c r="A16" s="34">
        <v>13</v>
      </c>
      <c r="B16" s="35" t="s">
        <v>23</v>
      </c>
      <c r="C16" s="35" t="s">
        <v>16</v>
      </c>
      <c r="D16" s="35" t="s">
        <v>15</v>
      </c>
      <c r="E16" s="36">
        <v>462.2</v>
      </c>
      <c r="F16" s="37">
        <v>347.8</v>
      </c>
      <c r="G16" s="33">
        <f t="shared" si="0"/>
        <v>-28.246913580246908</v>
      </c>
      <c r="H16" s="51">
        <f>(COUNT($G$4:G16)-(COUNTIF($G$4:G16,"&lt;-20")+COUNTIF($G$4:G16,"&gt;20")))/COUNT($G$4:G16)*100</f>
        <v>84.615384615384613</v>
      </c>
      <c r="I16" s="1"/>
      <c r="J16" s="21" t="str">
        <f t="shared" si="1"/>
        <v>08 / II / 72 h</v>
      </c>
      <c r="K16" s="55">
        <v>-20.874108842934955</v>
      </c>
      <c r="S16" s="49">
        <v>-20</v>
      </c>
      <c r="T16" s="49">
        <v>0</v>
      </c>
      <c r="U16" s="50">
        <v>20</v>
      </c>
      <c r="V16">
        <v>67</v>
      </c>
    </row>
    <row r="17" spans="1:22" ht="16.5" thickBot="1">
      <c r="A17" s="38">
        <v>14</v>
      </c>
      <c r="B17" s="39" t="s">
        <v>25</v>
      </c>
      <c r="C17" s="40" t="s">
        <v>13</v>
      </c>
      <c r="D17" s="39" t="s">
        <v>14</v>
      </c>
      <c r="E17" s="41">
        <v>1035.5</v>
      </c>
      <c r="F17" s="12">
        <v>778.5</v>
      </c>
      <c r="G17" s="33">
        <f t="shared" si="0"/>
        <v>-28.335170893054023</v>
      </c>
      <c r="H17" s="51">
        <f>(COUNT($G$4:G17)-(COUNTIF($G$4:G17,"&lt;-20")+COUNTIF($G$4:G17,"&gt;20")))/COUNT($G$4:G17)*100</f>
        <v>78.571428571428569</v>
      </c>
      <c r="I17" s="48"/>
      <c r="J17" s="47" t="str">
        <f t="shared" si="1"/>
        <v>09 / I / 4 h</v>
      </c>
      <c r="K17" s="55">
        <v>-19.905213270142184</v>
      </c>
      <c r="L17" s="56" t="s">
        <v>57</v>
      </c>
      <c r="M17" s="57"/>
      <c r="S17" s="49">
        <v>-20</v>
      </c>
      <c r="T17" s="49">
        <v>0</v>
      </c>
      <c r="U17" s="50">
        <v>20</v>
      </c>
      <c r="V17">
        <v>67</v>
      </c>
    </row>
    <row r="18" spans="1:22" ht="16.5" thickBot="1">
      <c r="A18" s="16">
        <v>15</v>
      </c>
      <c r="B18" s="13" t="s">
        <v>25</v>
      </c>
      <c r="C18" s="13" t="s">
        <v>13</v>
      </c>
      <c r="D18" s="13" t="s">
        <v>17</v>
      </c>
      <c r="E18" s="42">
        <v>1072.4000000000001</v>
      </c>
      <c r="F18" s="12">
        <v>737.4</v>
      </c>
      <c r="G18" s="33">
        <f t="shared" si="0"/>
        <v>-37.020665266880329</v>
      </c>
      <c r="H18" s="51">
        <f>(COUNT($G$4:G18)-(COUNTIF($G$4:G18,"&lt;-20")+COUNTIF($G$4:G18,"&gt;20")))/COUNT($G$4:G18)*100</f>
        <v>73.333333333333329</v>
      </c>
      <c r="I18" s="1"/>
      <c r="J18" s="21" t="str">
        <f t="shared" si="1"/>
        <v>09 / I / 4.5 h</v>
      </c>
      <c r="K18" s="55">
        <v>-19.378490131719168</v>
      </c>
      <c r="L18" s="58" t="s">
        <v>58</v>
      </c>
      <c r="M18" s="57">
        <v>-40.01</v>
      </c>
      <c r="S18" s="49">
        <v>-20</v>
      </c>
      <c r="T18" s="49">
        <v>0</v>
      </c>
      <c r="U18" s="50">
        <v>20</v>
      </c>
      <c r="V18">
        <v>67</v>
      </c>
    </row>
    <row r="19" spans="1:22" ht="16.5" thickBot="1">
      <c r="A19" s="16">
        <v>16</v>
      </c>
      <c r="B19" s="13" t="s">
        <v>25</v>
      </c>
      <c r="C19" s="14" t="s">
        <v>16</v>
      </c>
      <c r="D19" s="13" t="s">
        <v>22</v>
      </c>
      <c r="E19" s="28">
        <v>183.6</v>
      </c>
      <c r="F19" s="12">
        <v>132.6</v>
      </c>
      <c r="G19" s="33">
        <f t="shared" si="0"/>
        <v>-32.258064516129032</v>
      </c>
      <c r="H19" s="51">
        <f>(COUNT($G$4:G19)-(COUNTIF($G$4:G19,"&lt;-20")+COUNTIF($G$4:G19,"&gt;20")))/COUNT($G$4:G19)*100</f>
        <v>68.75</v>
      </c>
      <c r="I19" s="1"/>
      <c r="J19" s="21" t="str">
        <f t="shared" si="1"/>
        <v>09 / II / 48 h</v>
      </c>
      <c r="K19" s="55">
        <v>-15.279839343403475</v>
      </c>
      <c r="L19" s="58" t="s">
        <v>59</v>
      </c>
      <c r="M19" s="57">
        <v>-20.010000000000002</v>
      </c>
      <c r="S19" s="49">
        <v>-20</v>
      </c>
      <c r="T19" s="49">
        <v>0</v>
      </c>
      <c r="U19" s="50">
        <v>20</v>
      </c>
      <c r="V19">
        <v>67</v>
      </c>
    </row>
    <row r="20" spans="1:22" ht="16.5" thickBot="1">
      <c r="A20" s="16">
        <v>17</v>
      </c>
      <c r="B20" s="13" t="s">
        <v>25</v>
      </c>
      <c r="C20" s="14" t="s">
        <v>16</v>
      </c>
      <c r="D20" s="13" t="s">
        <v>15</v>
      </c>
      <c r="E20" s="28">
        <v>96.7</v>
      </c>
      <c r="F20" s="12">
        <v>83.5</v>
      </c>
      <c r="G20" s="33">
        <f t="shared" si="0"/>
        <v>-14.650388457269706</v>
      </c>
      <c r="H20" s="51">
        <f>(COUNT($G$4:G20)-(COUNTIF($G$4:G20,"&lt;-20")+COUNTIF($G$4:G20,"&gt;20")))/COUNT($G$4:G20)*100</f>
        <v>70.588235294117652</v>
      </c>
      <c r="J20" s="21" t="str">
        <f t="shared" si="1"/>
        <v>09 / II / 72 h</v>
      </c>
      <c r="K20" s="55">
        <v>-14.650388457269706</v>
      </c>
      <c r="L20" s="58" t="s">
        <v>60</v>
      </c>
      <c r="M20" s="57">
        <v>-10.01</v>
      </c>
      <c r="S20" s="49">
        <v>-20</v>
      </c>
      <c r="T20" s="49">
        <v>0</v>
      </c>
      <c r="U20" s="50">
        <v>20</v>
      </c>
      <c r="V20">
        <v>67</v>
      </c>
    </row>
    <row r="21" spans="1:22" ht="16.5" thickBot="1">
      <c r="A21" s="16">
        <v>18</v>
      </c>
      <c r="B21" s="13" t="s">
        <v>26</v>
      </c>
      <c r="C21" s="14" t="s">
        <v>13</v>
      </c>
      <c r="D21" s="13" t="s">
        <v>14</v>
      </c>
      <c r="E21" s="43">
        <v>810.8</v>
      </c>
      <c r="F21" s="12">
        <v>635.9</v>
      </c>
      <c r="G21" s="33">
        <f t="shared" si="0"/>
        <v>-24.17916637865487</v>
      </c>
      <c r="H21" s="51">
        <f>(COUNT($G$4:G21)-(COUNTIF($G$4:G21,"&lt;-20")+COUNTIF($G$4:G21,"&gt;20")))/COUNT($G$4:G21)*100</f>
        <v>66.666666666666657</v>
      </c>
      <c r="I21" s="2"/>
      <c r="J21" s="21" t="str">
        <f t="shared" si="1"/>
        <v>10 / I / 4 h</v>
      </c>
      <c r="K21" s="55">
        <v>-13.406013116429595</v>
      </c>
      <c r="L21" s="58" t="s">
        <v>61</v>
      </c>
      <c r="M21" s="57">
        <v>-0.01</v>
      </c>
      <c r="S21" s="49">
        <v>-20</v>
      </c>
      <c r="T21" s="49">
        <v>0</v>
      </c>
      <c r="U21" s="50">
        <v>20</v>
      </c>
      <c r="V21">
        <v>67</v>
      </c>
    </row>
    <row r="22" spans="1:22" ht="16.5" thickBot="1">
      <c r="A22" s="16">
        <v>19</v>
      </c>
      <c r="B22" s="13" t="s">
        <v>26</v>
      </c>
      <c r="C22" s="14" t="s">
        <v>13</v>
      </c>
      <c r="D22" s="13" t="s">
        <v>19</v>
      </c>
      <c r="E22" s="28">
        <v>784.9</v>
      </c>
      <c r="F22" s="12">
        <v>563.1</v>
      </c>
      <c r="G22" s="33">
        <f t="shared" si="0"/>
        <v>-32.908011869436194</v>
      </c>
      <c r="H22" s="51">
        <f>(COUNT($G$4:G22)-(COUNTIF($G$4:G22,"&lt;-20")+COUNTIF($G$4:G22,"&gt;20")))/COUNT($G$4:G22)*100</f>
        <v>63.157894736842103</v>
      </c>
      <c r="I22" s="1"/>
      <c r="J22" s="21" t="str">
        <f t="shared" si="1"/>
        <v>10 / I / 5 h</v>
      </c>
      <c r="K22" s="55">
        <v>-11.988795518207283</v>
      </c>
      <c r="L22" s="59" t="s">
        <v>62</v>
      </c>
      <c r="M22" s="57">
        <v>10</v>
      </c>
      <c r="S22" s="49">
        <v>-20</v>
      </c>
      <c r="T22" s="49">
        <v>0</v>
      </c>
      <c r="U22" s="50">
        <v>20</v>
      </c>
      <c r="V22">
        <v>67</v>
      </c>
    </row>
    <row r="23" spans="1:22" ht="16.5" thickBot="1">
      <c r="A23" s="16">
        <v>20</v>
      </c>
      <c r="B23" s="13" t="s">
        <v>26</v>
      </c>
      <c r="C23" s="14" t="s">
        <v>16</v>
      </c>
      <c r="D23" s="13" t="s">
        <v>27</v>
      </c>
      <c r="E23" s="28">
        <v>466.6</v>
      </c>
      <c r="F23" s="12">
        <v>419.6</v>
      </c>
      <c r="G23" s="33">
        <f t="shared" si="0"/>
        <v>-10.607086436470322</v>
      </c>
      <c r="H23" s="51">
        <f>(COUNT($G$4:G23)-(COUNTIF($G$4:G23,"&lt;-20")+COUNTIF($G$4:G23,"&gt;20")))/COUNT($G$4:G23)*100</f>
        <v>65</v>
      </c>
      <c r="I23" s="1"/>
      <c r="J23" s="21" t="str">
        <f t="shared" si="1"/>
        <v>10 / II / 24 h</v>
      </c>
      <c r="K23" s="55">
        <v>-10.86443079829948</v>
      </c>
      <c r="L23" s="59" t="s">
        <v>63</v>
      </c>
      <c r="M23" s="57">
        <v>20</v>
      </c>
      <c r="O23" s="6"/>
      <c r="S23" s="49">
        <v>-20</v>
      </c>
      <c r="T23" s="49">
        <v>0</v>
      </c>
      <c r="U23" s="50">
        <v>20</v>
      </c>
      <c r="V23">
        <v>67</v>
      </c>
    </row>
    <row r="24" spans="1:22" ht="16.5" thickBot="1">
      <c r="A24" s="16">
        <v>21</v>
      </c>
      <c r="B24" s="13" t="s">
        <v>26</v>
      </c>
      <c r="C24" s="13" t="s">
        <v>16</v>
      </c>
      <c r="D24" s="13" t="s">
        <v>28</v>
      </c>
      <c r="E24" s="28">
        <v>179.2</v>
      </c>
      <c r="F24" s="12">
        <v>251.5</v>
      </c>
      <c r="G24" s="33">
        <f t="shared" si="0"/>
        <v>33.573252844207111</v>
      </c>
      <c r="H24" s="51">
        <f>(COUNT($G$4:G24)-(COUNTIF($G$4:G24,"&lt;-20")+COUNTIF($G$4:G24,"&gt;20")))/COUNT($G$4:G24)*100</f>
        <v>61.904761904761905</v>
      </c>
      <c r="I24" s="1"/>
      <c r="J24" s="21" t="str">
        <f t="shared" si="1"/>
        <v>10 / II / 36 h</v>
      </c>
      <c r="K24" s="55">
        <v>-10.607086436470322</v>
      </c>
      <c r="L24" s="60" t="s">
        <v>64</v>
      </c>
      <c r="M24" s="57">
        <v>40</v>
      </c>
      <c r="S24" s="49">
        <v>-20</v>
      </c>
      <c r="T24" s="49">
        <v>0</v>
      </c>
      <c r="U24" s="50">
        <v>20</v>
      </c>
      <c r="V24">
        <v>67</v>
      </c>
    </row>
    <row r="25" spans="1:22" ht="16.5" thickBot="1">
      <c r="A25" s="16">
        <v>22</v>
      </c>
      <c r="B25" s="13" t="s">
        <v>29</v>
      </c>
      <c r="C25" s="13" t="s">
        <v>13</v>
      </c>
      <c r="D25" s="13" t="s">
        <v>14</v>
      </c>
      <c r="E25" s="28">
        <v>1106.0999999999999</v>
      </c>
      <c r="F25" s="12">
        <v>1121.2</v>
      </c>
      <c r="G25" s="33">
        <f t="shared" si="0"/>
        <v>1.3559017644682023</v>
      </c>
      <c r="H25" s="51">
        <f>(COUNT($G$4:G25)-(COUNTIF($G$4:G25,"&lt;-20")+COUNTIF($G$4:G25,"&gt;20")))/COUNT($G$4:G25)*100</f>
        <v>63.636363636363633</v>
      </c>
      <c r="I25" s="1"/>
      <c r="J25" s="21" t="str">
        <f t="shared" si="1"/>
        <v>11 / I / 4 h</v>
      </c>
      <c r="K25" s="23">
        <v>-10.567345171069727</v>
      </c>
      <c r="L25" s="61" t="s">
        <v>65</v>
      </c>
      <c r="M25" s="62"/>
      <c r="S25" s="49">
        <v>-20</v>
      </c>
      <c r="T25" s="49">
        <v>0</v>
      </c>
      <c r="U25" s="50">
        <v>20</v>
      </c>
      <c r="V25">
        <v>67</v>
      </c>
    </row>
    <row r="26" spans="1:22" ht="16.5" thickBot="1">
      <c r="A26" s="16">
        <v>23</v>
      </c>
      <c r="B26" s="13" t="s">
        <v>29</v>
      </c>
      <c r="C26" s="13" t="s">
        <v>13</v>
      </c>
      <c r="D26" s="13" t="s">
        <v>17</v>
      </c>
      <c r="E26" s="28">
        <v>1057</v>
      </c>
      <c r="F26" s="12">
        <v>974.9</v>
      </c>
      <c r="G26" s="33">
        <f t="shared" si="0"/>
        <v>-8.0811063536591377</v>
      </c>
      <c r="H26" s="51">
        <f>(COUNT($G$4:G26)-(COUNTIF($G$4:G26,"&lt;-20")+COUNTIF($G$4:G26,"&gt;20")))/COUNT($G$4:G26)*100</f>
        <v>65.217391304347828</v>
      </c>
      <c r="I26" s="1"/>
      <c r="J26" s="21" t="str">
        <f t="shared" si="1"/>
        <v>11 / I / 4.5 h</v>
      </c>
      <c r="K26" s="55">
        <v>-10.538439389576741</v>
      </c>
      <c r="S26" s="49">
        <v>-20</v>
      </c>
      <c r="T26" s="49">
        <v>0</v>
      </c>
      <c r="U26" s="50">
        <v>20</v>
      </c>
      <c r="V26">
        <v>67</v>
      </c>
    </row>
    <row r="27" spans="1:22" ht="16.5" thickBot="1">
      <c r="A27" s="16">
        <v>24</v>
      </c>
      <c r="B27" s="13" t="s">
        <v>29</v>
      </c>
      <c r="C27" s="13" t="s">
        <v>16</v>
      </c>
      <c r="D27" s="13" t="s">
        <v>28</v>
      </c>
      <c r="E27" s="28">
        <v>432.4</v>
      </c>
      <c r="F27" s="12">
        <v>450.5</v>
      </c>
      <c r="G27" s="33">
        <f t="shared" si="0"/>
        <v>4.100124589421231</v>
      </c>
      <c r="H27" s="51">
        <f>(COUNT($G$4:G27)-(COUNTIF($G$4:G27,"&lt;-20")+COUNTIF($G$4:G27,"&gt;20")))/COUNT($G$4:G27)*100</f>
        <v>66.666666666666657</v>
      </c>
      <c r="I27" s="1"/>
      <c r="J27" s="21" t="str">
        <f t="shared" si="1"/>
        <v>11 / II / 36 h</v>
      </c>
      <c r="K27" s="55">
        <v>-10.135430318916553</v>
      </c>
      <c r="L27" s="64" t="s">
        <v>66</v>
      </c>
      <c r="M27" s="64" t="s">
        <v>67</v>
      </c>
      <c r="S27" s="49">
        <v>-20</v>
      </c>
      <c r="T27" s="49">
        <v>0</v>
      </c>
      <c r="U27" s="50">
        <v>20</v>
      </c>
      <c r="V27">
        <v>67</v>
      </c>
    </row>
    <row r="28" spans="1:22" ht="16.5" thickBot="1">
      <c r="A28" s="16">
        <v>25</v>
      </c>
      <c r="B28" s="13" t="s">
        <v>29</v>
      </c>
      <c r="C28" s="14" t="s">
        <v>16</v>
      </c>
      <c r="D28" s="13" t="s">
        <v>22</v>
      </c>
      <c r="E28" s="28">
        <v>334.8</v>
      </c>
      <c r="F28" s="12">
        <v>300.3</v>
      </c>
      <c r="G28" s="33">
        <f t="shared" si="0"/>
        <v>-10.86443079829948</v>
      </c>
      <c r="H28" s="51">
        <f>(COUNT($G$4:G28)-(COUNTIF($G$4:G28,"&lt;-20")+COUNTIF($G$4:G28,"&gt;20")))/COUNT($G$4:G28)*100</f>
        <v>68</v>
      </c>
      <c r="I28" s="1"/>
      <c r="J28" s="21" t="str">
        <f t="shared" si="1"/>
        <v>11 / II / 48 h</v>
      </c>
      <c r="K28" s="55">
        <v>-9.8449519709832991</v>
      </c>
      <c r="L28" s="58" t="s">
        <v>58</v>
      </c>
      <c r="M28" s="60">
        <v>1</v>
      </c>
      <c r="N28" s="65">
        <f>M28/$N$36</f>
        <v>1.1494252873563218E-2</v>
      </c>
      <c r="S28" s="49">
        <v>-20</v>
      </c>
      <c r="T28" s="49">
        <v>0</v>
      </c>
      <c r="U28" s="50">
        <v>20</v>
      </c>
      <c r="V28">
        <v>67</v>
      </c>
    </row>
    <row r="29" spans="1:22" ht="16.5" thickBot="1">
      <c r="A29" s="16">
        <v>26</v>
      </c>
      <c r="B29" s="13" t="s">
        <v>30</v>
      </c>
      <c r="C29" s="14" t="s">
        <v>13</v>
      </c>
      <c r="D29" s="13" t="s">
        <v>17</v>
      </c>
      <c r="E29" s="28">
        <v>1224.2</v>
      </c>
      <c r="F29" s="12">
        <v>1285.0999999999999</v>
      </c>
      <c r="G29" s="33">
        <f t="shared" si="0"/>
        <v>4.8539433308093782</v>
      </c>
      <c r="H29" s="51">
        <f>(COUNT($G$4:G29)-(COUNTIF($G$4:G29,"&lt;-20")+COUNTIF($G$4:G29,"&gt;20")))/COUNT($G$4:G29)*100</f>
        <v>69.230769230769226</v>
      </c>
      <c r="I29" s="5"/>
      <c r="J29" s="21" t="str">
        <f t="shared" si="1"/>
        <v>12 / I / 4.5 h</v>
      </c>
      <c r="K29" s="55">
        <v>-9.5139607032057949</v>
      </c>
      <c r="L29" s="58" t="s">
        <v>59</v>
      </c>
      <c r="M29" s="60">
        <v>12</v>
      </c>
      <c r="N29" s="65">
        <f t="shared" ref="N29:N35" si="2">M29/$N$36</f>
        <v>0.13793103448275862</v>
      </c>
      <c r="S29" s="49">
        <v>-20</v>
      </c>
      <c r="T29" s="49">
        <v>0</v>
      </c>
      <c r="U29" s="50">
        <v>20</v>
      </c>
      <c r="V29">
        <v>67</v>
      </c>
    </row>
    <row r="30" spans="1:22" ht="16.5" thickBot="1">
      <c r="A30" s="16">
        <v>27</v>
      </c>
      <c r="B30" s="13" t="s">
        <v>30</v>
      </c>
      <c r="C30" s="14" t="s">
        <v>13</v>
      </c>
      <c r="D30" s="13" t="s">
        <v>22</v>
      </c>
      <c r="E30" s="28">
        <v>232</v>
      </c>
      <c r="F30" s="12">
        <v>245.3</v>
      </c>
      <c r="G30" s="33">
        <f t="shared" si="0"/>
        <v>5.573014875340462</v>
      </c>
      <c r="H30" s="51">
        <f>(COUNT($G$4:G30)-(COUNTIF($G$4:G30,"&lt;-20")+COUNTIF($G$4:G30,"&gt;20")))/COUNT($G$4:G30)*100</f>
        <v>70.370370370370367</v>
      </c>
      <c r="J30" s="21" t="str">
        <f t="shared" si="1"/>
        <v>12 / I / 48 h</v>
      </c>
      <c r="K30" s="55">
        <v>-9.3471949049358454</v>
      </c>
      <c r="L30" s="58" t="s">
        <v>60</v>
      </c>
      <c r="M30" s="60">
        <v>11</v>
      </c>
      <c r="N30" s="65">
        <f t="shared" si="2"/>
        <v>0.12643678160919541</v>
      </c>
      <c r="S30" s="49">
        <v>-20</v>
      </c>
      <c r="T30" s="49">
        <v>0</v>
      </c>
      <c r="U30" s="50">
        <v>20</v>
      </c>
      <c r="V30">
        <v>67</v>
      </c>
    </row>
    <row r="31" spans="1:22" ht="16.5" thickBot="1">
      <c r="A31" s="16">
        <v>28</v>
      </c>
      <c r="B31" s="13" t="s">
        <v>30</v>
      </c>
      <c r="C31" s="14" t="s">
        <v>16</v>
      </c>
      <c r="D31" s="13" t="s">
        <v>14</v>
      </c>
      <c r="E31" s="28">
        <v>1605.6</v>
      </c>
      <c r="F31" s="12">
        <v>1536.2</v>
      </c>
      <c r="G31" s="33">
        <f t="shared" si="0"/>
        <v>-4.4178496403335581</v>
      </c>
      <c r="H31" s="51">
        <f>(COUNT($G$4:G31)-(COUNTIF($G$4:G31,"&lt;-20")+COUNTIF($G$4:G31,"&gt;20")))/COUNT($G$4:G31)*100</f>
        <v>71.428571428571431</v>
      </c>
      <c r="J31" s="21" t="str">
        <f t="shared" si="1"/>
        <v>12 / II / 4 h</v>
      </c>
      <c r="K31" s="55">
        <v>-8.0811063536591377</v>
      </c>
      <c r="L31" s="58" t="s">
        <v>61</v>
      </c>
      <c r="M31" s="60">
        <v>22</v>
      </c>
      <c r="N31" s="66">
        <f t="shared" si="2"/>
        <v>0.25287356321839083</v>
      </c>
      <c r="S31" s="49">
        <v>-20</v>
      </c>
      <c r="T31" s="49">
        <v>0</v>
      </c>
      <c r="U31" s="50">
        <v>20</v>
      </c>
      <c r="V31">
        <v>67</v>
      </c>
    </row>
    <row r="32" spans="1:22" ht="16.5" thickBot="1">
      <c r="A32" s="34">
        <v>29</v>
      </c>
      <c r="B32" s="35" t="s">
        <v>30</v>
      </c>
      <c r="C32" s="35" t="s">
        <v>16</v>
      </c>
      <c r="D32" s="35" t="s">
        <v>22</v>
      </c>
      <c r="E32" s="36">
        <v>256.8</v>
      </c>
      <c r="F32" s="37">
        <v>256.60000000000002</v>
      </c>
      <c r="G32" s="33">
        <f t="shared" si="0"/>
        <v>-7.7911959485776616E-2</v>
      </c>
      <c r="H32" s="51">
        <f>(COUNT($G$4:G32)-(COUNTIF($G$4:G32,"&lt;-20")+COUNTIF($G$4:G32,"&gt;20")))/COUNT($G$4:G32)*100</f>
        <v>72.41379310344827</v>
      </c>
      <c r="J32" s="21" t="str">
        <f t="shared" si="1"/>
        <v>12 / II / 48 h</v>
      </c>
      <c r="K32" s="55">
        <v>-7.4432857213463111</v>
      </c>
      <c r="L32" s="59" t="s">
        <v>62</v>
      </c>
      <c r="M32" s="60">
        <v>11</v>
      </c>
      <c r="N32" s="65">
        <f t="shared" si="2"/>
        <v>0.12643678160919541</v>
      </c>
      <c r="S32" s="49">
        <v>-20</v>
      </c>
      <c r="T32" s="49">
        <v>0</v>
      </c>
      <c r="U32" s="50">
        <v>20</v>
      </c>
      <c r="V32">
        <v>67</v>
      </c>
    </row>
    <row r="33" spans="1:22" ht="16.5" thickBot="1">
      <c r="A33" s="16">
        <v>30</v>
      </c>
      <c r="B33" s="13" t="s">
        <v>31</v>
      </c>
      <c r="C33" s="13" t="s">
        <v>13</v>
      </c>
      <c r="D33" s="13" t="s">
        <v>17</v>
      </c>
      <c r="E33" s="28">
        <v>1215.5</v>
      </c>
      <c r="F33" s="22">
        <v>1093.5</v>
      </c>
      <c r="G33" s="33">
        <f t="shared" si="0"/>
        <v>-10.567345171069727</v>
      </c>
      <c r="H33" s="51">
        <f>(COUNT($G$4:G33)-(COUNTIF($G$4:G33,"&lt;-20")+COUNTIF($G$4:G33,"&gt;20")))/COUNT($G$4:G33)*100</f>
        <v>73.333333333333329</v>
      </c>
      <c r="I33" s="46"/>
      <c r="J33" s="47" t="str">
        <f t="shared" si="1"/>
        <v>13 / I / 4.5 h</v>
      </c>
      <c r="K33" s="55">
        <v>-7.1080139372822355</v>
      </c>
      <c r="L33" s="59" t="s">
        <v>63</v>
      </c>
      <c r="M33" s="60">
        <v>12</v>
      </c>
      <c r="N33" s="65">
        <f t="shared" si="2"/>
        <v>0.13793103448275862</v>
      </c>
      <c r="S33" s="49">
        <v>-20</v>
      </c>
      <c r="T33" s="49">
        <v>0</v>
      </c>
      <c r="U33" s="50">
        <v>20</v>
      </c>
      <c r="V33">
        <v>67</v>
      </c>
    </row>
    <row r="34" spans="1:22" ht="16.5" thickBot="1">
      <c r="A34" s="16">
        <v>31</v>
      </c>
      <c r="B34" s="13" t="s">
        <v>31</v>
      </c>
      <c r="C34" s="13" t="s">
        <v>13</v>
      </c>
      <c r="D34" s="13" t="s">
        <v>24</v>
      </c>
      <c r="E34" s="28">
        <v>992.1</v>
      </c>
      <c r="F34" s="22">
        <v>972.6</v>
      </c>
      <c r="G34" s="33">
        <f t="shared" si="0"/>
        <v>-1.985035883340968</v>
      </c>
      <c r="H34" s="51">
        <f>(COUNT($G$4:G34)-(COUNTIF($G$4:G34,"&lt;-20")+COUNTIF($G$4:G34,"&gt;20")))/COUNT($G$4:G34)*100</f>
        <v>74.193548387096769</v>
      </c>
      <c r="J34" s="21" t="str">
        <f t="shared" si="1"/>
        <v>13 / I / 6 h</v>
      </c>
      <c r="K34" s="55">
        <v>-6.5301604869950163</v>
      </c>
      <c r="L34" s="60" t="s">
        <v>64</v>
      </c>
      <c r="M34" s="60">
        <v>11</v>
      </c>
      <c r="N34" s="65">
        <f t="shared" si="2"/>
        <v>0.12643678160919541</v>
      </c>
      <c r="S34" s="49">
        <v>-20</v>
      </c>
      <c r="T34" s="49">
        <v>0</v>
      </c>
      <c r="U34" s="50">
        <v>20</v>
      </c>
      <c r="V34">
        <v>67</v>
      </c>
    </row>
    <row r="35" spans="1:22" ht="16.5" thickBot="1">
      <c r="A35" s="16">
        <v>32</v>
      </c>
      <c r="B35" s="13" t="s">
        <v>31</v>
      </c>
      <c r="C35" s="13" t="s">
        <v>13</v>
      </c>
      <c r="D35" s="13" t="s">
        <v>28</v>
      </c>
      <c r="E35" s="28">
        <v>445.8</v>
      </c>
      <c r="F35" s="22">
        <v>415.2</v>
      </c>
      <c r="G35" s="33">
        <f t="shared" si="0"/>
        <v>-7.1080139372822355</v>
      </c>
      <c r="H35" s="51">
        <f>(COUNT($G$4:G35)-(COUNTIF($G$4:G35,"&lt;-20")+COUNTIF($G$4:G35,"&gt;20")))/COUNT($G$4:G35)*100</f>
        <v>75</v>
      </c>
      <c r="J35" s="21" t="str">
        <f t="shared" si="1"/>
        <v>13 / I / 36 h</v>
      </c>
      <c r="K35" s="55">
        <v>-4.8154093097913329</v>
      </c>
      <c r="L35" s="61" t="s">
        <v>65</v>
      </c>
      <c r="M35" s="63">
        <v>7</v>
      </c>
      <c r="N35" s="65">
        <f t="shared" si="2"/>
        <v>8.0459770114942528E-2</v>
      </c>
      <c r="S35" s="49">
        <v>-20</v>
      </c>
      <c r="T35" s="49">
        <v>0</v>
      </c>
      <c r="U35" s="50">
        <v>20</v>
      </c>
      <c r="V35">
        <v>67</v>
      </c>
    </row>
    <row r="36" spans="1:22" ht="16.5" thickBot="1">
      <c r="A36" s="16">
        <v>33</v>
      </c>
      <c r="B36" s="13" t="s">
        <v>31</v>
      </c>
      <c r="C36" s="13" t="s">
        <v>16</v>
      </c>
      <c r="D36" s="13" t="s">
        <v>32</v>
      </c>
      <c r="E36" s="28">
        <v>557.29999999999995</v>
      </c>
      <c r="F36" s="12">
        <v>320.89999999999998</v>
      </c>
      <c r="G36" s="33">
        <f t="shared" ref="G36:G67" si="3">IFERROR(((F36-E36)/AVERAGE(E36:F36))*100,"")</f>
        <v>-53.837394670917782</v>
      </c>
      <c r="H36" s="51">
        <f>(COUNT($G$4:G36)-(COUNTIF($G$4:G36,"&lt;-20")+COUNTIF($G$4:G36,"&gt;20")))/COUNT($G$4:G36)*100</f>
        <v>72.727272727272734</v>
      </c>
      <c r="J36" s="21" t="str">
        <f t="shared" si="1"/>
        <v>13 / II / 7 h</v>
      </c>
      <c r="K36" s="55">
        <v>-4.7649167193759272</v>
      </c>
      <c r="M36" t="s">
        <v>68</v>
      </c>
      <c r="N36">
        <f>SUM(M28:M35)</f>
        <v>87</v>
      </c>
      <c r="S36" s="49">
        <v>-20</v>
      </c>
      <c r="T36" s="49">
        <v>0</v>
      </c>
      <c r="U36" s="50">
        <v>20</v>
      </c>
      <c r="V36">
        <v>67</v>
      </c>
    </row>
    <row r="37" spans="1:22" ht="16.5" thickBot="1">
      <c r="A37" s="16">
        <v>34</v>
      </c>
      <c r="B37" s="13" t="s">
        <v>31</v>
      </c>
      <c r="C37" s="13" t="s">
        <v>16</v>
      </c>
      <c r="D37" s="13" t="s">
        <v>28</v>
      </c>
      <c r="E37" s="28">
        <v>334.3</v>
      </c>
      <c r="F37" s="12">
        <v>237.9</v>
      </c>
      <c r="G37" s="33">
        <f t="shared" si="3"/>
        <v>-33.694512408248862</v>
      </c>
      <c r="H37" s="51">
        <f>(COUNT($G$4:G37)-(COUNTIF($G$4:G37,"&lt;-20")+COUNTIF($G$4:G37,"&gt;20")))/COUNT($G$4:G37)*100</f>
        <v>70.588235294117652</v>
      </c>
      <c r="I37" s="2"/>
      <c r="J37" s="21" t="str">
        <f t="shared" si="1"/>
        <v>13 / II / 36 h</v>
      </c>
      <c r="K37" s="55">
        <v>-4.5684961511984481</v>
      </c>
      <c r="S37" s="49">
        <v>-20</v>
      </c>
      <c r="T37" s="49">
        <v>0</v>
      </c>
      <c r="U37" s="50">
        <v>20</v>
      </c>
      <c r="V37">
        <v>67</v>
      </c>
    </row>
    <row r="38" spans="1:22" ht="16.5" thickBot="1">
      <c r="A38" s="16">
        <v>35</v>
      </c>
      <c r="B38" s="13" t="s">
        <v>33</v>
      </c>
      <c r="C38" s="13" t="s">
        <v>13</v>
      </c>
      <c r="D38" s="13" t="s">
        <v>34</v>
      </c>
      <c r="E38" s="28">
        <v>437.6</v>
      </c>
      <c r="F38" s="12">
        <v>445</v>
      </c>
      <c r="G38" s="33">
        <f t="shared" si="3"/>
        <v>1.6768638114661176</v>
      </c>
      <c r="H38" s="51">
        <f>(COUNT($G$4:G38)-(COUNTIF($G$4:G38,"&lt;-20")+COUNTIF($G$4:G38,"&gt;20")))/COUNT($G$4:G38)*100</f>
        <v>71.428571428571431</v>
      </c>
      <c r="J38" s="21" t="str">
        <f t="shared" si="1"/>
        <v>14 / I / 10 h</v>
      </c>
      <c r="K38" s="55">
        <v>-4.4178496403335581</v>
      </c>
      <c r="S38" s="49">
        <v>-20</v>
      </c>
      <c r="T38" s="49">
        <v>0</v>
      </c>
      <c r="U38" s="50">
        <v>20</v>
      </c>
      <c r="V38">
        <v>67</v>
      </c>
    </row>
    <row r="39" spans="1:22" ht="16.5" thickBot="1">
      <c r="A39" s="16">
        <v>36</v>
      </c>
      <c r="B39" s="13" t="s">
        <v>33</v>
      </c>
      <c r="C39" s="13" t="s">
        <v>13</v>
      </c>
      <c r="D39" s="13" t="s">
        <v>27</v>
      </c>
      <c r="E39" s="28">
        <v>576</v>
      </c>
      <c r="F39" s="12">
        <v>555.70000000000005</v>
      </c>
      <c r="G39" s="33">
        <f t="shared" si="3"/>
        <v>-3.587523195193064</v>
      </c>
      <c r="H39" s="51">
        <f>(COUNT($G$4:G39)-(COUNTIF($G$4:G39,"&lt;-20")+COUNTIF($G$4:G39,"&gt;20")))/COUNT($G$4:G39)*100</f>
        <v>72.222222222222214</v>
      </c>
      <c r="J39" s="21" t="str">
        <f t="shared" si="1"/>
        <v>14 / I / 24 h</v>
      </c>
      <c r="K39" s="55">
        <v>-4.3905257076834161</v>
      </c>
      <c r="S39" s="49">
        <v>-20</v>
      </c>
      <c r="T39" s="49">
        <v>0</v>
      </c>
      <c r="U39" s="50">
        <v>20</v>
      </c>
      <c r="V39">
        <v>67</v>
      </c>
    </row>
    <row r="40" spans="1:22" ht="16.5" thickBot="1">
      <c r="A40" s="16">
        <v>37</v>
      </c>
      <c r="B40" s="13" t="s">
        <v>33</v>
      </c>
      <c r="C40" s="13" t="s">
        <v>16</v>
      </c>
      <c r="D40" s="13" t="s">
        <v>17</v>
      </c>
      <c r="E40" s="28">
        <v>1481.3</v>
      </c>
      <c r="F40" s="12">
        <v>1192.5999999999999</v>
      </c>
      <c r="G40" s="33">
        <f t="shared" si="3"/>
        <v>-21.593926474438092</v>
      </c>
      <c r="H40" s="51">
        <f>(COUNT($G$4:G40)-(COUNTIF($G$4:G40,"&lt;-20")+COUNTIF($G$4:G40,"&gt;20")))/COUNT($G$4:G40)*100</f>
        <v>70.270270270270274</v>
      </c>
      <c r="J40" s="21" t="str">
        <f t="shared" si="1"/>
        <v>14 / II / 4.5 h</v>
      </c>
      <c r="K40" s="55">
        <v>-4.3812563470187049</v>
      </c>
      <c r="S40" s="49">
        <v>-20</v>
      </c>
      <c r="T40" s="49">
        <v>0</v>
      </c>
      <c r="U40" s="50">
        <v>20</v>
      </c>
      <c r="V40">
        <v>67</v>
      </c>
    </row>
    <row r="41" spans="1:22" ht="16.5" thickBot="1">
      <c r="A41" s="16">
        <v>38</v>
      </c>
      <c r="B41" s="13" t="s">
        <v>33</v>
      </c>
      <c r="C41" s="13" t="s">
        <v>16</v>
      </c>
      <c r="D41" s="13" t="s">
        <v>32</v>
      </c>
      <c r="E41" s="28">
        <v>1247</v>
      </c>
      <c r="F41" s="12">
        <v>1011.3</v>
      </c>
      <c r="G41" s="33">
        <f t="shared" si="3"/>
        <v>-20.874108842934955</v>
      </c>
      <c r="H41" s="51">
        <f>(COUNT($G$4:G41)-(COUNTIF($G$4:G41,"&lt;-20")+COUNTIF($G$4:G41,"&gt;20")))/COUNT($G$4:G41)*100</f>
        <v>68.421052631578945</v>
      </c>
      <c r="J41" s="21" t="str">
        <f t="shared" si="1"/>
        <v>14 / II / 7 h</v>
      </c>
      <c r="K41" s="55">
        <v>-4.2154566744730566</v>
      </c>
      <c r="S41" s="49">
        <v>-20</v>
      </c>
      <c r="T41" s="49">
        <v>0</v>
      </c>
      <c r="U41" s="50">
        <v>20</v>
      </c>
      <c r="V41">
        <v>67</v>
      </c>
    </row>
    <row r="42" spans="1:22" ht="16.5" thickBot="1">
      <c r="A42" s="16">
        <v>39</v>
      </c>
      <c r="B42" s="13" t="s">
        <v>35</v>
      </c>
      <c r="C42" s="13" t="s">
        <v>13</v>
      </c>
      <c r="D42" s="13" t="s">
        <v>14</v>
      </c>
      <c r="E42" s="28">
        <v>1232.8</v>
      </c>
      <c r="F42" s="12">
        <v>1057.8</v>
      </c>
      <c r="G42" s="33">
        <f t="shared" si="3"/>
        <v>-15.279839343403475</v>
      </c>
      <c r="H42" s="51">
        <f>(COUNT($G$4:G42)-(COUNTIF($G$4:G42,"&lt;-20")+COUNTIF($G$4:G42,"&gt;20")))/COUNT($G$4:G42)*100</f>
        <v>69.230769230769226</v>
      </c>
      <c r="J42" s="21" t="str">
        <f t="shared" si="1"/>
        <v>15 / I / 4 h</v>
      </c>
      <c r="K42" s="55">
        <v>-3.6701737215561541</v>
      </c>
      <c r="S42" s="49">
        <v>-20</v>
      </c>
      <c r="T42" s="49">
        <v>0</v>
      </c>
      <c r="U42" s="50">
        <v>20</v>
      </c>
      <c r="V42">
        <v>67</v>
      </c>
    </row>
    <row r="43" spans="1:22" ht="16.5" thickBot="1">
      <c r="A43" s="16">
        <v>40</v>
      </c>
      <c r="B43" s="13" t="s">
        <v>35</v>
      </c>
      <c r="C43" s="13" t="s">
        <v>13</v>
      </c>
      <c r="D43" s="13" t="s">
        <v>17</v>
      </c>
      <c r="E43" s="28">
        <v>1316.2</v>
      </c>
      <c r="F43" s="12">
        <v>1192.7</v>
      </c>
      <c r="G43" s="33">
        <f t="shared" si="3"/>
        <v>-9.8449519709832991</v>
      </c>
      <c r="H43" s="51">
        <f>(COUNT($G$4:G43)-(COUNTIF($G$4:G43,"&lt;-20")+COUNTIF($G$4:G43,"&gt;20")))/COUNT($G$4:G43)*100</f>
        <v>70</v>
      </c>
      <c r="J43" s="21" t="str">
        <f t="shared" si="1"/>
        <v>15 / I / 4.5 h</v>
      </c>
      <c r="K43" s="55">
        <v>-3.587523195193064</v>
      </c>
      <c r="S43" s="49">
        <v>-20</v>
      </c>
      <c r="T43" s="49">
        <v>0</v>
      </c>
      <c r="U43" s="50">
        <v>20</v>
      </c>
      <c r="V43">
        <v>67</v>
      </c>
    </row>
    <row r="44" spans="1:22" ht="16.5" thickBot="1">
      <c r="A44" s="16">
        <v>41</v>
      </c>
      <c r="B44" s="13" t="s">
        <v>35</v>
      </c>
      <c r="C44" s="13" t="s">
        <v>16</v>
      </c>
      <c r="D44" s="13" t="s">
        <v>27</v>
      </c>
      <c r="E44" s="28">
        <v>313.39999999999998</v>
      </c>
      <c r="F44" s="12">
        <v>441.2</v>
      </c>
      <c r="G44" s="33">
        <f t="shared" si="3"/>
        <v>33.872250198780819</v>
      </c>
      <c r="H44" s="51">
        <f>(COUNT($G$4:G44)-(COUNTIF($G$4:G44,"&lt;-20")+COUNTIF($G$4:G44,"&gt;20")))/COUNT($G$4:G44)*100</f>
        <v>68.292682926829272</v>
      </c>
      <c r="J44" s="21" t="str">
        <f t="shared" si="1"/>
        <v>15 / II / 24 h</v>
      </c>
      <c r="K44" s="55">
        <v>-3.568242640499554</v>
      </c>
      <c r="S44" s="49">
        <v>-20</v>
      </c>
      <c r="T44" s="49">
        <v>0</v>
      </c>
      <c r="U44" s="50">
        <v>20</v>
      </c>
      <c r="V44">
        <v>67</v>
      </c>
    </row>
    <row r="45" spans="1:22" ht="16.5" thickBot="1">
      <c r="A45" s="16">
        <v>42</v>
      </c>
      <c r="B45" s="13" t="s">
        <v>35</v>
      </c>
      <c r="C45" s="13" t="s">
        <v>16</v>
      </c>
      <c r="D45" s="13" t="s">
        <v>28</v>
      </c>
      <c r="E45" s="28">
        <v>242.8</v>
      </c>
      <c r="F45" s="12">
        <v>231.5</v>
      </c>
      <c r="G45" s="33">
        <f t="shared" si="3"/>
        <v>-4.7649167193759272</v>
      </c>
      <c r="H45" s="51">
        <f>(COUNT($G$4:G45)-(COUNTIF($G$4:G45,"&lt;-20")+COUNTIF($G$4:G45,"&gt;20")))/COUNT($G$4:G45)*100</f>
        <v>69.047619047619051</v>
      </c>
      <c r="J45" s="21" t="str">
        <f t="shared" si="1"/>
        <v>15 / II / 36 h</v>
      </c>
      <c r="K45" s="55">
        <v>-2.6123703419131816</v>
      </c>
      <c r="S45" s="49">
        <v>-20</v>
      </c>
      <c r="T45" s="49">
        <v>0</v>
      </c>
      <c r="U45" s="50">
        <v>20</v>
      </c>
      <c r="V45">
        <v>67</v>
      </c>
    </row>
    <row r="46" spans="1:22" ht="16.5" thickBot="1">
      <c r="A46" s="16">
        <v>43</v>
      </c>
      <c r="B46" s="13" t="s">
        <v>36</v>
      </c>
      <c r="C46" s="13" t="s">
        <v>13</v>
      </c>
      <c r="D46" s="13" t="s">
        <v>14</v>
      </c>
      <c r="E46" s="28">
        <v>1252.8</v>
      </c>
      <c r="F46" s="12">
        <v>1095.4000000000001</v>
      </c>
      <c r="G46" s="33">
        <f t="shared" si="3"/>
        <v>-13.406013116429595</v>
      </c>
      <c r="H46" s="51">
        <f>(COUNT($G$4:G46)-(COUNTIF($G$4:G46,"&lt;-20")+COUNTIF($G$4:G46,"&gt;20")))/COUNT($G$4:G46)*100</f>
        <v>69.767441860465112</v>
      </c>
      <c r="J46" s="21" t="str">
        <f t="shared" si="1"/>
        <v>16 / I / 4 h</v>
      </c>
      <c r="K46" s="55">
        <v>-2.5174825174825335</v>
      </c>
      <c r="S46" s="49">
        <v>-20</v>
      </c>
      <c r="T46" s="49">
        <v>0</v>
      </c>
      <c r="U46" s="50">
        <v>20</v>
      </c>
      <c r="V46">
        <v>67</v>
      </c>
    </row>
    <row r="47" spans="1:22" ht="16.5" thickBot="1">
      <c r="A47" s="16">
        <v>44</v>
      </c>
      <c r="B47" s="13" t="s">
        <v>36</v>
      </c>
      <c r="C47" s="13" t="s">
        <v>13</v>
      </c>
      <c r="D47" s="13" t="s">
        <v>19</v>
      </c>
      <c r="E47" s="28">
        <v>962</v>
      </c>
      <c r="F47" s="12">
        <v>869.2</v>
      </c>
      <c r="G47" s="33">
        <f t="shared" si="3"/>
        <v>-10.135430318916553</v>
      </c>
      <c r="H47" s="51">
        <f>(COUNT($G$4:G47)-(COUNTIF($G$4:G47,"&lt;-20")+COUNTIF($G$4:G47,"&gt;20")))/COUNT($G$4:G47)*100</f>
        <v>70.454545454545453</v>
      </c>
      <c r="J47" s="21" t="str">
        <f t="shared" si="1"/>
        <v>16 / I / 5 h</v>
      </c>
      <c r="K47" s="55">
        <v>-1.985035883340968</v>
      </c>
      <c r="S47" s="49">
        <v>-20</v>
      </c>
      <c r="T47" s="49">
        <v>0</v>
      </c>
      <c r="U47" s="50">
        <v>20</v>
      </c>
      <c r="V47">
        <v>67</v>
      </c>
    </row>
    <row r="48" spans="1:22" ht="16.5" thickBot="1">
      <c r="A48" s="16">
        <v>45</v>
      </c>
      <c r="B48" s="13" t="s">
        <v>36</v>
      </c>
      <c r="C48" s="13" t="s">
        <v>16</v>
      </c>
      <c r="D48" s="13" t="s">
        <v>22</v>
      </c>
      <c r="E48" s="28">
        <v>208.1</v>
      </c>
      <c r="F48" s="12">
        <v>200.6</v>
      </c>
      <c r="G48" s="33">
        <f t="shared" si="3"/>
        <v>-3.6701737215561541</v>
      </c>
      <c r="H48" s="51">
        <f>(COUNT($G$4:G48)-(COUNTIF($G$4:G48,"&lt;-20")+COUNTIF($G$4:G48,"&gt;20")))/COUNT($G$4:G48)*100</f>
        <v>71.111111111111114</v>
      </c>
      <c r="J48" s="21" t="str">
        <f t="shared" si="1"/>
        <v>16 / II / 48 h</v>
      </c>
      <c r="K48" s="55">
        <v>-1.4366413278471397</v>
      </c>
      <c r="S48" s="49">
        <v>-20</v>
      </c>
      <c r="T48" s="49">
        <v>0</v>
      </c>
      <c r="U48" s="50">
        <v>20</v>
      </c>
      <c r="V48">
        <v>67</v>
      </c>
    </row>
    <row r="49" spans="1:22" ht="16.5" thickBot="1">
      <c r="A49" s="16">
        <v>46</v>
      </c>
      <c r="B49" s="13" t="s">
        <v>36</v>
      </c>
      <c r="C49" s="15" t="s">
        <v>16</v>
      </c>
      <c r="D49" s="14" t="s">
        <v>15</v>
      </c>
      <c r="E49" s="28">
        <v>101.3</v>
      </c>
      <c r="F49" s="12">
        <v>92.1</v>
      </c>
      <c r="G49" s="33">
        <f t="shared" si="3"/>
        <v>-9.5139607032057949</v>
      </c>
      <c r="H49" s="51">
        <f>(COUNT($G$4:G49)-(COUNTIF($G$4:G49,"&lt;-20")+COUNTIF($G$4:G49,"&gt;20")))/COUNT($G$4:G49)*100</f>
        <v>71.739130434782609</v>
      </c>
      <c r="J49" s="21" t="str">
        <f t="shared" si="1"/>
        <v>16 / II / 72 h</v>
      </c>
      <c r="K49" s="55">
        <v>-7.7911959485776616E-2</v>
      </c>
      <c r="S49" s="49">
        <v>-20</v>
      </c>
      <c r="T49" s="49">
        <v>0</v>
      </c>
      <c r="U49" s="50">
        <v>20</v>
      </c>
      <c r="V49">
        <v>67</v>
      </c>
    </row>
    <row r="50" spans="1:22" ht="16.5" thickBot="1">
      <c r="A50" s="16">
        <v>47</v>
      </c>
      <c r="B50" s="13" t="s">
        <v>37</v>
      </c>
      <c r="C50" s="13" t="s">
        <v>13</v>
      </c>
      <c r="D50" s="14" t="s">
        <v>14</v>
      </c>
      <c r="E50" s="28">
        <v>1429.2</v>
      </c>
      <c r="F50" s="12">
        <v>1053.5</v>
      </c>
      <c r="G50" s="33">
        <f t="shared" si="3"/>
        <v>-30.265436822813879</v>
      </c>
      <c r="H50" s="51">
        <f>(COUNT($G$4:G50)-(COUNTIF($G$4:G50,"&lt;-20")+COUNTIF($G$4:G50,"&gt;20")))/COUNT($G$4:G50)*100</f>
        <v>70.212765957446805</v>
      </c>
      <c r="I50" s="2"/>
      <c r="J50" s="21" t="str">
        <f t="shared" si="1"/>
        <v>17 / I / 4 h</v>
      </c>
      <c r="K50" s="55">
        <v>0.33853676885463008</v>
      </c>
      <c r="S50" s="49">
        <v>-20</v>
      </c>
      <c r="T50" s="49">
        <v>0</v>
      </c>
      <c r="U50" s="50">
        <v>20</v>
      </c>
      <c r="V50">
        <v>67</v>
      </c>
    </row>
    <row r="51" spans="1:22" ht="16.5" thickBot="1">
      <c r="A51" s="16">
        <v>48</v>
      </c>
      <c r="B51" s="13" t="s">
        <v>37</v>
      </c>
      <c r="C51" s="13" t="s">
        <v>13</v>
      </c>
      <c r="D51" s="14" t="s">
        <v>17</v>
      </c>
      <c r="E51" s="28">
        <v>1286.5999999999999</v>
      </c>
      <c r="F51" s="12">
        <v>1059.3</v>
      </c>
      <c r="G51" s="33">
        <f t="shared" si="3"/>
        <v>-19.378490131719168</v>
      </c>
      <c r="H51" s="51">
        <f>(COUNT($G$4:G51)-(COUNTIF($G$4:G51,"&lt;-20")+COUNTIF($G$4:G51,"&gt;20")))/COUNT($G$4:G51)*100</f>
        <v>70.833333333333343</v>
      </c>
      <c r="J51" s="21" t="str">
        <f t="shared" si="1"/>
        <v>17 / I / 4.5 h</v>
      </c>
      <c r="K51" s="55">
        <v>1.3559017644682023</v>
      </c>
      <c r="S51" s="49">
        <v>-20</v>
      </c>
      <c r="T51" s="49">
        <v>0</v>
      </c>
      <c r="U51" s="50">
        <v>20</v>
      </c>
      <c r="V51">
        <v>67</v>
      </c>
    </row>
    <row r="52" spans="1:22" ht="16.5" thickBot="1">
      <c r="A52" s="16">
        <v>49</v>
      </c>
      <c r="B52" s="13" t="s">
        <v>37</v>
      </c>
      <c r="C52" s="13" t="s">
        <v>16</v>
      </c>
      <c r="D52" s="13" t="s">
        <v>28</v>
      </c>
      <c r="E52" s="28">
        <v>279.89999999999998</v>
      </c>
      <c r="F52" s="12">
        <v>262.2</v>
      </c>
      <c r="G52" s="33">
        <f t="shared" si="3"/>
        <v>-6.5301604869950163</v>
      </c>
      <c r="H52" s="51">
        <f>(COUNT($G$4:G52)-(COUNTIF($G$4:G52,"&lt;-20")+COUNTIF($G$4:G52,"&gt;20")))/COUNT($G$4:G52)*100</f>
        <v>71.428571428571431</v>
      </c>
      <c r="J52" s="21" t="str">
        <f t="shared" si="1"/>
        <v>17 / II / 36 h</v>
      </c>
      <c r="K52" s="55">
        <v>1.6768638114661176</v>
      </c>
      <c r="S52" s="49">
        <v>-20</v>
      </c>
      <c r="T52" s="49">
        <v>0</v>
      </c>
      <c r="U52" s="50">
        <v>20</v>
      </c>
      <c r="V52">
        <v>67</v>
      </c>
    </row>
    <row r="53" spans="1:22" ht="16.5" thickBot="1">
      <c r="A53" s="16">
        <v>50</v>
      </c>
      <c r="B53" s="13" t="s">
        <v>37</v>
      </c>
      <c r="C53" s="13" t="s">
        <v>16</v>
      </c>
      <c r="D53" s="13" t="s">
        <v>22</v>
      </c>
      <c r="E53" s="28">
        <v>169.4</v>
      </c>
      <c r="F53" s="12">
        <v>119</v>
      </c>
      <c r="G53" s="33">
        <f t="shared" si="3"/>
        <v>-34.951456310679617</v>
      </c>
      <c r="H53" s="51">
        <f>(COUNT($G$4:G53)-(COUNTIF($G$4:G53,"&lt;-20")+COUNTIF($G$4:G53,"&gt;20")))/COUNT($G$4:G53)*100</f>
        <v>70</v>
      </c>
      <c r="J53" s="21" t="str">
        <f t="shared" si="1"/>
        <v>17 / II / 48 h</v>
      </c>
      <c r="K53" s="55">
        <v>4.100124589421231</v>
      </c>
      <c r="S53" s="49">
        <v>-20</v>
      </c>
      <c r="T53" s="49">
        <v>0</v>
      </c>
      <c r="U53" s="50">
        <v>20</v>
      </c>
      <c r="V53">
        <v>67</v>
      </c>
    </row>
    <row r="54" spans="1:22" ht="16.5" thickBot="1">
      <c r="A54" s="16">
        <v>51</v>
      </c>
      <c r="B54" s="13" t="s">
        <v>38</v>
      </c>
      <c r="C54" s="13" t="s">
        <v>13</v>
      </c>
      <c r="D54" s="13" t="s">
        <v>14</v>
      </c>
      <c r="E54" s="28">
        <v>731.2</v>
      </c>
      <c r="F54" s="12">
        <v>658</v>
      </c>
      <c r="G54" s="33">
        <f t="shared" si="3"/>
        <v>-10.538439389576741</v>
      </c>
      <c r="H54" s="51">
        <f>(COUNT($G$4:G54)-(COUNTIF($G$4:G54,"&lt;-20")+COUNTIF($G$4:G54,"&gt;20")))/COUNT($G$4:G54)*100</f>
        <v>70.588235294117652</v>
      </c>
      <c r="J54" s="21" t="str">
        <f t="shared" si="1"/>
        <v>18 / I / 4 h</v>
      </c>
      <c r="K54" s="55">
        <v>4.7556255051257041</v>
      </c>
      <c r="S54" s="49">
        <v>-20</v>
      </c>
      <c r="T54" s="49">
        <v>0</v>
      </c>
      <c r="U54" s="50">
        <v>20</v>
      </c>
      <c r="V54">
        <v>67</v>
      </c>
    </row>
    <row r="55" spans="1:22" ht="16.5" thickBot="1">
      <c r="A55" s="16">
        <v>52</v>
      </c>
      <c r="B55" s="13" t="s">
        <v>38</v>
      </c>
      <c r="C55" s="13" t="s">
        <v>13</v>
      </c>
      <c r="D55" s="13" t="s">
        <v>17</v>
      </c>
      <c r="E55" s="28">
        <v>1054.8</v>
      </c>
      <c r="F55" s="12">
        <v>1027.5999999999999</v>
      </c>
      <c r="G55" s="33">
        <f t="shared" si="3"/>
        <v>-2.6123703419131816</v>
      </c>
      <c r="H55" s="51">
        <f>(COUNT($G$4:G55)-(COUNTIF($G$4:G55,"&lt;-20")+COUNTIF($G$4:G55,"&gt;20")))/COUNT($G$4:G55)*100</f>
        <v>71.15384615384616</v>
      </c>
      <c r="J55" s="21" t="str">
        <f t="shared" si="1"/>
        <v>18 / I / 4.5 h</v>
      </c>
      <c r="K55" s="55">
        <v>4.8539433308093782</v>
      </c>
      <c r="S55" s="49">
        <v>-20</v>
      </c>
      <c r="T55" s="49">
        <v>0</v>
      </c>
      <c r="U55" s="50">
        <v>20</v>
      </c>
      <c r="V55">
        <v>67</v>
      </c>
    </row>
    <row r="56" spans="1:22" ht="16.5" thickBot="1">
      <c r="A56" s="16">
        <v>53</v>
      </c>
      <c r="B56" s="13" t="s">
        <v>38</v>
      </c>
      <c r="C56" s="13" t="s">
        <v>13</v>
      </c>
      <c r="D56" s="13" t="s">
        <v>19</v>
      </c>
      <c r="E56" s="28">
        <v>817.2</v>
      </c>
      <c r="F56" s="12">
        <v>780.7</v>
      </c>
      <c r="G56" s="33">
        <f t="shared" si="3"/>
        <v>-4.5684961511984481</v>
      </c>
      <c r="H56" s="51">
        <f>(COUNT($G$4:G56)-(COUNTIF($G$4:G56,"&lt;-20")+COUNTIF($G$4:G56,"&gt;20")))/COUNT($G$4:G56)*100</f>
        <v>71.698113207547166</v>
      </c>
      <c r="J56" s="21" t="str">
        <f t="shared" si="1"/>
        <v>18 / I / 5 h</v>
      </c>
      <c r="K56" s="55">
        <v>4.9875311720698257</v>
      </c>
      <c r="M56" s="10"/>
      <c r="S56" s="49">
        <v>-20</v>
      </c>
      <c r="T56" s="49">
        <v>0</v>
      </c>
      <c r="U56" s="50">
        <v>20</v>
      </c>
      <c r="V56">
        <v>67</v>
      </c>
    </row>
    <row r="57" spans="1:22" ht="16.5" thickBot="1">
      <c r="A57" s="16">
        <v>54</v>
      </c>
      <c r="B57" s="13" t="s">
        <v>38</v>
      </c>
      <c r="C57" s="13" t="s">
        <v>16</v>
      </c>
      <c r="D57" s="13" t="s">
        <v>27</v>
      </c>
      <c r="E57" s="28">
        <v>342.3</v>
      </c>
      <c r="F57" s="12">
        <v>330.3</v>
      </c>
      <c r="G57" s="33">
        <f t="shared" si="3"/>
        <v>-3.568242640499554</v>
      </c>
      <c r="H57" s="51">
        <f>(COUNT($G$4:G57)-(COUNTIF($G$4:G57,"&lt;-20")+COUNTIF($G$4:G57,"&gt;20")))/COUNT($G$4:G57)*100</f>
        <v>72.222222222222214</v>
      </c>
      <c r="J57" s="21" t="str">
        <f t="shared" si="1"/>
        <v>18 / II / 24 h</v>
      </c>
      <c r="K57" s="55">
        <v>5.573014875340462</v>
      </c>
      <c r="S57" s="49">
        <v>-20</v>
      </c>
      <c r="T57" s="49">
        <v>0</v>
      </c>
      <c r="U57" s="50">
        <v>20</v>
      </c>
      <c r="V57">
        <v>67</v>
      </c>
    </row>
    <row r="58" spans="1:22" ht="16.5" thickBot="1">
      <c r="A58" s="16">
        <v>55</v>
      </c>
      <c r="B58" s="13" t="s">
        <v>38</v>
      </c>
      <c r="C58" s="13" t="s">
        <v>16</v>
      </c>
      <c r="D58" s="13" t="s">
        <v>28</v>
      </c>
      <c r="E58" s="28">
        <v>176.9</v>
      </c>
      <c r="F58" s="12">
        <v>169.3</v>
      </c>
      <c r="G58" s="33">
        <f t="shared" si="3"/>
        <v>-4.3905257076834161</v>
      </c>
      <c r="H58" s="51">
        <f>(COUNT($G$4:G58)-(COUNTIF($G$4:G58,"&lt;-20")+COUNTIF($G$4:G58,"&gt;20")))/COUNT($G$4:G58)*100</f>
        <v>72.727272727272734</v>
      </c>
      <c r="J58" s="21" t="str">
        <f t="shared" si="1"/>
        <v>18 / II / 36 h</v>
      </c>
      <c r="K58" s="55">
        <v>6.3670411985018731</v>
      </c>
      <c r="S58" s="49">
        <v>-20</v>
      </c>
      <c r="T58" s="49">
        <v>0</v>
      </c>
      <c r="U58" s="50">
        <v>20</v>
      </c>
      <c r="V58">
        <v>67</v>
      </c>
    </row>
    <row r="59" spans="1:22" ht="16.5" thickBot="1">
      <c r="A59" s="16">
        <v>56</v>
      </c>
      <c r="B59" s="13" t="s">
        <v>38</v>
      </c>
      <c r="C59" s="13" t="s">
        <v>16</v>
      </c>
      <c r="D59" s="13" t="s">
        <v>22</v>
      </c>
      <c r="E59" s="28">
        <v>152.6</v>
      </c>
      <c r="F59" s="12">
        <v>146.30000000000001</v>
      </c>
      <c r="G59" s="33">
        <f t="shared" si="3"/>
        <v>-4.2154566744730566</v>
      </c>
      <c r="H59" s="51">
        <f>(COUNT($G$4:G59)-(COUNTIF($G$4:G59,"&lt;-20")+COUNTIF($G$4:G59,"&gt;20")))/COUNT($G$4:G59)*100</f>
        <v>73.214285714285708</v>
      </c>
      <c r="J59" s="21" t="str">
        <f t="shared" si="1"/>
        <v>18 / II / 48 h</v>
      </c>
      <c r="K59" s="55">
        <v>7.2879435097201766</v>
      </c>
      <c r="S59" s="49">
        <v>-20</v>
      </c>
      <c r="T59" s="49">
        <v>0</v>
      </c>
      <c r="U59" s="50">
        <v>20</v>
      </c>
      <c r="V59">
        <v>67</v>
      </c>
    </row>
    <row r="60" spans="1:22" ht="16.5" thickBot="1">
      <c r="A60" s="44">
        <v>57</v>
      </c>
      <c r="B60" s="39" t="s">
        <v>39</v>
      </c>
      <c r="C60" s="39" t="s">
        <v>13</v>
      </c>
      <c r="D60" s="39" t="s">
        <v>14</v>
      </c>
      <c r="E60" s="41">
        <v>1048.2</v>
      </c>
      <c r="F60" s="45">
        <v>1160.4000000000001</v>
      </c>
      <c r="G60" s="33">
        <f t="shared" si="3"/>
        <v>10.160282531920677</v>
      </c>
      <c r="H60" s="51">
        <f>(COUNT($G$4:G60)-(COUNTIF($G$4:G60,"&lt;-20")+COUNTIF($G$4:G60,"&gt;20")))/COUNT($G$4:G60)*100</f>
        <v>73.68421052631578</v>
      </c>
      <c r="I60" s="46"/>
      <c r="J60" s="47" t="str">
        <f t="shared" si="1"/>
        <v>19 / I / 4 h</v>
      </c>
      <c r="K60" s="55">
        <v>7.4672048435923237</v>
      </c>
      <c r="S60" s="49">
        <v>-20</v>
      </c>
      <c r="T60" s="49">
        <v>0</v>
      </c>
      <c r="U60" s="50">
        <v>20</v>
      </c>
      <c r="V60">
        <v>67</v>
      </c>
    </row>
    <row r="61" spans="1:22" ht="16.5" thickBot="1">
      <c r="A61" s="16">
        <v>58</v>
      </c>
      <c r="B61" s="13" t="s">
        <v>39</v>
      </c>
      <c r="C61" s="13" t="s">
        <v>13</v>
      </c>
      <c r="D61" s="13" t="s">
        <v>17</v>
      </c>
      <c r="E61" s="28">
        <v>1070.4000000000001</v>
      </c>
      <c r="F61" s="12">
        <v>1313</v>
      </c>
      <c r="G61" s="33">
        <f t="shared" si="3"/>
        <v>20.357472518251228</v>
      </c>
      <c r="H61" s="51">
        <f>(COUNT($G$4:G61)-(COUNTIF($G$4:G61,"&lt;-20")+COUNTIF($G$4:G61,"&gt;20")))/COUNT($G$4:G61)*100</f>
        <v>72.41379310344827</v>
      </c>
      <c r="J61" s="21" t="str">
        <f t="shared" si="1"/>
        <v>19 / I / 4.5 h</v>
      </c>
      <c r="K61" s="23">
        <v>10.160282531920677</v>
      </c>
      <c r="S61" s="49">
        <v>-20</v>
      </c>
      <c r="T61" s="49">
        <v>0</v>
      </c>
      <c r="U61" s="50">
        <v>20</v>
      </c>
      <c r="V61">
        <v>67</v>
      </c>
    </row>
    <row r="62" spans="1:22" ht="16.5" thickBot="1">
      <c r="A62" s="16">
        <v>59</v>
      </c>
      <c r="B62" s="13" t="s">
        <v>39</v>
      </c>
      <c r="C62" s="13" t="s">
        <v>13</v>
      </c>
      <c r="D62" s="13" t="s">
        <v>19</v>
      </c>
      <c r="E62" s="28">
        <v>716.4</v>
      </c>
      <c r="F62" s="12">
        <v>914.7</v>
      </c>
      <c r="G62" s="33">
        <f t="shared" si="3"/>
        <v>24.314879529152115</v>
      </c>
      <c r="H62" s="51">
        <f>(COUNT($G$4:G62)-(COUNTIF($G$4:G62,"&lt;-20")+COUNTIF($G$4:G62,"&gt;20")))/COUNT($G$4:G62)*100</f>
        <v>71.186440677966104</v>
      </c>
      <c r="J62" s="21" t="str">
        <f t="shared" si="1"/>
        <v>19 / I / 5 h</v>
      </c>
      <c r="K62" s="55">
        <v>10.32933438325073</v>
      </c>
      <c r="S62" s="49">
        <v>-20</v>
      </c>
      <c r="T62" s="49">
        <v>0</v>
      </c>
      <c r="U62" s="50">
        <v>20</v>
      </c>
      <c r="V62">
        <v>67</v>
      </c>
    </row>
    <row r="63" spans="1:22" ht="16.5" thickBot="1">
      <c r="A63" s="16">
        <v>60</v>
      </c>
      <c r="B63" s="13" t="s">
        <v>39</v>
      </c>
      <c r="C63" s="13" t="s">
        <v>16</v>
      </c>
      <c r="D63" s="13" t="s">
        <v>28</v>
      </c>
      <c r="E63" s="28">
        <v>208.6</v>
      </c>
      <c r="F63" s="12">
        <v>308.60000000000002</v>
      </c>
      <c r="G63" s="33">
        <f t="shared" si="3"/>
        <v>38.669760247486472</v>
      </c>
      <c r="H63" s="51">
        <f>(COUNT($G$4:G63)-(COUNTIF($G$4:G63,"&lt;-20")+COUNTIF($G$4:G63,"&gt;20")))/COUNT($G$4:G63)*100</f>
        <v>70</v>
      </c>
      <c r="I63" s="2"/>
      <c r="J63" s="21" t="str">
        <f t="shared" si="1"/>
        <v>19 / II / 36 h</v>
      </c>
      <c r="K63" s="55">
        <v>11.254237288135609</v>
      </c>
      <c r="S63" s="49">
        <v>-20</v>
      </c>
      <c r="T63" s="49">
        <v>0</v>
      </c>
      <c r="U63" s="50">
        <v>20</v>
      </c>
      <c r="V63">
        <v>67</v>
      </c>
    </row>
    <row r="64" spans="1:22" ht="16.5" thickBot="1">
      <c r="A64" s="16">
        <v>61</v>
      </c>
      <c r="B64" s="13" t="s">
        <v>39</v>
      </c>
      <c r="C64" s="13" t="s">
        <v>16</v>
      </c>
      <c r="D64" s="13" t="s">
        <v>22</v>
      </c>
      <c r="E64" s="28">
        <v>162.30000000000001</v>
      </c>
      <c r="F64" s="12">
        <v>207.4</v>
      </c>
      <c r="G64" s="33">
        <f t="shared" si="3"/>
        <v>24.398160670814168</v>
      </c>
      <c r="H64" s="51">
        <f>(COUNT($G$4:G64)-(COUNTIF($G$4:G64,"&lt;-20")+COUNTIF($G$4:G64,"&gt;20")))/COUNT($G$4:G64)*100</f>
        <v>68.852459016393439</v>
      </c>
      <c r="J64" s="21" t="str">
        <f t="shared" si="1"/>
        <v>19 / II / 48 h</v>
      </c>
      <c r="K64" s="55">
        <v>13.561045034055109</v>
      </c>
      <c r="S64" s="49">
        <v>-20</v>
      </c>
      <c r="T64" s="49">
        <v>0</v>
      </c>
      <c r="U64" s="50">
        <v>20</v>
      </c>
      <c r="V64">
        <v>67</v>
      </c>
    </row>
    <row r="65" spans="1:22" ht="16.5" thickBot="1">
      <c r="A65" s="16">
        <v>62</v>
      </c>
      <c r="B65" s="13" t="s">
        <v>39</v>
      </c>
      <c r="C65" s="13" t="s">
        <v>16</v>
      </c>
      <c r="D65" s="13" t="s">
        <v>15</v>
      </c>
      <c r="E65" s="28">
        <v>65.900000000000006</v>
      </c>
      <c r="F65" s="12">
        <v>83.8</v>
      </c>
      <c r="G65" s="33">
        <f t="shared" si="3"/>
        <v>23.914495657982624</v>
      </c>
      <c r="H65" s="51">
        <f>(COUNT($G$4:G65)-(COUNTIF($G$4:G65,"&lt;-20")+COUNTIF($G$4:G65,"&gt;20")))/COUNT($G$4:G65)*100</f>
        <v>67.741935483870961</v>
      </c>
      <c r="J65" s="21" t="str">
        <f t="shared" si="1"/>
        <v>19 / II / 72 h</v>
      </c>
      <c r="K65" s="55">
        <v>13.746902817289161</v>
      </c>
      <c r="S65" s="49">
        <v>-20</v>
      </c>
      <c r="T65" s="49">
        <v>0</v>
      </c>
      <c r="U65" s="50">
        <v>20</v>
      </c>
      <c r="V65">
        <v>67</v>
      </c>
    </row>
    <row r="66" spans="1:22" ht="16.5" thickBot="1">
      <c r="A66" s="16">
        <v>63</v>
      </c>
      <c r="B66" s="13" t="s">
        <v>40</v>
      </c>
      <c r="C66" s="13" t="s">
        <v>13</v>
      </c>
      <c r="D66" s="13" t="s">
        <v>32</v>
      </c>
      <c r="E66" s="28">
        <v>1147.5</v>
      </c>
      <c r="F66" s="12">
        <v>1203.4000000000001</v>
      </c>
      <c r="G66" s="33">
        <f t="shared" si="3"/>
        <v>4.7556255051257041</v>
      </c>
      <c r="H66" s="51">
        <f>(COUNT($G$4:G66)-(COUNTIF($G$4:G66,"&lt;-20")+COUNTIF($G$4:G66,"&gt;20")))/COUNT($G$4:G66)*100</f>
        <v>68.253968253968253</v>
      </c>
      <c r="J66" s="21" t="str">
        <f t="shared" si="1"/>
        <v>20 / I / 7 h</v>
      </c>
      <c r="K66" s="55">
        <v>13.893376413570266</v>
      </c>
      <c r="S66" s="49">
        <v>-20</v>
      </c>
      <c r="T66" s="49">
        <v>0</v>
      </c>
      <c r="U66" s="50">
        <v>20</v>
      </c>
      <c r="V66">
        <v>67</v>
      </c>
    </row>
    <row r="67" spans="1:22" ht="16.5" thickBot="1">
      <c r="A67" s="16">
        <v>64</v>
      </c>
      <c r="B67" s="13" t="s">
        <v>40</v>
      </c>
      <c r="C67" s="13" t="s">
        <v>13</v>
      </c>
      <c r="D67" s="13" t="s">
        <v>22</v>
      </c>
      <c r="E67" s="28">
        <v>83.9</v>
      </c>
      <c r="F67" s="12">
        <v>129.80000000000001</v>
      </c>
      <c r="G67" s="33">
        <f t="shared" si="3"/>
        <v>42.95741693963501</v>
      </c>
      <c r="H67" s="51">
        <f>(COUNT($G$4:G67)-(COUNTIF($G$4:G67,"&lt;-20")+COUNTIF($G$4:G67,"&gt;20")))/COUNT($G$4:G67)*100</f>
        <v>67.1875</v>
      </c>
      <c r="J67" s="21" t="str">
        <f t="shared" si="1"/>
        <v>20 / I / 48 h</v>
      </c>
      <c r="K67" s="55">
        <v>15.515314106863398</v>
      </c>
      <c r="S67" s="49">
        <v>-20</v>
      </c>
      <c r="T67" s="49">
        <v>0</v>
      </c>
      <c r="U67" s="50">
        <v>20</v>
      </c>
      <c r="V67">
        <v>67</v>
      </c>
    </row>
    <row r="68" spans="1:22" ht="16.5" thickBot="1">
      <c r="A68" s="16">
        <v>65</v>
      </c>
      <c r="B68" s="13" t="s">
        <v>40</v>
      </c>
      <c r="C68" s="13" t="s">
        <v>16</v>
      </c>
      <c r="D68" s="13" t="s">
        <v>17</v>
      </c>
      <c r="E68" s="28">
        <v>1041.4000000000001</v>
      </c>
      <c r="F68" s="12">
        <v>1288.4000000000001</v>
      </c>
      <c r="G68" s="33">
        <f t="shared" ref="G68:G90" si="4">IFERROR(((F68-E68)/AVERAGE(E68:F68))*100,"")</f>
        <v>21.203536784273329</v>
      </c>
      <c r="H68" s="51">
        <f>(COUNT($G$4:G68)-(COUNTIF($G$4:G68,"&lt;-20")+COUNTIF($G$4:G68,"&gt;20")))/COUNT($G$4:G68)*100</f>
        <v>66.153846153846146</v>
      </c>
      <c r="J68" s="21" t="str">
        <f t="shared" si="1"/>
        <v>20 / II / 4.5 h</v>
      </c>
      <c r="K68" s="55">
        <v>15.534512681545543</v>
      </c>
      <c r="S68" s="49">
        <v>-20</v>
      </c>
      <c r="T68" s="49">
        <v>0</v>
      </c>
      <c r="U68" s="50">
        <v>20</v>
      </c>
      <c r="V68">
        <v>67</v>
      </c>
    </row>
    <row r="69" spans="1:22" ht="16.5" thickBot="1">
      <c r="A69" s="16">
        <v>66</v>
      </c>
      <c r="B69" s="13" t="s">
        <v>40</v>
      </c>
      <c r="C69" s="13" t="s">
        <v>16</v>
      </c>
      <c r="D69" s="13" t="s">
        <v>22</v>
      </c>
      <c r="E69" s="28">
        <v>68.7</v>
      </c>
      <c r="F69" s="12">
        <v>93</v>
      </c>
      <c r="G69" s="33">
        <f t="shared" si="4"/>
        <v>30.055658627087194</v>
      </c>
      <c r="H69" s="51">
        <f>(COUNT($G$4:G69)-(COUNTIF($G$4:G69,"&lt;-20")+COUNTIF($G$4:G69,"&gt;20")))/COUNT($G$4:G69)*100</f>
        <v>65.151515151515156</v>
      </c>
      <c r="J69" s="21" t="str">
        <f t="shared" ref="J69:J90" si="5">CONCATENATE(B69," / ",C69," / ",D69)</f>
        <v>20 / II / 48 h</v>
      </c>
      <c r="K69" s="55">
        <v>15.916017609210972</v>
      </c>
      <c r="S69" s="49">
        <v>-20</v>
      </c>
      <c r="T69" s="49">
        <v>0</v>
      </c>
      <c r="U69" s="50">
        <v>20</v>
      </c>
      <c r="V69">
        <v>67</v>
      </c>
    </row>
    <row r="70" spans="1:22" ht="16.5" thickBot="1">
      <c r="A70" s="16">
        <v>67</v>
      </c>
      <c r="B70" s="13" t="s">
        <v>41</v>
      </c>
      <c r="C70" s="13" t="s">
        <v>13</v>
      </c>
      <c r="D70" s="13" t="s">
        <v>43</v>
      </c>
      <c r="E70" s="28">
        <v>677.4</v>
      </c>
      <c r="F70" s="12">
        <v>1065</v>
      </c>
      <c r="G70" s="33">
        <f t="shared" si="4"/>
        <v>44.490358126721766</v>
      </c>
      <c r="H70" s="51">
        <f>(COUNT($G$4:G70)-(COUNTIF($G$4:G70,"&lt;-20")+COUNTIF($G$4:G70,"&gt;20")))/COUNT($G$4:G70)*100</f>
        <v>64.179104477611943</v>
      </c>
      <c r="J70" s="21" t="str">
        <f t="shared" si="5"/>
        <v>04 / I / 1 h</v>
      </c>
      <c r="K70" s="55">
        <v>17.949424274144672</v>
      </c>
      <c r="S70" s="49">
        <v>-20</v>
      </c>
      <c r="T70" s="49">
        <v>0</v>
      </c>
      <c r="U70" s="50">
        <v>20</v>
      </c>
      <c r="V70">
        <v>67</v>
      </c>
    </row>
    <row r="71" spans="1:22" ht="16.5" thickBot="1">
      <c r="A71" s="16">
        <v>68</v>
      </c>
      <c r="B71" s="13" t="s">
        <v>41</v>
      </c>
      <c r="C71" s="13" t="s">
        <v>13</v>
      </c>
      <c r="D71" s="13" t="s">
        <v>42</v>
      </c>
      <c r="E71" s="28">
        <v>1303.9000000000001</v>
      </c>
      <c r="F71" s="12">
        <v>1566.8</v>
      </c>
      <c r="G71" s="33">
        <f t="shared" si="4"/>
        <v>18.31609015222767</v>
      </c>
      <c r="H71" s="51">
        <f>(COUNT($G$4:G71)-(COUNTIF($G$4:G71,"&lt;-20")+COUNTIF($G$4:G71,"&gt;20")))/COUNT($G$4:G71)*100</f>
        <v>64.705882352941174</v>
      </c>
      <c r="J71" s="21" t="str">
        <f t="shared" si="5"/>
        <v>04 / I / 2 h</v>
      </c>
      <c r="K71" s="55">
        <v>18.31609015222767</v>
      </c>
      <c r="S71" s="49">
        <v>-20</v>
      </c>
      <c r="T71" s="49">
        <v>0</v>
      </c>
      <c r="U71" s="50">
        <v>20</v>
      </c>
      <c r="V71">
        <v>67</v>
      </c>
    </row>
    <row r="72" spans="1:22" ht="16.5" thickBot="1">
      <c r="A72" s="16">
        <v>69</v>
      </c>
      <c r="B72" s="13" t="s">
        <v>41</v>
      </c>
      <c r="C72" s="13" t="s">
        <v>13</v>
      </c>
      <c r="D72" s="13" t="s">
        <v>27</v>
      </c>
      <c r="E72" s="28">
        <v>265.60000000000002</v>
      </c>
      <c r="F72" s="12">
        <v>413.3</v>
      </c>
      <c r="G72" s="33">
        <f t="shared" si="4"/>
        <v>43.51156282221239</v>
      </c>
      <c r="H72" s="51">
        <f>(COUNT($G$4:G72)-(COUNTIF($G$4:G72,"&lt;-20")+COUNTIF($G$4:G72,"&gt;20")))/COUNT($G$4:G72)*100</f>
        <v>63.768115942028977</v>
      </c>
      <c r="J72" s="21" t="str">
        <f t="shared" si="5"/>
        <v>04 / I / 24 h</v>
      </c>
      <c r="K72" s="55">
        <v>18.496764559482337</v>
      </c>
      <c r="S72" s="49">
        <v>-20</v>
      </c>
      <c r="T72" s="49">
        <v>0</v>
      </c>
      <c r="U72" s="50">
        <v>20</v>
      </c>
      <c r="V72">
        <v>67</v>
      </c>
    </row>
    <row r="73" spans="1:22" ht="16.5" thickBot="1">
      <c r="A73" s="16">
        <v>70</v>
      </c>
      <c r="B73" s="13" t="s">
        <v>41</v>
      </c>
      <c r="C73" s="13" t="s">
        <v>13</v>
      </c>
      <c r="D73" s="13" t="s">
        <v>22</v>
      </c>
      <c r="E73" s="28">
        <v>135.9</v>
      </c>
      <c r="F73" s="12">
        <v>159.4</v>
      </c>
      <c r="G73" s="33">
        <f t="shared" si="4"/>
        <v>15.916017609210972</v>
      </c>
      <c r="H73" s="51">
        <f>(COUNT($G$4:G73)-(COUNTIF($G$4:G73,"&lt;-20")+COUNTIF($G$4:G73,"&gt;20")))/COUNT($G$4:G73)*100</f>
        <v>64.285714285714292</v>
      </c>
      <c r="J73" s="21" t="str">
        <f t="shared" si="5"/>
        <v>04 / I / 48 h</v>
      </c>
      <c r="K73" s="55">
        <v>20.357472518251228</v>
      </c>
      <c r="S73" s="49">
        <v>-20</v>
      </c>
      <c r="T73" s="49">
        <v>0</v>
      </c>
      <c r="U73" s="50">
        <v>20</v>
      </c>
      <c r="V73">
        <v>67</v>
      </c>
    </row>
    <row r="74" spans="1:22" ht="16.5" thickBot="1">
      <c r="A74" s="16">
        <v>71</v>
      </c>
      <c r="B74" s="13" t="s">
        <v>41</v>
      </c>
      <c r="C74" s="13" t="s">
        <v>16</v>
      </c>
      <c r="D74" s="13" t="s">
        <v>24</v>
      </c>
      <c r="E74" s="28">
        <v>620.1</v>
      </c>
      <c r="F74" s="12">
        <v>981.1</v>
      </c>
      <c r="G74" s="33">
        <f t="shared" si="4"/>
        <v>45.091181613789658</v>
      </c>
      <c r="H74" s="51">
        <f>(COUNT($G$4:G74)-(COUNTIF($G$4:G74,"&lt;-20")+COUNTIF($G$4:G74,"&gt;20")))/COUNT($G$4:G74)*100</f>
        <v>63.380281690140848</v>
      </c>
      <c r="J74" s="21" t="str">
        <f t="shared" si="5"/>
        <v>04 / II / 6 h</v>
      </c>
      <c r="K74" s="55">
        <v>21.203536784273329</v>
      </c>
      <c r="S74" s="49">
        <v>-20</v>
      </c>
      <c r="T74" s="49">
        <v>0</v>
      </c>
      <c r="U74" s="50">
        <v>20</v>
      </c>
      <c r="V74">
        <v>67</v>
      </c>
    </row>
    <row r="75" spans="1:22" ht="16.5" thickBot="1">
      <c r="A75" s="16">
        <v>72</v>
      </c>
      <c r="B75" s="13" t="s">
        <v>41</v>
      </c>
      <c r="C75" s="13" t="s">
        <v>16</v>
      </c>
      <c r="D75" s="13" t="s">
        <v>44</v>
      </c>
      <c r="E75" s="28">
        <v>571.79999999999995</v>
      </c>
      <c r="F75" s="12">
        <v>863.9</v>
      </c>
      <c r="G75" s="33">
        <f t="shared" si="4"/>
        <v>40.690952148777612</v>
      </c>
      <c r="H75" s="51">
        <f>(COUNT($G$4:G75)-(COUNTIF($G$4:G75,"&lt;-20")+COUNTIF($G$4:G75,"&gt;20")))/COUNT($G$4:G75)*100</f>
        <v>62.5</v>
      </c>
      <c r="J75" s="21" t="str">
        <f t="shared" si="5"/>
        <v>04 / II / 8 h</v>
      </c>
      <c r="K75" s="55">
        <v>21.509363990357862</v>
      </c>
      <c r="S75" s="49">
        <v>-20</v>
      </c>
      <c r="T75" s="49">
        <v>0</v>
      </c>
      <c r="U75" s="50">
        <v>20</v>
      </c>
      <c r="V75">
        <v>67</v>
      </c>
    </row>
    <row r="76" spans="1:22" ht="16.5" thickBot="1">
      <c r="A76" s="16">
        <v>73</v>
      </c>
      <c r="B76" s="13" t="s">
        <v>41</v>
      </c>
      <c r="C76" s="13" t="s">
        <v>16</v>
      </c>
      <c r="D76" s="13" t="s">
        <v>27</v>
      </c>
      <c r="E76" s="28">
        <v>360.2</v>
      </c>
      <c r="F76" s="12">
        <v>628.6</v>
      </c>
      <c r="G76" s="33">
        <f t="shared" si="4"/>
        <v>54.288025889967649</v>
      </c>
      <c r="H76" s="51">
        <f>(COUNT($G$4:G76)-(COUNTIF($G$4:G76,"&lt;-20")+COUNTIF($G$4:G76,"&gt;20")))/COUNT($G$4:G76)*100</f>
        <v>61.643835616438359</v>
      </c>
      <c r="J76" s="21" t="str">
        <f t="shared" si="5"/>
        <v>04 / II / 24 h</v>
      </c>
      <c r="K76" s="55">
        <v>23.796033994334277</v>
      </c>
      <c r="S76" s="49">
        <v>-20</v>
      </c>
      <c r="T76" s="49">
        <v>0</v>
      </c>
      <c r="U76" s="50">
        <v>20</v>
      </c>
      <c r="V76">
        <v>67</v>
      </c>
    </row>
    <row r="77" spans="1:22" ht="16.5" thickBot="1">
      <c r="A77" s="16">
        <v>74</v>
      </c>
      <c r="B77" s="13" t="s">
        <v>41</v>
      </c>
      <c r="C77" s="13" t="s">
        <v>16</v>
      </c>
      <c r="D77" s="13" t="s">
        <v>28</v>
      </c>
      <c r="E77" s="28">
        <v>183.7</v>
      </c>
      <c r="F77" s="12">
        <v>313.60000000000002</v>
      </c>
      <c r="G77" s="33">
        <f t="shared" si="4"/>
        <v>52.242107379851213</v>
      </c>
      <c r="H77" s="51">
        <f>(COUNT($G$4:G77)-(COUNTIF($G$4:G77,"&lt;-20")+COUNTIF($G$4:G77,"&gt;20")))/COUNT($G$4:G77)*100</f>
        <v>60.810810810810814</v>
      </c>
      <c r="J77" s="21" t="str">
        <f t="shared" si="5"/>
        <v>04 / II / 36 h</v>
      </c>
      <c r="K77" s="55">
        <v>23.914495657982624</v>
      </c>
      <c r="S77" s="49">
        <v>-20</v>
      </c>
      <c r="T77" s="49">
        <v>0</v>
      </c>
      <c r="U77" s="50">
        <v>20</v>
      </c>
      <c r="V77">
        <v>67</v>
      </c>
    </row>
    <row r="78" spans="1:22" ht="16.5" thickBot="1">
      <c r="A78" s="16">
        <v>75</v>
      </c>
      <c r="B78" s="14" t="s">
        <v>45</v>
      </c>
      <c r="C78" s="13" t="s">
        <v>13</v>
      </c>
      <c r="D78" s="13" t="s">
        <v>46</v>
      </c>
      <c r="E78" s="28">
        <v>826.1</v>
      </c>
      <c r="F78" s="12">
        <v>989</v>
      </c>
      <c r="G78" s="33">
        <f t="shared" si="4"/>
        <v>17.949424274144672</v>
      </c>
      <c r="H78" s="51">
        <f>(COUNT($G$4:G78)-(COUNTIF($G$4:G78,"&lt;-20")+COUNTIF($G$4:G78,"&gt;20")))/COUNT($G$4:G78)*100</f>
        <v>61.333333333333329</v>
      </c>
      <c r="I78" s="2"/>
      <c r="J78" s="21" t="str">
        <f t="shared" si="5"/>
        <v>05 / I / 3 h</v>
      </c>
      <c r="K78" s="55">
        <v>24.314879529152115</v>
      </c>
      <c r="S78" s="49">
        <v>-20</v>
      </c>
      <c r="T78" s="49">
        <v>0</v>
      </c>
      <c r="U78" s="50">
        <v>20</v>
      </c>
      <c r="V78">
        <v>67</v>
      </c>
    </row>
    <row r="79" spans="1:22" ht="16.5" thickBot="1">
      <c r="A79" s="16">
        <v>76</v>
      </c>
      <c r="B79" s="14" t="s">
        <v>45</v>
      </c>
      <c r="C79" s="13" t="s">
        <v>13</v>
      </c>
      <c r="D79" s="13" t="s">
        <v>14</v>
      </c>
      <c r="E79" s="29">
        <v>917</v>
      </c>
      <c r="F79" s="23">
        <v>1050.4000000000001</v>
      </c>
      <c r="G79" s="33">
        <f t="shared" si="4"/>
        <v>13.561045034055109</v>
      </c>
      <c r="H79" s="51">
        <f>(COUNT($G$4:G79)-(COUNTIF($G$4:G79,"&lt;-20")+COUNTIF($G$4:G79,"&gt;20")))/COUNT($G$4:G79)*100</f>
        <v>61.842105263157897</v>
      </c>
      <c r="J79" s="21" t="str">
        <f t="shared" si="5"/>
        <v>05 / I / 4 h</v>
      </c>
      <c r="K79" s="55">
        <v>24.398160670814168</v>
      </c>
      <c r="S79" s="49">
        <v>-20</v>
      </c>
      <c r="T79" s="49">
        <v>0</v>
      </c>
      <c r="U79" s="50">
        <v>20</v>
      </c>
      <c r="V79">
        <v>67</v>
      </c>
    </row>
    <row r="80" spans="1:22" ht="16.5" thickBot="1">
      <c r="A80" s="16">
        <v>77</v>
      </c>
      <c r="B80" s="14" t="s">
        <v>45</v>
      </c>
      <c r="C80" s="13" t="s">
        <v>13</v>
      </c>
      <c r="D80" s="14" t="s">
        <v>17</v>
      </c>
      <c r="E80" s="29">
        <v>911.6</v>
      </c>
      <c r="F80" s="23">
        <v>1097.4000000000001</v>
      </c>
      <c r="G80" s="33">
        <f t="shared" si="4"/>
        <v>18.496764559482337</v>
      </c>
      <c r="H80" s="51">
        <f>(COUNT($G$4:G80)-(COUNTIF($G$4:G80,"&lt;-20")+COUNTIF($G$4:G80,"&gt;20")))/COUNT($G$4:G80)*100</f>
        <v>62.337662337662337</v>
      </c>
      <c r="J80" s="21" t="str">
        <f t="shared" si="5"/>
        <v>05 / I / 4.5 h</v>
      </c>
      <c r="K80" s="55">
        <v>30.055658627087194</v>
      </c>
      <c r="S80" s="49">
        <v>-20</v>
      </c>
      <c r="T80" s="49">
        <v>0</v>
      </c>
      <c r="U80" s="50">
        <v>20</v>
      </c>
      <c r="V80">
        <v>67</v>
      </c>
    </row>
    <row r="81" spans="1:22" ht="16.5" thickBot="1">
      <c r="A81" s="16">
        <v>78</v>
      </c>
      <c r="B81" s="14" t="s">
        <v>45</v>
      </c>
      <c r="C81" s="13" t="s">
        <v>16</v>
      </c>
      <c r="D81" s="13" t="s">
        <v>22</v>
      </c>
      <c r="E81" s="29">
        <v>139.19999999999999</v>
      </c>
      <c r="F81" s="23">
        <v>155.80000000000001</v>
      </c>
      <c r="G81" s="33">
        <f t="shared" si="4"/>
        <v>11.254237288135609</v>
      </c>
      <c r="H81" s="51">
        <f>(COUNT($G$4:G81)-(COUNTIF($G$4:G81,"&lt;-20")+COUNTIF($G$4:G81,"&gt;20")))/COUNT($G$4:G81)*100</f>
        <v>62.820512820512818</v>
      </c>
      <c r="J81" s="21" t="str">
        <f t="shared" si="5"/>
        <v>05 / II / 48 h</v>
      </c>
      <c r="K81" s="55">
        <v>33.573252844207111</v>
      </c>
      <c r="S81" s="49">
        <v>-20</v>
      </c>
      <c r="T81" s="49">
        <v>0</v>
      </c>
      <c r="U81" s="50">
        <v>20</v>
      </c>
      <c r="V81">
        <v>67</v>
      </c>
    </row>
    <row r="82" spans="1:22" ht="16.5" thickBot="1">
      <c r="A82" s="16">
        <v>79</v>
      </c>
      <c r="B82" s="14" t="s">
        <v>45</v>
      </c>
      <c r="C82" s="13" t="s">
        <v>16</v>
      </c>
      <c r="D82" s="14" t="s">
        <v>15</v>
      </c>
      <c r="E82" s="29">
        <v>47.7</v>
      </c>
      <c r="F82" s="23">
        <v>51.4</v>
      </c>
      <c r="G82" s="33">
        <f t="shared" si="4"/>
        <v>7.4672048435923237</v>
      </c>
      <c r="H82" s="51">
        <f>(COUNT($G$4:G82)-(COUNTIF($G$4:G82,"&lt;-20")+COUNTIF($G$4:G82,"&gt;20")))/COUNT($G$4:G82)*100</f>
        <v>63.291139240506332</v>
      </c>
      <c r="J82" s="21" t="str">
        <f t="shared" si="5"/>
        <v>05 / II / 72 h</v>
      </c>
      <c r="K82" s="55">
        <v>33.872250198780819</v>
      </c>
      <c r="S82" s="49">
        <v>-20</v>
      </c>
      <c r="T82" s="49">
        <v>0</v>
      </c>
      <c r="U82" s="50">
        <v>20</v>
      </c>
      <c r="V82">
        <v>67</v>
      </c>
    </row>
    <row r="83" spans="1:22" ht="16.5" thickBot="1">
      <c r="A83" s="16">
        <v>80</v>
      </c>
      <c r="B83" s="14" t="s">
        <v>47</v>
      </c>
      <c r="C83" s="13" t="s">
        <v>13</v>
      </c>
      <c r="D83" s="14" t="s">
        <v>46</v>
      </c>
      <c r="E83" s="29">
        <v>1105.3</v>
      </c>
      <c r="F83" s="23">
        <v>1188.9000000000001</v>
      </c>
      <c r="G83" s="33">
        <f t="shared" si="4"/>
        <v>7.2879435097201766</v>
      </c>
      <c r="H83" s="51">
        <f>(COUNT($G$4:G83)-(COUNTIF($G$4:G83,"&lt;-20")+COUNTIF($G$4:G83,"&gt;20")))/COUNT($G$4:G83)*100</f>
        <v>63.749999999999993</v>
      </c>
      <c r="J83" s="21" t="str">
        <f t="shared" si="5"/>
        <v>06 / I / 3 h</v>
      </c>
      <c r="K83" s="55">
        <v>38.669760247486472</v>
      </c>
      <c r="S83" s="49">
        <v>-20</v>
      </c>
      <c r="T83" s="49">
        <v>0</v>
      </c>
      <c r="U83" s="50">
        <v>20</v>
      </c>
      <c r="V83">
        <v>67</v>
      </c>
    </row>
    <row r="84" spans="1:22" ht="16.5" thickBot="1">
      <c r="A84" s="16">
        <v>81</v>
      </c>
      <c r="B84" s="14" t="s">
        <v>47</v>
      </c>
      <c r="C84" s="13" t="s">
        <v>13</v>
      </c>
      <c r="D84" s="14" t="s">
        <v>14</v>
      </c>
      <c r="E84" s="29">
        <v>962.6</v>
      </c>
      <c r="F84" s="23">
        <v>1194.5999999999999</v>
      </c>
      <c r="G84" s="33">
        <f t="shared" si="4"/>
        <v>21.509363990357862</v>
      </c>
      <c r="H84" s="51">
        <f>(COUNT($G$4:G84)-(COUNTIF($G$4:G84,"&lt;-20")+COUNTIF($G$4:G84,"&gt;20")))/COUNT($G$4:G84)*100</f>
        <v>62.962962962962962</v>
      </c>
      <c r="J84" s="21" t="str">
        <f t="shared" si="5"/>
        <v>06 / I / 4 h</v>
      </c>
      <c r="K84" s="55">
        <v>40.690952148777612</v>
      </c>
      <c r="S84" s="49">
        <v>-20</v>
      </c>
      <c r="T84" s="49">
        <v>0</v>
      </c>
      <c r="U84" s="50">
        <v>20</v>
      </c>
      <c r="V84">
        <v>67</v>
      </c>
    </row>
    <row r="85" spans="1:22" ht="16.5" thickBot="1">
      <c r="A85" s="16">
        <v>82</v>
      </c>
      <c r="B85" s="14" t="s">
        <v>47</v>
      </c>
      <c r="C85" s="13" t="s">
        <v>13</v>
      </c>
      <c r="D85" s="14" t="s">
        <v>17</v>
      </c>
      <c r="E85" s="29">
        <v>1023.7</v>
      </c>
      <c r="F85" s="23">
        <v>1135.2</v>
      </c>
      <c r="G85" s="33">
        <f t="shared" si="4"/>
        <v>10.32933438325073</v>
      </c>
      <c r="H85" s="51">
        <f>(COUNT($G$4:G85)-(COUNTIF($G$4:G85,"&lt;-20")+COUNTIF($G$4:G85,"&gt;20")))/COUNT($G$4:G85)*100</f>
        <v>63.414634146341463</v>
      </c>
      <c r="J85" s="21" t="str">
        <f t="shared" si="5"/>
        <v>06 / I / 4.5 h</v>
      </c>
      <c r="K85" s="55">
        <v>42.95741693963501</v>
      </c>
      <c r="S85" s="49">
        <v>-20</v>
      </c>
      <c r="T85" s="49">
        <v>0</v>
      </c>
      <c r="U85" s="50">
        <v>20</v>
      </c>
      <c r="V85">
        <v>67</v>
      </c>
    </row>
    <row r="86" spans="1:22" ht="16.5" thickBot="1">
      <c r="A86" s="16">
        <v>83</v>
      </c>
      <c r="B86" s="14" t="s">
        <v>47</v>
      </c>
      <c r="C86" s="13" t="s">
        <v>16</v>
      </c>
      <c r="D86" s="14" t="s">
        <v>28</v>
      </c>
      <c r="E86" s="29">
        <v>352.2</v>
      </c>
      <c r="F86" s="23">
        <v>337.1</v>
      </c>
      <c r="G86" s="33">
        <f t="shared" si="4"/>
        <v>-4.3812563470187049</v>
      </c>
      <c r="H86" s="51">
        <f>(COUNT($G$4:G86)-(COUNTIF($G$4:G86,"&lt;-20")+COUNTIF($G$4:G86,"&gt;20")))/COUNT($G$4:G86)*100</f>
        <v>63.855421686746979</v>
      </c>
      <c r="J86" s="21" t="str">
        <f t="shared" si="5"/>
        <v>06 / II / 36 h</v>
      </c>
      <c r="K86" s="55">
        <v>43.51156282221239</v>
      </c>
      <c r="S86" s="49">
        <v>-20</v>
      </c>
      <c r="T86" s="49">
        <v>0</v>
      </c>
      <c r="U86" s="50">
        <v>20</v>
      </c>
      <c r="V86">
        <v>67</v>
      </c>
    </row>
    <row r="87" spans="1:22" ht="16.5" thickBot="1">
      <c r="A87" s="16">
        <v>84</v>
      </c>
      <c r="B87" s="14" t="s">
        <v>47</v>
      </c>
      <c r="C87" s="13" t="s">
        <v>16</v>
      </c>
      <c r="D87" s="14" t="s">
        <v>22</v>
      </c>
      <c r="E87" s="29">
        <v>206.3</v>
      </c>
      <c r="F87" s="23">
        <v>241</v>
      </c>
      <c r="G87" s="33">
        <f t="shared" si="4"/>
        <v>15.515314106863398</v>
      </c>
      <c r="H87" s="51">
        <f>(COUNT($G$4:G87)-(COUNTIF($G$4:G87,"&lt;-20")+COUNTIF($G$4:G87,"&gt;20")))/COUNT($G$4:G87)*100</f>
        <v>64.285714285714292</v>
      </c>
      <c r="J87" s="21" t="str">
        <f t="shared" si="5"/>
        <v>06 / II / 48 h</v>
      </c>
      <c r="K87" s="55">
        <v>44.490358126721766</v>
      </c>
      <c r="S87" s="49">
        <v>-20</v>
      </c>
      <c r="T87" s="49">
        <v>0</v>
      </c>
      <c r="U87" s="50">
        <v>20</v>
      </c>
      <c r="V87">
        <v>67</v>
      </c>
    </row>
    <row r="88" spans="1:22" ht="16.5" thickBot="1">
      <c r="A88" s="16">
        <v>85</v>
      </c>
      <c r="B88" s="26" t="s">
        <v>47</v>
      </c>
      <c r="C88" s="13" t="s">
        <v>16</v>
      </c>
      <c r="D88" s="14" t="s">
        <v>15</v>
      </c>
      <c r="E88" s="29">
        <v>86.4</v>
      </c>
      <c r="F88" s="23">
        <v>99.3</v>
      </c>
      <c r="G88" s="33">
        <f t="shared" si="4"/>
        <v>13.893376413570266</v>
      </c>
      <c r="H88" s="51">
        <f>(COUNT($G$4:G88)-(COUNTIF($G$4:G88,"&lt;-20")+COUNTIF($G$4:G88,"&gt;20")))/COUNT($G$4:G88)*100</f>
        <v>64.705882352941174</v>
      </c>
      <c r="J88" s="21" t="str">
        <f t="shared" si="5"/>
        <v>06 / II / 72 h</v>
      </c>
      <c r="K88" s="55">
        <v>45.091181613789658</v>
      </c>
      <c r="S88" s="49">
        <v>-20</v>
      </c>
      <c r="T88" s="49">
        <v>0</v>
      </c>
      <c r="U88" s="50">
        <v>20</v>
      </c>
      <c r="V88">
        <v>67</v>
      </c>
    </row>
    <row r="89" spans="1:22" ht="16.5" thickBot="1">
      <c r="A89" s="16">
        <v>86</v>
      </c>
      <c r="B89" s="26" t="s">
        <v>48</v>
      </c>
      <c r="C89" s="13" t="s">
        <v>13</v>
      </c>
      <c r="D89" s="14" t="s">
        <v>14</v>
      </c>
      <c r="E89" s="29">
        <v>1014.8</v>
      </c>
      <c r="F89" s="23">
        <v>1164.5999999999999</v>
      </c>
      <c r="G89" s="33">
        <f t="shared" si="4"/>
        <v>13.746902817289161</v>
      </c>
      <c r="H89" s="51">
        <f>(COUNT($G$4:G89)-(COUNTIF($G$4:G89,"&lt;-20")+COUNTIF($G$4:G89,"&gt;20")))/COUNT($G$4:G89)*100</f>
        <v>65.116279069767444</v>
      </c>
      <c r="J89" s="21" t="str">
        <f t="shared" si="5"/>
        <v>07 / I / 4 h</v>
      </c>
      <c r="K89" s="55">
        <v>52.242107379851213</v>
      </c>
      <c r="S89" s="49">
        <v>-20</v>
      </c>
      <c r="T89" s="49">
        <v>0</v>
      </c>
      <c r="U89" s="50">
        <v>20</v>
      </c>
      <c r="V89">
        <v>67</v>
      </c>
    </row>
    <row r="90" spans="1:22" ht="15.75">
      <c r="A90" s="16">
        <v>87</v>
      </c>
      <c r="B90" s="26" t="s">
        <v>48</v>
      </c>
      <c r="C90" s="13" t="s">
        <v>13</v>
      </c>
      <c r="D90" s="14" t="s">
        <v>22</v>
      </c>
      <c r="E90" s="29">
        <v>62.2</v>
      </c>
      <c r="F90" s="23">
        <v>79</v>
      </c>
      <c r="G90" s="33">
        <f t="shared" si="4"/>
        <v>23.796033994334277</v>
      </c>
      <c r="H90" s="51">
        <f>(COUNT($G$4:G90)-(COUNTIF($G$4:G90,"&lt;-20")+COUNTIF($G$4:G90,"&gt;20")))/COUNT($G$4:G90)*100</f>
        <v>64.367816091954026</v>
      </c>
      <c r="J90" s="21" t="str">
        <f t="shared" si="5"/>
        <v>07 / I / 48 h</v>
      </c>
      <c r="K90" s="55">
        <v>54.288025889967649</v>
      </c>
      <c r="S90" s="49">
        <v>-20</v>
      </c>
      <c r="T90" s="49">
        <v>0</v>
      </c>
      <c r="U90" s="50">
        <v>20</v>
      </c>
      <c r="V90">
        <v>67</v>
      </c>
    </row>
    <row r="91" spans="1:22" ht="15.75">
      <c r="A91" s="16"/>
      <c r="B91" s="26"/>
      <c r="C91" s="13"/>
      <c r="D91" s="14"/>
      <c r="E91" s="29"/>
      <c r="F91" s="23"/>
      <c r="G91" s="12"/>
      <c r="H91" s="12"/>
      <c r="J91" s="21"/>
      <c r="K91" s="21"/>
    </row>
    <row r="92" spans="1:22" ht="15.75">
      <c r="A92" s="16"/>
      <c r="B92" s="14"/>
      <c r="C92" s="13"/>
      <c r="D92" s="53" t="s">
        <v>54</v>
      </c>
      <c r="E92" s="29">
        <f>MIN(E4:E90)</f>
        <v>47.7</v>
      </c>
      <c r="F92" s="29">
        <f>MIN(F4:F90)</f>
        <v>51.4</v>
      </c>
      <c r="G92" s="29">
        <f>MIN(G4:G90)</f>
        <v>-53.837394670917782</v>
      </c>
      <c r="H92" s="29">
        <f>MIN(H4:H90)</f>
        <v>60.810810810810814</v>
      </c>
      <c r="J92" s="21"/>
      <c r="K92" s="21"/>
    </row>
    <row r="93" spans="1:22" ht="15.75">
      <c r="A93" s="16"/>
      <c r="B93" s="14"/>
      <c r="C93" s="13"/>
      <c r="D93" s="53" t="s">
        <v>55</v>
      </c>
      <c r="E93" s="29">
        <f>MAX(E5:E91)</f>
        <v>1676.4</v>
      </c>
      <c r="F93" s="29">
        <f>MAX(F5:F91)</f>
        <v>1566.8</v>
      </c>
      <c r="G93" s="29">
        <f>MAX(G5:G91)</f>
        <v>54.288025889967649</v>
      </c>
      <c r="H93" s="29">
        <f>MAX(H5:H91)</f>
        <v>100</v>
      </c>
      <c r="J93" s="21"/>
      <c r="K93" s="21"/>
    </row>
    <row r="94" spans="1:22" ht="15.75">
      <c r="A94" s="16"/>
      <c r="B94" s="14"/>
      <c r="C94" s="13"/>
      <c r="D94" s="14"/>
      <c r="E94" s="29"/>
      <c r="F94" s="23"/>
      <c r="G94" s="12"/>
      <c r="H94" s="12"/>
      <c r="I94" s="2"/>
      <c r="J94" s="21"/>
      <c r="K94" s="21"/>
    </row>
    <row r="95" spans="1:22" ht="15.75">
      <c r="A95" s="16"/>
      <c r="B95" s="14"/>
      <c r="C95" s="13"/>
      <c r="D95" s="14"/>
      <c r="E95" s="29"/>
      <c r="F95" s="23"/>
      <c r="G95" s="12"/>
      <c r="H95" s="12"/>
      <c r="J95" s="21"/>
      <c r="K95" s="21"/>
    </row>
    <row r="96" spans="1:22" ht="15.75">
      <c r="A96" s="16"/>
      <c r="B96" s="14"/>
      <c r="C96" s="13"/>
      <c r="D96" s="14"/>
      <c r="E96" s="29"/>
      <c r="F96" s="23"/>
      <c r="G96" s="12"/>
      <c r="H96" s="12"/>
      <c r="J96" s="21"/>
      <c r="K96" s="21"/>
    </row>
    <row r="97" spans="1:11" ht="15.75">
      <c r="A97" s="16"/>
      <c r="B97" s="14"/>
      <c r="C97" s="13"/>
      <c r="D97" s="14"/>
      <c r="E97" s="29"/>
      <c r="F97" s="23"/>
      <c r="G97" s="12"/>
      <c r="H97" s="12"/>
      <c r="J97" s="21"/>
      <c r="K97" s="21"/>
    </row>
    <row r="98" spans="1:11" ht="15.75">
      <c r="A98" s="16"/>
      <c r="B98" s="14"/>
      <c r="C98" s="13"/>
      <c r="D98" s="14"/>
      <c r="E98" s="29"/>
      <c r="F98" s="23"/>
      <c r="G98" s="12"/>
      <c r="H98" s="12"/>
      <c r="J98" s="21"/>
      <c r="K98" s="21"/>
    </row>
    <row r="99" spans="1:11" ht="15.75">
      <c r="A99" s="16"/>
      <c r="B99" s="14"/>
      <c r="C99" s="13"/>
      <c r="D99" s="14"/>
      <c r="E99" s="29"/>
      <c r="F99" s="23"/>
      <c r="G99" s="12"/>
      <c r="H99" s="12"/>
      <c r="J99" s="21"/>
      <c r="K99" s="21"/>
    </row>
    <row r="100" spans="1:11" ht="15.75">
      <c r="A100" s="16"/>
      <c r="B100" s="14"/>
      <c r="C100" s="13"/>
      <c r="D100" s="14"/>
      <c r="E100" s="29"/>
      <c r="F100" s="23"/>
      <c r="G100" s="12"/>
      <c r="H100" s="12"/>
      <c r="J100" s="21"/>
      <c r="K100" s="21"/>
    </row>
    <row r="101" spans="1:11" ht="15.75">
      <c r="A101" s="16"/>
      <c r="B101" s="14"/>
      <c r="C101" s="13"/>
      <c r="D101" s="14"/>
      <c r="E101" s="29"/>
      <c r="F101" s="23"/>
      <c r="G101" s="12"/>
      <c r="H101" s="12"/>
      <c r="J101" s="21"/>
      <c r="K101" s="21"/>
    </row>
    <row r="102" spans="1:11" ht="15.75">
      <c r="A102" s="16"/>
      <c r="B102" s="14"/>
      <c r="C102" s="13"/>
      <c r="D102" s="14"/>
      <c r="E102" s="29"/>
      <c r="F102" s="23"/>
      <c r="G102" s="12"/>
      <c r="H102" s="12"/>
      <c r="J102" s="21"/>
      <c r="K102" s="21"/>
    </row>
    <row r="103" spans="1:11" ht="15.75">
      <c r="A103" s="16"/>
      <c r="B103" s="14"/>
      <c r="C103" s="13"/>
      <c r="D103" s="14"/>
      <c r="E103" s="29"/>
      <c r="F103" s="23"/>
      <c r="G103" s="12"/>
      <c r="H103" s="12"/>
      <c r="J103" s="21"/>
      <c r="K103" s="21"/>
    </row>
    <row r="104" spans="1:11" ht="15.75">
      <c r="A104" s="16"/>
      <c r="B104" s="14"/>
      <c r="C104" s="13"/>
      <c r="D104" s="14"/>
      <c r="E104" s="29"/>
      <c r="F104" s="23"/>
      <c r="G104" s="12"/>
      <c r="H104" s="12"/>
      <c r="J104" s="21"/>
      <c r="K104" s="21"/>
    </row>
    <row r="105" spans="1:11" ht="15.75">
      <c r="A105" s="16"/>
      <c r="B105" s="14"/>
      <c r="C105" s="13"/>
      <c r="D105" s="14"/>
      <c r="E105" s="29"/>
      <c r="F105" s="23"/>
      <c r="G105" s="12"/>
      <c r="H105" s="12"/>
      <c r="J105" s="21"/>
      <c r="K105" s="21"/>
    </row>
    <row r="106" spans="1:11" ht="15.75">
      <c r="A106" s="16"/>
      <c r="B106" s="14"/>
      <c r="C106" s="13"/>
      <c r="D106" s="14"/>
      <c r="E106" s="29"/>
      <c r="F106" s="23"/>
      <c r="G106" s="12"/>
      <c r="H106" s="12"/>
      <c r="J106" s="21"/>
      <c r="K106" s="21"/>
    </row>
    <row r="107" spans="1:11" ht="15.75">
      <c r="A107" s="16"/>
      <c r="B107" s="14"/>
      <c r="C107" s="13"/>
      <c r="D107" s="14"/>
      <c r="E107" s="29"/>
      <c r="F107" s="23"/>
      <c r="G107" s="12"/>
      <c r="H107" s="12"/>
      <c r="J107" s="21"/>
      <c r="K107" s="21"/>
    </row>
    <row r="108" spans="1:11" ht="15.75">
      <c r="A108" s="16"/>
      <c r="B108" s="14"/>
      <c r="C108" s="13"/>
      <c r="D108" s="14"/>
      <c r="E108" s="29"/>
      <c r="F108" s="23"/>
      <c r="G108" s="12"/>
      <c r="H108" s="12"/>
      <c r="J108" s="21"/>
      <c r="K108" s="21"/>
    </row>
    <row r="109" spans="1:11" ht="15.75">
      <c r="A109" s="16"/>
      <c r="B109" s="14"/>
      <c r="C109" s="13"/>
      <c r="D109" s="14"/>
      <c r="E109" s="29"/>
      <c r="F109" s="23"/>
      <c r="G109" s="12"/>
      <c r="H109" s="12"/>
      <c r="J109" s="21"/>
      <c r="K109" s="21"/>
    </row>
    <row r="110" spans="1:11" ht="15.75">
      <c r="A110" s="16"/>
      <c r="B110" s="14"/>
      <c r="C110" s="13"/>
      <c r="D110" s="14"/>
      <c r="E110" s="29"/>
      <c r="F110" s="23"/>
      <c r="G110" s="12"/>
      <c r="H110" s="12"/>
      <c r="I110" s="2"/>
      <c r="J110" s="21"/>
      <c r="K110" s="21"/>
    </row>
    <row r="111" spans="1:11" ht="15.75">
      <c r="A111" s="16"/>
      <c r="B111" s="14"/>
      <c r="C111" s="13"/>
      <c r="D111" s="14"/>
      <c r="E111" s="29"/>
      <c r="F111" s="23"/>
      <c r="G111" s="12"/>
      <c r="H111" s="12"/>
      <c r="J111" s="21"/>
      <c r="K111" s="21"/>
    </row>
    <row r="112" spans="1:11" ht="15.75">
      <c r="A112" s="16"/>
      <c r="B112" s="14"/>
      <c r="C112" s="13"/>
      <c r="D112" s="14"/>
      <c r="E112" s="29"/>
      <c r="F112" s="23"/>
      <c r="G112" s="12"/>
      <c r="H112" s="12"/>
      <c r="J112" s="21"/>
      <c r="K112" s="21"/>
    </row>
    <row r="113" spans="1:11" ht="15.75">
      <c r="A113" s="16"/>
      <c r="B113" s="14"/>
      <c r="C113" s="13"/>
      <c r="D113" s="14"/>
      <c r="E113" s="29"/>
      <c r="F113" s="23"/>
      <c r="G113" s="12"/>
      <c r="H113" s="12"/>
      <c r="J113" s="21"/>
      <c r="K113" s="21"/>
    </row>
    <row r="114" spans="1:11" ht="15.75">
      <c r="A114" s="16"/>
      <c r="B114" s="14"/>
      <c r="C114" s="13"/>
      <c r="D114" s="14"/>
      <c r="E114" s="29"/>
      <c r="F114" s="23"/>
      <c r="G114" s="12"/>
      <c r="H114" s="12"/>
      <c r="J114" s="21"/>
      <c r="K114" s="21"/>
    </row>
    <row r="115" spans="1:11" ht="15.75">
      <c r="A115" s="16"/>
      <c r="B115" s="14"/>
      <c r="C115" s="13"/>
      <c r="D115" s="14"/>
      <c r="E115" s="29"/>
      <c r="F115" s="23"/>
      <c r="G115" s="12"/>
      <c r="H115" s="12"/>
      <c r="J115" s="21"/>
      <c r="K115" s="21"/>
    </row>
    <row r="116" spans="1:11" ht="15.75">
      <c r="A116" s="16"/>
      <c r="B116" s="14"/>
      <c r="C116" s="13"/>
      <c r="D116" s="14"/>
      <c r="E116" s="29"/>
      <c r="F116" s="23"/>
      <c r="G116" s="12"/>
      <c r="H116" s="12"/>
      <c r="J116" s="21"/>
      <c r="K116" s="21"/>
    </row>
    <row r="117" spans="1:11" ht="15.75">
      <c r="A117" s="16"/>
      <c r="B117" s="14"/>
      <c r="C117" s="13"/>
      <c r="D117" s="14"/>
      <c r="E117" s="29"/>
      <c r="F117" s="23"/>
      <c r="G117" s="12"/>
      <c r="H117" s="12"/>
      <c r="J117" s="21"/>
      <c r="K117" s="21"/>
    </row>
    <row r="118" spans="1:11" ht="15.75">
      <c r="A118" s="16"/>
      <c r="B118" s="14"/>
      <c r="C118" s="13"/>
      <c r="D118" s="14"/>
      <c r="E118" s="29"/>
      <c r="F118" s="23"/>
      <c r="G118" s="12"/>
      <c r="H118" s="12"/>
      <c r="J118" s="21"/>
      <c r="K118" s="21"/>
    </row>
    <row r="119" spans="1:11" ht="15.75">
      <c r="A119" s="16"/>
      <c r="B119" s="14"/>
      <c r="C119" s="13"/>
      <c r="D119" s="14"/>
      <c r="E119" s="29"/>
      <c r="F119" s="23"/>
      <c r="G119" s="12"/>
      <c r="H119" s="12"/>
      <c r="J119" s="21"/>
      <c r="K119" s="21"/>
    </row>
    <row r="120" spans="1:11" ht="15.75">
      <c r="A120" s="16"/>
      <c r="B120" s="14"/>
      <c r="C120" s="13"/>
      <c r="D120" s="14"/>
      <c r="E120" s="29"/>
      <c r="F120" s="17"/>
      <c r="G120" s="12"/>
      <c r="H120" s="12"/>
      <c r="J120" s="21"/>
      <c r="K120" s="21"/>
    </row>
    <row r="121" spans="1:11" ht="15.75">
      <c r="J121" s="21"/>
      <c r="K121" s="21"/>
    </row>
    <row r="122" spans="1:11" ht="15.75">
      <c r="J122" s="21"/>
      <c r="K122" s="21"/>
    </row>
    <row r="123" spans="1:11" ht="15.75">
      <c r="J123" s="21"/>
      <c r="K123" s="21"/>
    </row>
    <row r="124" spans="1:11" ht="15.75">
      <c r="J124" s="21"/>
      <c r="K124" s="21"/>
    </row>
    <row r="125" spans="1:11" ht="15.75">
      <c r="J125" s="21"/>
      <c r="K125" s="21"/>
    </row>
    <row r="126" spans="1:11" ht="15.75">
      <c r="J126" s="21"/>
      <c r="K126" s="21"/>
    </row>
    <row r="127" spans="1:11" ht="15.75">
      <c r="J127" s="21"/>
      <c r="K127" s="21"/>
    </row>
    <row r="128" spans="1:11" ht="15.75">
      <c r="J128" s="21"/>
      <c r="K128" s="21"/>
    </row>
    <row r="129" spans="10:11" ht="15.75">
      <c r="J129" s="21"/>
      <c r="K129" s="21"/>
    </row>
    <row r="130" spans="10:11" ht="15.75">
      <c r="J130" s="21"/>
      <c r="K130" s="21"/>
    </row>
    <row r="131" spans="10:11" ht="15.75">
      <c r="J131" s="21"/>
      <c r="K131" s="21"/>
    </row>
    <row r="132" spans="10:11" ht="15.75">
      <c r="J132" s="21"/>
      <c r="K132" s="21"/>
    </row>
    <row r="133" spans="10:11" ht="15.75">
      <c r="J133" s="21"/>
      <c r="K133" s="21"/>
    </row>
    <row r="134" spans="10:11" ht="15.75">
      <c r="J134" s="21"/>
      <c r="K134" s="21"/>
    </row>
    <row r="135" spans="10:11" ht="15.75">
      <c r="J135" s="21"/>
      <c r="K135" s="21"/>
    </row>
    <row r="136" spans="10:11" ht="15.75">
      <c r="J136" s="21"/>
      <c r="K136" s="21"/>
    </row>
    <row r="137" spans="10:11" ht="15.75">
      <c r="J137" s="21"/>
      <c r="K137" s="21"/>
    </row>
    <row r="138" spans="10:11" ht="15.75">
      <c r="J138" s="21"/>
      <c r="K138" s="21"/>
    </row>
    <row r="139" spans="10:11" ht="15.75">
      <c r="J139" s="21"/>
      <c r="K139" s="21"/>
    </row>
    <row r="140" spans="10:11" ht="15.75">
      <c r="J140" s="21"/>
      <c r="K140" s="21"/>
    </row>
    <row r="141" spans="10:11" ht="15.75">
      <c r="J141" s="21"/>
      <c r="K141" s="21"/>
    </row>
    <row r="142" spans="10:11" ht="15.75">
      <c r="J142" s="21"/>
      <c r="K142" s="21"/>
    </row>
    <row r="143" spans="10:11" ht="15.75">
      <c r="J143" s="21"/>
      <c r="K143" s="21"/>
    </row>
    <row r="144" spans="10:11" ht="15.75">
      <c r="J144" s="21"/>
      <c r="K144" s="21"/>
    </row>
    <row r="145" spans="10:11" ht="15.75">
      <c r="J145" s="21"/>
      <c r="K145" s="21"/>
    </row>
    <row r="146" spans="10:11" ht="15.75">
      <c r="J146" s="21"/>
      <c r="K146" s="21"/>
    </row>
    <row r="147" spans="10:11" ht="15.75">
      <c r="J147" s="21"/>
      <c r="K147" s="21"/>
    </row>
    <row r="148" spans="10:11" ht="15.75">
      <c r="J148" s="21"/>
      <c r="K148" s="21"/>
    </row>
    <row r="149" spans="10:11" ht="15.75">
      <c r="J149" s="21"/>
      <c r="K149" s="21"/>
    </row>
    <row r="150" spans="10:11" ht="15.75">
      <c r="J150" s="21"/>
      <c r="K150" s="21"/>
    </row>
    <row r="151" spans="10:11" ht="15.75">
      <c r="J151" s="21"/>
      <c r="K151" s="21"/>
    </row>
    <row r="152" spans="10:11" ht="15.75">
      <c r="J152" s="21"/>
      <c r="K152" s="21"/>
    </row>
    <row r="153" spans="10:11" ht="15.75">
      <c r="J153" s="21"/>
      <c r="K153" s="21"/>
    </row>
    <row r="154" spans="10:11" ht="15.75">
      <c r="J154" s="21"/>
      <c r="K154" s="21"/>
    </row>
    <row r="155" spans="10:11" ht="15.75">
      <c r="J155" s="21"/>
      <c r="K155" s="21"/>
    </row>
    <row r="156" spans="10:11" ht="15.75">
      <c r="J156" s="21"/>
      <c r="K156" s="21"/>
    </row>
  </sheetData>
  <sortState ref="L28:L34">
    <sortCondition ref="L28"/>
  </sortState>
  <mergeCells count="7">
    <mergeCell ref="A2:A3"/>
    <mergeCell ref="H2:H3"/>
    <mergeCell ref="K2:K3"/>
    <mergeCell ref="B2:D2"/>
    <mergeCell ref="E2:E3"/>
    <mergeCell ref="F2:F3"/>
    <mergeCell ref="G2:G3"/>
  </mergeCells>
  <conditionalFormatting sqref="H91 G4:G91 G94:H65536">
    <cfRule type="cellIs" dxfId="2" priority="1" stopIfTrue="1" operator="notBetween">
      <formula>20</formula>
      <formula>-20</formula>
    </cfRule>
    <cfRule type="cellIs" dxfId="1" priority="6" stopIfTrue="1" operator="greaterThan">
      <formula>20</formula>
    </cfRule>
    <cfRule type="cellIs" dxfId="0" priority="7" stopIfTrue="1" operator="lessThan">
      <formula>-20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Arkusze</vt:lpstr>
      </vt:variant>
      <vt:variant>
        <vt:i4>1</vt:i4>
      </vt:variant>
      <vt:variant>
        <vt:lpstr>Wykresy</vt:lpstr>
      </vt:variant>
      <vt:variant>
        <vt:i4>5</vt:i4>
      </vt:variant>
      <vt:variant>
        <vt:lpstr>Zakresy nazwane</vt:lpstr>
      </vt:variant>
      <vt:variant>
        <vt:i4>1</vt:i4>
      </vt:variant>
    </vt:vector>
  </HeadingPairs>
  <TitlesOfParts>
    <vt:vector size="7" baseType="lpstr">
      <vt:lpstr>Arkusz1</vt:lpstr>
      <vt:lpstr>Histogram</vt:lpstr>
      <vt:lpstr>Diff vs ISR No.</vt:lpstr>
      <vt:lpstr>Diff vs ISR conc</vt:lpstr>
      <vt:lpstr>%ISR vs ISR No.</vt:lpstr>
      <vt:lpstr>Correlation</vt:lpstr>
      <vt:lpstr>Arkusz1!Obszar_wydruku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2016-09-01T09:04:17Z</dcterms:modified>
</cp:coreProperties>
</file>