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5" yWindow="-45" windowWidth="13110" windowHeight="11010" tabRatio="617" firstSheet="1" activeTab="5"/>
  </bookViews>
  <sheets>
    <sheet name="Histogram" sheetId="13" r:id="rId1"/>
    <sheet name="Arkusz1" sheetId="1" r:id="rId2"/>
    <sheet name="Diff vs ISR No." sheetId="9" r:id="rId3"/>
    <sheet name="Diff vs ISR conc" sheetId="8" r:id="rId4"/>
    <sheet name="Diff vs ISR conc_log" sheetId="11" r:id="rId5"/>
    <sheet name="%ISR vs ISR No." sheetId="7" r:id="rId6"/>
    <sheet name="Correlation" sheetId="10" r:id="rId7"/>
  </sheets>
  <externalReferences>
    <externalReference r:id="rId8"/>
  </externalReferences>
  <definedNames>
    <definedName name="_xlnm.Print_Area" localSheetId="1">Arkusz1!$A$2:$G$94</definedName>
  </definedNames>
  <calcPr calcId="125725"/>
</workbook>
</file>

<file path=xl/calcChain.xml><?xml version="1.0" encoding="utf-8"?>
<calcChain xmlns="http://schemas.openxmlformats.org/spreadsheetml/2006/main">
  <c r="J13" i="1"/>
  <c r="J15" s="1"/>
  <c r="J9"/>
  <c r="J7"/>
  <c r="L29"/>
  <c r="L30"/>
  <c r="L31"/>
  <c r="L32"/>
  <c r="L33"/>
  <c r="L34"/>
  <c r="L35"/>
  <c r="L28"/>
  <c r="L36"/>
  <c r="E96"/>
  <c r="F96"/>
  <c r="G96"/>
  <c r="E97"/>
  <c r="F97"/>
  <c r="G97"/>
  <c r="O5"/>
  <c r="H96"/>
  <c r="H97"/>
  <c r="G4"/>
  <c r="H4"/>
  <c r="G5"/>
  <c r="H5"/>
  <c r="G6"/>
  <c r="H6"/>
  <c r="G7"/>
  <c r="H7"/>
  <c r="G8"/>
  <c r="H8"/>
  <c r="G9"/>
  <c r="H9"/>
  <c r="J11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I156"/>
</calcChain>
</file>

<file path=xl/sharedStrings.xml><?xml version="1.0" encoding="utf-8"?>
<sst xmlns="http://schemas.openxmlformats.org/spreadsheetml/2006/main" count="313" uniqueCount="55">
  <si>
    <t>Sample No.</t>
  </si>
  <si>
    <t>Subject</t>
  </si>
  <si>
    <t xml:space="preserve">Period </t>
  </si>
  <si>
    <t xml:space="preserve">Liczba próbek przeanalizowanych </t>
  </si>
  <si>
    <t>% wyników spełniających kryterium akceptacji</t>
  </si>
  <si>
    <t>Ordinal number</t>
  </si>
  <si>
    <t>Liczba wszystkich próbek</t>
  </si>
  <si>
    <t>Liczba próbek do analizy</t>
  </si>
  <si>
    <t>Pozostało do analizy</t>
  </si>
  <si>
    <t>Liczba próbek z ISR &gt; [20%]</t>
  </si>
  <si>
    <t>zgodnie z ILB/AF/026 wersja 2</t>
  </si>
  <si>
    <t>Sampling point [h]</t>
  </si>
  <si>
    <t>002</t>
  </si>
  <si>
    <t>1</t>
  </si>
  <si>
    <t>1.67</t>
  </si>
  <si>
    <t>72</t>
  </si>
  <si>
    <t>2</t>
  </si>
  <si>
    <t>0.75</t>
  </si>
  <si>
    <t>005</t>
  </si>
  <si>
    <t>0.5</t>
  </si>
  <si>
    <t>60</t>
  </si>
  <si>
    <t>008</t>
  </si>
  <si>
    <t>1.33</t>
  </si>
  <si>
    <t>48</t>
  </si>
  <si>
    <t>009</t>
  </si>
  <si>
    <t>010</t>
  </si>
  <si>
    <t>012</t>
  </si>
  <si>
    <t>013</t>
  </si>
  <si>
    <t>015</t>
  </si>
  <si>
    <t>24</t>
  </si>
  <si>
    <t>018</t>
  </si>
  <si>
    <t>019</t>
  </si>
  <si>
    <t>020</t>
  </si>
  <si>
    <t>021</t>
  </si>
  <si>
    <t>004</t>
  </si>
  <si>
    <t>%ISR</t>
  </si>
  <si>
    <t>%difference
[%]</t>
  </si>
  <si>
    <t>MIN</t>
  </si>
  <si>
    <t>MAX</t>
  </si>
  <si>
    <t>Zakres</t>
  </si>
  <si>
    <t>Initial value 
[µg/ml]</t>
  </si>
  <si>
    <t>Repeat value
[µg/ml]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</si>
  <si>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</si>
  <si>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</si>
  <si>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</si>
  <si>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</si>
  <si>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</si>
  <si>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</si>
  <si>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</si>
  <si>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</si>
  <si>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</si>
  <si>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</si>
  <si>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Zbiór danych (koszyk)</t>
  </si>
  <si>
    <t>Częstość</t>
  </si>
  <si>
    <t>Suma</t>
  </si>
</sst>
</file>

<file path=xl/styles.xml><?xml version="1.0" encoding="utf-8"?>
<styleSheet xmlns="http://schemas.openxmlformats.org/spreadsheetml/2006/main">
  <numFmts count="1">
    <numFmt numFmtId="164" formatCode="0.0"/>
  </numFmts>
  <fonts count="23">
    <font>
      <sz val="11"/>
      <color theme="1"/>
      <name val="Calibri"/>
      <family val="2"/>
      <charset val="238"/>
      <scheme val="minor"/>
    </font>
    <font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</font>
    <font>
      <sz val="12"/>
      <color rgb="FFFF0000"/>
      <name val="Times New Roman"/>
      <family val="1"/>
      <charset val="238"/>
    </font>
    <font>
      <sz val="12"/>
      <color rgb="FFFF0000"/>
      <name val="Times New Roman"/>
      <family val="1"/>
    </font>
    <font>
      <sz val="8"/>
      <color theme="1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/>
    <xf numFmtId="0" fontId="7" fillId="0" borderId="0" xfId="0" applyFont="1"/>
    <xf numFmtId="9" fontId="6" fillId="0" borderId="0" xfId="1" applyFont="1"/>
    <xf numFmtId="0" fontId="0" fillId="0" borderId="0" xfId="0" applyFont="1"/>
    <xf numFmtId="49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horizontal="center" vertical="center"/>
    </xf>
    <xf numFmtId="2" fontId="8" fillId="0" borderId="0" xfId="0" applyNumberFormat="1" applyFont="1"/>
    <xf numFmtId="0" fontId="9" fillId="0" borderId="0" xfId="0" applyFont="1"/>
    <xf numFmtId="1" fontId="6" fillId="0" borderId="0" xfId="0" applyNumberFormat="1" applyFont="1"/>
    <xf numFmtId="0" fontId="10" fillId="0" borderId="0" xfId="0" applyFont="1"/>
    <xf numFmtId="0" fontId="9" fillId="2" borderId="0" xfId="0" applyFont="1" applyFill="1"/>
    <xf numFmtId="2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8" fillId="0" borderId="0" xfId="0" applyNumberFormat="1" applyFont="1"/>
    <xf numFmtId="0" fontId="1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12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3" fillId="0" borderId="0" xfId="0" applyNumberFormat="1" applyFont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3" fillId="0" borderId="0" xfId="0" applyFont="1" applyBorder="1" applyAlignment="1">
      <alignment horizontal="center" vertical="center"/>
    </xf>
    <xf numFmtId="1" fontId="5" fillId="0" borderId="0" xfId="1" applyNumberFormat="1" applyFont="1"/>
    <xf numFmtId="0" fontId="15" fillId="0" borderId="0" xfId="0" applyFont="1"/>
    <xf numFmtId="0" fontId="16" fillId="0" borderId="0" xfId="0" applyFont="1"/>
    <xf numFmtId="2" fontId="4" fillId="0" borderId="0" xfId="0" applyNumberFormat="1" applyFont="1" applyAlignment="1">
      <alignment horizontal="center"/>
    </xf>
    <xf numFmtId="1" fontId="17" fillId="0" borderId="0" xfId="1" applyNumberFormat="1" applyFont="1"/>
    <xf numFmtId="0" fontId="18" fillId="0" borderId="0" xfId="0" applyFont="1" applyAlignment="1">
      <alignment wrapText="1"/>
    </xf>
    <xf numFmtId="164" fontId="15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1" fillId="0" borderId="0" xfId="0" applyFont="1" applyAlignment="1"/>
    <xf numFmtId="0" fontId="21" fillId="0" borderId="0" xfId="0" applyFont="1" applyAlignment="1">
      <alignment horizontal="center" vertical="center"/>
    </xf>
    <xf numFmtId="49" fontId="11" fillId="0" borderId="0" xfId="0" applyNumberFormat="1" applyFont="1"/>
    <xf numFmtId="49" fontId="11" fillId="0" borderId="0" xfId="0" applyNumberFormat="1" applyFont="1" applyFill="1"/>
    <xf numFmtId="0" fontId="0" fillId="0" borderId="0" xfId="0" applyFill="1" applyBorder="1" applyAlignment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1" xfId="0" applyFill="1" applyBorder="1" applyAlignment="1"/>
    <xf numFmtId="0" fontId="22" fillId="0" borderId="4" xfId="0" applyFont="1" applyFill="1" applyBorder="1" applyAlignment="1">
      <alignment horizontal="center"/>
    </xf>
    <xf numFmtId="9" fontId="17" fillId="0" borderId="0" xfId="1" applyFont="1"/>
    <xf numFmtId="0" fontId="19" fillId="0" borderId="3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3"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8673333333333447"/>
          <c:y val="7.4299855495556635E-2"/>
          <c:w val="0.80005555555555563"/>
          <c:h val="0.54622777777777776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Arkusz1!$L$28:$L$35</c:f>
              <c:numCache>
                <c:formatCode>0%</c:formatCode>
                <c:ptCount val="8"/>
                <c:pt idx="0">
                  <c:v>0</c:v>
                </c:pt>
                <c:pt idx="1">
                  <c:v>2.197802197802198E-2</c:v>
                </c:pt>
                <c:pt idx="2">
                  <c:v>2.197802197802198E-2</c:v>
                </c:pt>
                <c:pt idx="3">
                  <c:v>0.51648351648351654</c:v>
                </c:pt>
                <c:pt idx="4">
                  <c:v>0.30769230769230771</c:v>
                </c:pt>
                <c:pt idx="5">
                  <c:v>0.13186813186813187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gapWidth val="0"/>
        <c:axId val="59595776"/>
        <c:axId val="59612544"/>
      </c:barChart>
      <c:catAx>
        <c:axId val="5959577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257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612544"/>
        <c:crosses val="autoZero"/>
        <c:auto val="1"/>
        <c:lblAlgn val="ctr"/>
        <c:lblOffset val="100"/>
      </c:catAx>
      <c:valAx>
        <c:axId val="59612544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8084E-3"/>
              <c:y val="0.18183360555339631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595776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848333333333345"/>
          <c:y val="2.8257456828885398E-2"/>
          <c:w val="0.79543506944444442"/>
          <c:h val="0.7941746034446826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Arkusz1!$G$4:$G$94</c:f>
              <c:numCache>
                <c:formatCode>0.00</c:formatCode>
                <c:ptCount val="91"/>
                <c:pt idx="0">
                  <c:v>-6.2147633407630707</c:v>
                </c:pt>
                <c:pt idx="1">
                  <c:v>-6.1674008810572545</c:v>
                </c:pt>
                <c:pt idx="2">
                  <c:v>2.3215137541739561</c:v>
                </c:pt>
                <c:pt idx="3">
                  <c:v>-2.0202020202020221</c:v>
                </c:pt>
                <c:pt idx="4">
                  <c:v>14.897886908275279</c:v>
                </c:pt>
                <c:pt idx="5">
                  <c:v>-5.6224899598393625</c:v>
                </c:pt>
                <c:pt idx="6">
                  <c:v>-39.635912287960281</c:v>
                </c:pt>
                <c:pt idx="7">
                  <c:v>-2.6845637583892641</c:v>
                </c:pt>
                <c:pt idx="8">
                  <c:v>4.6921744607148428</c:v>
                </c:pt>
                <c:pt idx="9">
                  <c:v>1.1173184357541908</c:v>
                </c:pt>
                <c:pt idx="10">
                  <c:v>-3.0357142857142847</c:v>
                </c:pt>
                <c:pt idx="11">
                  <c:v>-9.6296296296296386</c:v>
                </c:pt>
                <c:pt idx="12">
                  <c:v>-1.9222732971165934</c:v>
                </c:pt>
                <c:pt idx="13">
                  <c:v>-0.57382476274552641</c:v>
                </c:pt>
                <c:pt idx="14">
                  <c:v>-3.3613445378151292</c:v>
                </c:pt>
                <c:pt idx="15">
                  <c:v>-4.285714285714274</c:v>
                </c:pt>
                <c:pt idx="16">
                  <c:v>-3.2967032967032996</c:v>
                </c:pt>
                <c:pt idx="17">
                  <c:v>-3.5087719298245448</c:v>
                </c:pt>
                <c:pt idx="18">
                  <c:v>-6.7864271457085801</c:v>
                </c:pt>
                <c:pt idx="19">
                  <c:v>-2.0477815699658724</c:v>
                </c:pt>
                <c:pt idx="20">
                  <c:v>-13.293051359516618</c:v>
                </c:pt>
                <c:pt idx="21">
                  <c:v>-4.9751243781094576</c:v>
                </c:pt>
                <c:pt idx="22">
                  <c:v>-4.2553191489361746</c:v>
                </c:pt>
                <c:pt idx="23">
                  <c:v>1.8738288569644017</c:v>
                </c:pt>
                <c:pt idx="24">
                  <c:v>-3.8095238095238129</c:v>
                </c:pt>
                <c:pt idx="25">
                  <c:v>1.7241379310344844</c:v>
                </c:pt>
                <c:pt idx="26">
                  <c:v>4.2347247428917072</c:v>
                </c:pt>
                <c:pt idx="27">
                  <c:v>3.288490284005976</c:v>
                </c:pt>
                <c:pt idx="28">
                  <c:v>-4.8543689320388408</c:v>
                </c:pt>
                <c:pt idx="29">
                  <c:v>-13.229571984435809</c:v>
                </c:pt>
                <c:pt idx="30">
                  <c:v>-3.5425818336403578</c:v>
                </c:pt>
                <c:pt idx="31">
                  <c:v>-0.93359433820208482</c:v>
                </c:pt>
                <c:pt idx="32">
                  <c:v>1.302325581395354</c:v>
                </c:pt>
                <c:pt idx="33">
                  <c:v>-5.7803468208092541</c:v>
                </c:pt>
                <c:pt idx="34">
                  <c:v>-8.0808080808080884</c:v>
                </c:pt>
                <c:pt idx="35">
                  <c:v>-1.6823687752355316</c:v>
                </c:pt>
                <c:pt idx="36">
                  <c:v>-3.1854769652337716</c:v>
                </c:pt>
                <c:pt idx="37">
                  <c:v>-4.8508685676827286</c:v>
                </c:pt>
                <c:pt idx="38">
                  <c:v>-4.4636429085673086</c:v>
                </c:pt>
                <c:pt idx="39">
                  <c:v>-1.7526777020447879</c:v>
                </c:pt>
                <c:pt idx="40">
                  <c:v>-6.1349693251533663</c:v>
                </c:pt>
                <c:pt idx="41">
                  <c:v>-3.3898305084745792</c:v>
                </c:pt>
                <c:pt idx="42">
                  <c:v>-5.9688581314878855</c:v>
                </c:pt>
                <c:pt idx="43">
                  <c:v>-3.2110091743119198</c:v>
                </c:pt>
                <c:pt idx="44">
                  <c:v>-2.3529411764705901</c:v>
                </c:pt>
                <c:pt idx="45">
                  <c:v>-0.9216589861751161</c:v>
                </c:pt>
                <c:pt idx="46">
                  <c:v>-6.4876476906552165</c:v>
                </c:pt>
                <c:pt idx="47">
                  <c:v>-4.8472075869336235</c:v>
                </c:pt>
                <c:pt idx="48">
                  <c:v>-1.0050251256281415</c:v>
                </c:pt>
                <c:pt idx="49">
                  <c:v>0.74349442379182218</c:v>
                </c:pt>
                <c:pt idx="50">
                  <c:v>6.4516129032258211</c:v>
                </c:pt>
                <c:pt idx="51">
                  <c:v>11.03117505995205</c:v>
                </c:pt>
                <c:pt idx="52">
                  <c:v>10.450450450450452</c:v>
                </c:pt>
                <c:pt idx="53">
                  <c:v>14.627865052794231</c:v>
                </c:pt>
                <c:pt idx="54">
                  <c:v>10.926365795724474</c:v>
                </c:pt>
                <c:pt idx="55">
                  <c:v>17.278617710583148</c:v>
                </c:pt>
                <c:pt idx="56">
                  <c:v>15.1219512195122</c:v>
                </c:pt>
                <c:pt idx="57">
                  <c:v>12.94439380127621</c:v>
                </c:pt>
                <c:pt idx="58">
                  <c:v>17.203608247422679</c:v>
                </c:pt>
                <c:pt idx="59">
                  <c:v>-23.657957244655588</c:v>
                </c:pt>
                <c:pt idx="60">
                  <c:v>-3.6667440241355425</c:v>
                </c:pt>
                <c:pt idx="61">
                  <c:v>-2.6342451874366746</c:v>
                </c:pt>
                <c:pt idx="62">
                  <c:v>-2.8169014084507067</c:v>
                </c:pt>
                <c:pt idx="63">
                  <c:v>3.8714527344484164</c:v>
                </c:pt>
                <c:pt idx="64">
                  <c:v>-1.4214046822742468</c:v>
                </c:pt>
                <c:pt idx="65">
                  <c:v>-3.3444816053511595</c:v>
                </c:pt>
                <c:pt idx="66">
                  <c:v>2.3166023166023191</c:v>
                </c:pt>
                <c:pt idx="67">
                  <c:v>-3.4468263976460709</c:v>
                </c:pt>
                <c:pt idx="68">
                  <c:v>10.617028610823862</c:v>
                </c:pt>
                <c:pt idx="69">
                  <c:v>4.748420823350032</c:v>
                </c:pt>
                <c:pt idx="70">
                  <c:v>9.2503987240829222</c:v>
                </c:pt>
                <c:pt idx="71">
                  <c:v>0.36429872495445492</c:v>
                </c:pt>
                <c:pt idx="72">
                  <c:v>3.5967662101963365</c:v>
                </c:pt>
                <c:pt idx="73">
                  <c:v>-2.857142857142855</c:v>
                </c:pt>
                <c:pt idx="74">
                  <c:v>16.809605488850774</c:v>
                </c:pt>
                <c:pt idx="75">
                  <c:v>4.9792531120331986</c:v>
                </c:pt>
                <c:pt idx="76">
                  <c:v>3.8216560509554172</c:v>
                </c:pt>
                <c:pt idx="77">
                  <c:v>-8.0000000000000071</c:v>
                </c:pt>
                <c:pt idx="78">
                  <c:v>-1.4369106421194444</c:v>
                </c:pt>
                <c:pt idx="79">
                  <c:v>3.7707103408874438</c:v>
                </c:pt>
                <c:pt idx="80">
                  <c:v>6.8806457812800277</c:v>
                </c:pt>
                <c:pt idx="81">
                  <c:v>5.3268765133172069</c:v>
                </c:pt>
                <c:pt idx="82">
                  <c:v>5.0179211469533938</c:v>
                </c:pt>
                <c:pt idx="83">
                  <c:v>8.5333333333333421</c:v>
                </c:pt>
                <c:pt idx="84">
                  <c:v>5.9959349593495919</c:v>
                </c:pt>
                <c:pt idx="85">
                  <c:v>-0.12944983818770717</c:v>
                </c:pt>
                <c:pt idx="86">
                  <c:v>7.8504672897196262</c:v>
                </c:pt>
                <c:pt idx="87">
                  <c:v>8.5470085470085557</c:v>
                </c:pt>
                <c:pt idx="88">
                  <c:v>7.6595744680851148</c:v>
                </c:pt>
                <c:pt idx="89">
                  <c:v>16.427703523693797</c:v>
                </c:pt>
                <c:pt idx="90">
                  <c:v>4.7585126086337137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(Arkusz1!$A$4,Arkusz1!$A$94)</c:f>
              <c:numCache>
                <c:formatCode>General</c:formatCode>
                <c:ptCount val="2"/>
                <c:pt idx="0">
                  <c:v>1</c:v>
                </c:pt>
                <c:pt idx="1">
                  <c:v>91</c:v>
                </c:pt>
              </c:numCache>
            </c:numRef>
          </c:xVal>
          <c:yVal>
            <c:numRef>
              <c:f>Arkusz1!$P$4:$P$5</c:f>
              <c:numCache>
                <c:formatCode>0.00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12700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(Arkusz1!$A$4,Arkusz1!$A$94)</c:f>
              <c:numCache>
                <c:formatCode>General</c:formatCode>
                <c:ptCount val="2"/>
                <c:pt idx="0">
                  <c:v>1</c:v>
                </c:pt>
                <c:pt idx="1">
                  <c:v>91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(Arkusz1!$A$4,Arkusz1!$A$94)</c:f>
              <c:numCache>
                <c:formatCode>General</c:formatCode>
                <c:ptCount val="2"/>
                <c:pt idx="0">
                  <c:v>1</c:v>
                </c:pt>
                <c:pt idx="1">
                  <c:v>91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394432"/>
        <c:axId val="71396352"/>
      </c:scatterChart>
      <c:valAx>
        <c:axId val="71394432"/>
        <c:scaling>
          <c:orientation val="minMax"/>
          <c:max val="91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1893460349186173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71396352"/>
        <c:crossesAt val="-400"/>
        <c:crossBetween val="midCat"/>
        <c:majorUnit val="25"/>
      </c:valAx>
      <c:valAx>
        <c:axId val="71396352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diference (%)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71394432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8053194444444454"/>
          <c:y val="3.1045953200304597E-2"/>
          <c:w val="0.77338645833333364"/>
          <c:h val="0.76716332676838783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Arkusz1!$E$4:$E$94</c:f>
              <c:numCache>
                <c:formatCode>0.00</c:formatCode>
                <c:ptCount val="91"/>
                <c:pt idx="0">
                  <c:v>39.32</c:v>
                </c:pt>
                <c:pt idx="1">
                  <c:v>1.17</c:v>
                </c:pt>
                <c:pt idx="2">
                  <c:v>31.08</c:v>
                </c:pt>
                <c:pt idx="3">
                  <c:v>1</c:v>
                </c:pt>
                <c:pt idx="4">
                  <c:v>39.200000000000003</c:v>
                </c:pt>
                <c:pt idx="5">
                  <c:v>1.28</c:v>
                </c:pt>
                <c:pt idx="6">
                  <c:v>43.44</c:v>
                </c:pt>
                <c:pt idx="7">
                  <c:v>1.51</c:v>
                </c:pt>
                <c:pt idx="8">
                  <c:v>31.01</c:v>
                </c:pt>
                <c:pt idx="9">
                  <c:v>1.78</c:v>
                </c:pt>
                <c:pt idx="10">
                  <c:v>22.74</c:v>
                </c:pt>
                <c:pt idx="11">
                  <c:v>22.64</c:v>
                </c:pt>
                <c:pt idx="12">
                  <c:v>24.16</c:v>
                </c:pt>
                <c:pt idx="13">
                  <c:v>22.72</c:v>
                </c:pt>
                <c:pt idx="14">
                  <c:v>2.42</c:v>
                </c:pt>
                <c:pt idx="15">
                  <c:v>1.43</c:v>
                </c:pt>
                <c:pt idx="16">
                  <c:v>1.85</c:v>
                </c:pt>
                <c:pt idx="17">
                  <c:v>1.1599999999999999</c:v>
                </c:pt>
                <c:pt idx="18">
                  <c:v>2.59</c:v>
                </c:pt>
                <c:pt idx="19">
                  <c:v>1.48</c:v>
                </c:pt>
                <c:pt idx="20">
                  <c:v>3.53</c:v>
                </c:pt>
                <c:pt idx="21">
                  <c:v>2.06</c:v>
                </c:pt>
                <c:pt idx="22">
                  <c:v>1.44</c:v>
                </c:pt>
                <c:pt idx="23">
                  <c:v>7.93</c:v>
                </c:pt>
                <c:pt idx="24">
                  <c:v>4.28</c:v>
                </c:pt>
                <c:pt idx="25">
                  <c:v>1.1499999999999999</c:v>
                </c:pt>
                <c:pt idx="26">
                  <c:v>8.09</c:v>
                </c:pt>
                <c:pt idx="27">
                  <c:v>3.29</c:v>
                </c:pt>
                <c:pt idx="28">
                  <c:v>2.11</c:v>
                </c:pt>
                <c:pt idx="29">
                  <c:v>1.37</c:v>
                </c:pt>
                <c:pt idx="30">
                  <c:v>35.909999999999997</c:v>
                </c:pt>
                <c:pt idx="31">
                  <c:v>33.36</c:v>
                </c:pt>
                <c:pt idx="32">
                  <c:v>5.34</c:v>
                </c:pt>
                <c:pt idx="33">
                  <c:v>1.78</c:v>
                </c:pt>
                <c:pt idx="34">
                  <c:v>1.03</c:v>
                </c:pt>
                <c:pt idx="35">
                  <c:v>29.97</c:v>
                </c:pt>
                <c:pt idx="36">
                  <c:v>29.66</c:v>
                </c:pt>
                <c:pt idx="37">
                  <c:v>31.25</c:v>
                </c:pt>
                <c:pt idx="38">
                  <c:v>28.4</c:v>
                </c:pt>
                <c:pt idx="39">
                  <c:v>5.18</c:v>
                </c:pt>
                <c:pt idx="40">
                  <c:v>1.68</c:v>
                </c:pt>
                <c:pt idx="41">
                  <c:v>0.9</c:v>
                </c:pt>
                <c:pt idx="42">
                  <c:v>23.81</c:v>
                </c:pt>
                <c:pt idx="43">
                  <c:v>4.43</c:v>
                </c:pt>
                <c:pt idx="44">
                  <c:v>1.72</c:v>
                </c:pt>
                <c:pt idx="45">
                  <c:v>1.0900000000000001</c:v>
                </c:pt>
                <c:pt idx="46">
                  <c:v>24.03</c:v>
                </c:pt>
                <c:pt idx="47">
                  <c:v>4.8600000000000003</c:v>
                </c:pt>
                <c:pt idx="48">
                  <c:v>2</c:v>
                </c:pt>
                <c:pt idx="49">
                  <c:v>1.34</c:v>
                </c:pt>
                <c:pt idx="50">
                  <c:v>5.0999999999999996</c:v>
                </c:pt>
                <c:pt idx="51">
                  <c:v>3.94</c:v>
                </c:pt>
                <c:pt idx="52">
                  <c:v>2.63</c:v>
                </c:pt>
                <c:pt idx="53">
                  <c:v>35.99</c:v>
                </c:pt>
                <c:pt idx="54">
                  <c:v>5.97</c:v>
                </c:pt>
                <c:pt idx="55">
                  <c:v>4.2300000000000004</c:v>
                </c:pt>
                <c:pt idx="56">
                  <c:v>3.79</c:v>
                </c:pt>
                <c:pt idx="57">
                  <c:v>25.65</c:v>
                </c:pt>
                <c:pt idx="58">
                  <c:v>28.37</c:v>
                </c:pt>
                <c:pt idx="59">
                  <c:v>23.54</c:v>
                </c:pt>
                <c:pt idx="60">
                  <c:v>21.94</c:v>
                </c:pt>
                <c:pt idx="61">
                  <c:v>5</c:v>
                </c:pt>
                <c:pt idx="62">
                  <c:v>1.08</c:v>
                </c:pt>
                <c:pt idx="63">
                  <c:v>26.09</c:v>
                </c:pt>
                <c:pt idx="64">
                  <c:v>24.09</c:v>
                </c:pt>
                <c:pt idx="65">
                  <c:v>4.5599999999999996</c:v>
                </c:pt>
                <c:pt idx="66">
                  <c:v>1.28</c:v>
                </c:pt>
                <c:pt idx="67">
                  <c:v>24.2</c:v>
                </c:pt>
                <c:pt idx="68">
                  <c:v>27.47</c:v>
                </c:pt>
                <c:pt idx="69">
                  <c:v>22.41</c:v>
                </c:pt>
                <c:pt idx="70">
                  <c:v>5.98</c:v>
                </c:pt>
                <c:pt idx="71">
                  <c:v>2.74</c:v>
                </c:pt>
                <c:pt idx="72">
                  <c:v>29.76</c:v>
                </c:pt>
                <c:pt idx="73">
                  <c:v>30.53</c:v>
                </c:pt>
                <c:pt idx="74">
                  <c:v>24.03</c:v>
                </c:pt>
                <c:pt idx="75">
                  <c:v>2.35</c:v>
                </c:pt>
                <c:pt idx="76">
                  <c:v>1.54</c:v>
                </c:pt>
                <c:pt idx="77">
                  <c:v>0.91</c:v>
                </c:pt>
                <c:pt idx="78">
                  <c:v>22.43</c:v>
                </c:pt>
                <c:pt idx="79">
                  <c:v>25.76</c:v>
                </c:pt>
                <c:pt idx="80">
                  <c:v>25.12</c:v>
                </c:pt>
                <c:pt idx="81">
                  <c:v>2.0099999999999998</c:v>
                </c:pt>
                <c:pt idx="82">
                  <c:v>1.36</c:v>
                </c:pt>
                <c:pt idx="83">
                  <c:v>17.95</c:v>
                </c:pt>
                <c:pt idx="84">
                  <c:v>19.09</c:v>
                </c:pt>
                <c:pt idx="85">
                  <c:v>23.19</c:v>
                </c:pt>
                <c:pt idx="86">
                  <c:v>2.57</c:v>
                </c:pt>
                <c:pt idx="87">
                  <c:v>1.68</c:v>
                </c:pt>
                <c:pt idx="88">
                  <c:v>1.1299999999999999</c:v>
                </c:pt>
                <c:pt idx="89">
                  <c:v>37.770000000000003</c:v>
                </c:pt>
                <c:pt idx="90">
                  <c:v>34.26</c:v>
                </c:pt>
              </c:numCache>
            </c:numRef>
          </c:xVal>
          <c:yVal>
            <c:numRef>
              <c:f>Arkusz1!$G$4:$G$94</c:f>
              <c:numCache>
                <c:formatCode>0.00</c:formatCode>
                <c:ptCount val="91"/>
                <c:pt idx="0">
                  <c:v>-6.2147633407630707</c:v>
                </c:pt>
                <c:pt idx="1">
                  <c:v>-6.1674008810572545</c:v>
                </c:pt>
                <c:pt idx="2">
                  <c:v>2.3215137541739561</c:v>
                </c:pt>
                <c:pt idx="3">
                  <c:v>-2.0202020202020221</c:v>
                </c:pt>
                <c:pt idx="4">
                  <c:v>14.897886908275279</c:v>
                </c:pt>
                <c:pt idx="5">
                  <c:v>-5.6224899598393625</c:v>
                </c:pt>
                <c:pt idx="6">
                  <c:v>-39.635912287960281</c:v>
                </c:pt>
                <c:pt idx="7">
                  <c:v>-2.6845637583892641</c:v>
                </c:pt>
                <c:pt idx="8">
                  <c:v>4.6921744607148428</c:v>
                </c:pt>
                <c:pt idx="9">
                  <c:v>1.1173184357541908</c:v>
                </c:pt>
                <c:pt idx="10">
                  <c:v>-3.0357142857142847</c:v>
                </c:pt>
                <c:pt idx="11">
                  <c:v>-9.6296296296296386</c:v>
                </c:pt>
                <c:pt idx="12">
                  <c:v>-1.9222732971165934</c:v>
                </c:pt>
                <c:pt idx="13">
                  <c:v>-0.57382476274552641</c:v>
                </c:pt>
                <c:pt idx="14">
                  <c:v>-3.3613445378151292</c:v>
                </c:pt>
                <c:pt idx="15">
                  <c:v>-4.285714285714274</c:v>
                </c:pt>
                <c:pt idx="16">
                  <c:v>-3.2967032967032996</c:v>
                </c:pt>
                <c:pt idx="17">
                  <c:v>-3.5087719298245448</c:v>
                </c:pt>
                <c:pt idx="18">
                  <c:v>-6.7864271457085801</c:v>
                </c:pt>
                <c:pt idx="19">
                  <c:v>-2.0477815699658724</c:v>
                </c:pt>
                <c:pt idx="20">
                  <c:v>-13.293051359516618</c:v>
                </c:pt>
                <c:pt idx="21">
                  <c:v>-4.9751243781094576</c:v>
                </c:pt>
                <c:pt idx="22">
                  <c:v>-4.2553191489361746</c:v>
                </c:pt>
                <c:pt idx="23">
                  <c:v>1.8738288569644017</c:v>
                </c:pt>
                <c:pt idx="24">
                  <c:v>-3.8095238095238129</c:v>
                </c:pt>
                <c:pt idx="25">
                  <c:v>1.7241379310344844</c:v>
                </c:pt>
                <c:pt idx="26">
                  <c:v>4.2347247428917072</c:v>
                </c:pt>
                <c:pt idx="27">
                  <c:v>3.288490284005976</c:v>
                </c:pt>
                <c:pt idx="28">
                  <c:v>-4.8543689320388408</c:v>
                </c:pt>
                <c:pt idx="29">
                  <c:v>-13.229571984435809</c:v>
                </c:pt>
                <c:pt idx="30">
                  <c:v>-3.5425818336403578</c:v>
                </c:pt>
                <c:pt idx="31">
                  <c:v>-0.93359433820208482</c:v>
                </c:pt>
                <c:pt idx="32">
                  <c:v>1.302325581395354</c:v>
                </c:pt>
                <c:pt idx="33">
                  <c:v>-5.7803468208092541</c:v>
                </c:pt>
                <c:pt idx="34">
                  <c:v>-8.0808080808080884</c:v>
                </c:pt>
                <c:pt idx="35">
                  <c:v>-1.6823687752355316</c:v>
                </c:pt>
                <c:pt idx="36">
                  <c:v>-3.1854769652337716</c:v>
                </c:pt>
                <c:pt idx="37">
                  <c:v>-4.8508685676827286</c:v>
                </c:pt>
                <c:pt idx="38">
                  <c:v>-4.4636429085673086</c:v>
                </c:pt>
                <c:pt idx="39">
                  <c:v>-1.7526777020447879</c:v>
                </c:pt>
                <c:pt idx="40">
                  <c:v>-6.1349693251533663</c:v>
                </c:pt>
                <c:pt idx="41">
                  <c:v>-3.3898305084745792</c:v>
                </c:pt>
                <c:pt idx="42">
                  <c:v>-5.9688581314878855</c:v>
                </c:pt>
                <c:pt idx="43">
                  <c:v>-3.2110091743119198</c:v>
                </c:pt>
                <c:pt idx="44">
                  <c:v>-2.3529411764705901</c:v>
                </c:pt>
                <c:pt idx="45">
                  <c:v>-0.9216589861751161</c:v>
                </c:pt>
                <c:pt idx="46">
                  <c:v>-6.4876476906552165</c:v>
                </c:pt>
                <c:pt idx="47">
                  <c:v>-4.8472075869336235</c:v>
                </c:pt>
                <c:pt idx="48">
                  <c:v>-1.0050251256281415</c:v>
                </c:pt>
                <c:pt idx="49">
                  <c:v>0.74349442379182218</c:v>
                </c:pt>
                <c:pt idx="50">
                  <c:v>6.4516129032258211</c:v>
                </c:pt>
                <c:pt idx="51">
                  <c:v>11.03117505995205</c:v>
                </c:pt>
                <c:pt idx="52">
                  <c:v>10.450450450450452</c:v>
                </c:pt>
                <c:pt idx="53">
                  <c:v>14.627865052794231</c:v>
                </c:pt>
                <c:pt idx="54">
                  <c:v>10.926365795724474</c:v>
                </c:pt>
                <c:pt idx="55">
                  <c:v>17.278617710583148</c:v>
                </c:pt>
                <c:pt idx="56">
                  <c:v>15.1219512195122</c:v>
                </c:pt>
                <c:pt idx="57">
                  <c:v>12.94439380127621</c:v>
                </c:pt>
                <c:pt idx="58">
                  <c:v>17.203608247422679</c:v>
                </c:pt>
                <c:pt idx="59">
                  <c:v>-23.657957244655588</c:v>
                </c:pt>
                <c:pt idx="60">
                  <c:v>-3.6667440241355425</c:v>
                </c:pt>
                <c:pt idx="61">
                  <c:v>-2.6342451874366746</c:v>
                </c:pt>
                <c:pt idx="62">
                  <c:v>-2.8169014084507067</c:v>
                </c:pt>
                <c:pt idx="63">
                  <c:v>3.8714527344484164</c:v>
                </c:pt>
                <c:pt idx="64">
                  <c:v>-1.4214046822742468</c:v>
                </c:pt>
                <c:pt idx="65">
                  <c:v>-3.3444816053511595</c:v>
                </c:pt>
                <c:pt idx="66">
                  <c:v>2.3166023166023191</c:v>
                </c:pt>
                <c:pt idx="67">
                  <c:v>-3.4468263976460709</c:v>
                </c:pt>
                <c:pt idx="68">
                  <c:v>10.617028610823862</c:v>
                </c:pt>
                <c:pt idx="69">
                  <c:v>4.748420823350032</c:v>
                </c:pt>
                <c:pt idx="70">
                  <c:v>9.2503987240829222</c:v>
                </c:pt>
                <c:pt idx="71">
                  <c:v>0.36429872495445492</c:v>
                </c:pt>
                <c:pt idx="72">
                  <c:v>3.5967662101963365</c:v>
                </c:pt>
                <c:pt idx="73">
                  <c:v>-2.857142857142855</c:v>
                </c:pt>
                <c:pt idx="74">
                  <c:v>16.809605488850774</c:v>
                </c:pt>
                <c:pt idx="75">
                  <c:v>4.9792531120331986</c:v>
                </c:pt>
                <c:pt idx="76">
                  <c:v>3.8216560509554172</c:v>
                </c:pt>
                <c:pt idx="77">
                  <c:v>-8.0000000000000071</c:v>
                </c:pt>
                <c:pt idx="78">
                  <c:v>-1.4369106421194444</c:v>
                </c:pt>
                <c:pt idx="79">
                  <c:v>3.7707103408874438</c:v>
                </c:pt>
                <c:pt idx="80">
                  <c:v>6.8806457812800277</c:v>
                </c:pt>
                <c:pt idx="81">
                  <c:v>5.3268765133172069</c:v>
                </c:pt>
                <c:pt idx="82">
                  <c:v>5.0179211469533938</c:v>
                </c:pt>
                <c:pt idx="83">
                  <c:v>8.5333333333333421</c:v>
                </c:pt>
                <c:pt idx="84">
                  <c:v>5.9959349593495919</c:v>
                </c:pt>
                <c:pt idx="85">
                  <c:v>-0.12944983818770717</c:v>
                </c:pt>
                <c:pt idx="86">
                  <c:v>7.8504672897196262</c:v>
                </c:pt>
                <c:pt idx="87">
                  <c:v>8.5470085470085557</c:v>
                </c:pt>
                <c:pt idx="88">
                  <c:v>7.6595744680851148</c:v>
                </c:pt>
                <c:pt idx="89">
                  <c:v>16.427703523693797</c:v>
                </c:pt>
                <c:pt idx="90">
                  <c:v>4.7585126086337137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1"/>
            <c:spPr>
              <a:ln w="12700" cmpd="sng">
                <a:solidFill>
                  <a:schemeClr val="tx1"/>
                </a:solidFill>
                <a:prstDash val="solid"/>
              </a:ln>
            </c:spPr>
          </c:dPt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50</c:v>
                </c:pt>
              </c:numCache>
            </c:numRef>
          </c:xVal>
          <c:yVal>
            <c:numRef>
              <c:f>Arkusz1!$P$4:$P$5</c:f>
              <c:numCache>
                <c:formatCode>0.00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12700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50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50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1006592"/>
        <c:axId val="81008512"/>
      </c:scatterChart>
      <c:valAx>
        <c:axId val="81006592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Initial value (µg/mL)</a:t>
                </a:r>
              </a:p>
            </c:rich>
          </c:tx>
          <c:layout>
            <c:manualLayout>
              <c:xMode val="edge"/>
              <c:yMode val="edge"/>
              <c:x val="0.34837916666666685"/>
              <c:y val="0.90208412204843313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1008512"/>
        <c:crossesAt val="-400"/>
        <c:crossBetween val="midCat"/>
        <c:majorUnit val="10"/>
      </c:valAx>
      <c:valAx>
        <c:axId val="81008512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diference (%)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1006592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190104166666675"/>
          <c:y val="2.8257456828885398E-2"/>
          <c:w val="0.7822059027777778"/>
          <c:h val="0.76716332676838783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Arkusz1!$E$4:$E$94</c:f>
              <c:numCache>
                <c:formatCode>0.00</c:formatCode>
                <c:ptCount val="91"/>
                <c:pt idx="0">
                  <c:v>39.32</c:v>
                </c:pt>
                <c:pt idx="1">
                  <c:v>1.17</c:v>
                </c:pt>
                <c:pt idx="2">
                  <c:v>31.08</c:v>
                </c:pt>
                <c:pt idx="3">
                  <c:v>1</c:v>
                </c:pt>
                <c:pt idx="4">
                  <c:v>39.200000000000003</c:v>
                </c:pt>
                <c:pt idx="5">
                  <c:v>1.28</c:v>
                </c:pt>
                <c:pt idx="6">
                  <c:v>43.44</c:v>
                </c:pt>
                <c:pt idx="7">
                  <c:v>1.51</c:v>
                </c:pt>
                <c:pt idx="8">
                  <c:v>31.01</c:v>
                </c:pt>
                <c:pt idx="9">
                  <c:v>1.78</c:v>
                </c:pt>
                <c:pt idx="10">
                  <c:v>22.74</c:v>
                </c:pt>
                <c:pt idx="11">
                  <c:v>22.64</c:v>
                </c:pt>
                <c:pt idx="12">
                  <c:v>24.16</c:v>
                </c:pt>
                <c:pt idx="13">
                  <c:v>22.72</c:v>
                </c:pt>
                <c:pt idx="14">
                  <c:v>2.42</c:v>
                </c:pt>
                <c:pt idx="15">
                  <c:v>1.43</c:v>
                </c:pt>
                <c:pt idx="16">
                  <c:v>1.85</c:v>
                </c:pt>
                <c:pt idx="17">
                  <c:v>1.1599999999999999</c:v>
                </c:pt>
                <c:pt idx="18">
                  <c:v>2.59</c:v>
                </c:pt>
                <c:pt idx="19">
                  <c:v>1.48</c:v>
                </c:pt>
                <c:pt idx="20">
                  <c:v>3.53</c:v>
                </c:pt>
                <c:pt idx="21">
                  <c:v>2.06</c:v>
                </c:pt>
                <c:pt idx="22">
                  <c:v>1.44</c:v>
                </c:pt>
                <c:pt idx="23">
                  <c:v>7.93</c:v>
                </c:pt>
                <c:pt idx="24">
                  <c:v>4.28</c:v>
                </c:pt>
                <c:pt idx="25">
                  <c:v>1.1499999999999999</c:v>
                </c:pt>
                <c:pt idx="26">
                  <c:v>8.09</c:v>
                </c:pt>
                <c:pt idx="27">
                  <c:v>3.29</c:v>
                </c:pt>
                <c:pt idx="28">
                  <c:v>2.11</c:v>
                </c:pt>
                <c:pt idx="29">
                  <c:v>1.37</c:v>
                </c:pt>
                <c:pt idx="30">
                  <c:v>35.909999999999997</c:v>
                </c:pt>
                <c:pt idx="31">
                  <c:v>33.36</c:v>
                </c:pt>
                <c:pt idx="32">
                  <c:v>5.34</c:v>
                </c:pt>
                <c:pt idx="33">
                  <c:v>1.78</c:v>
                </c:pt>
                <c:pt idx="34">
                  <c:v>1.03</c:v>
                </c:pt>
                <c:pt idx="35">
                  <c:v>29.97</c:v>
                </c:pt>
                <c:pt idx="36">
                  <c:v>29.66</c:v>
                </c:pt>
                <c:pt idx="37">
                  <c:v>31.25</c:v>
                </c:pt>
                <c:pt idx="38">
                  <c:v>28.4</c:v>
                </c:pt>
                <c:pt idx="39">
                  <c:v>5.18</c:v>
                </c:pt>
                <c:pt idx="40">
                  <c:v>1.68</c:v>
                </c:pt>
                <c:pt idx="41">
                  <c:v>0.9</c:v>
                </c:pt>
                <c:pt idx="42">
                  <c:v>23.81</c:v>
                </c:pt>
                <c:pt idx="43">
                  <c:v>4.43</c:v>
                </c:pt>
                <c:pt idx="44">
                  <c:v>1.72</c:v>
                </c:pt>
                <c:pt idx="45">
                  <c:v>1.0900000000000001</c:v>
                </c:pt>
                <c:pt idx="46">
                  <c:v>24.03</c:v>
                </c:pt>
                <c:pt idx="47">
                  <c:v>4.8600000000000003</c:v>
                </c:pt>
                <c:pt idx="48">
                  <c:v>2</c:v>
                </c:pt>
                <c:pt idx="49">
                  <c:v>1.34</c:v>
                </c:pt>
                <c:pt idx="50">
                  <c:v>5.0999999999999996</c:v>
                </c:pt>
                <c:pt idx="51">
                  <c:v>3.94</c:v>
                </c:pt>
                <c:pt idx="52">
                  <c:v>2.63</c:v>
                </c:pt>
                <c:pt idx="53">
                  <c:v>35.99</c:v>
                </c:pt>
                <c:pt idx="54">
                  <c:v>5.97</c:v>
                </c:pt>
                <c:pt idx="55">
                  <c:v>4.2300000000000004</c:v>
                </c:pt>
                <c:pt idx="56">
                  <c:v>3.79</c:v>
                </c:pt>
                <c:pt idx="57">
                  <c:v>25.65</c:v>
                </c:pt>
                <c:pt idx="58">
                  <c:v>28.37</c:v>
                </c:pt>
                <c:pt idx="59">
                  <c:v>23.54</c:v>
                </c:pt>
                <c:pt idx="60">
                  <c:v>21.94</c:v>
                </c:pt>
                <c:pt idx="61">
                  <c:v>5</c:v>
                </c:pt>
                <c:pt idx="62">
                  <c:v>1.08</c:v>
                </c:pt>
                <c:pt idx="63">
                  <c:v>26.09</c:v>
                </c:pt>
                <c:pt idx="64">
                  <c:v>24.09</c:v>
                </c:pt>
                <c:pt idx="65">
                  <c:v>4.5599999999999996</c:v>
                </c:pt>
                <c:pt idx="66">
                  <c:v>1.28</c:v>
                </c:pt>
                <c:pt idx="67">
                  <c:v>24.2</c:v>
                </c:pt>
                <c:pt idx="68">
                  <c:v>27.47</c:v>
                </c:pt>
                <c:pt idx="69">
                  <c:v>22.41</c:v>
                </c:pt>
                <c:pt idx="70">
                  <c:v>5.98</c:v>
                </c:pt>
                <c:pt idx="71">
                  <c:v>2.74</c:v>
                </c:pt>
                <c:pt idx="72">
                  <c:v>29.76</c:v>
                </c:pt>
                <c:pt idx="73">
                  <c:v>30.53</c:v>
                </c:pt>
                <c:pt idx="74">
                  <c:v>24.03</c:v>
                </c:pt>
                <c:pt idx="75">
                  <c:v>2.35</c:v>
                </c:pt>
                <c:pt idx="76">
                  <c:v>1.54</c:v>
                </c:pt>
                <c:pt idx="77">
                  <c:v>0.91</c:v>
                </c:pt>
                <c:pt idx="78">
                  <c:v>22.43</c:v>
                </c:pt>
                <c:pt idx="79">
                  <c:v>25.76</c:v>
                </c:pt>
                <c:pt idx="80">
                  <c:v>25.12</c:v>
                </c:pt>
                <c:pt idx="81">
                  <c:v>2.0099999999999998</c:v>
                </c:pt>
                <c:pt idx="82">
                  <c:v>1.36</c:v>
                </c:pt>
                <c:pt idx="83">
                  <c:v>17.95</c:v>
                </c:pt>
                <c:pt idx="84">
                  <c:v>19.09</c:v>
                </c:pt>
                <c:pt idx="85">
                  <c:v>23.19</c:v>
                </c:pt>
                <c:pt idx="86">
                  <c:v>2.57</c:v>
                </c:pt>
                <c:pt idx="87">
                  <c:v>1.68</c:v>
                </c:pt>
                <c:pt idx="88">
                  <c:v>1.1299999999999999</c:v>
                </c:pt>
                <c:pt idx="89">
                  <c:v>37.770000000000003</c:v>
                </c:pt>
                <c:pt idx="90">
                  <c:v>34.26</c:v>
                </c:pt>
              </c:numCache>
            </c:numRef>
          </c:xVal>
          <c:yVal>
            <c:numRef>
              <c:f>Arkusz1!$G$4:$G$94</c:f>
              <c:numCache>
                <c:formatCode>0.00</c:formatCode>
                <c:ptCount val="91"/>
                <c:pt idx="0">
                  <c:v>-6.2147633407630707</c:v>
                </c:pt>
                <c:pt idx="1">
                  <c:v>-6.1674008810572545</c:v>
                </c:pt>
                <c:pt idx="2">
                  <c:v>2.3215137541739561</c:v>
                </c:pt>
                <c:pt idx="3">
                  <c:v>-2.0202020202020221</c:v>
                </c:pt>
                <c:pt idx="4">
                  <c:v>14.897886908275279</c:v>
                </c:pt>
                <c:pt idx="5">
                  <c:v>-5.6224899598393625</c:v>
                </c:pt>
                <c:pt idx="6">
                  <c:v>-39.635912287960281</c:v>
                </c:pt>
                <c:pt idx="7">
                  <c:v>-2.6845637583892641</c:v>
                </c:pt>
                <c:pt idx="8">
                  <c:v>4.6921744607148428</c:v>
                </c:pt>
                <c:pt idx="9">
                  <c:v>1.1173184357541908</c:v>
                </c:pt>
                <c:pt idx="10">
                  <c:v>-3.0357142857142847</c:v>
                </c:pt>
                <c:pt idx="11">
                  <c:v>-9.6296296296296386</c:v>
                </c:pt>
                <c:pt idx="12">
                  <c:v>-1.9222732971165934</c:v>
                </c:pt>
                <c:pt idx="13">
                  <c:v>-0.57382476274552641</c:v>
                </c:pt>
                <c:pt idx="14">
                  <c:v>-3.3613445378151292</c:v>
                </c:pt>
                <c:pt idx="15">
                  <c:v>-4.285714285714274</c:v>
                </c:pt>
                <c:pt idx="16">
                  <c:v>-3.2967032967032996</c:v>
                </c:pt>
                <c:pt idx="17">
                  <c:v>-3.5087719298245448</c:v>
                </c:pt>
                <c:pt idx="18">
                  <c:v>-6.7864271457085801</c:v>
                </c:pt>
                <c:pt idx="19">
                  <c:v>-2.0477815699658724</c:v>
                </c:pt>
                <c:pt idx="20">
                  <c:v>-13.293051359516618</c:v>
                </c:pt>
                <c:pt idx="21">
                  <c:v>-4.9751243781094576</c:v>
                </c:pt>
                <c:pt idx="22">
                  <c:v>-4.2553191489361746</c:v>
                </c:pt>
                <c:pt idx="23">
                  <c:v>1.8738288569644017</c:v>
                </c:pt>
                <c:pt idx="24">
                  <c:v>-3.8095238095238129</c:v>
                </c:pt>
                <c:pt idx="25">
                  <c:v>1.7241379310344844</c:v>
                </c:pt>
                <c:pt idx="26">
                  <c:v>4.2347247428917072</c:v>
                </c:pt>
                <c:pt idx="27">
                  <c:v>3.288490284005976</c:v>
                </c:pt>
                <c:pt idx="28">
                  <c:v>-4.8543689320388408</c:v>
                </c:pt>
                <c:pt idx="29">
                  <c:v>-13.229571984435809</c:v>
                </c:pt>
                <c:pt idx="30">
                  <c:v>-3.5425818336403578</c:v>
                </c:pt>
                <c:pt idx="31">
                  <c:v>-0.93359433820208482</c:v>
                </c:pt>
                <c:pt idx="32">
                  <c:v>1.302325581395354</c:v>
                </c:pt>
                <c:pt idx="33">
                  <c:v>-5.7803468208092541</c:v>
                </c:pt>
                <c:pt idx="34">
                  <c:v>-8.0808080808080884</c:v>
                </c:pt>
                <c:pt idx="35">
                  <c:v>-1.6823687752355316</c:v>
                </c:pt>
                <c:pt idx="36">
                  <c:v>-3.1854769652337716</c:v>
                </c:pt>
                <c:pt idx="37">
                  <c:v>-4.8508685676827286</c:v>
                </c:pt>
                <c:pt idx="38">
                  <c:v>-4.4636429085673086</c:v>
                </c:pt>
                <c:pt idx="39">
                  <c:v>-1.7526777020447879</c:v>
                </c:pt>
                <c:pt idx="40">
                  <c:v>-6.1349693251533663</c:v>
                </c:pt>
                <c:pt idx="41">
                  <c:v>-3.3898305084745792</c:v>
                </c:pt>
                <c:pt idx="42">
                  <c:v>-5.9688581314878855</c:v>
                </c:pt>
                <c:pt idx="43">
                  <c:v>-3.2110091743119198</c:v>
                </c:pt>
                <c:pt idx="44">
                  <c:v>-2.3529411764705901</c:v>
                </c:pt>
                <c:pt idx="45">
                  <c:v>-0.9216589861751161</c:v>
                </c:pt>
                <c:pt idx="46">
                  <c:v>-6.4876476906552165</c:v>
                </c:pt>
                <c:pt idx="47">
                  <c:v>-4.8472075869336235</c:v>
                </c:pt>
                <c:pt idx="48">
                  <c:v>-1.0050251256281415</c:v>
                </c:pt>
                <c:pt idx="49">
                  <c:v>0.74349442379182218</c:v>
                </c:pt>
                <c:pt idx="50">
                  <c:v>6.4516129032258211</c:v>
                </c:pt>
                <c:pt idx="51">
                  <c:v>11.03117505995205</c:v>
                </c:pt>
                <c:pt idx="52">
                  <c:v>10.450450450450452</c:v>
                </c:pt>
                <c:pt idx="53">
                  <c:v>14.627865052794231</c:v>
                </c:pt>
                <c:pt idx="54">
                  <c:v>10.926365795724474</c:v>
                </c:pt>
                <c:pt idx="55">
                  <c:v>17.278617710583148</c:v>
                </c:pt>
                <c:pt idx="56">
                  <c:v>15.1219512195122</c:v>
                </c:pt>
                <c:pt idx="57">
                  <c:v>12.94439380127621</c:v>
                </c:pt>
                <c:pt idx="58">
                  <c:v>17.203608247422679</c:v>
                </c:pt>
                <c:pt idx="59">
                  <c:v>-23.657957244655588</c:v>
                </c:pt>
                <c:pt idx="60">
                  <c:v>-3.6667440241355425</c:v>
                </c:pt>
                <c:pt idx="61">
                  <c:v>-2.6342451874366746</c:v>
                </c:pt>
                <c:pt idx="62">
                  <c:v>-2.8169014084507067</c:v>
                </c:pt>
                <c:pt idx="63">
                  <c:v>3.8714527344484164</c:v>
                </c:pt>
                <c:pt idx="64">
                  <c:v>-1.4214046822742468</c:v>
                </c:pt>
                <c:pt idx="65">
                  <c:v>-3.3444816053511595</c:v>
                </c:pt>
                <c:pt idx="66">
                  <c:v>2.3166023166023191</c:v>
                </c:pt>
                <c:pt idx="67">
                  <c:v>-3.4468263976460709</c:v>
                </c:pt>
                <c:pt idx="68">
                  <c:v>10.617028610823862</c:v>
                </c:pt>
                <c:pt idx="69">
                  <c:v>4.748420823350032</c:v>
                </c:pt>
                <c:pt idx="70">
                  <c:v>9.2503987240829222</c:v>
                </c:pt>
                <c:pt idx="71">
                  <c:v>0.36429872495445492</c:v>
                </c:pt>
                <c:pt idx="72">
                  <c:v>3.5967662101963365</c:v>
                </c:pt>
                <c:pt idx="73">
                  <c:v>-2.857142857142855</c:v>
                </c:pt>
                <c:pt idx="74">
                  <c:v>16.809605488850774</c:v>
                </c:pt>
                <c:pt idx="75">
                  <c:v>4.9792531120331986</c:v>
                </c:pt>
                <c:pt idx="76">
                  <c:v>3.8216560509554172</c:v>
                </c:pt>
                <c:pt idx="77">
                  <c:v>-8.0000000000000071</c:v>
                </c:pt>
                <c:pt idx="78">
                  <c:v>-1.4369106421194444</c:v>
                </c:pt>
                <c:pt idx="79">
                  <c:v>3.7707103408874438</c:v>
                </c:pt>
                <c:pt idx="80">
                  <c:v>6.8806457812800277</c:v>
                </c:pt>
                <c:pt idx="81">
                  <c:v>5.3268765133172069</c:v>
                </c:pt>
                <c:pt idx="82">
                  <c:v>5.0179211469533938</c:v>
                </c:pt>
                <c:pt idx="83">
                  <c:v>8.5333333333333421</c:v>
                </c:pt>
                <c:pt idx="84">
                  <c:v>5.9959349593495919</c:v>
                </c:pt>
                <c:pt idx="85">
                  <c:v>-0.12944983818770717</c:v>
                </c:pt>
                <c:pt idx="86">
                  <c:v>7.8504672897196262</c:v>
                </c:pt>
                <c:pt idx="87">
                  <c:v>8.5470085470085557</c:v>
                </c:pt>
                <c:pt idx="88">
                  <c:v>7.6595744680851148</c:v>
                </c:pt>
                <c:pt idx="89">
                  <c:v>16.427703523693797</c:v>
                </c:pt>
                <c:pt idx="90">
                  <c:v>4.7585126086337137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1"/>
            <c:spPr>
              <a:ln w="12700" cmpd="sng">
                <a:solidFill>
                  <a:schemeClr val="tx1"/>
                </a:solidFill>
                <a:prstDash val="solid"/>
              </a:ln>
            </c:spPr>
          </c:dPt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50</c:v>
                </c:pt>
              </c:numCache>
            </c:numRef>
          </c:xVal>
          <c:yVal>
            <c:numRef>
              <c:f>Arkusz1!$P$4:$P$5</c:f>
              <c:numCache>
                <c:formatCode>0.00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dPt>
            <c:idx val="1"/>
            <c:spPr>
              <a:ln w="12700" cmpd="sng">
                <a:solidFill>
                  <a:schemeClr val="tx1"/>
                </a:solidFill>
                <a:prstDash val="solid"/>
                <a:round/>
              </a:ln>
            </c:spPr>
          </c:dPt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50</c:v>
                </c:pt>
              </c:numCache>
            </c:numRef>
          </c:xVal>
          <c:yVal>
            <c:numRef>
              <c:f>Arkusz1!$R$4:$R$5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Arkusz1!$O$4:$O$5</c:f>
              <c:numCache>
                <c:formatCode>0.0</c:formatCode>
                <c:ptCount val="2"/>
                <c:pt idx="0" formatCode="General">
                  <c:v>0.1</c:v>
                </c:pt>
                <c:pt idx="1">
                  <c:v>50</c:v>
                </c:pt>
              </c:numCache>
            </c:numRef>
          </c:xVal>
          <c:yVal>
            <c:numRef>
              <c:f>Arkusz1!$Q$4:$Q$5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86391808"/>
        <c:axId val="86403328"/>
      </c:scatterChart>
      <c:valAx>
        <c:axId val="86391808"/>
        <c:scaling>
          <c:logBase val="10"/>
          <c:orientation val="minMax"/>
          <c:max val="50"/>
          <c:min val="1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Initial value (µg/mL)</a:t>
                </a:r>
              </a:p>
            </c:rich>
          </c:tx>
          <c:layout>
            <c:manualLayout>
              <c:xMode val="edge"/>
              <c:yMode val="edge"/>
              <c:x val="0.32633055555555568"/>
              <c:y val="0.90208412204843313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403328"/>
        <c:crossesAt val="-400"/>
        <c:crossBetween val="midCat"/>
        <c:majorUnit val="10"/>
      </c:valAx>
      <c:valAx>
        <c:axId val="86403328"/>
        <c:scaling>
          <c:orientation val="minMax"/>
          <c:max val="40"/>
          <c:min val="-4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diference (%)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391808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084444444444444"/>
          <c:y val="2.6161045906997474E-2"/>
          <c:w val="0.81307395833333329"/>
          <c:h val="0.75520987654320992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90"/>
              <c:layout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9</a:t>
                    </a:r>
                    <a:r>
                      <a:rPr lang="pl-PL"/>
                      <a:t>8%</a:t>
                    </a:r>
                  </a:p>
                </c:rich>
              </c:tx>
              <c:numFmt formatCode="#,##0" sourceLinked="0"/>
              <c:spPr/>
              <c:dLblPos val="b"/>
            </c:dLbl>
            <c:delete val="1"/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Arkusz1!$H$4:$H$94</c:f>
              <c:numCache>
                <c:formatCode>0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85.714285714285708</c:v>
                </c:pt>
                <c:pt idx="7">
                  <c:v>87.5</c:v>
                </c:pt>
                <c:pt idx="8">
                  <c:v>88.888888888888886</c:v>
                </c:pt>
                <c:pt idx="9">
                  <c:v>90</c:v>
                </c:pt>
                <c:pt idx="10">
                  <c:v>90.909090909090907</c:v>
                </c:pt>
                <c:pt idx="11">
                  <c:v>91.666666666666657</c:v>
                </c:pt>
                <c:pt idx="12">
                  <c:v>92.307692307692307</c:v>
                </c:pt>
                <c:pt idx="13">
                  <c:v>92.857142857142861</c:v>
                </c:pt>
                <c:pt idx="14">
                  <c:v>93.333333333333329</c:v>
                </c:pt>
                <c:pt idx="15">
                  <c:v>93.75</c:v>
                </c:pt>
                <c:pt idx="16">
                  <c:v>94.117647058823522</c:v>
                </c:pt>
                <c:pt idx="17">
                  <c:v>94.444444444444443</c:v>
                </c:pt>
                <c:pt idx="18">
                  <c:v>94.73684210526315</c:v>
                </c:pt>
                <c:pt idx="19">
                  <c:v>95</c:v>
                </c:pt>
                <c:pt idx="20">
                  <c:v>95.238095238095227</c:v>
                </c:pt>
                <c:pt idx="21">
                  <c:v>95.454545454545453</c:v>
                </c:pt>
                <c:pt idx="22">
                  <c:v>95.652173913043484</c:v>
                </c:pt>
                <c:pt idx="23">
                  <c:v>95.833333333333343</c:v>
                </c:pt>
                <c:pt idx="24">
                  <c:v>96</c:v>
                </c:pt>
                <c:pt idx="25">
                  <c:v>96.15384615384616</c:v>
                </c:pt>
                <c:pt idx="26">
                  <c:v>96.296296296296291</c:v>
                </c:pt>
                <c:pt idx="27">
                  <c:v>96.428571428571431</c:v>
                </c:pt>
                <c:pt idx="28">
                  <c:v>96.551724137931032</c:v>
                </c:pt>
                <c:pt idx="29">
                  <c:v>96.666666666666671</c:v>
                </c:pt>
                <c:pt idx="30">
                  <c:v>96.774193548387103</c:v>
                </c:pt>
                <c:pt idx="31">
                  <c:v>96.875</c:v>
                </c:pt>
                <c:pt idx="32">
                  <c:v>96.969696969696969</c:v>
                </c:pt>
                <c:pt idx="33">
                  <c:v>97.058823529411768</c:v>
                </c:pt>
                <c:pt idx="34">
                  <c:v>97.142857142857139</c:v>
                </c:pt>
                <c:pt idx="35">
                  <c:v>97.222222222222214</c:v>
                </c:pt>
                <c:pt idx="36">
                  <c:v>97.297297297297305</c:v>
                </c:pt>
                <c:pt idx="37">
                  <c:v>97.368421052631575</c:v>
                </c:pt>
                <c:pt idx="38">
                  <c:v>97.435897435897431</c:v>
                </c:pt>
                <c:pt idx="39">
                  <c:v>97.5</c:v>
                </c:pt>
                <c:pt idx="40">
                  <c:v>97.560975609756099</c:v>
                </c:pt>
                <c:pt idx="41">
                  <c:v>97.61904761904762</c:v>
                </c:pt>
                <c:pt idx="42">
                  <c:v>97.674418604651152</c:v>
                </c:pt>
                <c:pt idx="43">
                  <c:v>97.727272727272734</c:v>
                </c:pt>
                <c:pt idx="44">
                  <c:v>97.777777777777771</c:v>
                </c:pt>
                <c:pt idx="45">
                  <c:v>97.826086956521735</c:v>
                </c:pt>
                <c:pt idx="46">
                  <c:v>97.872340425531917</c:v>
                </c:pt>
                <c:pt idx="47">
                  <c:v>97.916666666666657</c:v>
                </c:pt>
                <c:pt idx="48">
                  <c:v>97.959183673469383</c:v>
                </c:pt>
                <c:pt idx="49">
                  <c:v>98</c:v>
                </c:pt>
                <c:pt idx="50">
                  <c:v>98.039215686274503</c:v>
                </c:pt>
                <c:pt idx="51">
                  <c:v>98.076923076923066</c:v>
                </c:pt>
                <c:pt idx="52">
                  <c:v>98.113207547169807</c:v>
                </c:pt>
                <c:pt idx="53">
                  <c:v>98.148148148148152</c:v>
                </c:pt>
                <c:pt idx="54">
                  <c:v>98.181818181818187</c:v>
                </c:pt>
                <c:pt idx="55">
                  <c:v>98.214285714285708</c:v>
                </c:pt>
                <c:pt idx="56">
                  <c:v>98.245614035087712</c:v>
                </c:pt>
                <c:pt idx="57">
                  <c:v>98.275862068965509</c:v>
                </c:pt>
                <c:pt idx="58">
                  <c:v>98.305084745762713</c:v>
                </c:pt>
                <c:pt idx="59">
                  <c:v>96.666666666666671</c:v>
                </c:pt>
                <c:pt idx="60">
                  <c:v>96.721311475409834</c:v>
                </c:pt>
                <c:pt idx="61">
                  <c:v>96.774193548387103</c:v>
                </c:pt>
                <c:pt idx="62">
                  <c:v>96.825396825396822</c:v>
                </c:pt>
                <c:pt idx="63">
                  <c:v>96.875</c:v>
                </c:pt>
                <c:pt idx="64">
                  <c:v>96.92307692307692</c:v>
                </c:pt>
                <c:pt idx="65">
                  <c:v>96.969696969696969</c:v>
                </c:pt>
                <c:pt idx="66">
                  <c:v>97.014925373134332</c:v>
                </c:pt>
                <c:pt idx="67">
                  <c:v>97.058823529411768</c:v>
                </c:pt>
                <c:pt idx="68">
                  <c:v>97.101449275362313</c:v>
                </c:pt>
                <c:pt idx="69">
                  <c:v>97.142857142857139</c:v>
                </c:pt>
                <c:pt idx="70">
                  <c:v>97.183098591549296</c:v>
                </c:pt>
                <c:pt idx="71">
                  <c:v>97.222222222222214</c:v>
                </c:pt>
                <c:pt idx="72">
                  <c:v>97.260273972602747</c:v>
                </c:pt>
                <c:pt idx="73">
                  <c:v>97.297297297297305</c:v>
                </c:pt>
                <c:pt idx="74">
                  <c:v>97.333333333333343</c:v>
                </c:pt>
                <c:pt idx="75">
                  <c:v>97.368421052631575</c:v>
                </c:pt>
                <c:pt idx="76">
                  <c:v>97.402597402597408</c:v>
                </c:pt>
                <c:pt idx="77">
                  <c:v>97.435897435897431</c:v>
                </c:pt>
                <c:pt idx="78">
                  <c:v>97.468354430379748</c:v>
                </c:pt>
                <c:pt idx="79">
                  <c:v>97.5</c:v>
                </c:pt>
                <c:pt idx="80">
                  <c:v>97.53086419753086</c:v>
                </c:pt>
                <c:pt idx="81">
                  <c:v>97.560975609756099</c:v>
                </c:pt>
                <c:pt idx="82">
                  <c:v>97.590361445783131</c:v>
                </c:pt>
                <c:pt idx="83">
                  <c:v>97.61904761904762</c:v>
                </c:pt>
                <c:pt idx="84">
                  <c:v>97.647058823529406</c:v>
                </c:pt>
                <c:pt idx="85">
                  <c:v>97.674418604651152</c:v>
                </c:pt>
                <c:pt idx="86">
                  <c:v>97.701149425287355</c:v>
                </c:pt>
                <c:pt idx="87">
                  <c:v>97.727272727272734</c:v>
                </c:pt>
                <c:pt idx="88">
                  <c:v>97.752808988764045</c:v>
                </c:pt>
                <c:pt idx="89">
                  <c:v>97.777777777777771</c:v>
                </c:pt>
                <c:pt idx="90">
                  <c:v>97.802197802197796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Arkusz1!$A$4:$A$94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Arkusz1!$S$4:$S$94</c:f>
              <c:numCache>
                <c:formatCode>General</c:formatCode>
                <c:ptCount val="91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</c:numCache>
            </c:numRef>
          </c:yVal>
        </c:ser>
        <c:axId val="87063936"/>
        <c:axId val="87501056"/>
      </c:scatterChart>
      <c:valAx>
        <c:axId val="87063936"/>
        <c:scaling>
          <c:orientation val="minMax"/>
          <c:max val="91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4070104166666668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501056"/>
        <c:crossesAt val="-400"/>
        <c:crossBetween val="midCat"/>
        <c:majorUnit val="20"/>
      </c:valAx>
      <c:valAx>
        <c:axId val="8750105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706393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707166337935568"/>
          <c:y val="2.8257403659086171E-2"/>
          <c:w val="0.81077761341222965"/>
          <c:h val="0.84144427001570188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1437623274161786"/>
                  <c:y val="-2.69764587949582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Arkusz1!$E$4:$E$94</c:f>
              <c:numCache>
                <c:formatCode>0.00</c:formatCode>
                <c:ptCount val="91"/>
                <c:pt idx="0">
                  <c:v>39.32</c:v>
                </c:pt>
                <c:pt idx="1">
                  <c:v>1.17</c:v>
                </c:pt>
                <c:pt idx="2">
                  <c:v>31.08</c:v>
                </c:pt>
                <c:pt idx="3">
                  <c:v>1</c:v>
                </c:pt>
                <c:pt idx="4">
                  <c:v>39.200000000000003</c:v>
                </c:pt>
                <c:pt idx="5">
                  <c:v>1.28</c:v>
                </c:pt>
                <c:pt idx="6">
                  <c:v>43.44</c:v>
                </c:pt>
                <c:pt idx="7">
                  <c:v>1.51</c:v>
                </c:pt>
                <c:pt idx="8">
                  <c:v>31.01</c:v>
                </c:pt>
                <c:pt idx="9">
                  <c:v>1.78</c:v>
                </c:pt>
                <c:pt idx="10">
                  <c:v>22.74</c:v>
                </c:pt>
                <c:pt idx="11">
                  <c:v>22.64</c:v>
                </c:pt>
                <c:pt idx="12">
                  <c:v>24.16</c:v>
                </c:pt>
                <c:pt idx="13">
                  <c:v>22.72</c:v>
                </c:pt>
                <c:pt idx="14">
                  <c:v>2.42</c:v>
                </c:pt>
                <c:pt idx="15">
                  <c:v>1.43</c:v>
                </c:pt>
                <c:pt idx="16">
                  <c:v>1.85</c:v>
                </c:pt>
                <c:pt idx="17">
                  <c:v>1.1599999999999999</c:v>
                </c:pt>
                <c:pt idx="18">
                  <c:v>2.59</c:v>
                </c:pt>
                <c:pt idx="19">
                  <c:v>1.48</c:v>
                </c:pt>
                <c:pt idx="20">
                  <c:v>3.53</c:v>
                </c:pt>
                <c:pt idx="21">
                  <c:v>2.06</c:v>
                </c:pt>
                <c:pt idx="22">
                  <c:v>1.44</c:v>
                </c:pt>
                <c:pt idx="23">
                  <c:v>7.93</c:v>
                </c:pt>
                <c:pt idx="24">
                  <c:v>4.28</c:v>
                </c:pt>
                <c:pt idx="25">
                  <c:v>1.1499999999999999</c:v>
                </c:pt>
                <c:pt idx="26">
                  <c:v>8.09</c:v>
                </c:pt>
                <c:pt idx="27">
                  <c:v>3.29</c:v>
                </c:pt>
                <c:pt idx="28">
                  <c:v>2.11</c:v>
                </c:pt>
                <c:pt idx="29">
                  <c:v>1.37</c:v>
                </c:pt>
                <c:pt idx="30">
                  <c:v>35.909999999999997</c:v>
                </c:pt>
                <c:pt idx="31">
                  <c:v>33.36</c:v>
                </c:pt>
                <c:pt idx="32">
                  <c:v>5.34</c:v>
                </c:pt>
                <c:pt idx="33">
                  <c:v>1.78</c:v>
                </c:pt>
                <c:pt idx="34">
                  <c:v>1.03</c:v>
                </c:pt>
                <c:pt idx="35">
                  <c:v>29.97</c:v>
                </c:pt>
                <c:pt idx="36">
                  <c:v>29.66</c:v>
                </c:pt>
                <c:pt idx="37">
                  <c:v>31.25</c:v>
                </c:pt>
                <c:pt idx="38">
                  <c:v>28.4</c:v>
                </c:pt>
                <c:pt idx="39">
                  <c:v>5.18</c:v>
                </c:pt>
                <c:pt idx="40">
                  <c:v>1.68</c:v>
                </c:pt>
                <c:pt idx="41">
                  <c:v>0.9</c:v>
                </c:pt>
                <c:pt idx="42">
                  <c:v>23.81</c:v>
                </c:pt>
                <c:pt idx="43">
                  <c:v>4.43</c:v>
                </c:pt>
                <c:pt idx="44">
                  <c:v>1.72</c:v>
                </c:pt>
                <c:pt idx="45">
                  <c:v>1.0900000000000001</c:v>
                </c:pt>
                <c:pt idx="46">
                  <c:v>24.03</c:v>
                </c:pt>
                <c:pt idx="47">
                  <c:v>4.8600000000000003</c:v>
                </c:pt>
                <c:pt idx="48">
                  <c:v>2</c:v>
                </c:pt>
                <c:pt idx="49">
                  <c:v>1.34</c:v>
                </c:pt>
                <c:pt idx="50">
                  <c:v>5.0999999999999996</c:v>
                </c:pt>
                <c:pt idx="51">
                  <c:v>3.94</c:v>
                </c:pt>
                <c:pt idx="52">
                  <c:v>2.63</c:v>
                </c:pt>
                <c:pt idx="53">
                  <c:v>35.99</c:v>
                </c:pt>
                <c:pt idx="54">
                  <c:v>5.97</c:v>
                </c:pt>
                <c:pt idx="55">
                  <c:v>4.2300000000000004</c:v>
                </c:pt>
                <c:pt idx="56">
                  <c:v>3.79</c:v>
                </c:pt>
                <c:pt idx="57">
                  <c:v>25.65</c:v>
                </c:pt>
                <c:pt idx="58">
                  <c:v>28.37</c:v>
                </c:pt>
                <c:pt idx="59">
                  <c:v>23.54</c:v>
                </c:pt>
                <c:pt idx="60">
                  <c:v>21.94</c:v>
                </c:pt>
                <c:pt idx="61">
                  <c:v>5</c:v>
                </c:pt>
                <c:pt idx="62">
                  <c:v>1.08</c:v>
                </c:pt>
                <c:pt idx="63">
                  <c:v>26.09</c:v>
                </c:pt>
                <c:pt idx="64">
                  <c:v>24.09</c:v>
                </c:pt>
                <c:pt idx="65">
                  <c:v>4.5599999999999996</c:v>
                </c:pt>
                <c:pt idx="66">
                  <c:v>1.28</c:v>
                </c:pt>
                <c:pt idx="67">
                  <c:v>24.2</c:v>
                </c:pt>
                <c:pt idx="68">
                  <c:v>27.47</c:v>
                </c:pt>
                <c:pt idx="69">
                  <c:v>22.41</c:v>
                </c:pt>
                <c:pt idx="70">
                  <c:v>5.98</c:v>
                </c:pt>
                <c:pt idx="71">
                  <c:v>2.74</c:v>
                </c:pt>
                <c:pt idx="72">
                  <c:v>29.76</c:v>
                </c:pt>
                <c:pt idx="73">
                  <c:v>30.53</c:v>
                </c:pt>
                <c:pt idx="74">
                  <c:v>24.03</c:v>
                </c:pt>
                <c:pt idx="75">
                  <c:v>2.35</c:v>
                </c:pt>
                <c:pt idx="76">
                  <c:v>1.54</c:v>
                </c:pt>
                <c:pt idx="77">
                  <c:v>0.91</c:v>
                </c:pt>
                <c:pt idx="78">
                  <c:v>22.43</c:v>
                </c:pt>
                <c:pt idx="79">
                  <c:v>25.76</c:v>
                </c:pt>
                <c:pt idx="80">
                  <c:v>25.12</c:v>
                </c:pt>
                <c:pt idx="81">
                  <c:v>2.0099999999999998</c:v>
                </c:pt>
                <c:pt idx="82">
                  <c:v>1.36</c:v>
                </c:pt>
                <c:pt idx="83">
                  <c:v>17.95</c:v>
                </c:pt>
                <c:pt idx="84">
                  <c:v>19.09</c:v>
                </c:pt>
                <c:pt idx="85">
                  <c:v>23.19</c:v>
                </c:pt>
                <c:pt idx="86">
                  <c:v>2.57</c:v>
                </c:pt>
                <c:pt idx="87">
                  <c:v>1.68</c:v>
                </c:pt>
                <c:pt idx="88">
                  <c:v>1.1299999999999999</c:v>
                </c:pt>
                <c:pt idx="89">
                  <c:v>37.770000000000003</c:v>
                </c:pt>
                <c:pt idx="90">
                  <c:v>34.26</c:v>
                </c:pt>
              </c:numCache>
            </c:numRef>
          </c:xVal>
          <c:yVal>
            <c:numRef>
              <c:f>Arkusz1!$F$4:$F$94</c:f>
              <c:numCache>
                <c:formatCode>0.00</c:formatCode>
                <c:ptCount val="91"/>
                <c:pt idx="0">
                  <c:v>36.950000000000003</c:v>
                </c:pt>
                <c:pt idx="1">
                  <c:v>1.1000000000000001</c:v>
                </c:pt>
                <c:pt idx="2">
                  <c:v>31.81</c:v>
                </c:pt>
                <c:pt idx="3">
                  <c:v>0.98</c:v>
                </c:pt>
                <c:pt idx="4">
                  <c:v>45.51</c:v>
                </c:pt>
                <c:pt idx="5">
                  <c:v>1.21</c:v>
                </c:pt>
                <c:pt idx="6">
                  <c:v>29.07</c:v>
                </c:pt>
                <c:pt idx="7">
                  <c:v>1.47</c:v>
                </c:pt>
                <c:pt idx="8">
                  <c:v>32.5</c:v>
                </c:pt>
                <c:pt idx="9">
                  <c:v>1.8</c:v>
                </c:pt>
                <c:pt idx="10">
                  <c:v>22.06</c:v>
                </c:pt>
                <c:pt idx="11">
                  <c:v>20.56</c:v>
                </c:pt>
                <c:pt idx="12">
                  <c:v>23.7</c:v>
                </c:pt>
                <c:pt idx="13">
                  <c:v>22.59</c:v>
                </c:pt>
                <c:pt idx="14">
                  <c:v>2.34</c:v>
                </c:pt>
                <c:pt idx="15">
                  <c:v>1.37</c:v>
                </c:pt>
                <c:pt idx="16">
                  <c:v>1.79</c:v>
                </c:pt>
                <c:pt idx="17">
                  <c:v>1.1200000000000001</c:v>
                </c:pt>
                <c:pt idx="18">
                  <c:v>2.42</c:v>
                </c:pt>
                <c:pt idx="19">
                  <c:v>1.45</c:v>
                </c:pt>
                <c:pt idx="20">
                  <c:v>3.09</c:v>
                </c:pt>
                <c:pt idx="21">
                  <c:v>1.96</c:v>
                </c:pt>
                <c:pt idx="22">
                  <c:v>1.38</c:v>
                </c:pt>
                <c:pt idx="23">
                  <c:v>8.08</c:v>
                </c:pt>
                <c:pt idx="24">
                  <c:v>4.12</c:v>
                </c:pt>
                <c:pt idx="25">
                  <c:v>1.17</c:v>
                </c:pt>
                <c:pt idx="26">
                  <c:v>8.44</c:v>
                </c:pt>
                <c:pt idx="27">
                  <c:v>3.4</c:v>
                </c:pt>
                <c:pt idx="28">
                  <c:v>2.0099999999999998</c:v>
                </c:pt>
                <c:pt idx="29">
                  <c:v>1.2</c:v>
                </c:pt>
                <c:pt idx="30">
                  <c:v>34.659999999999997</c:v>
                </c:pt>
                <c:pt idx="31">
                  <c:v>33.049999999999997</c:v>
                </c:pt>
                <c:pt idx="32">
                  <c:v>5.41</c:v>
                </c:pt>
                <c:pt idx="33">
                  <c:v>1.68</c:v>
                </c:pt>
                <c:pt idx="34">
                  <c:v>0.95</c:v>
                </c:pt>
                <c:pt idx="35">
                  <c:v>29.47</c:v>
                </c:pt>
                <c:pt idx="36">
                  <c:v>28.73</c:v>
                </c:pt>
                <c:pt idx="37">
                  <c:v>29.77</c:v>
                </c:pt>
                <c:pt idx="38">
                  <c:v>27.16</c:v>
                </c:pt>
                <c:pt idx="39">
                  <c:v>5.09</c:v>
                </c:pt>
                <c:pt idx="40">
                  <c:v>1.58</c:v>
                </c:pt>
                <c:pt idx="41">
                  <c:v>0.87</c:v>
                </c:pt>
                <c:pt idx="42">
                  <c:v>22.43</c:v>
                </c:pt>
                <c:pt idx="43">
                  <c:v>4.29</c:v>
                </c:pt>
                <c:pt idx="44">
                  <c:v>1.68</c:v>
                </c:pt>
                <c:pt idx="45">
                  <c:v>1.08</c:v>
                </c:pt>
                <c:pt idx="46">
                  <c:v>22.52</c:v>
                </c:pt>
                <c:pt idx="47">
                  <c:v>4.63</c:v>
                </c:pt>
                <c:pt idx="48">
                  <c:v>1.98</c:v>
                </c:pt>
                <c:pt idx="49">
                  <c:v>1.35</c:v>
                </c:pt>
                <c:pt idx="50">
                  <c:v>5.44</c:v>
                </c:pt>
                <c:pt idx="51">
                  <c:v>4.4000000000000004</c:v>
                </c:pt>
                <c:pt idx="52">
                  <c:v>2.92</c:v>
                </c:pt>
                <c:pt idx="53">
                  <c:v>41.67</c:v>
                </c:pt>
                <c:pt idx="54">
                  <c:v>6.66</c:v>
                </c:pt>
                <c:pt idx="55">
                  <c:v>5.03</c:v>
                </c:pt>
                <c:pt idx="56">
                  <c:v>4.41</c:v>
                </c:pt>
                <c:pt idx="57">
                  <c:v>29.2</c:v>
                </c:pt>
                <c:pt idx="58">
                  <c:v>33.71</c:v>
                </c:pt>
                <c:pt idx="59">
                  <c:v>18.559999999999999</c:v>
                </c:pt>
                <c:pt idx="60">
                  <c:v>21.15</c:v>
                </c:pt>
                <c:pt idx="61">
                  <c:v>4.87</c:v>
                </c:pt>
                <c:pt idx="62">
                  <c:v>1.05</c:v>
                </c:pt>
                <c:pt idx="63">
                  <c:v>27.12</c:v>
                </c:pt>
                <c:pt idx="64">
                  <c:v>23.75</c:v>
                </c:pt>
                <c:pt idx="65">
                  <c:v>4.41</c:v>
                </c:pt>
                <c:pt idx="66">
                  <c:v>1.31</c:v>
                </c:pt>
                <c:pt idx="67">
                  <c:v>23.38</c:v>
                </c:pt>
                <c:pt idx="68">
                  <c:v>30.55</c:v>
                </c:pt>
                <c:pt idx="69">
                  <c:v>23.5</c:v>
                </c:pt>
                <c:pt idx="70">
                  <c:v>6.56</c:v>
                </c:pt>
                <c:pt idx="71">
                  <c:v>2.75</c:v>
                </c:pt>
                <c:pt idx="72">
                  <c:v>30.85</c:v>
                </c:pt>
                <c:pt idx="73">
                  <c:v>29.67</c:v>
                </c:pt>
                <c:pt idx="74">
                  <c:v>28.44</c:v>
                </c:pt>
                <c:pt idx="75">
                  <c:v>2.4700000000000002</c:v>
                </c:pt>
                <c:pt idx="76">
                  <c:v>1.6</c:v>
                </c:pt>
                <c:pt idx="77">
                  <c:v>0.84</c:v>
                </c:pt>
                <c:pt idx="78">
                  <c:v>22.11</c:v>
                </c:pt>
                <c:pt idx="79">
                  <c:v>26.75</c:v>
                </c:pt>
                <c:pt idx="80">
                  <c:v>26.91</c:v>
                </c:pt>
                <c:pt idx="81">
                  <c:v>2.12</c:v>
                </c:pt>
                <c:pt idx="82">
                  <c:v>1.43</c:v>
                </c:pt>
                <c:pt idx="83">
                  <c:v>19.55</c:v>
                </c:pt>
                <c:pt idx="84">
                  <c:v>20.27</c:v>
                </c:pt>
                <c:pt idx="85">
                  <c:v>23.16</c:v>
                </c:pt>
                <c:pt idx="86">
                  <c:v>2.78</c:v>
                </c:pt>
                <c:pt idx="87">
                  <c:v>1.83</c:v>
                </c:pt>
                <c:pt idx="88">
                  <c:v>1.22</c:v>
                </c:pt>
                <c:pt idx="89">
                  <c:v>44.53</c:v>
                </c:pt>
                <c:pt idx="90">
                  <c:v>35.93</c:v>
                </c:pt>
              </c:numCache>
            </c:numRef>
          </c:yVal>
        </c:ser>
        <c:axId val="93468928"/>
        <c:axId val="93500160"/>
      </c:scatterChart>
      <c:valAx>
        <c:axId val="93468928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[µg/mL]</a:t>
                </a:r>
              </a:p>
            </c:rich>
          </c:tx>
          <c:layout>
            <c:manualLayout>
              <c:xMode val="edge"/>
              <c:yMode val="edge"/>
              <c:x val="0.41893466294769643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500160"/>
        <c:crossesAt val="-400"/>
        <c:crossBetween val="midCat"/>
        <c:majorUnit val="10"/>
      </c:valAx>
      <c:valAx>
        <c:axId val="93500160"/>
        <c:scaling>
          <c:orientation val="minMax"/>
          <c:max val="50"/>
          <c:min val="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Repeat value [µg/mL]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3468928"/>
        <c:crossesAt val="0"/>
        <c:crossBetween val="midCat"/>
        <c:majorUnit val="1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880696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880696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880696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6076950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gram"/>
      <sheetName val="Arkusz1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  <row r="29">
          <cell r="J29" t="str">
            <v>&lt;-40; -20)</v>
          </cell>
        </row>
        <row r="30">
          <cell r="J30" t="str">
            <v>&lt;-20; -10)</v>
          </cell>
        </row>
        <row r="31">
          <cell r="J31" t="str">
            <v>&lt;-10; 0)</v>
          </cell>
        </row>
        <row r="32">
          <cell r="J32" t="str">
            <v>&lt;0; 10&gt;</v>
          </cell>
        </row>
        <row r="33">
          <cell r="J33" t="str">
            <v>(10; 20&gt;</v>
          </cell>
        </row>
        <row r="34">
          <cell r="J34" t="str">
            <v>(20; 40&gt;</v>
          </cell>
        </row>
        <row r="35">
          <cell r="J35" t="str">
            <v>&gt; 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6"/>
  <sheetViews>
    <sheetView topLeftCell="H74" workbookViewId="0">
      <selection activeCell="H4" sqref="H4:I94"/>
    </sheetView>
  </sheetViews>
  <sheetFormatPr defaultRowHeight="15"/>
  <cols>
    <col min="1" max="1" width="9.7109375" style="19" customWidth="1"/>
    <col min="2" max="2" width="8.5703125" customWidth="1"/>
    <col min="3" max="3" width="8.140625" customWidth="1"/>
    <col min="4" max="4" width="10" customWidth="1"/>
    <col min="5" max="5" width="15.5703125" style="21" customWidth="1"/>
    <col min="6" max="6" width="14.5703125" style="17" customWidth="1"/>
    <col min="7" max="7" width="13.140625" customWidth="1"/>
    <col min="8" max="8" width="9.140625" customWidth="1"/>
    <col min="9" max="9" width="36.5703125" customWidth="1"/>
    <col min="10" max="10" width="9.85546875" customWidth="1"/>
    <col min="11" max="18" width="9.140625" customWidth="1"/>
  </cols>
  <sheetData>
    <row r="1" spans="1:19">
      <c r="A1" s="18" t="s">
        <v>10</v>
      </c>
    </row>
    <row r="2" spans="1:19" ht="17.25" customHeight="1">
      <c r="A2" s="55" t="s">
        <v>5</v>
      </c>
      <c r="B2" s="59" t="s">
        <v>0</v>
      </c>
      <c r="C2" s="59"/>
      <c r="D2" s="59"/>
      <c r="E2" s="57" t="s">
        <v>40</v>
      </c>
      <c r="F2" s="57" t="s">
        <v>41</v>
      </c>
      <c r="G2" s="57" t="s">
        <v>36</v>
      </c>
      <c r="H2" s="57" t="s">
        <v>35</v>
      </c>
      <c r="I2" s="57" t="s">
        <v>42</v>
      </c>
    </row>
    <row r="3" spans="1:19" ht="34.5" customHeight="1" thickBot="1">
      <c r="A3" s="56"/>
      <c r="B3" s="22" t="s">
        <v>1</v>
      </c>
      <c r="C3" s="22" t="s">
        <v>2</v>
      </c>
      <c r="D3" s="22" t="s">
        <v>11</v>
      </c>
      <c r="E3" s="58"/>
      <c r="F3" s="58"/>
      <c r="G3" s="58"/>
      <c r="H3" s="58"/>
      <c r="I3" s="58"/>
      <c r="O3" s="41" t="s">
        <v>39</v>
      </c>
      <c r="P3" s="6"/>
      <c r="Q3" s="6"/>
    </row>
    <row r="4" spans="1:19" ht="15.75">
      <c r="A4" s="16">
        <v>1</v>
      </c>
      <c r="B4" s="14" t="s">
        <v>12</v>
      </c>
      <c r="C4" s="14" t="s">
        <v>13</v>
      </c>
      <c r="D4" s="14" t="s">
        <v>17</v>
      </c>
      <c r="E4" s="23">
        <v>39.32</v>
      </c>
      <c r="F4" s="23">
        <v>36.950000000000003</v>
      </c>
      <c r="G4" s="13">
        <f t="shared" ref="G4:G35" si="0">IFERROR(((F4-E4)/AVERAGE(E4:F4))*100,"")</f>
        <v>-6.2147633407630707</v>
      </c>
      <c r="H4" s="36">
        <f>(COUNT($G$4:G4)-(COUNTIF($G$4:G4,"&lt;-20")+COUNTIF($G$4:G4,"&gt;20")))/COUNT($G$4:G4)*100</f>
        <v>100</v>
      </c>
      <c r="I4" s="43">
        <v>-39.635912287960281</v>
      </c>
      <c r="J4" t="s">
        <v>6</v>
      </c>
      <c r="O4" s="37">
        <v>0.1</v>
      </c>
      <c r="P4" s="8">
        <v>-20</v>
      </c>
      <c r="Q4" s="8">
        <v>0</v>
      </c>
      <c r="R4">
        <v>20</v>
      </c>
      <c r="S4">
        <v>67</v>
      </c>
    </row>
    <row r="5" spans="1:19" ht="15.75">
      <c r="A5" s="16">
        <v>2</v>
      </c>
      <c r="B5" s="14" t="s">
        <v>12</v>
      </c>
      <c r="C5" s="14" t="s">
        <v>13</v>
      </c>
      <c r="D5" s="14" t="s">
        <v>15</v>
      </c>
      <c r="E5" s="23">
        <v>1.17</v>
      </c>
      <c r="F5" s="23">
        <v>1.1000000000000001</v>
      </c>
      <c r="G5" s="13">
        <f t="shared" si="0"/>
        <v>-6.1674008810572545</v>
      </c>
      <c r="H5" s="36">
        <f>(COUNT($G$4:G5)-(COUNTIF($G$4:G5,"&lt;-20")+COUNTIF($G$4:G5,"&gt;20")))/COUNT($G$4:G5)*100</f>
        <v>100</v>
      </c>
      <c r="I5" s="44">
        <v>-23.657957244655588</v>
      </c>
      <c r="J5" s="12">
        <v>908</v>
      </c>
      <c r="O5" s="42">
        <f>ROUNDUP(E97,-1)</f>
        <v>50</v>
      </c>
      <c r="P5" s="8">
        <v>-20</v>
      </c>
      <c r="Q5" s="8">
        <v>0</v>
      </c>
      <c r="R5">
        <v>20</v>
      </c>
      <c r="S5">
        <v>67</v>
      </c>
    </row>
    <row r="6" spans="1:19" ht="15.75">
      <c r="A6" s="16">
        <v>3</v>
      </c>
      <c r="B6" s="14" t="s">
        <v>12</v>
      </c>
      <c r="C6" s="14" t="s">
        <v>16</v>
      </c>
      <c r="D6" s="14" t="s">
        <v>14</v>
      </c>
      <c r="E6" s="23">
        <v>31.08</v>
      </c>
      <c r="F6" s="23">
        <v>31.81</v>
      </c>
      <c r="G6" s="13">
        <f t="shared" si="0"/>
        <v>2.3215137541739561</v>
      </c>
      <c r="H6" s="36">
        <f>(COUNT($G$4:G6)-(COUNTIF($G$4:G6,"&lt;-20")+COUNTIF($G$4:G6,"&gt;20")))/COUNT($G$4:G6)*100</f>
        <v>100</v>
      </c>
      <c r="I6" s="43">
        <v>-13.293051359516618</v>
      </c>
      <c r="J6" t="s">
        <v>7</v>
      </c>
      <c r="O6" s="7"/>
      <c r="P6" s="8">
        <v>-20</v>
      </c>
      <c r="Q6" s="8">
        <v>0</v>
      </c>
      <c r="R6">
        <v>20</v>
      </c>
      <c r="S6">
        <v>67</v>
      </c>
    </row>
    <row r="7" spans="1:19" ht="15.75">
      <c r="A7" s="16">
        <v>4</v>
      </c>
      <c r="B7" s="14" t="s">
        <v>12</v>
      </c>
      <c r="C7" s="14" t="s">
        <v>16</v>
      </c>
      <c r="D7" s="14" t="s">
        <v>15</v>
      </c>
      <c r="E7" s="23">
        <v>1</v>
      </c>
      <c r="F7" s="23">
        <v>0.98</v>
      </c>
      <c r="G7" s="13">
        <f t="shared" si="0"/>
        <v>-2.0202020202020221</v>
      </c>
      <c r="H7" s="36">
        <f>(COUNT($G$4:G7)-(COUNTIF($G$4:G7,"&lt;-20")+COUNTIF($G$4:G7,"&gt;20")))/COUNT($G$4:G7)*100</f>
        <v>100</v>
      </c>
      <c r="I7" s="43">
        <v>-13.229571984435809</v>
      </c>
      <c r="J7" s="1">
        <f>ROUNDUP(IF(J5&gt;1000,SUM(1000*0.1,(J5-1000)*0.05),J5*0.1),0)</f>
        <v>91</v>
      </c>
      <c r="L7" s="9"/>
      <c r="O7" s="7"/>
      <c r="P7" s="8">
        <v>-20</v>
      </c>
      <c r="Q7" s="8">
        <v>0</v>
      </c>
      <c r="R7">
        <v>20</v>
      </c>
      <c r="S7">
        <v>67</v>
      </c>
    </row>
    <row r="8" spans="1:19" ht="15.75">
      <c r="A8" s="16">
        <v>5</v>
      </c>
      <c r="B8" s="14" t="s">
        <v>18</v>
      </c>
      <c r="C8" s="14" t="s">
        <v>13</v>
      </c>
      <c r="D8" s="14" t="s">
        <v>19</v>
      </c>
      <c r="E8" s="23">
        <v>39.200000000000003</v>
      </c>
      <c r="F8" s="23">
        <v>45.51</v>
      </c>
      <c r="G8" s="13">
        <f t="shared" si="0"/>
        <v>14.897886908275279</v>
      </c>
      <c r="H8" s="36">
        <f>(COUNT($G$4:G8)-(COUNTIF($G$4:G8,"&lt;-20")+COUNTIF($G$4:G8,"&gt;20")))/COUNT($G$4:G8)*100</f>
        <v>100</v>
      </c>
      <c r="I8" s="43">
        <v>-9.6296296296296386</v>
      </c>
      <c r="J8" s="4" t="s">
        <v>3</v>
      </c>
      <c r="O8" s="7"/>
      <c r="P8" s="8">
        <v>-20</v>
      </c>
      <c r="Q8" s="8">
        <v>0</v>
      </c>
      <c r="R8">
        <v>20</v>
      </c>
      <c r="S8">
        <v>67</v>
      </c>
    </row>
    <row r="9" spans="1:19" ht="15.75">
      <c r="A9" s="16">
        <v>6</v>
      </c>
      <c r="B9" s="14" t="s">
        <v>18</v>
      </c>
      <c r="C9" s="14" t="s">
        <v>13</v>
      </c>
      <c r="D9" s="14" t="s">
        <v>20</v>
      </c>
      <c r="E9" s="23">
        <v>1.28</v>
      </c>
      <c r="F9" s="23">
        <v>1.21</v>
      </c>
      <c r="G9" s="13">
        <f t="shared" si="0"/>
        <v>-5.6224899598393625</v>
      </c>
      <c r="H9" s="36">
        <f>(COUNT($G$4:G9)-(COUNTIF($G$4:G9,"&lt;-20")+COUNTIF($G$4:G9,"&gt;20")))/COUNT($G$4:G9)*100</f>
        <v>100</v>
      </c>
      <c r="I9" s="44">
        <v>-8.0808080808080884</v>
      </c>
      <c r="J9" s="10">
        <f>COUNT(G4:G94)</f>
        <v>91</v>
      </c>
      <c r="O9" s="7"/>
      <c r="P9" s="8">
        <v>-20</v>
      </c>
      <c r="Q9" s="8">
        <v>0</v>
      </c>
      <c r="R9">
        <v>20</v>
      </c>
      <c r="S9">
        <v>67</v>
      </c>
    </row>
    <row r="10" spans="1:19" ht="15.75">
      <c r="A10" s="16">
        <v>7</v>
      </c>
      <c r="B10" s="14" t="s">
        <v>18</v>
      </c>
      <c r="C10" s="14" t="s">
        <v>16</v>
      </c>
      <c r="D10" s="14" t="s">
        <v>16</v>
      </c>
      <c r="E10" s="23">
        <v>43.44</v>
      </c>
      <c r="F10" s="23">
        <v>29.07</v>
      </c>
      <c r="G10" s="13">
        <f t="shared" si="0"/>
        <v>-39.635912287960281</v>
      </c>
      <c r="H10" s="36">
        <f>(COUNT($G$4:G10)-(COUNTIF($G$4:G10,"&lt;-20")+COUNTIF($G$4:G10,"&gt;20")))/COUNT($G$4:G10)*100</f>
        <v>85.714285714285708</v>
      </c>
      <c r="I10" s="44">
        <v>-8.0000000000000071</v>
      </c>
      <c r="J10" s="9" t="s">
        <v>8</v>
      </c>
      <c r="K10" s="9"/>
      <c r="L10" s="9"/>
      <c r="O10" s="7"/>
      <c r="P10" s="8">
        <v>-20</v>
      </c>
      <c r="Q10" s="8">
        <v>0</v>
      </c>
      <c r="R10">
        <v>20</v>
      </c>
      <c r="S10">
        <v>67</v>
      </c>
    </row>
    <row r="11" spans="1:19" ht="15.75">
      <c r="A11" s="16">
        <v>8</v>
      </c>
      <c r="B11" s="14" t="s">
        <v>18</v>
      </c>
      <c r="C11" s="14" t="s">
        <v>16</v>
      </c>
      <c r="D11" s="14" t="s">
        <v>20</v>
      </c>
      <c r="E11" s="23">
        <v>1.51</v>
      </c>
      <c r="F11" s="23">
        <v>1.47</v>
      </c>
      <c r="G11" s="13">
        <f t="shared" si="0"/>
        <v>-2.6845637583892641</v>
      </c>
      <c r="H11" s="36">
        <f>(COUNT($G$4:G11)-(COUNTIF($G$4:G11,"&lt;-20")+COUNTIF($G$4:G11,"&gt;20")))/COUNT($G$4:G11)*100</f>
        <v>87.5</v>
      </c>
      <c r="I11" s="43">
        <v>-6.7864271457085801</v>
      </c>
      <c r="J11" s="10">
        <f>J7-J9</f>
        <v>0</v>
      </c>
      <c r="K11" s="9"/>
      <c r="L11" s="9"/>
      <c r="O11" s="7"/>
      <c r="P11" s="8">
        <v>-20</v>
      </c>
      <c r="Q11" s="8">
        <v>0</v>
      </c>
      <c r="R11">
        <v>20</v>
      </c>
      <c r="S11">
        <v>67</v>
      </c>
    </row>
    <row r="12" spans="1:19" ht="15.75">
      <c r="A12" s="16">
        <v>9</v>
      </c>
      <c r="B12" s="14" t="s">
        <v>21</v>
      </c>
      <c r="C12" s="14" t="s">
        <v>13</v>
      </c>
      <c r="D12" s="14" t="s">
        <v>19</v>
      </c>
      <c r="E12" s="23">
        <v>31.01</v>
      </c>
      <c r="F12" s="23">
        <v>32.5</v>
      </c>
      <c r="G12" s="13">
        <f t="shared" si="0"/>
        <v>4.6921744607148428</v>
      </c>
      <c r="H12" s="36">
        <f>(COUNT($G$4:G12)-(COUNTIF($G$4:G12,"&lt;-20")+COUNTIF($G$4:G12,"&gt;20")))/COUNT($G$4:G12)*100</f>
        <v>88.888888888888886</v>
      </c>
      <c r="I12" s="44">
        <v>-6.4876476906552165</v>
      </c>
      <c r="J12" s="9" t="s">
        <v>9</v>
      </c>
      <c r="K12" s="9"/>
      <c r="L12" s="9"/>
      <c r="O12" s="7"/>
      <c r="P12" s="8">
        <v>-20</v>
      </c>
      <c r="Q12" s="8">
        <v>0</v>
      </c>
      <c r="R12">
        <v>20</v>
      </c>
      <c r="S12">
        <v>67</v>
      </c>
    </row>
    <row r="13" spans="1:19" ht="15.75">
      <c r="A13" s="16">
        <v>10</v>
      </c>
      <c r="B13" s="14" t="s">
        <v>21</v>
      </c>
      <c r="C13" s="14" t="s">
        <v>13</v>
      </c>
      <c r="D13" s="14" t="s">
        <v>20</v>
      </c>
      <c r="E13" s="23">
        <v>1.78</v>
      </c>
      <c r="F13" s="23">
        <v>1.8</v>
      </c>
      <c r="G13" s="13">
        <f t="shared" si="0"/>
        <v>1.1173184357541908</v>
      </c>
      <c r="H13" s="36">
        <f>(COUNT($G$4:G13)-(COUNTIF($G$4:G13,"&lt;-20")+COUNTIF($G$4:G13,"&gt;20")))/COUNT($G$4:G13)*100</f>
        <v>90</v>
      </c>
      <c r="I13" s="43">
        <v>-6.2147633407630707</v>
      </c>
      <c r="J13" s="10">
        <f>COUNTIF(G4:G94,"&lt;-20")+COUNTIF(G4:G155,"&gt;20")</f>
        <v>2</v>
      </c>
      <c r="K13" s="9"/>
      <c r="L13" s="9"/>
      <c r="O13" s="7"/>
      <c r="P13" s="8">
        <v>-20</v>
      </c>
      <c r="Q13" s="8">
        <v>0</v>
      </c>
      <c r="R13">
        <v>20</v>
      </c>
      <c r="S13">
        <v>67</v>
      </c>
    </row>
    <row r="14" spans="1:19" ht="15.75">
      <c r="A14" s="16">
        <v>11</v>
      </c>
      <c r="B14" s="14" t="s">
        <v>21</v>
      </c>
      <c r="C14" s="14" t="s">
        <v>16</v>
      </c>
      <c r="D14" s="14" t="s">
        <v>17</v>
      </c>
      <c r="E14" s="23">
        <v>22.74</v>
      </c>
      <c r="F14" s="23">
        <v>22.06</v>
      </c>
      <c r="G14" s="13">
        <f t="shared" si="0"/>
        <v>-3.0357142857142847</v>
      </c>
      <c r="H14" s="36">
        <f>(COUNT($G$4:G14)-(COUNTIF($G$4:G14,"&lt;-20")+COUNTIF($G$4:G14,"&gt;20")))/COUNT($G$4:G14)*100</f>
        <v>90.909090909090907</v>
      </c>
      <c r="I14" s="43">
        <v>-6.1674008810572545</v>
      </c>
      <c r="J14" s="9" t="s">
        <v>4</v>
      </c>
      <c r="K14" s="9"/>
      <c r="L14" s="9"/>
      <c r="O14" s="7"/>
      <c r="P14" s="8">
        <v>-20</v>
      </c>
      <c r="Q14" s="8">
        <v>0</v>
      </c>
      <c r="R14">
        <v>20</v>
      </c>
      <c r="S14">
        <v>67</v>
      </c>
    </row>
    <row r="15" spans="1:19" ht="15.75">
      <c r="A15" s="16">
        <v>12</v>
      </c>
      <c r="B15" s="14" t="s">
        <v>21</v>
      </c>
      <c r="C15" s="14" t="s">
        <v>16</v>
      </c>
      <c r="D15" s="14" t="s">
        <v>13</v>
      </c>
      <c r="E15" s="23">
        <v>22.64</v>
      </c>
      <c r="F15" s="23">
        <v>20.56</v>
      </c>
      <c r="G15" s="13">
        <f t="shared" si="0"/>
        <v>-9.6296296296296386</v>
      </c>
      <c r="H15" s="36">
        <f>(COUNT($G$4:G15)-(COUNTIF($G$4:G15,"&lt;-20")+COUNTIF($G$4:G15,"&gt;20")))/COUNT($G$4:G15)*100</f>
        <v>91.666666666666657</v>
      </c>
      <c r="I15" s="44">
        <v>-6.1349693251533663</v>
      </c>
      <c r="J15" s="3">
        <f>(J9-J13)/J9</f>
        <v>0.97802197802197799</v>
      </c>
      <c r="K15" s="9"/>
      <c r="L15" s="9"/>
      <c r="O15" s="7"/>
      <c r="P15" s="8">
        <v>-20</v>
      </c>
      <c r="Q15" s="8">
        <v>0</v>
      </c>
      <c r="R15">
        <v>20</v>
      </c>
      <c r="S15">
        <v>67</v>
      </c>
    </row>
    <row r="16" spans="1:19" ht="15.75">
      <c r="A16" s="16">
        <v>13</v>
      </c>
      <c r="B16" s="14" t="s">
        <v>21</v>
      </c>
      <c r="C16" s="14" t="s">
        <v>16</v>
      </c>
      <c r="D16" s="14" t="s">
        <v>22</v>
      </c>
      <c r="E16" s="23">
        <v>24.16</v>
      </c>
      <c r="F16" s="23">
        <v>23.7</v>
      </c>
      <c r="G16" s="13">
        <f t="shared" si="0"/>
        <v>-1.9222732971165934</v>
      </c>
      <c r="H16" s="36">
        <f>(COUNT($G$4:G16)-(COUNTIF($G$4:G16,"&lt;-20")+COUNTIF($G$4:G16,"&gt;20")))/COUNT($G$4:G16)*100</f>
        <v>92.307692307692307</v>
      </c>
      <c r="I16" s="44">
        <v>-5.9688581314878855</v>
      </c>
      <c r="O16" s="7"/>
      <c r="P16" s="8">
        <v>-20</v>
      </c>
      <c r="Q16" s="8">
        <v>0</v>
      </c>
      <c r="R16">
        <v>20</v>
      </c>
      <c r="S16">
        <v>67</v>
      </c>
    </row>
    <row r="17" spans="1:20" ht="15.75">
      <c r="A17" s="16">
        <v>14</v>
      </c>
      <c r="B17" s="14" t="s">
        <v>21</v>
      </c>
      <c r="C17" s="14" t="s">
        <v>16</v>
      </c>
      <c r="D17" s="14" t="s">
        <v>14</v>
      </c>
      <c r="E17" s="23">
        <v>22.72</v>
      </c>
      <c r="F17" s="23">
        <v>22.59</v>
      </c>
      <c r="G17" s="13">
        <f t="shared" si="0"/>
        <v>-0.57382476274552641</v>
      </c>
      <c r="H17" s="36">
        <f>(COUNT($G$4:G17)-(COUNTIF($G$4:G17,"&lt;-20")+COUNTIF($G$4:G17,"&gt;20")))/COUNT($G$4:G17)*100</f>
        <v>92.857142857142861</v>
      </c>
      <c r="I17" s="44">
        <v>-5.7803468208092541</v>
      </c>
      <c r="J17" s="45" t="s">
        <v>43</v>
      </c>
      <c r="K17" s="46"/>
      <c r="O17" s="7"/>
      <c r="P17" s="8">
        <v>-20</v>
      </c>
      <c r="Q17" s="8">
        <v>0</v>
      </c>
      <c r="R17">
        <v>20</v>
      </c>
      <c r="S17">
        <v>67</v>
      </c>
    </row>
    <row r="18" spans="1:20" ht="15.75">
      <c r="A18" s="16">
        <v>15</v>
      </c>
      <c r="B18" s="14" t="s">
        <v>21</v>
      </c>
      <c r="C18" s="14" t="s">
        <v>16</v>
      </c>
      <c r="D18" s="14" t="s">
        <v>23</v>
      </c>
      <c r="E18" s="23">
        <v>2.42</v>
      </c>
      <c r="F18" s="23">
        <v>2.34</v>
      </c>
      <c r="G18" s="13">
        <f t="shared" si="0"/>
        <v>-3.3613445378151292</v>
      </c>
      <c r="H18" s="36">
        <f>(COUNT($G$4:G18)-(COUNTIF($G$4:G18,"&lt;-20")+COUNTIF($G$4:G18,"&gt;20")))/COUNT($G$4:G18)*100</f>
        <v>93.333333333333329</v>
      </c>
      <c r="I18" s="43">
        <v>-5.6224899598393625</v>
      </c>
      <c r="J18" s="47" t="s">
        <v>44</v>
      </c>
      <c r="K18" s="46">
        <v>-40.01</v>
      </c>
      <c r="O18" s="7"/>
      <c r="P18" s="8">
        <v>-20</v>
      </c>
      <c r="Q18" s="8">
        <v>0</v>
      </c>
      <c r="R18">
        <v>20</v>
      </c>
      <c r="S18">
        <v>67</v>
      </c>
    </row>
    <row r="19" spans="1:20" ht="15.75">
      <c r="A19" s="16">
        <v>16</v>
      </c>
      <c r="B19" s="14" t="s">
        <v>21</v>
      </c>
      <c r="C19" s="14" t="s">
        <v>16</v>
      </c>
      <c r="D19" s="14" t="s">
        <v>20</v>
      </c>
      <c r="E19" s="23">
        <v>1.43</v>
      </c>
      <c r="F19" s="23">
        <v>1.37</v>
      </c>
      <c r="G19" s="13">
        <f t="shared" si="0"/>
        <v>-4.285714285714274</v>
      </c>
      <c r="H19" s="36">
        <f>(COUNT($G$4:G19)-(COUNTIF($G$4:G19,"&lt;-20")+COUNTIF($G$4:G19,"&gt;20")))/COUNT($G$4:G19)*100</f>
        <v>93.75</v>
      </c>
      <c r="I19" s="43">
        <v>-4.9751243781094576</v>
      </c>
      <c r="J19" s="47" t="s">
        <v>45</v>
      </c>
      <c r="K19" s="46">
        <v>-20.010000000000002</v>
      </c>
      <c r="O19" s="7"/>
      <c r="P19" s="8">
        <v>-20</v>
      </c>
      <c r="Q19" s="8">
        <v>0</v>
      </c>
      <c r="R19">
        <v>20</v>
      </c>
      <c r="S19">
        <v>67</v>
      </c>
    </row>
    <row r="20" spans="1:20" ht="15.75">
      <c r="A20" s="16">
        <v>17</v>
      </c>
      <c r="B20" s="14" t="s">
        <v>24</v>
      </c>
      <c r="C20" s="14" t="s">
        <v>13</v>
      </c>
      <c r="D20" s="14" t="s">
        <v>20</v>
      </c>
      <c r="E20" s="24">
        <v>1.85</v>
      </c>
      <c r="F20" s="23">
        <v>1.79</v>
      </c>
      <c r="G20" s="13">
        <f t="shared" si="0"/>
        <v>-3.2967032967032996</v>
      </c>
      <c r="H20" s="36">
        <f>(COUNT($G$4:G20)-(COUNTIF($G$4:G20,"&lt;-20")+COUNTIF($G$4:G20,"&gt;20")))/COUNT($G$4:G20)*100</f>
        <v>94.117647058823522</v>
      </c>
      <c r="I20" s="43">
        <v>-4.8543689320388408</v>
      </c>
      <c r="J20" s="47" t="s">
        <v>46</v>
      </c>
      <c r="K20" s="46">
        <v>-10.01</v>
      </c>
      <c r="O20" s="7"/>
      <c r="P20" s="8">
        <v>-20</v>
      </c>
      <c r="Q20" s="8">
        <v>0</v>
      </c>
      <c r="R20">
        <v>20</v>
      </c>
      <c r="S20">
        <v>67</v>
      </c>
    </row>
    <row r="21" spans="1:20" ht="15.75">
      <c r="A21" s="16">
        <v>18</v>
      </c>
      <c r="B21" s="14" t="s">
        <v>24</v>
      </c>
      <c r="C21" s="14" t="s">
        <v>13</v>
      </c>
      <c r="D21" s="14" t="s">
        <v>15</v>
      </c>
      <c r="E21" s="24">
        <v>1.1599999999999999</v>
      </c>
      <c r="F21" s="23">
        <v>1.1200000000000001</v>
      </c>
      <c r="G21" s="13">
        <f t="shared" si="0"/>
        <v>-3.5087719298245448</v>
      </c>
      <c r="H21" s="36">
        <f>(COUNT($G$4:G21)-(COUNTIF($G$4:G21,"&lt;-20")+COUNTIF($G$4:G21,"&gt;20")))/COUNT($G$4:G21)*100</f>
        <v>94.444444444444443</v>
      </c>
      <c r="I21" s="44">
        <v>-4.8508685676827286</v>
      </c>
      <c r="J21" s="47" t="s">
        <v>47</v>
      </c>
      <c r="K21" s="46">
        <v>-0.01</v>
      </c>
      <c r="O21" s="7"/>
      <c r="P21" s="8">
        <v>-20</v>
      </c>
      <c r="Q21" s="8">
        <v>0</v>
      </c>
      <c r="R21">
        <v>20</v>
      </c>
      <c r="S21">
        <v>67</v>
      </c>
    </row>
    <row r="22" spans="1:20" ht="15.75">
      <c r="A22" s="16">
        <v>19</v>
      </c>
      <c r="B22" s="14" t="s">
        <v>24</v>
      </c>
      <c r="C22" s="14" t="s">
        <v>16</v>
      </c>
      <c r="D22" s="14" t="s">
        <v>23</v>
      </c>
      <c r="E22" s="24">
        <v>2.59</v>
      </c>
      <c r="F22" s="23">
        <v>2.42</v>
      </c>
      <c r="G22" s="13">
        <f t="shared" si="0"/>
        <v>-6.7864271457085801</v>
      </c>
      <c r="H22" s="36">
        <f>(COUNT($G$4:G22)-(COUNTIF($G$4:G22,"&lt;-20")+COUNTIF($G$4:G22,"&gt;20")))/COUNT($G$4:G22)*100</f>
        <v>94.73684210526315</v>
      </c>
      <c r="I22" s="44">
        <v>-4.8472075869336235</v>
      </c>
      <c r="J22" s="48" t="s">
        <v>48</v>
      </c>
      <c r="K22" s="46">
        <v>10</v>
      </c>
      <c r="O22" s="33"/>
      <c r="P22" s="34">
        <v>-20</v>
      </c>
      <c r="Q22" s="8">
        <v>0</v>
      </c>
      <c r="R22" s="9">
        <v>20</v>
      </c>
      <c r="S22">
        <v>67</v>
      </c>
      <c r="T22" s="9"/>
    </row>
    <row r="23" spans="1:20" ht="15.75">
      <c r="A23" s="16">
        <v>20</v>
      </c>
      <c r="B23" s="14" t="s">
        <v>24</v>
      </c>
      <c r="C23" s="14" t="s">
        <v>16</v>
      </c>
      <c r="D23" s="14" t="s">
        <v>20</v>
      </c>
      <c r="E23" s="24">
        <v>1.48</v>
      </c>
      <c r="F23" s="23">
        <v>1.45</v>
      </c>
      <c r="G23" s="13">
        <f t="shared" si="0"/>
        <v>-2.0477815699658724</v>
      </c>
      <c r="H23" s="36">
        <f>(COUNT($G$4:G23)-(COUNTIF($G$4:G23,"&lt;-20")+COUNTIF($G$4:G23,"&gt;20")))/COUNT($G$4:G23)*100</f>
        <v>95</v>
      </c>
      <c r="I23" s="44">
        <v>-4.4636429085673086</v>
      </c>
      <c r="J23" s="48" t="s">
        <v>49</v>
      </c>
      <c r="K23" s="46">
        <v>20</v>
      </c>
      <c r="M23" s="5"/>
      <c r="O23" s="9"/>
      <c r="P23" s="34">
        <v>-20</v>
      </c>
      <c r="Q23" s="8">
        <v>0</v>
      </c>
      <c r="R23" s="9">
        <v>20</v>
      </c>
      <c r="S23">
        <v>67</v>
      </c>
      <c r="T23" s="9"/>
    </row>
    <row r="24" spans="1:20" s="1" customFormat="1" ht="15.75">
      <c r="A24" s="32">
        <v>21</v>
      </c>
      <c r="B24" s="14" t="s">
        <v>27</v>
      </c>
      <c r="C24" s="14" t="s">
        <v>13</v>
      </c>
      <c r="D24" s="14" t="s">
        <v>23</v>
      </c>
      <c r="E24" s="27">
        <v>3.53</v>
      </c>
      <c r="F24" s="27">
        <v>3.09</v>
      </c>
      <c r="G24" s="13">
        <f t="shared" si="0"/>
        <v>-13.293051359516618</v>
      </c>
      <c r="H24" s="36">
        <f>(COUNT($G$4:G24)-(COUNTIF($G$4:G24,"&lt;-20")+COUNTIF($G$4:G24,"&gt;20")))/COUNT($G$4:G24)*100</f>
        <v>95.238095238095227</v>
      </c>
      <c r="I24" s="43">
        <v>-4.285714285714274</v>
      </c>
      <c r="J24" s="49" t="s">
        <v>50</v>
      </c>
      <c r="K24" s="46">
        <v>40</v>
      </c>
      <c r="O24" s="9"/>
      <c r="P24" s="34">
        <v>-20</v>
      </c>
      <c r="Q24" s="8">
        <v>0</v>
      </c>
      <c r="R24" s="9">
        <v>20</v>
      </c>
      <c r="S24">
        <v>67</v>
      </c>
      <c r="T24" s="9"/>
    </row>
    <row r="25" spans="1:20" s="1" customFormat="1" ht="15.75">
      <c r="A25" s="32">
        <v>22</v>
      </c>
      <c r="B25" s="14" t="s">
        <v>27</v>
      </c>
      <c r="C25" s="14" t="s">
        <v>13</v>
      </c>
      <c r="D25" s="14" t="s">
        <v>20</v>
      </c>
      <c r="E25" s="27">
        <v>2.06</v>
      </c>
      <c r="F25" s="27">
        <v>1.96</v>
      </c>
      <c r="G25" s="13">
        <f t="shared" si="0"/>
        <v>-4.9751243781094576</v>
      </c>
      <c r="H25" s="36">
        <f>(COUNT($G$4:G25)-(COUNTIF($G$4:G25,"&lt;-20")+COUNTIF($G$4:G25,"&gt;20")))/COUNT($G$4:G25)*100</f>
        <v>95.454545454545453</v>
      </c>
      <c r="I25" s="43">
        <v>-4.2553191489361746</v>
      </c>
      <c r="J25" s="50" t="s">
        <v>51</v>
      </c>
      <c r="K25" s="51"/>
      <c r="O25" s="9"/>
      <c r="P25" s="34">
        <v>-20</v>
      </c>
      <c r="Q25" s="8">
        <v>0</v>
      </c>
      <c r="R25" s="9">
        <v>20</v>
      </c>
      <c r="S25">
        <v>67</v>
      </c>
      <c r="T25" s="9"/>
    </row>
    <row r="26" spans="1:20" s="1" customFormat="1" ht="16.5" thickBot="1">
      <c r="A26" s="32">
        <v>23</v>
      </c>
      <c r="B26" s="14" t="s">
        <v>27</v>
      </c>
      <c r="C26" s="14" t="s">
        <v>13</v>
      </c>
      <c r="D26" s="14" t="s">
        <v>15</v>
      </c>
      <c r="E26" s="27">
        <v>1.44</v>
      </c>
      <c r="F26" s="27">
        <v>1.38</v>
      </c>
      <c r="G26" s="13">
        <f t="shared" si="0"/>
        <v>-4.2553191489361746</v>
      </c>
      <c r="H26" s="36">
        <f>(COUNT($G$4:G26)-(COUNTIF($G$4:G26,"&lt;-20")+COUNTIF($G$4:G26,"&gt;20")))/COUNT($G$4:G26)*100</f>
        <v>95.652173913043484</v>
      </c>
      <c r="I26" s="43">
        <v>-3.8095238095238129</v>
      </c>
      <c r="O26" s="9"/>
      <c r="P26" s="34">
        <v>-20</v>
      </c>
      <c r="Q26" s="8">
        <v>0</v>
      </c>
      <c r="R26" s="9">
        <v>20</v>
      </c>
      <c r="S26">
        <v>67</v>
      </c>
      <c r="T26" s="9"/>
    </row>
    <row r="27" spans="1:20" s="1" customFormat="1" ht="15.75">
      <c r="A27" s="32">
        <v>24</v>
      </c>
      <c r="B27" s="14" t="s">
        <v>28</v>
      </c>
      <c r="C27" s="14" t="s">
        <v>13</v>
      </c>
      <c r="D27" s="14" t="s">
        <v>29</v>
      </c>
      <c r="E27" s="27">
        <v>7.93</v>
      </c>
      <c r="F27" s="27">
        <v>8.08</v>
      </c>
      <c r="G27" s="13">
        <f t="shared" si="0"/>
        <v>1.8738288569644017</v>
      </c>
      <c r="H27" s="36">
        <f>(COUNT($G$4:G27)-(COUNTIF($G$4:G27,"&lt;-20")+COUNTIF($G$4:G27,"&gt;20")))/COUNT($G$4:G27)*100</f>
        <v>95.833333333333343</v>
      </c>
      <c r="I27" s="44">
        <v>-3.6667440241355425</v>
      </c>
      <c r="J27" s="53" t="s">
        <v>52</v>
      </c>
      <c r="K27" s="53" t="s">
        <v>53</v>
      </c>
      <c r="O27" s="9"/>
      <c r="P27" s="34">
        <v>-20</v>
      </c>
      <c r="Q27" s="8">
        <v>0</v>
      </c>
      <c r="R27" s="9">
        <v>20</v>
      </c>
      <c r="S27">
        <v>67</v>
      </c>
      <c r="T27" s="9"/>
    </row>
    <row r="28" spans="1:20" s="1" customFormat="1" ht="15.75">
      <c r="A28" s="32">
        <v>25</v>
      </c>
      <c r="B28" s="14" t="s">
        <v>28</v>
      </c>
      <c r="C28" s="14" t="s">
        <v>13</v>
      </c>
      <c r="D28" s="14" t="s">
        <v>23</v>
      </c>
      <c r="E28" s="27">
        <v>4.28</v>
      </c>
      <c r="F28" s="27">
        <v>4.12</v>
      </c>
      <c r="G28" s="13">
        <f t="shared" si="0"/>
        <v>-3.8095238095238129</v>
      </c>
      <c r="H28" s="36">
        <f>(COUNT($G$4:G28)-(COUNTIF($G$4:G28,"&lt;-20")+COUNTIF($G$4:G28,"&gt;20")))/COUNT($G$4:G28)*100</f>
        <v>96</v>
      </c>
      <c r="I28" s="44">
        <v>-3.5425818336403578</v>
      </c>
      <c r="J28" s="47" t="s">
        <v>44</v>
      </c>
      <c r="K28" s="49">
        <v>0</v>
      </c>
      <c r="L28" s="54">
        <f>K28/$L$36</f>
        <v>0</v>
      </c>
      <c r="O28" s="9"/>
      <c r="P28" s="34">
        <v>-20</v>
      </c>
      <c r="Q28" s="8">
        <v>0</v>
      </c>
      <c r="R28" s="9">
        <v>20</v>
      </c>
      <c r="S28">
        <v>67</v>
      </c>
      <c r="T28" s="9"/>
    </row>
    <row r="29" spans="1:20" s="1" customFormat="1" ht="15.75">
      <c r="A29" s="32">
        <v>26</v>
      </c>
      <c r="B29" s="14" t="s">
        <v>28</v>
      </c>
      <c r="C29" s="14" t="s">
        <v>13</v>
      </c>
      <c r="D29" s="14" t="s">
        <v>15</v>
      </c>
      <c r="E29" s="27">
        <v>1.1499999999999999</v>
      </c>
      <c r="F29" s="27">
        <v>1.17</v>
      </c>
      <c r="G29" s="13">
        <f t="shared" si="0"/>
        <v>1.7241379310344844</v>
      </c>
      <c r="H29" s="36">
        <f>(COUNT($G$4:G29)-(COUNTIF($G$4:G29,"&lt;-20")+COUNTIF($G$4:G29,"&gt;20")))/COUNT($G$4:G29)*100</f>
        <v>96.15384615384616</v>
      </c>
      <c r="I29" s="43">
        <v>-3.5087719298245448</v>
      </c>
      <c r="J29" s="47" t="s">
        <v>45</v>
      </c>
      <c r="K29" s="49">
        <v>2</v>
      </c>
      <c r="L29" s="54">
        <f t="shared" ref="L29:L35" si="1">K29/$L$36</f>
        <v>2.197802197802198E-2</v>
      </c>
      <c r="O29" s="9"/>
      <c r="P29" s="34">
        <v>-20</v>
      </c>
      <c r="Q29" s="8">
        <v>0</v>
      </c>
      <c r="R29" s="9">
        <v>20</v>
      </c>
      <c r="S29">
        <v>67</v>
      </c>
      <c r="T29" s="9"/>
    </row>
    <row r="30" spans="1:20" s="1" customFormat="1" ht="15.75">
      <c r="A30" s="32">
        <v>27</v>
      </c>
      <c r="B30" s="14" t="s">
        <v>28</v>
      </c>
      <c r="C30" s="14" t="s">
        <v>16</v>
      </c>
      <c r="D30" s="14" t="s">
        <v>29</v>
      </c>
      <c r="E30" s="27">
        <v>8.09</v>
      </c>
      <c r="F30" s="27">
        <v>8.44</v>
      </c>
      <c r="G30" s="13">
        <f t="shared" si="0"/>
        <v>4.2347247428917072</v>
      </c>
      <c r="H30" s="36">
        <f>(COUNT($G$4:G30)-(COUNTIF($G$4:G30,"&lt;-20")+COUNTIF($G$4:G30,"&gt;20")))/COUNT($G$4:G30)*100</f>
        <v>96.296296296296291</v>
      </c>
      <c r="I30" s="44">
        <v>-3.4468263976460709</v>
      </c>
      <c r="J30" s="47" t="s">
        <v>46</v>
      </c>
      <c r="K30" s="49">
        <v>2</v>
      </c>
      <c r="L30" s="54">
        <f t="shared" si="1"/>
        <v>2.197802197802198E-2</v>
      </c>
      <c r="O30" s="9"/>
      <c r="P30" s="34">
        <v>-20</v>
      </c>
      <c r="Q30" s="8">
        <v>0</v>
      </c>
      <c r="R30" s="9">
        <v>20</v>
      </c>
      <c r="S30">
        <v>67</v>
      </c>
      <c r="T30" s="9"/>
    </row>
    <row r="31" spans="1:20" s="1" customFormat="1" ht="15.75">
      <c r="A31" s="32">
        <v>28</v>
      </c>
      <c r="B31" s="14" t="s">
        <v>28</v>
      </c>
      <c r="C31" s="14" t="s">
        <v>16</v>
      </c>
      <c r="D31" s="14" t="s">
        <v>23</v>
      </c>
      <c r="E31" s="27">
        <v>3.29</v>
      </c>
      <c r="F31" s="27">
        <v>3.4</v>
      </c>
      <c r="G31" s="13">
        <f t="shared" si="0"/>
        <v>3.288490284005976</v>
      </c>
      <c r="H31" s="36">
        <f>(COUNT($G$4:G31)-(COUNTIF($G$4:G31,"&lt;-20")+COUNTIF($G$4:G31,"&gt;20")))/COUNT($G$4:G31)*100</f>
        <v>96.428571428571431</v>
      </c>
      <c r="I31" s="44">
        <v>-3.3898305084745792</v>
      </c>
      <c r="J31" s="47" t="s">
        <v>47</v>
      </c>
      <c r="K31" s="49">
        <v>47</v>
      </c>
      <c r="L31" s="54">
        <f t="shared" si="1"/>
        <v>0.51648351648351654</v>
      </c>
      <c r="O31" s="9"/>
      <c r="P31" s="34">
        <v>-20</v>
      </c>
      <c r="Q31" s="8">
        <v>0</v>
      </c>
      <c r="R31" s="9">
        <v>20</v>
      </c>
      <c r="S31">
        <v>67</v>
      </c>
      <c r="T31" s="9"/>
    </row>
    <row r="32" spans="1:20" s="1" customFormat="1" ht="15.75">
      <c r="A32" s="32">
        <v>29</v>
      </c>
      <c r="B32" s="14" t="s">
        <v>28</v>
      </c>
      <c r="C32" s="14" t="s">
        <v>16</v>
      </c>
      <c r="D32" s="14" t="s">
        <v>20</v>
      </c>
      <c r="E32" s="27">
        <v>2.11</v>
      </c>
      <c r="F32" s="27">
        <v>2.0099999999999998</v>
      </c>
      <c r="G32" s="13">
        <f t="shared" si="0"/>
        <v>-4.8543689320388408</v>
      </c>
      <c r="H32" s="36">
        <f>(COUNT($G$4:G32)-(COUNTIF($G$4:G32,"&lt;-20")+COUNTIF($G$4:G32,"&gt;20")))/COUNT($G$4:G32)*100</f>
        <v>96.551724137931032</v>
      </c>
      <c r="I32" s="43">
        <v>-3.3613445378151292</v>
      </c>
      <c r="J32" s="48" t="s">
        <v>48</v>
      </c>
      <c r="K32" s="49">
        <v>28</v>
      </c>
      <c r="L32" s="54">
        <f t="shared" si="1"/>
        <v>0.30769230769230771</v>
      </c>
      <c r="O32" s="9"/>
      <c r="P32" s="34">
        <v>-20</v>
      </c>
      <c r="Q32" s="8">
        <v>0</v>
      </c>
      <c r="R32" s="9">
        <v>20</v>
      </c>
      <c r="S32">
        <v>67</v>
      </c>
      <c r="T32" s="9"/>
    </row>
    <row r="33" spans="1:20" s="1" customFormat="1" ht="15.75">
      <c r="A33" s="32">
        <v>30</v>
      </c>
      <c r="B33" s="14" t="s">
        <v>28</v>
      </c>
      <c r="C33" s="14" t="s">
        <v>16</v>
      </c>
      <c r="D33" s="14" t="s">
        <v>15</v>
      </c>
      <c r="E33" s="27">
        <v>1.37</v>
      </c>
      <c r="F33" s="27">
        <v>1.2</v>
      </c>
      <c r="G33" s="13">
        <f t="shared" si="0"/>
        <v>-13.229571984435809</v>
      </c>
      <c r="H33" s="36">
        <f>(COUNT($G$4:G33)-(COUNTIF($G$4:G33,"&lt;-20")+COUNTIF($G$4:G33,"&gt;20")))/COUNT($G$4:G33)*100</f>
        <v>96.666666666666671</v>
      </c>
      <c r="I33" s="44">
        <v>-3.3444816053511595</v>
      </c>
      <c r="J33" s="48" t="s">
        <v>49</v>
      </c>
      <c r="K33" s="49">
        <v>12</v>
      </c>
      <c r="L33" s="54">
        <f t="shared" si="1"/>
        <v>0.13186813186813187</v>
      </c>
      <c r="O33" s="9"/>
      <c r="P33" s="34">
        <v>-20</v>
      </c>
      <c r="Q33" s="8">
        <v>0</v>
      </c>
      <c r="R33" s="9">
        <v>20</v>
      </c>
      <c r="S33">
        <v>67</v>
      </c>
      <c r="T33" s="9"/>
    </row>
    <row r="34" spans="1:20" s="1" customFormat="1" ht="15.75">
      <c r="A34" s="32">
        <v>31</v>
      </c>
      <c r="B34" s="14" t="s">
        <v>30</v>
      </c>
      <c r="C34" s="14" t="s">
        <v>13</v>
      </c>
      <c r="D34" s="14" t="s">
        <v>19</v>
      </c>
      <c r="E34" s="27">
        <v>35.909999999999997</v>
      </c>
      <c r="F34" s="26">
        <v>34.659999999999997</v>
      </c>
      <c r="G34" s="13">
        <f t="shared" si="0"/>
        <v>-3.5425818336403578</v>
      </c>
      <c r="H34" s="36">
        <f>(COUNT($G$4:G34)-(COUNTIF($G$4:G34,"&lt;-20")+COUNTIF($G$4:G34,"&gt;20")))/COUNT($G$4:G34)*100</f>
        <v>96.774193548387103</v>
      </c>
      <c r="I34" s="43">
        <v>-3.2967032967032996</v>
      </c>
      <c r="J34" s="49" t="s">
        <v>50</v>
      </c>
      <c r="K34" s="49">
        <v>0</v>
      </c>
      <c r="L34" s="54">
        <f t="shared" si="1"/>
        <v>0</v>
      </c>
      <c r="O34" s="9"/>
      <c r="P34" s="34">
        <v>-20</v>
      </c>
      <c r="Q34" s="8">
        <v>0</v>
      </c>
      <c r="R34" s="9">
        <v>20</v>
      </c>
      <c r="S34">
        <v>67</v>
      </c>
      <c r="T34" s="9"/>
    </row>
    <row r="35" spans="1:20" s="1" customFormat="1" ht="16.5" thickBot="1">
      <c r="A35" s="32">
        <v>32</v>
      </c>
      <c r="B35" s="14" t="s">
        <v>30</v>
      </c>
      <c r="C35" s="14" t="s">
        <v>13</v>
      </c>
      <c r="D35" s="14" t="s">
        <v>17</v>
      </c>
      <c r="E35" s="27">
        <v>33.36</v>
      </c>
      <c r="F35" s="26">
        <v>33.049999999999997</v>
      </c>
      <c r="G35" s="13">
        <f t="shared" si="0"/>
        <v>-0.93359433820208482</v>
      </c>
      <c r="H35" s="36">
        <f>(COUNT($G$4:G35)-(COUNTIF($G$4:G35,"&lt;-20")+COUNTIF($G$4:G35,"&gt;20")))/COUNT($G$4:G35)*100</f>
        <v>96.875</v>
      </c>
      <c r="I35" s="44">
        <v>-3.2110091743119198</v>
      </c>
      <c r="J35" s="50" t="s">
        <v>51</v>
      </c>
      <c r="K35" s="52">
        <v>0</v>
      </c>
      <c r="L35" s="54">
        <f t="shared" si="1"/>
        <v>0</v>
      </c>
      <c r="O35" s="9"/>
      <c r="P35" s="34">
        <v>-20</v>
      </c>
      <c r="Q35" s="8">
        <v>0</v>
      </c>
      <c r="R35" s="9">
        <v>20</v>
      </c>
      <c r="S35">
        <v>67</v>
      </c>
      <c r="T35" s="9"/>
    </row>
    <row r="36" spans="1:20" s="1" customFormat="1" ht="15.75">
      <c r="A36" s="32">
        <v>33</v>
      </c>
      <c r="B36" s="14" t="s">
        <v>30</v>
      </c>
      <c r="C36" s="14" t="s">
        <v>13</v>
      </c>
      <c r="D36" s="14" t="s">
        <v>29</v>
      </c>
      <c r="E36" s="27">
        <v>5.34</v>
      </c>
      <c r="F36" s="26">
        <v>5.41</v>
      </c>
      <c r="G36" s="13">
        <f t="shared" ref="G36:G67" si="2">IFERROR(((F36-E36)/AVERAGE(E36:F36))*100,"")</f>
        <v>1.302325581395354</v>
      </c>
      <c r="H36" s="36">
        <f>(COUNT($G$4:G36)-(COUNTIF($G$4:G36,"&lt;-20")+COUNTIF($G$4:G36,"&gt;20")))/COUNT($G$4:G36)*100</f>
        <v>96.969696969696969</v>
      </c>
      <c r="I36" s="44">
        <v>-3.1854769652337716</v>
      </c>
      <c r="K36" s="9" t="s">
        <v>54</v>
      </c>
      <c r="L36" s="9">
        <f>SUM(K28:K35)</f>
        <v>91</v>
      </c>
      <c r="O36" s="9"/>
      <c r="P36" s="34">
        <v>-20</v>
      </c>
      <c r="Q36" s="8">
        <v>0</v>
      </c>
      <c r="R36" s="9">
        <v>20</v>
      </c>
      <c r="S36">
        <v>67</v>
      </c>
      <c r="T36" s="9"/>
    </row>
    <row r="37" spans="1:20" s="1" customFormat="1" ht="15.75">
      <c r="A37" s="32">
        <v>34</v>
      </c>
      <c r="B37" s="14" t="s">
        <v>30</v>
      </c>
      <c r="C37" s="14" t="s">
        <v>13</v>
      </c>
      <c r="D37" s="14" t="s">
        <v>23</v>
      </c>
      <c r="E37" s="27">
        <v>1.78</v>
      </c>
      <c r="F37" s="26">
        <v>1.68</v>
      </c>
      <c r="G37" s="13">
        <f t="shared" si="2"/>
        <v>-5.7803468208092541</v>
      </c>
      <c r="H37" s="36">
        <f>(COUNT($G$4:G37)-(COUNTIF($G$4:G37,"&lt;-20")+COUNTIF($G$4:G37,"&gt;20")))/COUNT($G$4:G37)*100</f>
        <v>97.058823529411768</v>
      </c>
      <c r="I37" s="43">
        <v>-3.0357142857142847</v>
      </c>
      <c r="L37" s="9"/>
      <c r="O37" s="9"/>
      <c r="P37" s="34">
        <v>-20</v>
      </c>
      <c r="Q37" s="8">
        <v>0</v>
      </c>
      <c r="R37" s="9">
        <v>20</v>
      </c>
      <c r="S37">
        <v>67</v>
      </c>
      <c r="T37" s="9"/>
    </row>
    <row r="38" spans="1:20" s="1" customFormat="1" ht="15.75">
      <c r="A38" s="32">
        <v>35</v>
      </c>
      <c r="B38" s="14" t="s">
        <v>30</v>
      </c>
      <c r="C38" s="14" t="s">
        <v>13</v>
      </c>
      <c r="D38" s="14" t="s">
        <v>20</v>
      </c>
      <c r="E38" s="27">
        <v>1.03</v>
      </c>
      <c r="F38" s="26">
        <v>0.95</v>
      </c>
      <c r="G38" s="13">
        <f t="shared" si="2"/>
        <v>-8.0808080808080884</v>
      </c>
      <c r="H38" s="36">
        <f>(COUNT($G$4:G38)-(COUNTIF($G$4:G38,"&lt;-20")+COUNTIF($G$4:G38,"&gt;20")))/COUNT($G$4:G38)*100</f>
        <v>97.142857142857139</v>
      </c>
      <c r="I38" s="44">
        <v>-2.857142857142855</v>
      </c>
      <c r="O38" s="9"/>
      <c r="P38" s="34">
        <v>-20</v>
      </c>
      <c r="Q38" s="8">
        <v>0</v>
      </c>
      <c r="R38" s="9">
        <v>20</v>
      </c>
      <c r="S38">
        <v>67</v>
      </c>
      <c r="T38" s="9"/>
    </row>
    <row r="39" spans="1:20" s="1" customFormat="1" ht="15.75">
      <c r="A39" s="32">
        <v>36</v>
      </c>
      <c r="B39" s="14" t="s">
        <v>30</v>
      </c>
      <c r="C39" s="14" t="s">
        <v>16</v>
      </c>
      <c r="D39" s="14" t="s">
        <v>17</v>
      </c>
      <c r="E39" s="27">
        <v>29.97</v>
      </c>
      <c r="F39" s="26">
        <v>29.47</v>
      </c>
      <c r="G39" s="13">
        <f t="shared" si="2"/>
        <v>-1.6823687752355316</v>
      </c>
      <c r="H39" s="36">
        <f>(COUNT($G$4:G39)-(COUNTIF($G$4:G39,"&lt;-20")+COUNTIF($G$4:G39,"&gt;20")))/COUNT($G$4:G39)*100</f>
        <v>97.222222222222214</v>
      </c>
      <c r="I39" s="44">
        <v>-2.8169014084507067</v>
      </c>
      <c r="O39" s="9"/>
      <c r="P39" s="34">
        <v>-20</v>
      </c>
      <c r="Q39" s="8">
        <v>0</v>
      </c>
      <c r="R39" s="9">
        <v>20</v>
      </c>
      <c r="S39">
        <v>67</v>
      </c>
      <c r="T39" s="9"/>
    </row>
    <row r="40" spans="1:20" s="1" customFormat="1" ht="15.75">
      <c r="A40" s="32">
        <v>37</v>
      </c>
      <c r="B40" s="14" t="s">
        <v>30</v>
      </c>
      <c r="C40" s="14" t="s">
        <v>16</v>
      </c>
      <c r="D40" s="14" t="s">
        <v>13</v>
      </c>
      <c r="E40" s="27">
        <v>29.66</v>
      </c>
      <c r="F40" s="26">
        <v>28.73</v>
      </c>
      <c r="G40" s="13">
        <f t="shared" si="2"/>
        <v>-3.1854769652337716</v>
      </c>
      <c r="H40" s="36">
        <f>(COUNT($G$4:G40)-(COUNTIF($G$4:G40,"&lt;-20")+COUNTIF($G$4:G40,"&gt;20")))/COUNT($G$4:G40)*100</f>
        <v>97.297297297297305</v>
      </c>
      <c r="I40" s="43">
        <v>-2.6845637583892641</v>
      </c>
      <c r="O40" s="9"/>
      <c r="P40" s="34">
        <v>-20</v>
      </c>
      <c r="Q40" s="8">
        <v>0</v>
      </c>
      <c r="R40" s="9">
        <v>20</v>
      </c>
      <c r="S40">
        <v>67</v>
      </c>
      <c r="T40" s="9"/>
    </row>
    <row r="41" spans="1:20" s="1" customFormat="1" ht="15.75">
      <c r="A41" s="32">
        <v>38</v>
      </c>
      <c r="B41" s="14" t="s">
        <v>30</v>
      </c>
      <c r="C41" s="14" t="s">
        <v>16</v>
      </c>
      <c r="D41" s="14" t="s">
        <v>22</v>
      </c>
      <c r="E41" s="27">
        <v>31.25</v>
      </c>
      <c r="F41" s="26">
        <v>29.77</v>
      </c>
      <c r="G41" s="13">
        <f t="shared" si="2"/>
        <v>-4.8508685676827286</v>
      </c>
      <c r="H41" s="36">
        <f>(COUNT($G$4:G41)-(COUNTIF($G$4:G41,"&lt;-20")+COUNTIF($G$4:G41,"&gt;20")))/COUNT($G$4:G41)*100</f>
        <v>97.368421052631575</v>
      </c>
      <c r="I41" s="44">
        <v>-2.6342451874366746</v>
      </c>
      <c r="O41" s="9"/>
      <c r="P41" s="34">
        <v>-20</v>
      </c>
      <c r="Q41" s="8">
        <v>0</v>
      </c>
      <c r="R41" s="9">
        <v>20</v>
      </c>
      <c r="S41">
        <v>67</v>
      </c>
      <c r="T41" s="9"/>
    </row>
    <row r="42" spans="1:20" s="1" customFormat="1" ht="15.75">
      <c r="A42" s="32">
        <v>39</v>
      </c>
      <c r="B42" s="14" t="s">
        <v>30</v>
      </c>
      <c r="C42" s="14" t="s">
        <v>16</v>
      </c>
      <c r="D42" s="14" t="s">
        <v>14</v>
      </c>
      <c r="E42" s="27">
        <v>28.4</v>
      </c>
      <c r="F42" s="26">
        <v>27.16</v>
      </c>
      <c r="G42" s="13">
        <f t="shared" si="2"/>
        <v>-4.4636429085673086</v>
      </c>
      <c r="H42" s="36">
        <f>(COUNT($G$4:G42)-(COUNTIF($G$4:G42,"&lt;-20")+COUNTIF($G$4:G42,"&gt;20")))/COUNT($G$4:G42)*100</f>
        <v>97.435897435897431</v>
      </c>
      <c r="I42" s="44">
        <v>-2.3529411764705901</v>
      </c>
      <c r="O42" s="9"/>
      <c r="P42" s="34">
        <v>-20</v>
      </c>
      <c r="Q42" s="8">
        <v>0</v>
      </c>
      <c r="R42" s="9">
        <v>20</v>
      </c>
      <c r="S42">
        <v>67</v>
      </c>
      <c r="T42" s="9"/>
    </row>
    <row r="43" spans="1:20" s="1" customFormat="1" ht="15.75">
      <c r="A43" s="32">
        <v>40</v>
      </c>
      <c r="B43" s="14" t="s">
        <v>30</v>
      </c>
      <c r="C43" s="14" t="s">
        <v>16</v>
      </c>
      <c r="D43" s="14" t="s">
        <v>29</v>
      </c>
      <c r="E43" s="27">
        <v>5.18</v>
      </c>
      <c r="F43" s="26">
        <v>5.09</v>
      </c>
      <c r="G43" s="13">
        <f t="shared" si="2"/>
        <v>-1.7526777020447879</v>
      </c>
      <c r="H43" s="36">
        <f>(COUNT($G$4:G43)-(COUNTIF($G$4:G43,"&lt;-20")+COUNTIF($G$4:G43,"&gt;20")))/COUNT($G$4:G43)*100</f>
        <v>97.5</v>
      </c>
      <c r="I43" s="43">
        <v>-2.0477815699658724</v>
      </c>
      <c r="O43" s="9"/>
      <c r="P43" s="34">
        <v>-20</v>
      </c>
      <c r="Q43" s="8">
        <v>0</v>
      </c>
      <c r="R43" s="9">
        <v>20</v>
      </c>
      <c r="S43">
        <v>67</v>
      </c>
      <c r="T43" s="9"/>
    </row>
    <row r="44" spans="1:20" s="1" customFormat="1" ht="15.75">
      <c r="A44" s="32">
        <v>41</v>
      </c>
      <c r="B44" s="14" t="s">
        <v>30</v>
      </c>
      <c r="C44" s="14" t="s">
        <v>16</v>
      </c>
      <c r="D44" s="14" t="s">
        <v>23</v>
      </c>
      <c r="E44" s="27">
        <v>1.68</v>
      </c>
      <c r="F44" s="26">
        <v>1.58</v>
      </c>
      <c r="G44" s="13">
        <f t="shared" si="2"/>
        <v>-6.1349693251533663</v>
      </c>
      <c r="H44" s="36">
        <f>(COUNT($G$4:G44)-(COUNTIF($G$4:G44,"&lt;-20")+COUNTIF($G$4:G44,"&gt;20")))/COUNT($G$4:G44)*100</f>
        <v>97.560975609756099</v>
      </c>
      <c r="I44" s="43">
        <v>-2.0202020202020221</v>
      </c>
      <c r="O44" s="9"/>
      <c r="P44" s="34">
        <v>-20</v>
      </c>
      <c r="Q44" s="8">
        <v>0</v>
      </c>
      <c r="R44" s="9">
        <v>20</v>
      </c>
      <c r="S44">
        <v>67</v>
      </c>
      <c r="T44" s="9"/>
    </row>
    <row r="45" spans="1:20" s="1" customFormat="1" ht="15.75">
      <c r="A45" s="32">
        <v>42</v>
      </c>
      <c r="B45" s="14" t="s">
        <v>30</v>
      </c>
      <c r="C45" s="14" t="s">
        <v>16</v>
      </c>
      <c r="D45" s="14" t="s">
        <v>20</v>
      </c>
      <c r="E45" s="27">
        <v>0.9</v>
      </c>
      <c r="F45" s="26">
        <v>0.87</v>
      </c>
      <c r="G45" s="13">
        <f t="shared" si="2"/>
        <v>-3.3898305084745792</v>
      </c>
      <c r="H45" s="36">
        <f>(COUNT($G$4:G45)-(COUNTIF($G$4:G45,"&lt;-20")+COUNTIF($G$4:G45,"&gt;20")))/COUNT($G$4:G45)*100</f>
        <v>97.61904761904762</v>
      </c>
      <c r="I45" s="43">
        <v>-1.9222732971165934</v>
      </c>
      <c r="O45" s="9"/>
      <c r="P45" s="34">
        <v>-20</v>
      </c>
      <c r="Q45" s="8">
        <v>0</v>
      </c>
      <c r="R45" s="9">
        <v>20</v>
      </c>
      <c r="S45">
        <v>67</v>
      </c>
      <c r="T45" s="9"/>
    </row>
    <row r="46" spans="1:20" s="1" customFormat="1" ht="15.75">
      <c r="A46" s="32">
        <v>43</v>
      </c>
      <c r="B46" s="14" t="s">
        <v>31</v>
      </c>
      <c r="C46" s="14" t="s">
        <v>13</v>
      </c>
      <c r="D46" s="14" t="s">
        <v>17</v>
      </c>
      <c r="E46" s="27">
        <v>23.81</v>
      </c>
      <c r="F46" s="26">
        <v>22.43</v>
      </c>
      <c r="G46" s="13">
        <f t="shared" si="2"/>
        <v>-5.9688581314878855</v>
      </c>
      <c r="H46" s="36">
        <f>(COUNT($G$4:G46)-(COUNTIF($G$4:G46,"&lt;-20")+COUNTIF($G$4:G46,"&gt;20")))/COUNT($G$4:G46)*100</f>
        <v>97.674418604651152</v>
      </c>
      <c r="I46" s="44">
        <v>-1.7526777020447879</v>
      </c>
      <c r="O46" s="9"/>
      <c r="P46" s="34">
        <v>-20</v>
      </c>
      <c r="Q46" s="8">
        <v>0</v>
      </c>
      <c r="R46" s="9">
        <v>20</v>
      </c>
      <c r="S46">
        <v>67</v>
      </c>
      <c r="T46" s="9"/>
    </row>
    <row r="47" spans="1:20" s="1" customFormat="1" ht="15.75">
      <c r="A47" s="32">
        <v>44</v>
      </c>
      <c r="B47" s="14" t="s">
        <v>31</v>
      </c>
      <c r="C47" s="14" t="s">
        <v>13</v>
      </c>
      <c r="D47" s="14" t="s">
        <v>29</v>
      </c>
      <c r="E47" s="27">
        <v>4.43</v>
      </c>
      <c r="F47" s="26">
        <v>4.29</v>
      </c>
      <c r="G47" s="13">
        <f t="shared" si="2"/>
        <v>-3.2110091743119198</v>
      </c>
      <c r="H47" s="36">
        <f>(COUNT($G$4:G47)-(COUNTIF($G$4:G47,"&lt;-20")+COUNTIF($G$4:G47,"&gt;20")))/COUNT($G$4:G47)*100</f>
        <v>97.727272727272734</v>
      </c>
      <c r="I47" s="44">
        <v>-1.6823687752355316</v>
      </c>
      <c r="O47" s="9"/>
      <c r="P47" s="34">
        <v>-20</v>
      </c>
      <c r="Q47" s="8">
        <v>0</v>
      </c>
      <c r="R47" s="9">
        <v>20</v>
      </c>
      <c r="S47">
        <v>67</v>
      </c>
      <c r="T47" s="9"/>
    </row>
    <row r="48" spans="1:20" s="1" customFormat="1" ht="15.75">
      <c r="A48" s="32">
        <v>45</v>
      </c>
      <c r="B48" s="14" t="s">
        <v>31</v>
      </c>
      <c r="C48" s="14" t="s">
        <v>13</v>
      </c>
      <c r="D48" s="14" t="s">
        <v>23</v>
      </c>
      <c r="E48" s="27">
        <v>1.72</v>
      </c>
      <c r="F48" s="26">
        <v>1.68</v>
      </c>
      <c r="G48" s="13">
        <f t="shared" si="2"/>
        <v>-2.3529411764705901</v>
      </c>
      <c r="H48" s="36">
        <f>(COUNT($G$4:G48)-(COUNTIF($G$4:G48,"&lt;-20")+COUNTIF($G$4:G48,"&gt;20")))/COUNT($G$4:G48)*100</f>
        <v>97.777777777777771</v>
      </c>
      <c r="I48" s="44">
        <v>-1.4369106421194444</v>
      </c>
      <c r="O48" s="9"/>
      <c r="P48" s="34">
        <v>-20</v>
      </c>
      <c r="Q48" s="8">
        <v>0</v>
      </c>
      <c r="R48" s="9">
        <v>20</v>
      </c>
      <c r="S48">
        <v>67</v>
      </c>
      <c r="T48" s="9"/>
    </row>
    <row r="49" spans="1:20" s="1" customFormat="1" ht="15.75">
      <c r="A49" s="32">
        <v>46</v>
      </c>
      <c r="B49" s="14" t="s">
        <v>31</v>
      </c>
      <c r="C49" s="14" t="s">
        <v>13</v>
      </c>
      <c r="D49" s="14" t="s">
        <v>20</v>
      </c>
      <c r="E49" s="27">
        <v>1.0900000000000001</v>
      </c>
      <c r="F49" s="26">
        <v>1.08</v>
      </c>
      <c r="G49" s="13">
        <f t="shared" si="2"/>
        <v>-0.9216589861751161</v>
      </c>
      <c r="H49" s="36">
        <f>(COUNT($G$4:G49)-(COUNTIF($G$4:G49,"&lt;-20")+COUNTIF($G$4:G49,"&gt;20")))/COUNT($G$4:G49)*100</f>
        <v>97.826086956521735</v>
      </c>
      <c r="I49" s="44">
        <v>-1.4214046822742468</v>
      </c>
      <c r="O49" s="9"/>
      <c r="P49" s="34">
        <v>-20</v>
      </c>
      <c r="Q49" s="8">
        <v>0</v>
      </c>
      <c r="R49" s="9">
        <v>20</v>
      </c>
      <c r="S49">
        <v>67</v>
      </c>
      <c r="T49" s="9"/>
    </row>
    <row r="50" spans="1:20" s="1" customFormat="1" ht="15.75">
      <c r="A50" s="32">
        <v>47</v>
      </c>
      <c r="B50" s="14" t="s">
        <v>31</v>
      </c>
      <c r="C50" s="14" t="s">
        <v>16</v>
      </c>
      <c r="D50" s="14" t="s">
        <v>17</v>
      </c>
      <c r="E50" s="27">
        <v>24.03</v>
      </c>
      <c r="F50" s="26">
        <v>22.52</v>
      </c>
      <c r="G50" s="13">
        <f t="shared" si="2"/>
        <v>-6.4876476906552165</v>
      </c>
      <c r="H50" s="36">
        <f>(COUNT($G$4:G50)-(COUNTIF($G$4:G50,"&lt;-20")+COUNTIF($G$4:G50,"&gt;20")))/COUNT($G$4:G50)*100</f>
        <v>97.872340425531917</v>
      </c>
      <c r="I50" s="44">
        <v>-1.0050251256281415</v>
      </c>
      <c r="O50" s="9"/>
      <c r="P50" s="34">
        <v>-20</v>
      </c>
      <c r="Q50" s="8">
        <v>0</v>
      </c>
      <c r="R50" s="9">
        <v>20</v>
      </c>
      <c r="S50">
        <v>67</v>
      </c>
      <c r="T50" s="9"/>
    </row>
    <row r="51" spans="1:20" s="1" customFormat="1" ht="15.75">
      <c r="A51" s="32">
        <v>48</v>
      </c>
      <c r="B51" s="14" t="s">
        <v>31</v>
      </c>
      <c r="C51" s="14" t="s">
        <v>16</v>
      </c>
      <c r="D51" s="14" t="s">
        <v>29</v>
      </c>
      <c r="E51" s="27">
        <v>4.8600000000000003</v>
      </c>
      <c r="F51" s="26">
        <v>4.63</v>
      </c>
      <c r="G51" s="13">
        <f t="shared" si="2"/>
        <v>-4.8472075869336235</v>
      </c>
      <c r="H51" s="36">
        <f>(COUNT($G$4:G51)-(COUNTIF($G$4:G51,"&lt;-20")+COUNTIF($G$4:G51,"&gt;20")))/COUNT($G$4:G51)*100</f>
        <v>97.916666666666657</v>
      </c>
      <c r="I51" s="44">
        <v>-0.93359433820208482</v>
      </c>
      <c r="O51" s="9"/>
      <c r="P51" s="34">
        <v>-20</v>
      </c>
      <c r="Q51" s="8">
        <v>0</v>
      </c>
      <c r="R51" s="9">
        <v>20</v>
      </c>
      <c r="S51">
        <v>67</v>
      </c>
      <c r="T51" s="9"/>
    </row>
    <row r="52" spans="1:20" s="1" customFormat="1" ht="15.75">
      <c r="A52" s="32">
        <v>49</v>
      </c>
      <c r="B52" s="14" t="s">
        <v>31</v>
      </c>
      <c r="C52" s="14" t="s">
        <v>16</v>
      </c>
      <c r="D52" s="14" t="s">
        <v>23</v>
      </c>
      <c r="E52" s="27">
        <v>2</v>
      </c>
      <c r="F52" s="26">
        <v>1.98</v>
      </c>
      <c r="G52" s="13">
        <f t="shared" si="2"/>
        <v>-1.0050251256281415</v>
      </c>
      <c r="H52" s="36">
        <f>(COUNT($G$4:G52)-(COUNTIF($G$4:G52,"&lt;-20")+COUNTIF($G$4:G52,"&gt;20")))/COUNT($G$4:G52)*100</f>
        <v>97.959183673469383</v>
      </c>
      <c r="I52" s="44">
        <v>-0.9216589861751161</v>
      </c>
      <c r="O52" s="9"/>
      <c r="P52" s="34">
        <v>-20</v>
      </c>
      <c r="Q52" s="8">
        <v>0</v>
      </c>
      <c r="R52" s="9">
        <v>20</v>
      </c>
      <c r="S52">
        <v>67</v>
      </c>
      <c r="T52" s="9"/>
    </row>
    <row r="53" spans="1:20" s="1" customFormat="1" ht="15.75">
      <c r="A53" s="32">
        <v>50</v>
      </c>
      <c r="B53" s="14" t="s">
        <v>31</v>
      </c>
      <c r="C53" s="14" t="s">
        <v>16</v>
      </c>
      <c r="D53" s="14" t="s">
        <v>20</v>
      </c>
      <c r="E53" s="27">
        <v>1.34</v>
      </c>
      <c r="F53" s="26">
        <v>1.35</v>
      </c>
      <c r="G53" s="13">
        <f t="shared" si="2"/>
        <v>0.74349442379182218</v>
      </c>
      <c r="H53" s="36">
        <f>(COUNT($G$4:G53)-(COUNTIF($G$4:G53,"&lt;-20")+COUNTIF($G$4:G53,"&gt;20")))/COUNT($G$4:G53)*100</f>
        <v>98</v>
      </c>
      <c r="I53" s="43">
        <v>-0.57382476274552641</v>
      </c>
      <c r="O53" s="9"/>
      <c r="P53" s="34">
        <v>-20</v>
      </c>
      <c r="Q53" s="8">
        <v>0</v>
      </c>
      <c r="R53" s="9">
        <v>20</v>
      </c>
      <c r="S53">
        <v>67</v>
      </c>
      <c r="T53" s="9"/>
    </row>
    <row r="54" spans="1:20" ht="15.75">
      <c r="A54" s="32">
        <v>51</v>
      </c>
      <c r="B54" s="14" t="s">
        <v>32</v>
      </c>
      <c r="C54" s="14" t="s">
        <v>13</v>
      </c>
      <c r="D54" s="14" t="s">
        <v>23</v>
      </c>
      <c r="E54" s="27">
        <v>5.0999999999999996</v>
      </c>
      <c r="F54" s="27">
        <v>5.44</v>
      </c>
      <c r="G54" s="13">
        <f t="shared" si="2"/>
        <v>6.4516129032258211</v>
      </c>
      <c r="H54" s="36">
        <f>(COUNT($G$4:G54)-(COUNTIF($G$4:G54,"&lt;-20")+COUNTIF($G$4:G54,"&gt;20")))/COUNT($G$4:G54)*100</f>
        <v>98.039215686274503</v>
      </c>
      <c r="I54" s="44">
        <v>-0.12944983818770717</v>
      </c>
      <c r="O54" s="9"/>
      <c r="P54" s="34">
        <v>-20</v>
      </c>
      <c r="Q54" s="8">
        <v>0</v>
      </c>
      <c r="R54" s="9">
        <v>20</v>
      </c>
      <c r="S54">
        <v>67</v>
      </c>
      <c r="T54" s="9"/>
    </row>
    <row r="55" spans="1:20" ht="15.75">
      <c r="A55" s="32">
        <v>52</v>
      </c>
      <c r="B55" s="14" t="s">
        <v>32</v>
      </c>
      <c r="C55" s="14" t="s">
        <v>13</v>
      </c>
      <c r="D55" s="14" t="s">
        <v>20</v>
      </c>
      <c r="E55" s="27">
        <v>3.94</v>
      </c>
      <c r="F55" s="27">
        <v>4.4000000000000004</v>
      </c>
      <c r="G55" s="13">
        <f t="shared" si="2"/>
        <v>11.03117505995205</v>
      </c>
      <c r="H55" s="36">
        <f>(COUNT($G$4:G55)-(COUNTIF($G$4:G55,"&lt;-20")+COUNTIF($G$4:G55,"&gt;20")))/COUNT($G$4:G55)*100</f>
        <v>98.076923076923066</v>
      </c>
      <c r="I55" s="44">
        <v>0.36429872495445492</v>
      </c>
      <c r="O55" s="9"/>
      <c r="P55" s="34">
        <v>-20</v>
      </c>
      <c r="Q55" s="8">
        <v>0</v>
      </c>
      <c r="R55" s="9">
        <v>20</v>
      </c>
      <c r="S55">
        <v>67</v>
      </c>
      <c r="T55" s="9"/>
    </row>
    <row r="56" spans="1:20" ht="15.75">
      <c r="A56" s="32">
        <v>53</v>
      </c>
      <c r="B56" s="14" t="s">
        <v>32</v>
      </c>
      <c r="C56" s="14" t="s">
        <v>13</v>
      </c>
      <c r="D56" s="14" t="s">
        <v>15</v>
      </c>
      <c r="E56" s="27">
        <v>2.63</v>
      </c>
      <c r="F56" s="27">
        <v>2.92</v>
      </c>
      <c r="G56" s="13">
        <f t="shared" si="2"/>
        <v>10.450450450450452</v>
      </c>
      <c r="H56" s="36">
        <f>(COUNT($G$4:G56)-(COUNTIF($G$4:G56,"&lt;-20")+COUNTIF($G$4:G56,"&gt;20")))/COUNT($G$4:G56)*100</f>
        <v>98.113207547169807</v>
      </c>
      <c r="I56" s="44">
        <v>0.74349442379182218</v>
      </c>
      <c r="K56" s="11"/>
      <c r="O56" s="9"/>
      <c r="P56" s="34">
        <v>-20</v>
      </c>
      <c r="Q56" s="8">
        <v>0</v>
      </c>
      <c r="R56" s="9">
        <v>20</v>
      </c>
      <c r="S56">
        <v>67</v>
      </c>
      <c r="T56" s="9"/>
    </row>
    <row r="57" spans="1:20" ht="15.75">
      <c r="A57" s="32">
        <v>54</v>
      </c>
      <c r="B57" s="14" t="s">
        <v>32</v>
      </c>
      <c r="C57" s="14" t="s">
        <v>16</v>
      </c>
      <c r="D57" s="14" t="s">
        <v>17</v>
      </c>
      <c r="E57" s="27">
        <v>35.99</v>
      </c>
      <c r="F57" s="27">
        <v>41.67</v>
      </c>
      <c r="G57" s="13">
        <f t="shared" si="2"/>
        <v>14.627865052794231</v>
      </c>
      <c r="H57" s="36">
        <f>(COUNT($G$4:G57)-(COUNTIF($G$4:G57,"&lt;-20")+COUNTIF($G$4:G57,"&gt;20")))/COUNT($G$4:G57)*100</f>
        <v>98.148148148148152</v>
      </c>
      <c r="I57" s="43">
        <v>1.1173184357541908</v>
      </c>
      <c r="O57" s="9"/>
      <c r="P57" s="34">
        <v>-20</v>
      </c>
      <c r="Q57" s="8">
        <v>0</v>
      </c>
      <c r="R57" s="9">
        <v>20</v>
      </c>
      <c r="S57">
        <v>67</v>
      </c>
      <c r="T57" s="9"/>
    </row>
    <row r="58" spans="1:20" ht="15.75">
      <c r="A58" s="32">
        <v>55</v>
      </c>
      <c r="B58" s="14" t="s">
        <v>32</v>
      </c>
      <c r="C58" s="14" t="s">
        <v>16</v>
      </c>
      <c r="D58" s="14" t="s">
        <v>23</v>
      </c>
      <c r="E58" s="27">
        <v>5.97</v>
      </c>
      <c r="F58" s="27">
        <v>6.66</v>
      </c>
      <c r="G58" s="13">
        <f t="shared" si="2"/>
        <v>10.926365795724474</v>
      </c>
      <c r="H58" s="36">
        <f>(COUNT($G$4:G58)-(COUNTIF($G$4:G58,"&lt;-20")+COUNTIF($G$4:G58,"&gt;20")))/COUNT($G$4:G58)*100</f>
        <v>98.181818181818187</v>
      </c>
      <c r="I58" s="44">
        <v>1.302325581395354</v>
      </c>
      <c r="O58" s="9"/>
      <c r="P58" s="34">
        <v>-20</v>
      </c>
      <c r="Q58" s="8">
        <v>0</v>
      </c>
      <c r="R58" s="9">
        <v>20</v>
      </c>
      <c r="S58">
        <v>67</v>
      </c>
      <c r="T58" s="9"/>
    </row>
    <row r="59" spans="1:20" ht="15.75">
      <c r="A59" s="32">
        <v>56</v>
      </c>
      <c r="B59" s="14" t="s">
        <v>32</v>
      </c>
      <c r="C59" s="14" t="s">
        <v>16</v>
      </c>
      <c r="D59" s="14" t="s">
        <v>20</v>
      </c>
      <c r="E59" s="27">
        <v>4.2300000000000004</v>
      </c>
      <c r="F59" s="27">
        <v>5.03</v>
      </c>
      <c r="G59" s="13">
        <f t="shared" si="2"/>
        <v>17.278617710583148</v>
      </c>
      <c r="H59" s="36">
        <f>(COUNT($G$4:G59)-(COUNTIF($G$4:G59,"&lt;-20")+COUNTIF($G$4:G59,"&gt;20")))/COUNT($G$4:G59)*100</f>
        <v>98.214285714285708</v>
      </c>
      <c r="I59" s="43">
        <v>1.7241379310344844</v>
      </c>
      <c r="O59" s="9"/>
      <c r="P59" s="34">
        <v>-20</v>
      </c>
      <c r="Q59" s="8">
        <v>0</v>
      </c>
      <c r="R59" s="9">
        <v>20</v>
      </c>
      <c r="S59">
        <v>67</v>
      </c>
      <c r="T59" s="9"/>
    </row>
    <row r="60" spans="1:20" ht="15.75">
      <c r="A60" s="32">
        <v>57</v>
      </c>
      <c r="B60" s="14" t="s">
        <v>32</v>
      </c>
      <c r="C60" s="14" t="s">
        <v>16</v>
      </c>
      <c r="D60" s="14" t="s">
        <v>15</v>
      </c>
      <c r="E60" s="27">
        <v>3.79</v>
      </c>
      <c r="F60" s="27">
        <v>4.41</v>
      </c>
      <c r="G60" s="13">
        <f t="shared" si="2"/>
        <v>15.1219512195122</v>
      </c>
      <c r="H60" s="36">
        <f>(COUNT($G$4:G60)-(COUNTIF($G$4:G60,"&lt;-20")+COUNTIF($G$4:G60,"&gt;20")))/COUNT($G$4:G60)*100</f>
        <v>98.245614035087712</v>
      </c>
      <c r="I60" s="43">
        <v>1.8738288569644017</v>
      </c>
      <c r="O60" s="9"/>
      <c r="P60" s="34">
        <v>-20</v>
      </c>
      <c r="Q60" s="8">
        <v>0</v>
      </c>
      <c r="R60" s="9">
        <v>20</v>
      </c>
      <c r="S60">
        <v>67</v>
      </c>
      <c r="T60" s="9"/>
    </row>
    <row r="61" spans="1:20" ht="15.75">
      <c r="A61" s="32">
        <v>58</v>
      </c>
      <c r="B61" s="14" t="s">
        <v>33</v>
      </c>
      <c r="C61" s="14" t="s">
        <v>13</v>
      </c>
      <c r="D61" s="14" t="s">
        <v>19</v>
      </c>
      <c r="E61" s="27">
        <v>25.65</v>
      </c>
      <c r="F61" s="27">
        <v>29.2</v>
      </c>
      <c r="G61" s="13">
        <f t="shared" si="2"/>
        <v>12.94439380127621</v>
      </c>
      <c r="H61" s="36">
        <f>(COUNT($G$4:G61)-(COUNTIF($G$4:G61,"&lt;-20")+COUNTIF($G$4:G61,"&gt;20")))/COUNT($G$4:G61)*100</f>
        <v>98.275862068965509</v>
      </c>
      <c r="I61" s="44">
        <v>2.3166023166023191</v>
      </c>
      <c r="O61" s="9"/>
      <c r="P61" s="34">
        <v>-20</v>
      </c>
      <c r="Q61" s="8">
        <v>0</v>
      </c>
      <c r="R61" s="9">
        <v>20</v>
      </c>
      <c r="S61">
        <v>67</v>
      </c>
      <c r="T61" s="9"/>
    </row>
    <row r="62" spans="1:20" ht="15.75">
      <c r="A62" s="32">
        <v>59</v>
      </c>
      <c r="B62" s="14" t="s">
        <v>33</v>
      </c>
      <c r="C62" s="14" t="s">
        <v>13</v>
      </c>
      <c r="D62" s="14" t="s">
        <v>17</v>
      </c>
      <c r="E62" s="27">
        <v>28.37</v>
      </c>
      <c r="F62" s="27">
        <v>33.71</v>
      </c>
      <c r="G62" s="13">
        <f t="shared" si="2"/>
        <v>17.203608247422679</v>
      </c>
      <c r="H62" s="36">
        <f>(COUNT($G$4:G62)-(COUNTIF($G$4:G62,"&lt;-20")+COUNTIF($G$4:G62,"&gt;20")))/COUNT($G$4:G62)*100</f>
        <v>98.305084745762713</v>
      </c>
      <c r="I62" s="43">
        <v>2.3215137541739561</v>
      </c>
      <c r="O62" s="9"/>
      <c r="P62" s="34">
        <v>-20</v>
      </c>
      <c r="Q62" s="8">
        <v>0</v>
      </c>
      <c r="R62" s="9">
        <v>20</v>
      </c>
      <c r="S62">
        <v>67</v>
      </c>
      <c r="T62" s="9"/>
    </row>
    <row r="63" spans="1:20" ht="15.75">
      <c r="A63" s="16">
        <v>60</v>
      </c>
      <c r="B63" s="14" t="s">
        <v>34</v>
      </c>
      <c r="C63" s="15" t="s">
        <v>13</v>
      </c>
      <c r="D63" s="14" t="s">
        <v>17</v>
      </c>
      <c r="E63" s="24">
        <v>23.54</v>
      </c>
      <c r="F63" s="23">
        <v>18.559999999999999</v>
      </c>
      <c r="G63" s="13">
        <f t="shared" si="2"/>
        <v>-23.657957244655588</v>
      </c>
      <c r="H63" s="36">
        <f>(COUNT($G$4:G63)-(COUNTIF($G$4:G63,"&lt;-20")+COUNTIF($G$4:G63,"&gt;20")))/COUNT($G$4:G63)*100</f>
        <v>96.666666666666671</v>
      </c>
      <c r="I63" s="43">
        <v>3.288490284005976</v>
      </c>
      <c r="O63" s="9"/>
      <c r="P63" s="34">
        <v>-20</v>
      </c>
      <c r="Q63" s="8">
        <v>0</v>
      </c>
      <c r="R63" s="9">
        <v>20</v>
      </c>
      <c r="S63">
        <v>67</v>
      </c>
      <c r="T63" s="9"/>
    </row>
    <row r="64" spans="1:20" ht="15.75">
      <c r="A64" s="16">
        <v>61</v>
      </c>
      <c r="B64" s="14" t="s">
        <v>34</v>
      </c>
      <c r="C64" s="15" t="s">
        <v>13</v>
      </c>
      <c r="D64" s="14" t="s">
        <v>13</v>
      </c>
      <c r="E64" s="24">
        <v>21.94</v>
      </c>
      <c r="F64" s="23">
        <v>21.15</v>
      </c>
      <c r="G64" s="13">
        <f t="shared" si="2"/>
        <v>-3.6667440241355425</v>
      </c>
      <c r="H64" s="36">
        <f>(COUNT($G$4:G64)-(COUNTIF($G$4:G64,"&lt;-20")+COUNTIF($G$4:G64,"&gt;20")))/COUNT($G$4:G64)*100</f>
        <v>96.721311475409834</v>
      </c>
      <c r="I64" s="44">
        <v>3.5967662101963365</v>
      </c>
      <c r="O64" s="9"/>
      <c r="P64" s="34">
        <v>-20</v>
      </c>
      <c r="Q64" s="8">
        <v>0</v>
      </c>
      <c r="R64" s="9">
        <v>20</v>
      </c>
      <c r="S64">
        <v>67</v>
      </c>
      <c r="T64" s="9"/>
    </row>
    <row r="65" spans="1:20" ht="15.75">
      <c r="A65" s="16">
        <v>62</v>
      </c>
      <c r="B65" s="14" t="s">
        <v>34</v>
      </c>
      <c r="C65" s="15" t="s">
        <v>13</v>
      </c>
      <c r="D65" s="14" t="s">
        <v>29</v>
      </c>
      <c r="E65" s="24">
        <v>5</v>
      </c>
      <c r="F65" s="23">
        <v>4.87</v>
      </c>
      <c r="G65" s="13">
        <f t="shared" si="2"/>
        <v>-2.6342451874366746</v>
      </c>
      <c r="H65" s="36">
        <f>(COUNT($G$4:G65)-(COUNTIF($G$4:G65,"&lt;-20")+COUNTIF($G$4:G65,"&gt;20")))/COUNT($G$4:G65)*100</f>
        <v>96.774193548387103</v>
      </c>
      <c r="I65" s="44">
        <v>3.7707103408874438</v>
      </c>
      <c r="O65" s="9"/>
      <c r="P65" s="34">
        <v>-20</v>
      </c>
      <c r="Q65" s="8">
        <v>0</v>
      </c>
      <c r="R65" s="9">
        <v>20</v>
      </c>
      <c r="S65">
        <v>67</v>
      </c>
      <c r="T65" s="9"/>
    </row>
    <row r="66" spans="1:20" ht="15.75">
      <c r="A66" s="16">
        <v>63</v>
      </c>
      <c r="B66" s="14" t="s">
        <v>34</v>
      </c>
      <c r="C66" s="15" t="s">
        <v>13</v>
      </c>
      <c r="D66" s="14" t="s">
        <v>20</v>
      </c>
      <c r="E66" s="23">
        <v>1.08</v>
      </c>
      <c r="F66" s="23">
        <v>1.05</v>
      </c>
      <c r="G66" s="13">
        <f t="shared" si="2"/>
        <v>-2.8169014084507067</v>
      </c>
      <c r="H66" s="36">
        <f>(COUNT($G$4:G66)-(COUNTIF($G$4:G66,"&lt;-20")+COUNTIF($G$4:G66,"&gt;20")))/COUNT($G$4:G66)*100</f>
        <v>96.825396825396822</v>
      </c>
      <c r="I66" s="44">
        <v>3.8216560509554172</v>
      </c>
      <c r="O66" s="9"/>
      <c r="P66" s="34">
        <v>-20</v>
      </c>
      <c r="Q66" s="8">
        <v>0</v>
      </c>
      <c r="R66" s="9">
        <v>20</v>
      </c>
      <c r="S66">
        <v>67</v>
      </c>
      <c r="T66" s="9"/>
    </row>
    <row r="67" spans="1:20" ht="15.75">
      <c r="A67" s="16">
        <v>64</v>
      </c>
      <c r="B67" s="14" t="s">
        <v>34</v>
      </c>
      <c r="C67" s="15" t="s">
        <v>16</v>
      </c>
      <c r="D67" s="14" t="s">
        <v>19</v>
      </c>
      <c r="E67" s="23">
        <v>26.09</v>
      </c>
      <c r="F67" s="23">
        <v>27.12</v>
      </c>
      <c r="G67" s="13">
        <f t="shared" si="2"/>
        <v>3.8714527344484164</v>
      </c>
      <c r="H67" s="36">
        <f>(COUNT($G$4:G67)-(COUNTIF($G$4:G67,"&lt;-20")+COUNTIF($G$4:G67,"&gt;20")))/COUNT($G$4:G67)*100</f>
        <v>96.875</v>
      </c>
      <c r="I67" s="44">
        <v>3.8714527344484164</v>
      </c>
      <c r="O67" s="9"/>
      <c r="P67" s="34">
        <v>-20</v>
      </c>
      <c r="Q67" s="8">
        <v>0</v>
      </c>
      <c r="R67" s="9">
        <v>20</v>
      </c>
      <c r="S67">
        <v>67</v>
      </c>
      <c r="T67" s="9"/>
    </row>
    <row r="68" spans="1:20" ht="15.75">
      <c r="A68" s="16">
        <v>65</v>
      </c>
      <c r="B68" s="14" t="s">
        <v>34</v>
      </c>
      <c r="C68" s="15" t="s">
        <v>16</v>
      </c>
      <c r="D68" s="14" t="s">
        <v>17</v>
      </c>
      <c r="E68" s="23">
        <v>24.09</v>
      </c>
      <c r="F68" s="23">
        <v>23.75</v>
      </c>
      <c r="G68" s="13">
        <f t="shared" ref="G68:G94" si="3">IFERROR(((F68-E68)/AVERAGE(E68:F68))*100,"")</f>
        <v>-1.4214046822742468</v>
      </c>
      <c r="H68" s="36">
        <f>(COUNT($G$4:G68)-(COUNTIF($G$4:G68,"&lt;-20")+COUNTIF($G$4:G68,"&gt;20")))/COUNT($G$4:G68)*100</f>
        <v>96.92307692307692</v>
      </c>
      <c r="I68" s="43">
        <v>4.2347247428917072</v>
      </c>
      <c r="O68" s="9"/>
      <c r="P68" s="34">
        <v>-20</v>
      </c>
      <c r="Q68" s="8">
        <v>0</v>
      </c>
      <c r="R68" s="9">
        <v>20</v>
      </c>
      <c r="S68">
        <v>67</v>
      </c>
      <c r="T68" s="9"/>
    </row>
    <row r="69" spans="1:20" ht="15.75">
      <c r="A69" s="16">
        <v>66</v>
      </c>
      <c r="B69" s="14" t="s">
        <v>34</v>
      </c>
      <c r="C69" s="15" t="s">
        <v>16</v>
      </c>
      <c r="D69" s="14" t="s">
        <v>29</v>
      </c>
      <c r="E69" s="23">
        <v>4.5599999999999996</v>
      </c>
      <c r="F69" s="23">
        <v>4.41</v>
      </c>
      <c r="G69" s="13">
        <f t="shared" si="3"/>
        <v>-3.3444816053511595</v>
      </c>
      <c r="H69" s="36">
        <f>(COUNT($G$4:G69)-(COUNTIF($G$4:G69,"&lt;-20")+COUNTIF($G$4:G69,"&gt;20")))/COUNT($G$4:G69)*100</f>
        <v>96.969696969696969</v>
      </c>
      <c r="I69" s="43">
        <v>4.6921744607148428</v>
      </c>
      <c r="O69" s="9"/>
      <c r="P69" s="34">
        <v>-20</v>
      </c>
      <c r="Q69" s="8">
        <v>0</v>
      </c>
      <c r="R69" s="9">
        <v>20</v>
      </c>
      <c r="S69">
        <v>67</v>
      </c>
      <c r="T69" s="9"/>
    </row>
    <row r="70" spans="1:20" ht="15.75">
      <c r="A70" s="16">
        <v>67</v>
      </c>
      <c r="B70" s="14" t="s">
        <v>34</v>
      </c>
      <c r="C70" s="15" t="s">
        <v>16</v>
      </c>
      <c r="D70" s="14" t="s">
        <v>23</v>
      </c>
      <c r="E70" s="23">
        <v>1.28</v>
      </c>
      <c r="F70" s="23">
        <v>1.31</v>
      </c>
      <c r="G70" s="13">
        <f t="shared" si="3"/>
        <v>2.3166023166023191</v>
      </c>
      <c r="H70" s="36">
        <f>(COUNT($G$4:G70)-(COUNTIF($G$4:G70,"&lt;-20")+COUNTIF($G$4:G70,"&gt;20")))/COUNT($G$4:G70)*100</f>
        <v>97.014925373134332</v>
      </c>
      <c r="I70" s="44">
        <v>4.748420823350032</v>
      </c>
      <c r="O70" s="9"/>
      <c r="P70" s="34">
        <v>-20</v>
      </c>
      <c r="Q70" s="8">
        <v>0</v>
      </c>
      <c r="R70" s="9">
        <v>20</v>
      </c>
      <c r="S70">
        <v>67</v>
      </c>
      <c r="T70" s="9"/>
    </row>
    <row r="71" spans="1:20" ht="15.75">
      <c r="A71" s="16">
        <v>68</v>
      </c>
      <c r="B71" s="14" t="s">
        <v>25</v>
      </c>
      <c r="C71" s="15" t="s">
        <v>13</v>
      </c>
      <c r="D71" s="14" t="s">
        <v>19</v>
      </c>
      <c r="E71" s="23">
        <v>24.2</v>
      </c>
      <c r="F71" s="23">
        <v>23.38</v>
      </c>
      <c r="G71" s="13">
        <f t="shared" si="3"/>
        <v>-3.4468263976460709</v>
      </c>
      <c r="H71" s="36">
        <f>(COUNT($G$4:G71)-(COUNTIF($G$4:G71,"&lt;-20")+COUNTIF($G$4:G71,"&gt;20")))/COUNT($G$4:G71)*100</f>
        <v>97.058823529411768</v>
      </c>
      <c r="I71" s="44">
        <v>4.7585126086337137</v>
      </c>
      <c r="O71" s="9"/>
      <c r="P71" s="34">
        <v>-20</v>
      </c>
      <c r="Q71" s="8">
        <v>0</v>
      </c>
      <c r="R71" s="9">
        <v>20</v>
      </c>
      <c r="S71">
        <v>67</v>
      </c>
      <c r="T71" s="9"/>
    </row>
    <row r="72" spans="1:20" ht="15.75">
      <c r="A72" s="16">
        <v>69</v>
      </c>
      <c r="B72" s="14" t="s">
        <v>25</v>
      </c>
      <c r="C72" s="15" t="s">
        <v>13</v>
      </c>
      <c r="D72" s="14" t="s">
        <v>17</v>
      </c>
      <c r="E72" s="26">
        <v>27.47</v>
      </c>
      <c r="F72" s="26">
        <v>30.55</v>
      </c>
      <c r="G72" s="13">
        <f t="shared" si="3"/>
        <v>10.617028610823862</v>
      </c>
      <c r="H72" s="36">
        <f>(COUNT($G$4:G72)-(COUNTIF($G$4:G72,"&lt;-20")+COUNTIF($G$4:G72,"&gt;20")))/COUNT($G$4:G72)*100</f>
        <v>97.101449275362313</v>
      </c>
      <c r="I72" s="44">
        <v>4.9792531120331986</v>
      </c>
      <c r="O72" s="9"/>
      <c r="P72" s="34">
        <v>-20</v>
      </c>
      <c r="Q72" s="8">
        <v>0</v>
      </c>
      <c r="R72" s="9">
        <v>20</v>
      </c>
      <c r="S72">
        <v>67</v>
      </c>
      <c r="T72" s="9"/>
    </row>
    <row r="73" spans="1:20" ht="15.75">
      <c r="A73" s="16">
        <v>70</v>
      </c>
      <c r="B73" s="14" t="s">
        <v>25</v>
      </c>
      <c r="C73" s="15" t="s">
        <v>13</v>
      </c>
      <c r="D73" s="14" t="s">
        <v>13</v>
      </c>
      <c r="E73" s="23">
        <v>22.41</v>
      </c>
      <c r="F73" s="23">
        <v>23.5</v>
      </c>
      <c r="G73" s="13">
        <f t="shared" si="3"/>
        <v>4.748420823350032</v>
      </c>
      <c r="H73" s="36">
        <f>(COUNT($G$4:G73)-(COUNTIF($G$4:G73,"&lt;-20")+COUNTIF($G$4:G73,"&gt;20")))/COUNT($G$4:G73)*100</f>
        <v>97.142857142857139</v>
      </c>
      <c r="I73" s="44">
        <v>5.0179211469533938</v>
      </c>
      <c r="O73" s="9"/>
      <c r="P73" s="34">
        <v>-20</v>
      </c>
      <c r="Q73" s="8">
        <v>0</v>
      </c>
      <c r="R73" s="9">
        <v>20</v>
      </c>
      <c r="S73">
        <v>67</v>
      </c>
      <c r="T73" s="9"/>
    </row>
    <row r="74" spans="1:20" ht="15.75">
      <c r="A74" s="16">
        <v>71</v>
      </c>
      <c r="B74" s="14" t="s">
        <v>25</v>
      </c>
      <c r="C74" s="15" t="s">
        <v>13</v>
      </c>
      <c r="D74" s="14" t="s">
        <v>29</v>
      </c>
      <c r="E74" s="23">
        <v>5.98</v>
      </c>
      <c r="F74" s="23">
        <v>6.56</v>
      </c>
      <c r="G74" s="13">
        <f t="shared" si="3"/>
        <v>9.2503987240829222</v>
      </c>
      <c r="H74" s="36">
        <f>(COUNT($G$4:G74)-(COUNTIF($G$4:G74,"&lt;-20")+COUNTIF($G$4:G74,"&gt;20")))/COUNT($G$4:G74)*100</f>
        <v>97.183098591549296</v>
      </c>
      <c r="I74" s="44">
        <v>5.3268765133172069</v>
      </c>
      <c r="O74" s="9"/>
      <c r="P74" s="34">
        <v>-20</v>
      </c>
      <c r="Q74" s="8">
        <v>0</v>
      </c>
      <c r="R74" s="9">
        <v>20</v>
      </c>
      <c r="S74">
        <v>67</v>
      </c>
      <c r="T74" s="9"/>
    </row>
    <row r="75" spans="1:20" ht="15.75">
      <c r="A75" s="16">
        <v>72</v>
      </c>
      <c r="B75" s="14" t="s">
        <v>25</v>
      </c>
      <c r="C75" s="15" t="s">
        <v>13</v>
      </c>
      <c r="D75" s="14" t="s">
        <v>23</v>
      </c>
      <c r="E75" s="23">
        <v>2.74</v>
      </c>
      <c r="F75" s="23">
        <v>2.75</v>
      </c>
      <c r="G75" s="13">
        <f t="shared" si="3"/>
        <v>0.36429872495445492</v>
      </c>
      <c r="H75" s="36">
        <f>(COUNT($G$4:G75)-(COUNTIF($G$4:G75,"&lt;-20")+COUNTIF($G$4:G75,"&gt;20")))/COUNT($G$4:G75)*100</f>
        <v>97.222222222222214</v>
      </c>
      <c r="I75" s="44">
        <v>5.9959349593495919</v>
      </c>
      <c r="O75" s="9"/>
      <c r="P75" s="34">
        <v>-20</v>
      </c>
      <c r="Q75" s="8">
        <v>0</v>
      </c>
      <c r="R75" s="9">
        <v>20</v>
      </c>
      <c r="S75">
        <v>67</v>
      </c>
      <c r="T75" s="9"/>
    </row>
    <row r="76" spans="1:20" ht="15.75">
      <c r="A76" s="16">
        <v>73</v>
      </c>
      <c r="B76" s="14" t="s">
        <v>25</v>
      </c>
      <c r="C76" s="15" t="s">
        <v>16</v>
      </c>
      <c r="D76" s="14" t="s">
        <v>19</v>
      </c>
      <c r="E76" s="23">
        <v>29.76</v>
      </c>
      <c r="F76" s="23">
        <v>30.85</v>
      </c>
      <c r="G76" s="13">
        <f t="shared" si="3"/>
        <v>3.5967662101963365</v>
      </c>
      <c r="H76" s="36">
        <f>(COUNT($G$4:G76)-(COUNTIF($G$4:G76,"&lt;-20")+COUNTIF($G$4:G76,"&gt;20")))/COUNT($G$4:G76)*100</f>
        <v>97.260273972602747</v>
      </c>
      <c r="I76" s="44">
        <v>6.4516129032258211</v>
      </c>
      <c r="O76" s="9"/>
      <c r="P76" s="34">
        <v>-20</v>
      </c>
      <c r="Q76" s="8">
        <v>0</v>
      </c>
      <c r="R76" s="9">
        <v>20</v>
      </c>
      <c r="S76">
        <v>67</v>
      </c>
      <c r="T76" s="9"/>
    </row>
    <row r="77" spans="1:20" ht="15.75">
      <c r="A77" s="16">
        <v>74</v>
      </c>
      <c r="B77" s="14" t="s">
        <v>25</v>
      </c>
      <c r="C77" s="15" t="s">
        <v>16</v>
      </c>
      <c r="D77" s="14" t="s">
        <v>17</v>
      </c>
      <c r="E77" s="23">
        <v>30.53</v>
      </c>
      <c r="F77" s="23">
        <v>29.67</v>
      </c>
      <c r="G77" s="13">
        <f t="shared" si="3"/>
        <v>-2.857142857142855</v>
      </c>
      <c r="H77" s="36">
        <f>(COUNT($G$4:G77)-(COUNTIF($G$4:G77,"&lt;-20")+COUNTIF($G$4:G77,"&gt;20")))/COUNT($G$4:G77)*100</f>
        <v>97.297297297297305</v>
      </c>
      <c r="I77" s="44">
        <v>6.8806457812800277</v>
      </c>
      <c r="O77" s="9"/>
      <c r="P77" s="34">
        <v>-20</v>
      </c>
      <c r="Q77" s="8">
        <v>0</v>
      </c>
      <c r="R77" s="9">
        <v>20</v>
      </c>
      <c r="S77">
        <v>67</v>
      </c>
      <c r="T77" s="9"/>
    </row>
    <row r="78" spans="1:20" ht="15.75">
      <c r="A78" s="16">
        <v>75</v>
      </c>
      <c r="B78" s="14" t="s">
        <v>25</v>
      </c>
      <c r="C78" s="15" t="s">
        <v>16</v>
      </c>
      <c r="D78" s="14" t="s">
        <v>13</v>
      </c>
      <c r="E78" s="23">
        <v>24.03</v>
      </c>
      <c r="F78" s="23">
        <v>28.44</v>
      </c>
      <c r="G78" s="13">
        <f t="shared" si="3"/>
        <v>16.809605488850774</v>
      </c>
      <c r="H78" s="36">
        <f>(COUNT($G$4:G78)-(COUNTIF($G$4:G78,"&lt;-20")+COUNTIF($G$4:G78,"&gt;20")))/COUNT($G$4:G78)*100</f>
        <v>97.333333333333343</v>
      </c>
      <c r="I78" s="44">
        <v>7.6595744680851148</v>
      </c>
      <c r="O78" s="9"/>
      <c r="P78" s="34">
        <v>-20</v>
      </c>
      <c r="Q78" s="8">
        <v>0</v>
      </c>
      <c r="R78" s="9">
        <v>20</v>
      </c>
      <c r="S78">
        <v>67</v>
      </c>
      <c r="T78" s="9"/>
    </row>
    <row r="79" spans="1:20" ht="15.75">
      <c r="A79" s="16">
        <v>76</v>
      </c>
      <c r="B79" s="14" t="s">
        <v>25</v>
      </c>
      <c r="C79" s="15" t="s">
        <v>16</v>
      </c>
      <c r="D79" s="14" t="s">
        <v>23</v>
      </c>
      <c r="E79" s="23">
        <v>2.35</v>
      </c>
      <c r="F79" s="23">
        <v>2.4700000000000002</v>
      </c>
      <c r="G79" s="13">
        <f t="shared" si="3"/>
        <v>4.9792531120331986</v>
      </c>
      <c r="H79" s="36">
        <f>(COUNT($G$4:G79)-(COUNTIF($G$4:G79,"&lt;-20")+COUNTIF($G$4:G79,"&gt;20")))/COUNT($G$4:G79)*100</f>
        <v>97.368421052631575</v>
      </c>
      <c r="I79" s="44">
        <v>7.8504672897196262</v>
      </c>
      <c r="O79" s="9"/>
      <c r="P79" s="34">
        <v>-20</v>
      </c>
      <c r="Q79" s="8">
        <v>0</v>
      </c>
      <c r="R79" s="9">
        <v>20</v>
      </c>
      <c r="S79">
        <v>67</v>
      </c>
      <c r="T79" s="9"/>
    </row>
    <row r="80" spans="1:20" ht="15.75">
      <c r="A80" s="16">
        <v>77</v>
      </c>
      <c r="B80" s="14" t="s">
        <v>25</v>
      </c>
      <c r="C80" s="15" t="s">
        <v>16</v>
      </c>
      <c r="D80" s="14" t="s">
        <v>20</v>
      </c>
      <c r="E80" s="23">
        <v>1.54</v>
      </c>
      <c r="F80" s="23">
        <v>1.6</v>
      </c>
      <c r="G80" s="13">
        <f t="shared" si="3"/>
        <v>3.8216560509554172</v>
      </c>
      <c r="H80" s="36">
        <f>(COUNT($G$4:G80)-(COUNTIF($G$4:G80,"&lt;-20")+COUNTIF($G$4:G80,"&gt;20")))/COUNT($G$4:G80)*100</f>
        <v>97.402597402597408</v>
      </c>
      <c r="I80" s="44">
        <v>8.5333333333333421</v>
      </c>
      <c r="O80" s="9"/>
      <c r="P80" s="34">
        <v>-20</v>
      </c>
      <c r="Q80" s="8">
        <v>0</v>
      </c>
      <c r="R80" s="9">
        <v>20</v>
      </c>
      <c r="S80">
        <v>67</v>
      </c>
      <c r="T80" s="9"/>
    </row>
    <row r="81" spans="1:20" ht="15.75">
      <c r="A81" s="16">
        <v>78</v>
      </c>
      <c r="B81" s="14" t="s">
        <v>25</v>
      </c>
      <c r="C81" s="15" t="s">
        <v>16</v>
      </c>
      <c r="D81" s="14" t="s">
        <v>15</v>
      </c>
      <c r="E81" s="23">
        <v>0.91</v>
      </c>
      <c r="F81" s="23">
        <v>0.84</v>
      </c>
      <c r="G81" s="13">
        <f t="shared" si="3"/>
        <v>-8.0000000000000071</v>
      </c>
      <c r="H81" s="36">
        <f>(COUNT($G$4:G81)-(COUNTIF($G$4:G81,"&lt;-20")+COUNTIF($G$4:G81,"&gt;20")))/COUNT($G$4:G81)*100</f>
        <v>97.435897435897431</v>
      </c>
      <c r="I81" s="44">
        <v>8.5470085470085557</v>
      </c>
      <c r="O81" s="9"/>
      <c r="P81" s="34">
        <v>-20</v>
      </c>
      <c r="Q81" s="8">
        <v>0</v>
      </c>
      <c r="R81" s="9">
        <v>20</v>
      </c>
      <c r="S81">
        <v>67</v>
      </c>
      <c r="T81" s="9"/>
    </row>
    <row r="82" spans="1:20" ht="15.75">
      <c r="A82" s="16">
        <v>79</v>
      </c>
      <c r="B82" s="14" t="s">
        <v>26</v>
      </c>
      <c r="C82" s="15" t="s">
        <v>13</v>
      </c>
      <c r="D82" s="14" t="s">
        <v>17</v>
      </c>
      <c r="E82" s="23">
        <v>22.43</v>
      </c>
      <c r="F82" s="23">
        <v>22.11</v>
      </c>
      <c r="G82" s="13">
        <f t="shared" si="3"/>
        <v>-1.4369106421194444</v>
      </c>
      <c r="H82" s="36">
        <f>(COUNT($G$4:G82)-(COUNTIF($G$4:G82,"&lt;-20")+COUNTIF($G$4:G82,"&gt;20")))/COUNT($G$4:G82)*100</f>
        <v>97.468354430379748</v>
      </c>
      <c r="I82" s="44">
        <v>9.2503987240829222</v>
      </c>
      <c r="O82" s="9"/>
      <c r="P82" s="34">
        <v>-20</v>
      </c>
      <c r="Q82" s="8">
        <v>0</v>
      </c>
      <c r="R82" s="9">
        <v>20</v>
      </c>
      <c r="S82">
        <v>67</v>
      </c>
      <c r="T82" s="9"/>
    </row>
    <row r="83" spans="1:20" ht="15.75">
      <c r="A83" s="16">
        <v>80</v>
      </c>
      <c r="B83" s="14" t="s">
        <v>26</v>
      </c>
      <c r="C83" s="15" t="s">
        <v>13</v>
      </c>
      <c r="D83" s="14" t="s">
        <v>13</v>
      </c>
      <c r="E83" s="23">
        <v>25.76</v>
      </c>
      <c r="F83" s="23">
        <v>26.75</v>
      </c>
      <c r="G83" s="13">
        <f t="shared" si="3"/>
        <v>3.7707103408874438</v>
      </c>
      <c r="H83" s="36">
        <f>(COUNT($G$4:G83)-(COUNTIF($G$4:G83,"&lt;-20")+COUNTIF($G$4:G83,"&gt;20")))/COUNT($G$4:G83)*100</f>
        <v>97.5</v>
      </c>
      <c r="I83" s="43">
        <v>10.450450450450452</v>
      </c>
      <c r="O83" s="9"/>
      <c r="P83" s="34">
        <v>-20</v>
      </c>
      <c r="Q83" s="8">
        <v>0</v>
      </c>
      <c r="R83" s="9">
        <v>20</v>
      </c>
      <c r="S83">
        <v>67</v>
      </c>
      <c r="T83" s="9"/>
    </row>
    <row r="84" spans="1:20" ht="15.75">
      <c r="A84" s="16">
        <v>81</v>
      </c>
      <c r="B84" s="14" t="s">
        <v>26</v>
      </c>
      <c r="C84" s="15" t="s">
        <v>13</v>
      </c>
      <c r="D84" s="14" t="s">
        <v>22</v>
      </c>
      <c r="E84" s="23">
        <v>25.12</v>
      </c>
      <c r="F84" s="23">
        <v>26.91</v>
      </c>
      <c r="G84" s="13">
        <f t="shared" si="3"/>
        <v>6.8806457812800277</v>
      </c>
      <c r="H84" s="36">
        <f>(COUNT($G$4:G84)-(COUNTIF($G$4:G84,"&lt;-20")+COUNTIF($G$4:G84,"&gt;20")))/COUNT($G$4:G84)*100</f>
        <v>97.53086419753086</v>
      </c>
      <c r="I84" s="44">
        <v>10.617028610823862</v>
      </c>
      <c r="O84" s="9"/>
      <c r="P84" s="34">
        <v>-20</v>
      </c>
      <c r="Q84" s="8">
        <v>0</v>
      </c>
      <c r="R84" s="9">
        <v>20</v>
      </c>
      <c r="S84">
        <v>67</v>
      </c>
      <c r="T84" s="9"/>
    </row>
    <row r="85" spans="1:20" ht="15.75">
      <c r="A85" s="16">
        <v>82</v>
      </c>
      <c r="B85" s="14" t="s">
        <v>26</v>
      </c>
      <c r="C85" s="15" t="s">
        <v>13</v>
      </c>
      <c r="D85" s="14" t="s">
        <v>20</v>
      </c>
      <c r="E85" s="23">
        <v>2.0099999999999998</v>
      </c>
      <c r="F85" s="23">
        <v>2.12</v>
      </c>
      <c r="G85" s="13">
        <f t="shared" si="3"/>
        <v>5.3268765133172069</v>
      </c>
      <c r="H85" s="36">
        <f>(COUNT($G$4:G85)-(COUNTIF($G$4:G85,"&lt;-20")+COUNTIF($G$4:G85,"&gt;20")))/COUNT($G$4:G85)*100</f>
        <v>97.560975609756099</v>
      </c>
      <c r="I85" s="43">
        <v>10.926365795724474</v>
      </c>
      <c r="P85" s="8">
        <v>-20</v>
      </c>
      <c r="Q85" s="8">
        <v>0</v>
      </c>
      <c r="R85">
        <v>20</v>
      </c>
      <c r="S85">
        <v>67</v>
      </c>
    </row>
    <row r="86" spans="1:20" ht="15.75">
      <c r="A86" s="16">
        <v>83</v>
      </c>
      <c r="B86" s="14" t="s">
        <v>26</v>
      </c>
      <c r="C86" s="15" t="s">
        <v>13</v>
      </c>
      <c r="D86" s="14" t="s">
        <v>15</v>
      </c>
      <c r="E86" s="27">
        <v>1.36</v>
      </c>
      <c r="F86" s="26">
        <v>1.43</v>
      </c>
      <c r="G86" s="13">
        <f t="shared" si="3"/>
        <v>5.0179211469533938</v>
      </c>
      <c r="H86" s="36">
        <f>(COUNT($G$4:G86)-(COUNTIF($G$4:G86,"&lt;-20")+COUNTIF($G$4:G86,"&gt;20")))/COUNT($G$4:G86)*100</f>
        <v>97.590361445783131</v>
      </c>
      <c r="I86" s="44">
        <v>11.03117505995205</v>
      </c>
      <c r="P86" s="8">
        <v>-20</v>
      </c>
      <c r="Q86" s="8">
        <v>0</v>
      </c>
      <c r="R86">
        <v>20</v>
      </c>
      <c r="S86">
        <v>67</v>
      </c>
    </row>
    <row r="87" spans="1:20" ht="15.75">
      <c r="A87" s="16">
        <v>84</v>
      </c>
      <c r="B87" s="14" t="s">
        <v>26</v>
      </c>
      <c r="C87" s="15" t="s">
        <v>16</v>
      </c>
      <c r="D87" s="14" t="s">
        <v>13</v>
      </c>
      <c r="E87" s="26">
        <v>17.95</v>
      </c>
      <c r="F87" s="26">
        <v>19.55</v>
      </c>
      <c r="G87" s="13">
        <f t="shared" si="3"/>
        <v>8.5333333333333421</v>
      </c>
      <c r="H87" s="36">
        <f>(COUNT($G$4:G87)-(COUNTIF($G$4:G87,"&lt;-20")+COUNTIF($G$4:G87,"&gt;20")))/COUNT($G$4:G87)*100</f>
        <v>97.61904761904762</v>
      </c>
      <c r="I87" s="43">
        <v>12.94439380127621</v>
      </c>
      <c r="P87" s="8">
        <v>-20</v>
      </c>
      <c r="Q87" s="8">
        <v>0</v>
      </c>
      <c r="R87">
        <v>20</v>
      </c>
      <c r="S87">
        <v>67</v>
      </c>
    </row>
    <row r="88" spans="1:20" ht="15.75">
      <c r="A88" s="16">
        <v>85</v>
      </c>
      <c r="B88" s="14" t="s">
        <v>26</v>
      </c>
      <c r="C88" s="15" t="s">
        <v>16</v>
      </c>
      <c r="D88" s="14" t="s">
        <v>22</v>
      </c>
      <c r="E88" s="26">
        <v>19.09</v>
      </c>
      <c r="F88" s="26">
        <v>20.27</v>
      </c>
      <c r="G88" s="13">
        <f t="shared" si="3"/>
        <v>5.9959349593495919</v>
      </c>
      <c r="H88" s="36">
        <f>(COUNT($G$4:G88)-(COUNTIF($G$4:G88,"&lt;-20")+COUNTIF($G$4:G88,"&gt;20")))/COUNT($G$4:G88)*100</f>
        <v>97.647058823529406</v>
      </c>
      <c r="I88" s="43">
        <v>14.627865052794231</v>
      </c>
      <c r="P88" s="8">
        <v>-20</v>
      </c>
      <c r="Q88" s="8">
        <v>0</v>
      </c>
      <c r="R88">
        <v>20</v>
      </c>
      <c r="S88">
        <v>67</v>
      </c>
    </row>
    <row r="89" spans="1:20" ht="15.75">
      <c r="A89" s="16">
        <v>86</v>
      </c>
      <c r="B89" s="14" t="s">
        <v>26</v>
      </c>
      <c r="C89" s="15" t="s">
        <v>16</v>
      </c>
      <c r="D89" s="14" t="s">
        <v>14</v>
      </c>
      <c r="E89" s="23">
        <v>23.19</v>
      </c>
      <c r="F89" s="23">
        <v>23.16</v>
      </c>
      <c r="G89" s="13">
        <f t="shared" si="3"/>
        <v>-0.12944983818770717</v>
      </c>
      <c r="H89" s="36">
        <f>(COUNT($G$4:G89)-(COUNTIF($G$4:G89,"&lt;-20")+COUNTIF($G$4:G89,"&gt;20")))/COUNT($G$4:G89)*100</f>
        <v>97.674418604651152</v>
      </c>
      <c r="I89" s="43">
        <v>14.897886908275279</v>
      </c>
      <c r="P89" s="8">
        <v>-20</v>
      </c>
      <c r="Q89" s="8">
        <v>0</v>
      </c>
      <c r="R89">
        <v>20</v>
      </c>
      <c r="S89">
        <v>67</v>
      </c>
    </row>
    <row r="90" spans="1:20" ht="15.75">
      <c r="A90" s="16">
        <v>87</v>
      </c>
      <c r="B90" s="14" t="s">
        <v>26</v>
      </c>
      <c r="C90" s="15" t="s">
        <v>16</v>
      </c>
      <c r="D90" s="14" t="s">
        <v>23</v>
      </c>
      <c r="E90" s="23">
        <v>2.57</v>
      </c>
      <c r="F90" s="23">
        <v>2.78</v>
      </c>
      <c r="G90" s="13">
        <f t="shared" si="3"/>
        <v>7.8504672897196262</v>
      </c>
      <c r="H90" s="36">
        <f>(COUNT($G$4:G90)-(COUNTIF($G$4:G90,"&lt;-20")+COUNTIF($G$4:G90,"&gt;20")))/COUNT($G$4:G90)*100</f>
        <v>97.701149425287355</v>
      </c>
      <c r="I90" s="43">
        <v>15.1219512195122</v>
      </c>
      <c r="P90" s="8">
        <v>-20</v>
      </c>
      <c r="Q90" s="8">
        <v>0</v>
      </c>
      <c r="R90">
        <v>20</v>
      </c>
      <c r="S90">
        <v>67</v>
      </c>
    </row>
    <row r="91" spans="1:20" ht="15.75">
      <c r="A91" s="16">
        <v>88</v>
      </c>
      <c r="B91" s="14" t="s">
        <v>26</v>
      </c>
      <c r="C91" s="15" t="s">
        <v>16</v>
      </c>
      <c r="D91" s="14" t="s">
        <v>20</v>
      </c>
      <c r="E91" s="23">
        <v>1.68</v>
      </c>
      <c r="F91" s="23">
        <v>1.83</v>
      </c>
      <c r="G91" s="13">
        <f t="shared" si="3"/>
        <v>8.5470085470085557</v>
      </c>
      <c r="H91" s="36">
        <f>(COUNT($G$4:G91)-(COUNTIF($G$4:G91,"&lt;-20")+COUNTIF($G$4:G91,"&gt;20")))/COUNT($G$4:G91)*100</f>
        <v>97.727272727272734</v>
      </c>
      <c r="I91" s="44">
        <v>16.427703523693797</v>
      </c>
      <c r="P91" s="8">
        <v>-20</v>
      </c>
      <c r="Q91" s="8">
        <v>0</v>
      </c>
      <c r="R91">
        <v>20</v>
      </c>
      <c r="S91">
        <v>67</v>
      </c>
    </row>
    <row r="92" spans="1:20" ht="15.75">
      <c r="A92" s="16">
        <v>89</v>
      </c>
      <c r="B92" s="14" t="s">
        <v>26</v>
      </c>
      <c r="C92" s="15" t="s">
        <v>16</v>
      </c>
      <c r="D92" s="14" t="s">
        <v>15</v>
      </c>
      <c r="E92" s="23">
        <v>1.1299999999999999</v>
      </c>
      <c r="F92" s="23">
        <v>1.22</v>
      </c>
      <c r="G92" s="13">
        <f t="shared" si="3"/>
        <v>7.6595744680851148</v>
      </c>
      <c r="H92" s="36">
        <f>(COUNT($G$4:G92)-(COUNTIF($G$4:G92,"&lt;-20")+COUNTIF($G$4:G92,"&gt;20")))/COUNT($G$4:G92)*100</f>
        <v>97.752808988764045</v>
      </c>
      <c r="I92" s="44">
        <v>16.809605488850774</v>
      </c>
      <c r="P92" s="8">
        <v>-20</v>
      </c>
      <c r="Q92" s="8">
        <v>0</v>
      </c>
      <c r="R92">
        <v>20</v>
      </c>
      <c r="S92">
        <v>67</v>
      </c>
    </row>
    <row r="93" spans="1:20" ht="15.75">
      <c r="A93" s="16">
        <v>90</v>
      </c>
      <c r="B93" s="14" t="s">
        <v>33</v>
      </c>
      <c r="C93" s="15" t="s">
        <v>16</v>
      </c>
      <c r="D93" s="14" t="s">
        <v>17</v>
      </c>
      <c r="E93" s="23">
        <v>37.770000000000003</v>
      </c>
      <c r="F93" s="23">
        <v>44.53</v>
      </c>
      <c r="G93" s="13">
        <f t="shared" si="3"/>
        <v>16.427703523693797</v>
      </c>
      <c r="H93" s="36">
        <f>(COUNT($G$4:G93)-(COUNTIF($G$4:G93,"&lt;-20")+COUNTIF($G$4:G93,"&gt;20")))/COUNT($G$4:G93)*100</f>
        <v>97.777777777777771</v>
      </c>
      <c r="I93" s="43">
        <v>17.203608247422679</v>
      </c>
      <c r="P93" s="8">
        <v>-20</v>
      </c>
      <c r="Q93" s="8">
        <v>0</v>
      </c>
      <c r="R93">
        <v>20</v>
      </c>
      <c r="S93">
        <v>67</v>
      </c>
    </row>
    <row r="94" spans="1:20" ht="15.75">
      <c r="A94" s="16">
        <v>91</v>
      </c>
      <c r="B94" s="14" t="s">
        <v>33</v>
      </c>
      <c r="C94" s="15" t="s">
        <v>16</v>
      </c>
      <c r="D94" s="14" t="s">
        <v>13</v>
      </c>
      <c r="E94" s="23">
        <v>34.26</v>
      </c>
      <c r="F94" s="23">
        <v>35.93</v>
      </c>
      <c r="G94" s="13">
        <f t="shared" si="3"/>
        <v>4.7585126086337137</v>
      </c>
      <c r="H94" s="36">
        <f>(COUNT($G$4:G94)-(COUNTIF($G$4:G94,"&lt;-20")+COUNTIF($G$4:G94,"&gt;20")))/COUNT($G$4:G94)*100</f>
        <v>97.802197802197796</v>
      </c>
      <c r="I94" s="43">
        <v>17.278617710583148</v>
      </c>
      <c r="P94" s="8">
        <v>-20</v>
      </c>
      <c r="Q94" s="8">
        <v>0</v>
      </c>
      <c r="R94">
        <v>20</v>
      </c>
      <c r="S94">
        <v>67</v>
      </c>
    </row>
    <row r="95" spans="1:20" s="1" customFormat="1" ht="15.75">
      <c r="A95" s="35"/>
      <c r="B95" s="28"/>
      <c r="C95" s="28"/>
      <c r="D95" s="28"/>
      <c r="E95" s="30"/>
      <c r="F95" s="30"/>
      <c r="G95" s="13"/>
      <c r="O95" s="9"/>
      <c r="P95" s="34"/>
      <c r="Q95" s="8"/>
      <c r="R95" s="9"/>
      <c r="S95"/>
    </row>
    <row r="96" spans="1:20" s="1" customFormat="1" ht="15.75">
      <c r="A96" s="35"/>
      <c r="B96" s="28"/>
      <c r="C96" s="28"/>
      <c r="D96" s="38" t="s">
        <v>37</v>
      </c>
      <c r="E96" s="39">
        <f>MIN(E4:E94)</f>
        <v>0.9</v>
      </c>
      <c r="F96" s="39">
        <f>MIN(F4:F94)</f>
        <v>0.84</v>
      </c>
      <c r="G96" s="39">
        <f>MIN(G4:G94)</f>
        <v>-39.635912287960281</v>
      </c>
      <c r="H96" s="40">
        <f>MIN(H4:H94)</f>
        <v>85.714285714285708</v>
      </c>
      <c r="O96" s="9"/>
      <c r="P96" s="34"/>
      <c r="Q96" s="8"/>
      <c r="R96" s="9"/>
      <c r="S96"/>
    </row>
    <row r="97" spans="1:19" s="1" customFormat="1" ht="15.75">
      <c r="A97" s="35"/>
      <c r="B97" s="28"/>
      <c r="C97" s="28"/>
      <c r="D97" s="38" t="s">
        <v>38</v>
      </c>
      <c r="E97" s="39">
        <f>MAX(E4:E94)</f>
        <v>43.44</v>
      </c>
      <c r="F97" s="39">
        <f>MAX(F4:F94)</f>
        <v>45.51</v>
      </c>
      <c r="G97" s="39">
        <f>MAX(G4:G94)</f>
        <v>17.278617710583148</v>
      </c>
      <c r="H97" s="40">
        <f>MAX(H4:H94)</f>
        <v>100</v>
      </c>
      <c r="O97" s="9"/>
      <c r="P97" s="34"/>
      <c r="Q97" s="8"/>
      <c r="R97" s="9"/>
      <c r="S97"/>
    </row>
    <row r="98" spans="1:19" s="1" customFormat="1" ht="15.75">
      <c r="A98" s="35"/>
      <c r="B98" s="28"/>
      <c r="C98" s="28"/>
      <c r="D98" s="28"/>
      <c r="E98" s="29"/>
      <c r="F98" s="30"/>
      <c r="G98" s="13"/>
      <c r="I98" s="31"/>
      <c r="O98" s="9"/>
      <c r="P98" s="34"/>
      <c r="Q98" s="8"/>
      <c r="R98" s="9"/>
      <c r="S98"/>
    </row>
    <row r="99" spans="1:19" s="1" customFormat="1" ht="15.75">
      <c r="A99" s="35"/>
      <c r="B99" s="28"/>
      <c r="C99" s="28"/>
      <c r="D99" s="28"/>
      <c r="E99" s="29"/>
      <c r="F99" s="30"/>
      <c r="G99" s="13"/>
      <c r="I99" s="31"/>
      <c r="O99" s="9"/>
      <c r="P99" s="34"/>
      <c r="Q99" s="8"/>
      <c r="R99" s="9"/>
      <c r="S99"/>
    </row>
    <row r="100" spans="1:19" ht="15.75">
      <c r="A100" s="16"/>
      <c r="B100" s="14"/>
      <c r="C100" s="15"/>
      <c r="D100" s="14"/>
      <c r="E100" s="24"/>
      <c r="F100" s="23"/>
      <c r="G100" s="13"/>
      <c r="I100" s="20"/>
      <c r="P100" s="8"/>
      <c r="Q100" s="8"/>
    </row>
    <row r="101" spans="1:19" ht="15.75">
      <c r="A101" s="16"/>
      <c r="B101" s="14"/>
      <c r="C101" s="15"/>
      <c r="D101" s="14"/>
      <c r="E101" s="24"/>
      <c r="F101" s="23"/>
      <c r="G101" s="13"/>
      <c r="I101" s="20"/>
      <c r="P101" s="8"/>
      <c r="Q101" s="8"/>
    </row>
    <row r="102" spans="1:19" ht="15.75">
      <c r="A102" s="16"/>
      <c r="B102" s="14"/>
      <c r="C102" s="15"/>
      <c r="D102" s="14"/>
      <c r="E102" s="24"/>
      <c r="F102" s="23"/>
      <c r="G102" s="13"/>
      <c r="I102" s="20"/>
      <c r="P102" s="8"/>
      <c r="Q102" s="8"/>
    </row>
    <row r="103" spans="1:19" ht="15.75">
      <c r="A103" s="16"/>
      <c r="B103" s="14"/>
      <c r="C103" s="15"/>
      <c r="D103" s="14"/>
      <c r="E103" s="24"/>
      <c r="F103" s="23"/>
      <c r="G103" s="13"/>
      <c r="I103" s="20"/>
      <c r="P103" s="8"/>
      <c r="Q103" s="8"/>
    </row>
    <row r="104" spans="1:19" ht="15.75">
      <c r="A104" s="16"/>
      <c r="B104" s="14"/>
      <c r="C104" s="15"/>
      <c r="D104" s="14"/>
      <c r="E104" s="24"/>
      <c r="F104" s="23"/>
      <c r="G104" s="13"/>
      <c r="I104" s="20"/>
      <c r="P104" s="8"/>
      <c r="Q104" s="8"/>
    </row>
    <row r="105" spans="1:19" ht="15.75">
      <c r="A105" s="16"/>
      <c r="B105" s="14"/>
      <c r="C105" s="15"/>
      <c r="D105" s="14"/>
      <c r="E105" s="24"/>
      <c r="F105" s="23"/>
      <c r="G105" s="13"/>
      <c r="I105" s="20"/>
      <c r="P105" s="8"/>
      <c r="Q105" s="8"/>
    </row>
    <row r="106" spans="1:19" ht="15.75">
      <c r="A106" s="16"/>
      <c r="B106" s="14"/>
      <c r="C106" s="15"/>
      <c r="D106" s="14"/>
      <c r="E106" s="24"/>
      <c r="F106" s="23"/>
      <c r="G106" s="13"/>
      <c r="I106" s="20"/>
      <c r="P106" s="8"/>
      <c r="Q106" s="8"/>
    </row>
    <row r="107" spans="1:19" ht="15.75">
      <c r="A107" s="16"/>
      <c r="B107" s="14"/>
      <c r="C107" s="15"/>
      <c r="D107" s="14"/>
      <c r="E107" s="24"/>
      <c r="F107" s="23"/>
      <c r="G107" s="13"/>
      <c r="I107" s="20"/>
      <c r="P107" s="8"/>
      <c r="Q107" s="8"/>
    </row>
    <row r="108" spans="1:19" ht="15.75">
      <c r="A108" s="16"/>
      <c r="B108" s="14"/>
      <c r="C108" s="15"/>
      <c r="D108" s="14"/>
      <c r="E108" s="24"/>
      <c r="F108" s="23"/>
      <c r="G108" s="13"/>
      <c r="I108" s="20"/>
      <c r="P108" s="8"/>
      <c r="Q108" s="8"/>
    </row>
    <row r="109" spans="1:19" ht="15.75">
      <c r="A109" s="16"/>
      <c r="B109" s="14"/>
      <c r="C109" s="15"/>
      <c r="D109" s="14"/>
      <c r="E109" s="24"/>
      <c r="F109" s="23"/>
      <c r="G109" s="13"/>
      <c r="I109" s="20"/>
      <c r="P109" s="8"/>
      <c r="Q109" s="8"/>
    </row>
    <row r="110" spans="1:19" ht="15.75">
      <c r="A110" s="16"/>
      <c r="B110" s="14"/>
      <c r="C110" s="15"/>
      <c r="D110" s="14"/>
      <c r="E110" s="24"/>
      <c r="F110" s="23"/>
      <c r="G110" s="13"/>
      <c r="H110" s="2"/>
      <c r="I110" s="20"/>
      <c r="P110" s="8"/>
      <c r="Q110" s="8"/>
    </row>
    <row r="111" spans="1:19" ht="15.75">
      <c r="A111" s="16"/>
      <c r="B111" s="14"/>
      <c r="C111" s="15"/>
      <c r="D111" s="14"/>
      <c r="E111" s="24"/>
      <c r="F111" s="23"/>
      <c r="G111" s="13"/>
      <c r="I111" s="20"/>
      <c r="P111" s="8"/>
      <c r="Q111" s="8"/>
    </row>
    <row r="112" spans="1:19" ht="15.75">
      <c r="A112" s="16"/>
      <c r="B112" s="14"/>
      <c r="C112" s="15"/>
      <c r="D112" s="14"/>
      <c r="E112" s="24"/>
      <c r="F112" s="23"/>
      <c r="G112" s="13"/>
      <c r="I112" s="20"/>
      <c r="P112" s="8"/>
      <c r="Q112" s="8"/>
    </row>
    <row r="113" spans="1:17" ht="15.75">
      <c r="A113" s="16"/>
      <c r="B113" s="14"/>
      <c r="C113" s="15"/>
      <c r="D113" s="14"/>
      <c r="E113" s="24"/>
      <c r="F113" s="23"/>
      <c r="G113" s="13"/>
      <c r="I113" s="20"/>
      <c r="P113" s="8"/>
      <c r="Q113" s="8"/>
    </row>
    <row r="114" spans="1:17" ht="15.75">
      <c r="A114" s="16"/>
      <c r="B114" s="14"/>
      <c r="C114" s="15"/>
      <c r="D114" s="14"/>
      <c r="E114" s="24"/>
      <c r="F114" s="23"/>
      <c r="G114" s="13"/>
      <c r="I114" s="20"/>
      <c r="P114" s="8"/>
      <c r="Q114" s="8"/>
    </row>
    <row r="115" spans="1:17" ht="15.75">
      <c r="A115" s="16"/>
      <c r="B115" s="14"/>
      <c r="C115" s="15"/>
      <c r="D115" s="14"/>
      <c r="E115" s="24"/>
      <c r="F115" s="23"/>
      <c r="G115" s="13"/>
      <c r="I115" s="20"/>
      <c r="P115" s="8"/>
      <c r="Q115" s="8"/>
    </row>
    <row r="116" spans="1:17" ht="15.75">
      <c r="A116" s="16"/>
      <c r="B116" s="14"/>
      <c r="C116" s="15"/>
      <c r="D116" s="14"/>
      <c r="E116" s="24"/>
      <c r="F116" s="23"/>
      <c r="G116" s="13"/>
      <c r="I116" s="20"/>
      <c r="P116" s="8"/>
      <c r="Q116" s="8"/>
    </row>
    <row r="117" spans="1:17" ht="15.75">
      <c r="A117" s="16"/>
      <c r="B117" s="14"/>
      <c r="C117" s="15"/>
      <c r="D117" s="14"/>
      <c r="E117" s="24"/>
      <c r="F117" s="23"/>
      <c r="G117" s="13"/>
      <c r="I117" s="20"/>
      <c r="P117" s="8"/>
      <c r="Q117" s="8"/>
    </row>
    <row r="118" spans="1:17" ht="15.75">
      <c r="A118" s="16"/>
      <c r="B118" s="14"/>
      <c r="C118" s="15"/>
      <c r="D118" s="14"/>
      <c r="E118" s="24"/>
      <c r="F118" s="23"/>
      <c r="G118" s="13"/>
      <c r="I118" s="20"/>
      <c r="P118" s="8"/>
      <c r="Q118" s="8"/>
    </row>
    <row r="119" spans="1:17" ht="15.75">
      <c r="A119" s="16"/>
      <c r="B119" s="14"/>
      <c r="C119" s="15"/>
      <c r="D119" s="14"/>
      <c r="E119" s="24"/>
      <c r="F119" s="23"/>
      <c r="G119" s="13"/>
      <c r="I119" s="20"/>
      <c r="P119" s="8"/>
      <c r="Q119" s="8"/>
    </row>
    <row r="120" spans="1:17" ht="15.75">
      <c r="A120" s="16"/>
      <c r="B120" s="14"/>
      <c r="C120" s="15"/>
      <c r="D120" s="14"/>
      <c r="E120" s="24"/>
      <c r="F120" s="23"/>
      <c r="G120" s="13"/>
      <c r="I120" s="20"/>
      <c r="P120" s="8"/>
      <c r="Q120" s="8"/>
    </row>
    <row r="121" spans="1:17" ht="15.75">
      <c r="A121" s="16"/>
      <c r="B121" s="14"/>
      <c r="C121" s="15"/>
      <c r="D121" s="14"/>
      <c r="E121" s="24"/>
      <c r="F121" s="23"/>
      <c r="G121" s="13"/>
      <c r="I121" s="20"/>
      <c r="P121" s="8"/>
      <c r="Q121" s="8"/>
    </row>
    <row r="122" spans="1:17" ht="15.75">
      <c r="A122" s="16"/>
      <c r="B122" s="14"/>
      <c r="C122" s="15"/>
      <c r="D122" s="14"/>
      <c r="E122" s="24"/>
      <c r="F122" s="23"/>
      <c r="G122" s="13"/>
      <c r="I122" s="20"/>
      <c r="P122" s="8"/>
      <c r="Q122" s="8"/>
    </row>
    <row r="123" spans="1:17" ht="15.75">
      <c r="A123" s="16"/>
      <c r="B123" s="14"/>
      <c r="C123" s="15"/>
      <c r="D123" s="14"/>
      <c r="E123" s="24"/>
      <c r="F123" s="23"/>
      <c r="G123" s="13"/>
      <c r="I123" s="20"/>
      <c r="P123" s="8"/>
      <c r="Q123" s="8"/>
    </row>
    <row r="124" spans="1:17" ht="15.75">
      <c r="A124" s="16"/>
      <c r="B124" s="14"/>
      <c r="C124" s="15"/>
      <c r="D124" s="14"/>
      <c r="E124" s="24"/>
      <c r="F124" s="23"/>
      <c r="G124" s="13"/>
      <c r="I124" s="20"/>
      <c r="P124" s="8"/>
      <c r="Q124" s="8"/>
    </row>
    <row r="125" spans="1:17" ht="15.75">
      <c r="A125" s="16"/>
      <c r="B125" s="14"/>
      <c r="C125" s="15"/>
      <c r="D125" s="14"/>
      <c r="E125" s="24"/>
      <c r="F125" s="23"/>
      <c r="G125" s="13"/>
      <c r="I125" s="20"/>
      <c r="P125" s="8"/>
      <c r="Q125" s="8"/>
    </row>
    <row r="126" spans="1:17" ht="15.75">
      <c r="A126" s="16"/>
      <c r="B126" s="14"/>
      <c r="C126" s="15"/>
      <c r="D126" s="14"/>
      <c r="E126" s="24"/>
      <c r="F126" s="23"/>
      <c r="G126" s="13"/>
      <c r="I126" s="20"/>
      <c r="P126" s="8"/>
      <c r="Q126" s="8"/>
    </row>
    <row r="127" spans="1:17" ht="15.75">
      <c r="A127" s="16"/>
      <c r="B127" s="14"/>
      <c r="C127" s="15"/>
      <c r="D127" s="14"/>
      <c r="E127" s="24"/>
      <c r="F127" s="23"/>
      <c r="G127" s="13"/>
      <c r="I127" s="20"/>
      <c r="P127" s="8"/>
      <c r="Q127" s="8"/>
    </row>
    <row r="128" spans="1:17" ht="15.75">
      <c r="A128" s="16"/>
      <c r="B128" s="14"/>
      <c r="C128" s="15"/>
      <c r="D128" s="14"/>
      <c r="E128" s="24"/>
      <c r="F128" s="23"/>
      <c r="G128" s="13"/>
      <c r="I128" s="20"/>
      <c r="P128" s="8"/>
      <c r="Q128" s="8"/>
    </row>
    <row r="129" spans="1:17" ht="15.75">
      <c r="A129" s="16"/>
      <c r="B129" s="14"/>
      <c r="C129" s="15"/>
      <c r="D129" s="14"/>
      <c r="E129" s="24"/>
      <c r="F129" s="23"/>
      <c r="G129" s="13"/>
      <c r="I129" s="20"/>
      <c r="P129" s="8"/>
      <c r="Q129" s="8"/>
    </row>
    <row r="130" spans="1:17" ht="15.75">
      <c r="A130" s="16"/>
      <c r="B130" s="14"/>
      <c r="C130" s="15"/>
      <c r="D130" s="14"/>
      <c r="E130" s="24"/>
      <c r="F130" s="23"/>
      <c r="G130" s="13"/>
      <c r="I130" s="20"/>
      <c r="P130" s="8"/>
      <c r="Q130" s="8"/>
    </row>
    <row r="131" spans="1:17" ht="15.75">
      <c r="A131" s="16"/>
      <c r="B131" s="14"/>
      <c r="C131" s="15"/>
      <c r="D131" s="14"/>
      <c r="E131" s="24"/>
      <c r="F131" s="23"/>
      <c r="G131" s="25"/>
      <c r="I131" s="20"/>
      <c r="P131" s="8"/>
      <c r="Q131" s="8"/>
    </row>
    <row r="132" spans="1:17" ht="15.75">
      <c r="A132" s="16"/>
      <c r="B132" s="14"/>
      <c r="C132" s="15"/>
      <c r="D132" s="14"/>
      <c r="E132" s="24"/>
      <c r="F132" s="23"/>
      <c r="G132" s="25"/>
      <c r="I132" s="20"/>
      <c r="P132" s="8"/>
      <c r="Q132" s="8"/>
    </row>
    <row r="133" spans="1:17" ht="15.75">
      <c r="A133" s="16"/>
      <c r="B133" s="14"/>
      <c r="C133" s="15"/>
      <c r="D133" s="14"/>
      <c r="E133" s="24"/>
      <c r="F133" s="23"/>
      <c r="G133" s="25"/>
      <c r="I133" s="20"/>
      <c r="P133" s="8"/>
      <c r="Q133" s="8"/>
    </row>
    <row r="134" spans="1:17" ht="15.75">
      <c r="A134" s="16"/>
      <c r="B134" s="14"/>
      <c r="C134" s="15"/>
      <c r="D134" s="14"/>
      <c r="E134" s="24"/>
      <c r="F134" s="23"/>
      <c r="G134" s="25"/>
      <c r="I134" s="20"/>
      <c r="P134" s="8"/>
      <c r="Q134" s="8"/>
    </row>
    <row r="135" spans="1:17" ht="15.75">
      <c r="A135" s="16"/>
      <c r="B135" s="14"/>
      <c r="C135" s="15"/>
      <c r="D135" s="14"/>
      <c r="E135" s="24"/>
      <c r="F135" s="23"/>
      <c r="G135" s="25"/>
      <c r="I135" s="20"/>
      <c r="P135" s="8"/>
      <c r="Q135" s="8"/>
    </row>
    <row r="136" spans="1:17" ht="15.75">
      <c r="A136" s="16"/>
      <c r="B136" s="14"/>
      <c r="C136" s="15"/>
      <c r="D136" s="14"/>
      <c r="E136" s="24"/>
      <c r="F136" s="23"/>
      <c r="G136" s="25"/>
      <c r="I136" s="20"/>
      <c r="P136" s="8"/>
      <c r="Q136" s="8"/>
    </row>
    <row r="137" spans="1:17" ht="15.75">
      <c r="A137" s="16"/>
      <c r="B137" s="14"/>
      <c r="C137" s="15"/>
      <c r="D137" s="14"/>
      <c r="E137" s="24"/>
      <c r="F137" s="23"/>
      <c r="G137" s="25"/>
      <c r="I137" s="20"/>
      <c r="P137" s="8"/>
      <c r="Q137" s="8"/>
    </row>
    <row r="138" spans="1:17" ht="15.75">
      <c r="A138" s="16"/>
      <c r="B138" s="14"/>
      <c r="C138" s="15"/>
      <c r="D138" s="14"/>
      <c r="E138" s="24"/>
      <c r="F138" s="23"/>
      <c r="G138" s="25"/>
      <c r="I138" s="20"/>
      <c r="P138" s="8"/>
      <c r="Q138" s="8"/>
    </row>
    <row r="139" spans="1:17" ht="15.75">
      <c r="A139" s="16"/>
      <c r="B139" s="14"/>
      <c r="C139" s="15"/>
      <c r="D139" s="14"/>
      <c r="E139" s="24"/>
      <c r="F139" s="23"/>
      <c r="G139" s="25"/>
      <c r="I139" s="20"/>
      <c r="P139" s="8"/>
      <c r="Q139" s="8"/>
    </row>
    <row r="140" spans="1:17" ht="15.75">
      <c r="A140" s="16"/>
      <c r="B140" s="14"/>
      <c r="C140" s="15"/>
      <c r="D140" s="14"/>
      <c r="E140" s="24"/>
      <c r="F140" s="23"/>
      <c r="G140" s="25"/>
      <c r="I140" s="20"/>
      <c r="P140" s="8"/>
      <c r="Q140" s="8"/>
    </row>
    <row r="141" spans="1:17" ht="15.75">
      <c r="A141" s="16"/>
      <c r="B141" s="14"/>
      <c r="C141" s="15"/>
      <c r="D141" s="14"/>
      <c r="E141" s="24"/>
      <c r="F141" s="23"/>
      <c r="G141" s="25"/>
      <c r="I141" s="20"/>
      <c r="P141" s="8"/>
      <c r="Q141" s="8"/>
    </row>
    <row r="142" spans="1:17" ht="15.75">
      <c r="A142" s="16"/>
      <c r="B142" s="14"/>
      <c r="C142" s="15"/>
      <c r="D142" s="14"/>
      <c r="E142" s="24"/>
      <c r="F142" s="23"/>
      <c r="G142" s="25"/>
      <c r="I142" s="20"/>
      <c r="P142" s="8"/>
      <c r="Q142" s="8"/>
    </row>
    <row r="143" spans="1:17" ht="15.75">
      <c r="A143" s="16"/>
      <c r="B143" s="14"/>
      <c r="C143" s="15"/>
      <c r="D143" s="14"/>
      <c r="E143" s="24"/>
      <c r="F143" s="23"/>
      <c r="G143" s="25"/>
      <c r="I143" s="20"/>
      <c r="P143" s="8"/>
      <c r="Q143" s="8"/>
    </row>
    <row r="144" spans="1:17" ht="15.75">
      <c r="A144" s="16"/>
      <c r="B144" s="14"/>
      <c r="C144" s="15"/>
      <c r="D144" s="14"/>
      <c r="E144" s="24"/>
      <c r="F144" s="23"/>
      <c r="G144" s="25"/>
      <c r="I144" s="20"/>
      <c r="P144" s="8"/>
      <c r="Q144" s="8"/>
    </row>
    <row r="145" spans="1:17" ht="15.75">
      <c r="A145" s="16"/>
      <c r="B145" s="14"/>
      <c r="C145" s="15"/>
      <c r="D145" s="14"/>
      <c r="E145" s="24"/>
      <c r="F145" s="23"/>
      <c r="G145" s="25"/>
      <c r="I145" s="20"/>
      <c r="P145" s="8"/>
      <c r="Q145" s="8"/>
    </row>
    <row r="146" spans="1:17" ht="15.75">
      <c r="A146" s="16"/>
      <c r="B146" s="14"/>
      <c r="C146" s="15"/>
      <c r="D146" s="14"/>
      <c r="E146" s="24"/>
      <c r="F146" s="23"/>
      <c r="G146" s="25"/>
      <c r="I146" s="20"/>
      <c r="P146" s="8"/>
      <c r="Q146" s="8"/>
    </row>
    <row r="147" spans="1:17" ht="15.75">
      <c r="A147" s="16"/>
      <c r="B147" s="14"/>
      <c r="C147" s="15"/>
      <c r="D147" s="14"/>
      <c r="E147" s="24"/>
      <c r="F147" s="23"/>
      <c r="G147" s="25"/>
      <c r="I147" s="20"/>
      <c r="P147" s="8"/>
      <c r="Q147" s="8"/>
    </row>
    <row r="148" spans="1:17" ht="15.75">
      <c r="A148" s="16"/>
      <c r="B148" s="14"/>
      <c r="C148" s="15"/>
      <c r="D148" s="14"/>
      <c r="E148" s="24"/>
      <c r="F148" s="23"/>
      <c r="G148" s="25"/>
      <c r="I148" s="20"/>
      <c r="P148" s="8"/>
      <c r="Q148" s="8"/>
    </row>
    <row r="149" spans="1:17" ht="15.75">
      <c r="A149" s="16"/>
      <c r="B149" s="14"/>
      <c r="C149" s="15"/>
      <c r="D149" s="14"/>
      <c r="E149" s="24"/>
      <c r="F149" s="23"/>
      <c r="G149" s="25"/>
      <c r="I149" s="20"/>
      <c r="P149" s="8"/>
      <c r="Q149" s="8"/>
    </row>
    <row r="150" spans="1:17" ht="15.75">
      <c r="A150" s="16"/>
      <c r="B150" s="14"/>
      <c r="C150" s="15"/>
      <c r="D150" s="14"/>
      <c r="E150" s="24"/>
      <c r="F150" s="23"/>
      <c r="G150" s="25"/>
      <c r="I150" s="20"/>
      <c r="P150" s="8"/>
      <c r="Q150" s="8"/>
    </row>
    <row r="151" spans="1:17" ht="15.75">
      <c r="A151" s="16"/>
      <c r="B151" s="14"/>
      <c r="C151" s="15"/>
      <c r="D151" s="14"/>
      <c r="E151" s="24"/>
      <c r="F151" s="23"/>
      <c r="G151" s="25"/>
      <c r="I151" s="20"/>
      <c r="P151" s="8"/>
      <c r="Q151" s="8"/>
    </row>
    <row r="152" spans="1:17" ht="15.75">
      <c r="A152" s="16"/>
      <c r="B152" s="14"/>
      <c r="C152" s="15"/>
      <c r="D152" s="14"/>
      <c r="E152" s="24"/>
      <c r="F152" s="23"/>
      <c r="G152" s="25"/>
      <c r="I152" s="20"/>
      <c r="P152" s="8"/>
      <c r="Q152" s="8"/>
    </row>
    <row r="153" spans="1:17" ht="15.75">
      <c r="A153" s="16"/>
      <c r="B153" s="14"/>
      <c r="C153" s="15"/>
      <c r="D153" s="14"/>
      <c r="E153" s="24"/>
      <c r="F153" s="23"/>
      <c r="G153" s="25"/>
      <c r="I153" s="20"/>
      <c r="P153" s="8"/>
      <c r="Q153" s="8"/>
    </row>
    <row r="154" spans="1:17" ht="15.75">
      <c r="A154" s="16"/>
      <c r="B154" s="14"/>
      <c r="C154" s="15"/>
      <c r="D154" s="14"/>
      <c r="E154" s="24"/>
      <c r="F154" s="23"/>
      <c r="G154" s="25"/>
      <c r="I154" s="20"/>
      <c r="P154" s="8"/>
      <c r="Q154" s="8"/>
    </row>
    <row r="155" spans="1:17" ht="15.75">
      <c r="A155" s="16"/>
      <c r="B155" s="14"/>
      <c r="C155" s="15"/>
      <c r="D155" s="14"/>
      <c r="E155" s="24"/>
      <c r="F155" s="23"/>
      <c r="G155" s="25"/>
      <c r="I155" s="20"/>
      <c r="P155" s="8"/>
      <c r="Q155" s="8"/>
    </row>
    <row r="156" spans="1:17" ht="15.75">
      <c r="I156" s="20" t="str">
        <f>CONCATENATE(B156," / ",C156," / ",D156)</f>
        <v xml:space="preserve"> /  / </v>
      </c>
    </row>
  </sheetData>
  <sortState ref="J28:J34">
    <sortCondition ref="J28"/>
  </sortState>
  <mergeCells count="7">
    <mergeCell ref="A2:A3"/>
    <mergeCell ref="H2:H3"/>
    <mergeCell ref="I2:I3"/>
    <mergeCell ref="B2:D2"/>
    <mergeCell ref="E2:E3"/>
    <mergeCell ref="F2:F3"/>
    <mergeCell ref="G2:G3"/>
  </mergeCells>
  <conditionalFormatting sqref="G4:G95 G98:G65536">
    <cfRule type="cellIs" dxfId="2" priority="1" stopIfTrue="1" operator="notBetween">
      <formula>20</formula>
      <formula>-20</formula>
    </cfRule>
    <cfRule type="cellIs" dxfId="1" priority="6" stopIfTrue="1" operator="greaterThan">
      <formula>20</formula>
    </cfRule>
    <cfRule type="cellIs" dxfId="0" priority="7" stopIfTrue="1" operator="lessThan">
      <formula>-20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1</vt:i4>
      </vt:variant>
      <vt:variant>
        <vt:lpstr>Wykresy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8" baseType="lpstr">
      <vt:lpstr>Arkusz1</vt:lpstr>
      <vt:lpstr>Histogram</vt:lpstr>
      <vt:lpstr>Diff vs ISR No.</vt:lpstr>
      <vt:lpstr>Diff vs ISR conc</vt:lpstr>
      <vt:lpstr>Diff vs ISR conc_log</vt:lpstr>
      <vt:lpstr>%ISR vs ISR No.</vt:lpstr>
      <vt:lpstr>Correlation</vt:lpstr>
      <vt:lpstr>Arkusz1!Obszar_wydruku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2016-09-01T09:07:24Z</dcterms:modified>
</cp:coreProperties>
</file>